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470/"/>
    </mc:Choice>
  </mc:AlternateContent>
  <xr:revisionPtr revIDLastSave="0" documentId="13_ncr:1_{370EF7CB-065E-B34B-BFEC-E0BA6E1F2797}"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G5" i="1"/>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L43" i="2"/>
  <c r="J43" i="2"/>
  <c r="L42" i="2"/>
  <c r="J42" i="2"/>
  <c r="L41" i="2"/>
  <c r="J41" i="2"/>
  <c r="FR42" i="1" s="1"/>
  <c r="L40" i="2"/>
  <c r="J40" i="2"/>
  <c r="FP41" i="1" s="1"/>
  <c r="L39" i="2"/>
  <c r="T39" i="2" s="1"/>
  <c r="T40" i="1" s="1"/>
  <c r="J39" i="2"/>
  <c r="FO40" i="1" s="1"/>
  <c r="L38" i="2"/>
  <c r="J38" i="2"/>
  <c r="L37" i="2"/>
  <c r="J37" i="2"/>
  <c r="FT38" i="1" s="1"/>
  <c r="L36" i="2"/>
  <c r="J36" i="2"/>
  <c r="FR37" i="1" s="1"/>
  <c r="L35" i="2"/>
  <c r="J35" i="2"/>
  <c r="FP36" i="1" s="1"/>
  <c r="L34" i="2"/>
  <c r="T34" i="2" s="1"/>
  <c r="T35" i="1" s="1"/>
  <c r="J34" i="2"/>
  <c r="FO35" i="1" s="1"/>
  <c r="L33" i="2"/>
  <c r="J33" i="2"/>
  <c r="L32" i="2"/>
  <c r="J32" i="2"/>
  <c r="FT33" i="1" s="1"/>
  <c r="L31" i="2"/>
  <c r="J31" i="2"/>
  <c r="FR32" i="1" s="1"/>
  <c r="L30" i="2"/>
  <c r="J30" i="2"/>
  <c r="FP31" i="1" s="1"/>
  <c r="L29" i="2"/>
  <c r="T29" i="2" s="1"/>
  <c r="T30" i="1" s="1"/>
  <c r="J29" i="2"/>
  <c r="FO30" i="1" s="1"/>
  <c r="L28" i="2"/>
  <c r="J28" i="2"/>
  <c r="L27" i="2"/>
  <c r="J27" i="2"/>
  <c r="FT28" i="1" s="1"/>
  <c r="L26" i="2"/>
  <c r="J26" i="2"/>
  <c r="FR27" i="1" s="1"/>
  <c r="L25" i="2"/>
  <c r="J25" i="2"/>
  <c r="FP26" i="1" s="1"/>
  <c r="L24" i="2"/>
  <c r="T24" i="2" s="1"/>
  <c r="T25" i="1" s="1"/>
  <c r="J24" i="2"/>
  <c r="L23" i="2"/>
  <c r="J23" i="2"/>
  <c r="L22" i="2"/>
  <c r="J22" i="2"/>
  <c r="FT23" i="1" s="1"/>
  <c r="L21" i="2"/>
  <c r="J21" i="2"/>
  <c r="FR22" i="1" s="1"/>
  <c r="L20" i="2"/>
  <c r="J20" i="2"/>
  <c r="FP21" i="1" s="1"/>
  <c r="L19" i="2"/>
  <c r="U19" i="2" s="1"/>
  <c r="U20" i="1" s="1"/>
  <c r="J19" i="2"/>
  <c r="AV20" i="1" s="1"/>
  <c r="L18" i="2"/>
  <c r="J18" i="2"/>
  <c r="L17" i="2"/>
  <c r="J17" i="2"/>
  <c r="FT18" i="1" s="1"/>
  <c r="L16" i="2"/>
  <c r="J16" i="2"/>
  <c r="FR17" i="1" s="1"/>
  <c r="L15" i="2"/>
  <c r="J15" i="2"/>
  <c r="FP16" i="1" s="1"/>
  <c r="L14" i="2"/>
  <c r="P14" i="2" s="1"/>
  <c r="P15" i="1" s="1"/>
  <c r="J14" i="2"/>
  <c r="FO15" i="1" s="1"/>
  <c r="L13" i="2"/>
  <c r="J13" i="2"/>
  <c r="L12" i="2"/>
  <c r="J12" i="2"/>
  <c r="FT13" i="1" s="1"/>
  <c r="L11" i="2"/>
  <c r="J11" i="2"/>
  <c r="FR12" i="1" s="1"/>
  <c r="L10" i="2"/>
  <c r="J10" i="2"/>
  <c r="FP11" i="1" s="1"/>
  <c r="J9" i="2"/>
  <c r="FO10" i="1" s="1"/>
  <c r="L8" i="2"/>
  <c r="P8" i="2" s="1"/>
  <c r="P9" i="1" s="1"/>
  <c r="J8" i="2"/>
  <c r="L7" i="2"/>
  <c r="J7" i="2"/>
  <c r="FT8" i="1" s="1"/>
  <c r="L6" i="2"/>
  <c r="J6" i="2"/>
  <c r="FR7" i="1" s="1"/>
  <c r="L5" i="2"/>
  <c r="J5" i="2"/>
  <c r="FP6" i="1" s="1"/>
  <c r="L4" i="2"/>
  <c r="J4" i="2"/>
  <c r="FS5" i="1" s="1"/>
  <c r="D43" i="2"/>
  <c r="C43" i="2"/>
  <c r="D42" i="2"/>
  <c r="C42" i="2"/>
  <c r="D41" i="2"/>
  <c r="C41" i="2"/>
  <c r="CO42" i="1" s="1"/>
  <c r="D40" i="2"/>
  <c r="C40" i="2"/>
  <c r="CO41" i="1" s="1"/>
  <c r="D39" i="2"/>
  <c r="C39" i="2"/>
  <c r="CO40" i="1" s="1"/>
  <c r="FE40" i="1" s="1"/>
  <c r="D38" i="2"/>
  <c r="C38" i="2"/>
  <c r="D37" i="2"/>
  <c r="C37" i="2"/>
  <c r="D36" i="2"/>
  <c r="C36" i="2"/>
  <c r="CO37" i="1" s="1"/>
  <c r="L37" i="1" s="1"/>
  <c r="D35" i="2"/>
  <c r="C35" i="2"/>
  <c r="CO36" i="1" s="1"/>
  <c r="L36" i="1" s="1"/>
  <c r="D34" i="2"/>
  <c r="C34" i="2"/>
  <c r="CO35" i="1" s="1"/>
  <c r="D33" i="2"/>
  <c r="C33" i="2"/>
  <c r="D32" i="2"/>
  <c r="C32" i="2"/>
  <c r="D31" i="2"/>
  <c r="C31" i="2"/>
  <c r="D30" i="2"/>
  <c r="C30" i="2"/>
  <c r="D29" i="2"/>
  <c r="C29" i="2"/>
  <c r="CO30" i="1" s="1"/>
  <c r="FE30" i="1" s="1"/>
  <c r="D28" i="2"/>
  <c r="C28" i="2"/>
  <c r="D27" i="2"/>
  <c r="C27" i="2"/>
  <c r="D26" i="2"/>
  <c r="C26" i="2"/>
  <c r="CO27" i="1" s="1"/>
  <c r="L27" i="1" s="1"/>
  <c r="D25" i="2"/>
  <c r="C25" i="2"/>
  <c r="CO26" i="1" s="1"/>
  <c r="L26" i="1" s="1"/>
  <c r="D24" i="2"/>
  <c r="C24" i="2"/>
  <c r="CO25" i="1" s="1"/>
  <c r="CO22" i="1"/>
  <c r="FE22" i="1" s="1"/>
  <c r="CO21" i="1"/>
  <c r="L21" i="1" s="1"/>
  <c r="CO20" i="1"/>
  <c r="L20" i="1" s="1"/>
  <c r="CO16" i="1"/>
  <c r="FE16" i="1" s="1"/>
  <c r="CO10" i="1"/>
  <c r="FE10" i="1" s="1"/>
  <c r="CO7" i="1"/>
  <c r="CO5" i="1"/>
  <c r="FE5" i="1" s="1"/>
  <c r="FO6" i="1"/>
  <c r="FS6" i="1"/>
  <c r="FT6" i="1"/>
  <c r="FU6" i="1"/>
  <c r="FV6" i="1"/>
  <c r="FP7" i="1"/>
  <c r="FQ7" i="1"/>
  <c r="FV7" i="1"/>
  <c r="FO8" i="1"/>
  <c r="FP8" i="1"/>
  <c r="FQ8" i="1"/>
  <c r="FR8" i="1"/>
  <c r="FS8" i="1"/>
  <c r="FV8" i="1"/>
  <c r="FO9" i="1"/>
  <c r="FP9" i="1"/>
  <c r="FQ9" i="1"/>
  <c r="FR9" i="1"/>
  <c r="FS9" i="1"/>
  <c r="FT9" i="1"/>
  <c r="FU9" i="1"/>
  <c r="FV9" i="1"/>
  <c r="FV10" i="1"/>
  <c r="FO11" i="1"/>
  <c r="FS11" i="1"/>
  <c r="FT11" i="1"/>
  <c r="FU11" i="1"/>
  <c r="FP12" i="1"/>
  <c r="FQ12" i="1"/>
  <c r="FV12" i="1"/>
  <c r="FO13" i="1"/>
  <c r="FP13" i="1"/>
  <c r="FQ13" i="1"/>
  <c r="FR13" i="1"/>
  <c r="FS13" i="1"/>
  <c r="FO14" i="1"/>
  <c r="FP14" i="1"/>
  <c r="FQ14" i="1"/>
  <c r="FR14" i="1"/>
  <c r="FS14" i="1"/>
  <c r="FT14" i="1"/>
  <c r="FU14" i="1"/>
  <c r="FV14" i="1"/>
  <c r="FO16" i="1"/>
  <c r="FS16" i="1"/>
  <c r="FT16" i="1"/>
  <c r="FU16" i="1"/>
  <c r="FP17" i="1"/>
  <c r="FQ17" i="1"/>
  <c r="FV17" i="1"/>
  <c r="FO18" i="1"/>
  <c r="FP18" i="1"/>
  <c r="FQ18" i="1"/>
  <c r="FR18" i="1"/>
  <c r="FS18" i="1"/>
  <c r="FV18" i="1"/>
  <c r="FO19" i="1"/>
  <c r="FP19" i="1"/>
  <c r="FQ19" i="1"/>
  <c r="FR19" i="1"/>
  <c r="FS19" i="1"/>
  <c r="FT19" i="1"/>
  <c r="FU19" i="1"/>
  <c r="FV19" i="1"/>
  <c r="FO21" i="1"/>
  <c r="FS21" i="1"/>
  <c r="FT21" i="1"/>
  <c r="FU21" i="1"/>
  <c r="FP22" i="1"/>
  <c r="FQ22" i="1"/>
  <c r="FV22" i="1"/>
  <c r="FO23" i="1"/>
  <c r="FP23" i="1"/>
  <c r="FQ23" i="1"/>
  <c r="FR23" i="1"/>
  <c r="FS23" i="1"/>
  <c r="FV23" i="1"/>
  <c r="FO24" i="1"/>
  <c r="FP24" i="1"/>
  <c r="FQ24" i="1"/>
  <c r="FR24" i="1"/>
  <c r="FS24" i="1"/>
  <c r="FT24" i="1"/>
  <c r="FU24" i="1"/>
  <c r="FV24" i="1"/>
  <c r="FO26" i="1"/>
  <c r="FS26" i="1"/>
  <c r="FT26" i="1"/>
  <c r="FU26" i="1"/>
  <c r="FV26" i="1"/>
  <c r="FO27" i="1"/>
  <c r="FP27" i="1"/>
  <c r="FQ27" i="1"/>
  <c r="FV27" i="1"/>
  <c r="FO28" i="1"/>
  <c r="FP28" i="1"/>
  <c r="FQ28" i="1"/>
  <c r="FR28" i="1"/>
  <c r="FS28" i="1"/>
  <c r="FV28" i="1"/>
  <c r="FO29" i="1"/>
  <c r="FP29" i="1"/>
  <c r="FQ29" i="1"/>
  <c r="FR29" i="1"/>
  <c r="FS29" i="1"/>
  <c r="FT29" i="1"/>
  <c r="FU29" i="1"/>
  <c r="FV29" i="1"/>
  <c r="FO31" i="1"/>
  <c r="FR31" i="1"/>
  <c r="FS31" i="1"/>
  <c r="FT31" i="1"/>
  <c r="FU31" i="1"/>
  <c r="FV31" i="1"/>
  <c r="FO32" i="1"/>
  <c r="FP32" i="1"/>
  <c r="FQ32" i="1"/>
  <c r="FV32" i="1"/>
  <c r="FO33" i="1"/>
  <c r="FP33" i="1"/>
  <c r="FQ33" i="1"/>
  <c r="FR33" i="1"/>
  <c r="FS33" i="1"/>
  <c r="FV33" i="1"/>
  <c r="FO34" i="1"/>
  <c r="FP34" i="1"/>
  <c r="FQ34" i="1"/>
  <c r="FR34" i="1"/>
  <c r="FS34" i="1"/>
  <c r="FT34" i="1"/>
  <c r="FU34" i="1"/>
  <c r="FV34" i="1"/>
  <c r="FO36" i="1"/>
  <c r="FR36" i="1"/>
  <c r="FS36" i="1"/>
  <c r="FT36" i="1"/>
  <c r="FU36" i="1"/>
  <c r="FV36" i="1"/>
  <c r="FO37" i="1"/>
  <c r="FP37" i="1"/>
  <c r="FQ37" i="1"/>
  <c r="FU37" i="1"/>
  <c r="FV37" i="1"/>
  <c r="FO38" i="1"/>
  <c r="FP38" i="1"/>
  <c r="FQ38" i="1"/>
  <c r="FR38" i="1"/>
  <c r="FS38" i="1"/>
  <c r="FV38" i="1"/>
  <c r="FO39" i="1"/>
  <c r="FP39" i="1"/>
  <c r="FQ39" i="1"/>
  <c r="FR39" i="1"/>
  <c r="FS39" i="1"/>
  <c r="FT39" i="1"/>
  <c r="FU39" i="1"/>
  <c r="FV39" i="1"/>
  <c r="FO41" i="1"/>
  <c r="FR41" i="1"/>
  <c r="FS41" i="1"/>
  <c r="FT41" i="1"/>
  <c r="FU41" i="1"/>
  <c r="FV41" i="1"/>
  <c r="FO42" i="1"/>
  <c r="FP42" i="1"/>
  <c r="FQ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T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1" i="1"/>
  <c r="K12" i="1"/>
  <c r="K13" i="1"/>
  <c r="K14" i="1"/>
  <c r="K16" i="1"/>
  <c r="K17" i="1"/>
  <c r="K18" i="1"/>
  <c r="K19" i="1"/>
  <c r="K21" i="1"/>
  <c r="K22" i="1"/>
  <c r="K23" i="1"/>
  <c r="K24" i="1"/>
  <c r="K26" i="1"/>
  <c r="K27" i="1"/>
  <c r="K28" i="1"/>
  <c r="K29" i="1"/>
  <c r="K31" i="1"/>
  <c r="K32" i="1"/>
  <c r="K33" i="1"/>
  <c r="K34" i="1"/>
  <c r="K36" i="1"/>
  <c r="K37" i="1"/>
  <c r="K38" i="1"/>
  <c r="K39"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H32" i="2"/>
  <c r="H33" i="2"/>
  <c r="H34" i="2"/>
  <c r="AT35" i="1" s="1"/>
  <c r="H35" i="2"/>
  <c r="AL36" i="1" s="1"/>
  <c r="H36" i="2"/>
  <c r="F37" i="1" s="1"/>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P44" i="1" s="1"/>
  <c r="O43" i="2"/>
  <c r="O44" i="1" s="1"/>
  <c r="N43" i="2"/>
  <c r="N44" i="1" s="1"/>
  <c r="M43" i="2"/>
  <c r="M44" i="1" s="1"/>
  <c r="V42" i="2"/>
  <c r="U42" i="2"/>
  <c r="U43" i="1" s="1"/>
  <c r="T42" i="2"/>
  <c r="S42" i="2"/>
  <c r="R42" i="2"/>
  <c r="Q42" i="2"/>
  <c r="P42" i="2"/>
  <c r="O42" i="2"/>
  <c r="N42" i="2"/>
  <c r="M42" i="2"/>
  <c r="V41" i="2"/>
  <c r="U41" i="2"/>
  <c r="U42" i="1" s="1"/>
  <c r="T41" i="2"/>
  <c r="T42" i="1" s="1"/>
  <c r="S41" i="2"/>
  <c r="S42" i="1" s="1"/>
  <c r="R41" i="2"/>
  <c r="Q41" i="2"/>
  <c r="P41" i="2"/>
  <c r="O41" i="2"/>
  <c r="N41" i="2"/>
  <c r="N42" i="1" s="1"/>
  <c r="M41" i="2"/>
  <c r="M42" i="1" s="1"/>
  <c r="V40" i="2"/>
  <c r="U40" i="2"/>
  <c r="U41" i="1" s="1"/>
  <c r="T40" i="2"/>
  <c r="S40" i="2"/>
  <c r="R40" i="2"/>
  <c r="Q40" i="2"/>
  <c r="P40" i="2"/>
  <c r="O40" i="2"/>
  <c r="N40" i="2"/>
  <c r="M40" i="2"/>
  <c r="M41" i="1" s="1"/>
  <c r="V39" i="2"/>
  <c r="U39" i="2"/>
  <c r="V38" i="2"/>
  <c r="U38" i="2"/>
  <c r="U39" i="1" s="1"/>
  <c r="T38" i="2"/>
  <c r="S38" i="2"/>
  <c r="R38" i="2"/>
  <c r="Q38" i="2"/>
  <c r="P38" i="2"/>
  <c r="O38" i="2"/>
  <c r="N38" i="2"/>
  <c r="M38" i="2"/>
  <c r="V37" i="2"/>
  <c r="U37" i="2"/>
  <c r="U38" i="1" s="1"/>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U35" i="1" s="1"/>
  <c r="V33" i="2"/>
  <c r="U33" i="2"/>
  <c r="U34" i="1" s="1"/>
  <c r="T33" i="2"/>
  <c r="S33" i="2"/>
  <c r="R33" i="2"/>
  <c r="Q33" i="2"/>
  <c r="P33" i="2"/>
  <c r="O33" i="2"/>
  <c r="N33" i="2"/>
  <c r="N34" i="1" s="1"/>
  <c r="M33" i="2"/>
  <c r="M34" i="1" s="1"/>
  <c r="V32" i="2"/>
  <c r="U32" i="2"/>
  <c r="U33" i="1" s="1"/>
  <c r="T32" i="2"/>
  <c r="S32" i="2"/>
  <c r="R32" i="2"/>
  <c r="Q32" i="2"/>
  <c r="P32" i="2"/>
  <c r="O32" i="2"/>
  <c r="N32" i="2"/>
  <c r="N33" i="1" s="1"/>
  <c r="M32" i="2"/>
  <c r="M33" i="1" s="1"/>
  <c r="V31" i="2"/>
  <c r="U31" i="2"/>
  <c r="U32" i="1" s="1"/>
  <c r="T31" i="2"/>
  <c r="S31" i="2"/>
  <c r="R31" i="2"/>
  <c r="Q31" i="2"/>
  <c r="P31" i="2"/>
  <c r="O31" i="2"/>
  <c r="N31" i="2"/>
  <c r="N32" i="1" s="1"/>
  <c r="M31" i="2"/>
  <c r="V30" i="2"/>
  <c r="U30" i="2"/>
  <c r="U31" i="1" s="1"/>
  <c r="T30" i="2"/>
  <c r="S30" i="2"/>
  <c r="R30" i="2"/>
  <c r="Q30" i="2"/>
  <c r="P30" i="2"/>
  <c r="O30" i="2"/>
  <c r="N30" i="2"/>
  <c r="M30" i="2"/>
  <c r="V29" i="2"/>
  <c r="U29" i="2"/>
  <c r="U30" i="1" s="1"/>
  <c r="V28" i="2"/>
  <c r="U28" i="2"/>
  <c r="U29" i="1" s="1"/>
  <c r="T28" i="2"/>
  <c r="T29" i="1" s="1"/>
  <c r="S28" i="2"/>
  <c r="S29" i="1" s="1"/>
  <c r="R28" i="2"/>
  <c r="R29" i="1" s="1"/>
  <c r="Q28" i="2"/>
  <c r="Q29" i="1" s="1"/>
  <c r="P28" i="2"/>
  <c r="P29" i="1" s="1"/>
  <c r="O28" i="2"/>
  <c r="N28" i="2"/>
  <c r="N29" i="1" s="1"/>
  <c r="M28" i="2"/>
  <c r="M29" i="1" s="1"/>
  <c r="V27" i="2"/>
  <c r="U27" i="2"/>
  <c r="U28" i="1" s="1"/>
  <c r="T27" i="2"/>
  <c r="T28" i="1" s="1"/>
  <c r="S27" i="2"/>
  <c r="S28" i="1" s="1"/>
  <c r="R27" i="2"/>
  <c r="Q27" i="2"/>
  <c r="P27" i="2"/>
  <c r="P28" i="1" s="1"/>
  <c r="O27" i="2"/>
  <c r="N27" i="2"/>
  <c r="N28" i="1" s="1"/>
  <c r="M27" i="2"/>
  <c r="M28" i="1" s="1"/>
  <c r="V26" i="2"/>
  <c r="U26" i="2"/>
  <c r="U27" i="1" s="1"/>
  <c r="T26" i="2"/>
  <c r="T27" i="1" s="1"/>
  <c r="S26" i="2"/>
  <c r="R26" i="2"/>
  <c r="Q26" i="2"/>
  <c r="Q27" i="1" s="1"/>
  <c r="P26" i="2"/>
  <c r="P27" i="1" s="1"/>
  <c r="O26" i="2"/>
  <c r="N26" i="2"/>
  <c r="N27" i="1" s="1"/>
  <c r="M26" i="2"/>
  <c r="M27" i="1" s="1"/>
  <c r="V25" i="2"/>
  <c r="U25" i="2"/>
  <c r="U26" i="1" s="1"/>
  <c r="T25" i="2"/>
  <c r="T26" i="1" s="1"/>
  <c r="S25" i="2"/>
  <c r="S26" i="1" s="1"/>
  <c r="R25" i="2"/>
  <c r="R26" i="1" s="1"/>
  <c r="Q25" i="2"/>
  <c r="Q26" i="1" s="1"/>
  <c r="P25" i="2"/>
  <c r="P26" i="1" s="1"/>
  <c r="O25" i="2"/>
  <c r="N25" i="2"/>
  <c r="N26" i="1" s="1"/>
  <c r="M25" i="2"/>
  <c r="M26" i="1" s="1"/>
  <c r="V24" i="2"/>
  <c r="U24" i="2"/>
  <c r="U25" i="1" s="1"/>
  <c r="V23" i="2"/>
  <c r="R23" i="2"/>
  <c r="R24" i="1" s="1"/>
  <c r="Q23" i="2"/>
  <c r="Q24" i="1" s="1"/>
  <c r="M23" i="2"/>
  <c r="M24" i="1" s="1"/>
  <c r="P23" i="2"/>
  <c r="P24" i="1" s="1"/>
  <c r="I23" i="2"/>
  <c r="V22" i="2"/>
  <c r="T22" i="2"/>
  <c r="S22" i="2"/>
  <c r="S23" i="1" s="1"/>
  <c r="R22" i="2"/>
  <c r="R23" i="1" s="1"/>
  <c r="Q22" i="2"/>
  <c r="O22" i="2"/>
  <c r="O23" i="1" s="1"/>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R21" i="1" s="1"/>
  <c r="P20" i="2"/>
  <c r="P21" i="1" s="1"/>
  <c r="O20" i="2"/>
  <c r="O21" i="1" s="1"/>
  <c r="N20" i="2"/>
  <c r="N21" i="1" s="1"/>
  <c r="I20" i="2"/>
  <c r="V19" i="2"/>
  <c r="I19" i="2"/>
  <c r="V18" i="2"/>
  <c r="R18" i="2"/>
  <c r="R19" i="1" s="1"/>
  <c r="Q18" i="2"/>
  <c r="Q19" i="1" s="1"/>
  <c r="M18" i="2"/>
  <c r="P18" i="2"/>
  <c r="P19" i="1" s="1"/>
  <c r="I18" i="2"/>
  <c r="CO19" i="1"/>
  <c r="V17" i="2"/>
  <c r="T17" i="2"/>
  <c r="T18" i="1" s="1"/>
  <c r="S17" i="2"/>
  <c r="S18" i="1" s="1"/>
  <c r="R17" i="2"/>
  <c r="Q17" i="2"/>
  <c r="Q18" i="1" s="1"/>
  <c r="P17" i="2"/>
  <c r="P18" i="1" s="1"/>
  <c r="N17" i="2"/>
  <c r="M17" i="2"/>
  <c r="U17" i="2"/>
  <c r="U18" i="1" s="1"/>
  <c r="I17" i="2"/>
  <c r="V16" i="2"/>
  <c r="U16" i="2"/>
  <c r="T16" i="2"/>
  <c r="T17" i="1" s="1"/>
  <c r="S16" i="2"/>
  <c r="S17" i="1" s="1"/>
  <c r="R16" i="2"/>
  <c r="R17" i="1" s="1"/>
  <c r="Q16" i="2"/>
  <c r="Q17" i="1" s="1"/>
  <c r="P16" i="2"/>
  <c r="O16" i="2"/>
  <c r="N16" i="2"/>
  <c r="M16" i="2"/>
  <c r="I16" i="2"/>
  <c r="CO17" i="1"/>
  <c r="V15" i="2"/>
  <c r="U15" i="2"/>
  <c r="T15" i="2"/>
  <c r="T16" i="1" s="1"/>
  <c r="S15" i="2"/>
  <c r="S16" i="1" s="1"/>
  <c r="R15" i="2"/>
  <c r="Q15" i="2"/>
  <c r="P15" i="2"/>
  <c r="O15" i="2"/>
  <c r="N15" i="2"/>
  <c r="N16" i="1" s="1"/>
  <c r="M15" i="2"/>
  <c r="M16" i="1" s="1"/>
  <c r="I15" i="2"/>
  <c r="V14" i="2"/>
  <c r="U14" i="2"/>
  <c r="U15" i="1" s="1"/>
  <c r="T14" i="2"/>
  <c r="T15" i="1" s="1"/>
  <c r="I14" i="2"/>
  <c r="V13" i="2"/>
  <c r="Q13" i="2"/>
  <c r="P13" i="2"/>
  <c r="P14" i="1" s="1"/>
  <c r="O13" i="2"/>
  <c r="O14" i="1" s="1"/>
  <c r="I13" i="2"/>
  <c r="V12" i="2"/>
  <c r="U12" i="2"/>
  <c r="U13" i="1" s="1"/>
  <c r="I12" i="2"/>
  <c r="V11" i="2"/>
  <c r="U11" i="2"/>
  <c r="T11" i="2"/>
  <c r="S11" i="2"/>
  <c r="R11" i="2"/>
  <c r="Q11" i="2"/>
  <c r="Q12" i="1" s="1"/>
  <c r="P11" i="2"/>
  <c r="O11" i="2"/>
  <c r="N11" i="2"/>
  <c r="M11" i="2"/>
  <c r="I11" i="2"/>
  <c r="CO12" i="1"/>
  <c r="V10" i="2"/>
  <c r="T10" i="2"/>
  <c r="S10" i="2"/>
  <c r="S11" i="1" s="1"/>
  <c r="R10" i="2"/>
  <c r="R11" i="1" s="1"/>
  <c r="Q10" i="2"/>
  <c r="O10" i="2"/>
  <c r="N10" i="2"/>
  <c r="M10" i="2"/>
  <c r="M11" i="1" s="1"/>
  <c r="I10" i="2"/>
  <c r="V9" i="2"/>
  <c r="U9" i="2"/>
  <c r="U10" i="1" s="1"/>
  <c r="T9" i="2"/>
  <c r="T10" i="1" s="1"/>
  <c r="S9" i="2"/>
  <c r="S10" i="1" s="1"/>
  <c r="R9" i="2"/>
  <c r="R10" i="1" s="1"/>
  <c r="Q9" i="2"/>
  <c r="P9" i="2"/>
  <c r="P10" i="1" s="1"/>
  <c r="O9" i="2"/>
  <c r="O10" i="1" s="1"/>
  <c r="N9" i="2"/>
  <c r="M9" i="2"/>
  <c r="M10" i="1" s="1"/>
  <c r="I9" i="2"/>
  <c r="V8" i="2"/>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L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J43" i="1"/>
  <c r="AA43" i="1"/>
  <c r="Z43" i="1"/>
  <c r="Y43" i="1"/>
  <c r="X43" i="1"/>
  <c r="W43" i="1"/>
  <c r="T43" i="1"/>
  <c r="S43" i="1"/>
  <c r="R43" i="1"/>
  <c r="Q43" i="1"/>
  <c r="P43" i="1"/>
  <c r="O43" i="1"/>
  <c r="N43" i="1"/>
  <c r="M43" i="1"/>
  <c r="J43" i="1"/>
  <c r="I43" i="1"/>
  <c r="H43" i="1"/>
  <c r="F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L42" i="1"/>
  <c r="AK42" i="1"/>
  <c r="AJ42" i="1"/>
  <c r="AA42" i="1"/>
  <c r="Z42" i="1"/>
  <c r="Y42" i="1"/>
  <c r="X42" i="1"/>
  <c r="W42" i="1"/>
  <c r="R42" i="1"/>
  <c r="Q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L41" i="1"/>
  <c r="CK41" i="1"/>
  <c r="CJ41" i="1"/>
  <c r="CI41" i="1"/>
  <c r="CH41" i="1"/>
  <c r="CG41" i="1"/>
  <c r="BH41" i="1"/>
  <c r="BG41" i="1"/>
  <c r="BF41" i="1"/>
  <c r="BE41" i="1"/>
  <c r="AV41" i="1"/>
  <c r="AT41" i="1"/>
  <c r="AL41" i="1"/>
  <c r="AK41" i="1"/>
  <c r="AJ41" i="1"/>
  <c r="AA41" i="1"/>
  <c r="Z41" i="1"/>
  <c r="Y41" i="1"/>
  <c r="X41" i="1"/>
  <c r="W41" i="1"/>
  <c r="T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V40" i="1"/>
  <c r="AT40" i="1"/>
  <c r="AK40" i="1"/>
  <c r="AJ40" i="1"/>
  <c r="AA40" i="1"/>
  <c r="Z40" i="1"/>
  <c r="Y40" i="1"/>
  <c r="X40" i="1"/>
  <c r="W40" i="1"/>
  <c r="U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B39" i="1"/>
  <c r="AA39" i="1"/>
  <c r="Z39" i="1"/>
  <c r="Y39" i="1"/>
  <c r="X39" i="1"/>
  <c r="W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L37" i="1"/>
  <c r="CK37" i="1"/>
  <c r="CJ37" i="1"/>
  <c r="CI37" i="1"/>
  <c r="CH37" i="1"/>
  <c r="CG37" i="1"/>
  <c r="BH37" i="1"/>
  <c r="BG37" i="1"/>
  <c r="BF37" i="1"/>
  <c r="BE37" i="1"/>
  <c r="AV37" i="1"/>
  <c r="AK37" i="1"/>
  <c r="AJ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M35" i="1"/>
  <c r="AK35" i="1"/>
  <c r="AJ35" i="1"/>
  <c r="AA35" i="1"/>
  <c r="Z35" i="1"/>
  <c r="Y35" i="1"/>
  <c r="X35" i="1"/>
  <c r="W35" i="1"/>
  <c r="J35" i="1"/>
  <c r="I35" i="1"/>
  <c r="H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V34" i="1"/>
  <c r="AT34" i="1"/>
  <c r="AL34" i="1"/>
  <c r="AK34" i="1"/>
  <c r="AA34" i="1"/>
  <c r="Z34" i="1"/>
  <c r="Y34" i="1"/>
  <c r="X34" i="1"/>
  <c r="W34" i="1"/>
  <c r="T34" i="1"/>
  <c r="S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J33" i="1"/>
  <c r="AA33" i="1"/>
  <c r="Z33" i="1"/>
  <c r="Y33" i="1"/>
  <c r="X33" i="1"/>
  <c r="W33" i="1"/>
  <c r="T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T32" i="1"/>
  <c r="AK32" i="1"/>
  <c r="AA32" i="1"/>
  <c r="Z32" i="1"/>
  <c r="Y32" i="1"/>
  <c r="X32" i="1"/>
  <c r="W32" i="1"/>
  <c r="T32" i="1"/>
  <c r="S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L31" i="1"/>
  <c r="AK31" i="1"/>
  <c r="AA31" i="1"/>
  <c r="Z31" i="1"/>
  <c r="Y31" i="1"/>
  <c r="X31" i="1"/>
  <c r="W31" i="1"/>
  <c r="T31" i="1"/>
  <c r="S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T30" i="1"/>
  <c r="AK30" i="1"/>
  <c r="AJ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O28" i="1"/>
  <c r="J28" i="1"/>
  <c r="I28" i="1"/>
  <c r="H28" i="1"/>
  <c r="E28" i="1"/>
  <c r="D28" i="1"/>
  <c r="C28" i="1"/>
  <c r="B28" i="1"/>
  <c r="A28" i="1"/>
  <c r="FM27" i="1"/>
  <c r="FJ27" i="1"/>
  <c r="FI27" i="1"/>
  <c r="FH27" i="1"/>
  <c r="EV27" i="1"/>
  <c r="ES27" i="1"/>
  <c r="DY27" i="1"/>
  <c r="DO27" i="1"/>
  <c r="DA27" i="1"/>
  <c r="CZ27" i="1"/>
  <c r="CU27" i="1"/>
  <c r="CT27" i="1"/>
  <c r="CS27" i="1"/>
  <c r="CR27" i="1"/>
  <c r="CQ27" i="1"/>
  <c r="CP27" i="1"/>
  <c r="CL27" i="1"/>
  <c r="CK27" i="1"/>
  <c r="CJ27" i="1"/>
  <c r="CI27" i="1"/>
  <c r="CH27" i="1"/>
  <c r="CG27" i="1"/>
  <c r="BH27" i="1"/>
  <c r="BG27" i="1"/>
  <c r="BF27" i="1"/>
  <c r="BE27" i="1"/>
  <c r="AV27" i="1"/>
  <c r="AK27" i="1"/>
  <c r="AJ27" i="1"/>
  <c r="AA27" i="1"/>
  <c r="Z27" i="1"/>
  <c r="Y27" i="1"/>
  <c r="X27" i="1"/>
  <c r="W27" i="1"/>
  <c r="S27" i="1"/>
  <c r="R27" i="1"/>
  <c r="O27" i="1"/>
  <c r="J27" i="1"/>
  <c r="I27" i="1"/>
  <c r="H27" i="1"/>
  <c r="E27" i="1"/>
  <c r="D27" i="1"/>
  <c r="C27" i="1"/>
  <c r="B27" i="1"/>
  <c r="A27" i="1"/>
  <c r="FM26" i="1"/>
  <c r="FJ26" i="1"/>
  <c r="FI26" i="1"/>
  <c r="FH26" i="1"/>
  <c r="EV26" i="1"/>
  <c r="ES26" i="1"/>
  <c r="DY26" i="1"/>
  <c r="DO26" i="1"/>
  <c r="DA26" i="1"/>
  <c r="CZ26" i="1"/>
  <c r="CU26" i="1"/>
  <c r="CT26" i="1"/>
  <c r="CS26" i="1"/>
  <c r="CR26" i="1"/>
  <c r="CQ26" i="1"/>
  <c r="CP26" i="1"/>
  <c r="CL26" i="1"/>
  <c r="CK26" i="1"/>
  <c r="CJ26" i="1"/>
  <c r="CI26" i="1"/>
  <c r="CH26" i="1"/>
  <c r="CG26" i="1"/>
  <c r="BH26" i="1"/>
  <c r="BG26" i="1"/>
  <c r="BF26" i="1"/>
  <c r="BE26" i="1"/>
  <c r="AV26" i="1"/>
  <c r="AK26" i="1"/>
  <c r="AJ26" i="1"/>
  <c r="AB26" i="1"/>
  <c r="AA26" i="1"/>
  <c r="Z26" i="1"/>
  <c r="Y26" i="1"/>
  <c r="X26" i="1"/>
  <c r="W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K25" i="1"/>
  <c r="AJ25" i="1"/>
  <c r="AA25" i="1"/>
  <c r="Z25" i="1"/>
  <c r="Y25" i="1"/>
  <c r="X25" i="1"/>
  <c r="W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J23" i="1"/>
  <c r="I23" i="1"/>
  <c r="H23" i="1"/>
  <c r="E23" i="1"/>
  <c r="D23" i="1"/>
  <c r="C23" i="1"/>
  <c r="B23" i="1"/>
  <c r="A23" i="1"/>
  <c r="FM22" i="1"/>
  <c r="FJ22" i="1"/>
  <c r="FI22" i="1"/>
  <c r="FH22" i="1"/>
  <c r="EV22" i="1"/>
  <c r="ES22" i="1"/>
  <c r="DY22" i="1"/>
  <c r="DO22" i="1"/>
  <c r="DA22" i="1"/>
  <c r="CZ22" i="1"/>
  <c r="CU22" i="1"/>
  <c r="CT22" i="1"/>
  <c r="CS22" i="1"/>
  <c r="CR22" i="1"/>
  <c r="CP22" i="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L21" i="1"/>
  <c r="CK21" i="1"/>
  <c r="CI21" i="1"/>
  <c r="CH21" i="1"/>
  <c r="CG21" i="1"/>
  <c r="BH21" i="1"/>
  <c r="BG21" i="1"/>
  <c r="BF21" i="1"/>
  <c r="BE21" i="1"/>
  <c r="AV21" i="1"/>
  <c r="AT21" i="1"/>
  <c r="AJ21" i="1"/>
  <c r="AA21" i="1"/>
  <c r="Z21" i="1"/>
  <c r="Y21" i="1"/>
  <c r="X21" i="1"/>
  <c r="W21" i="1"/>
  <c r="U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L16" i="1"/>
  <c r="CK16" i="1"/>
  <c r="CI16" i="1"/>
  <c r="CH16" i="1"/>
  <c r="CG16" i="1"/>
  <c r="BH16" i="1"/>
  <c r="BG16" i="1"/>
  <c r="BF16" i="1"/>
  <c r="BE16" i="1"/>
  <c r="AV16" i="1"/>
  <c r="AA16" i="1"/>
  <c r="Z16" i="1"/>
  <c r="Y16" i="1"/>
  <c r="X16" i="1"/>
  <c r="W16" i="1"/>
  <c r="U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B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AI37" i="1" l="1"/>
  <c r="AI39" i="1"/>
  <c r="AI30" i="1"/>
  <c r="AL26" i="1"/>
  <c r="L43" i="1"/>
  <c r="FE33" i="1"/>
  <c r="AL25" i="1"/>
  <c r="FV40" i="1"/>
  <c r="FV35" i="1"/>
  <c r="FV30" i="1"/>
  <c r="FV25" i="1"/>
  <c r="FV20" i="1"/>
  <c r="FV15" i="1"/>
  <c r="Q8" i="2"/>
  <c r="Q9" i="1" s="1"/>
  <c r="M24" i="2"/>
  <c r="M25" i="1" s="1"/>
  <c r="M29" i="2"/>
  <c r="M30" i="1" s="1"/>
  <c r="M34" i="2"/>
  <c r="M35" i="1" s="1"/>
  <c r="M39" i="2"/>
  <c r="M40" i="1" s="1"/>
  <c r="FV5" i="1"/>
  <c r="FU40" i="1"/>
  <c r="FU35" i="1"/>
  <c r="FU30" i="1"/>
  <c r="FU25" i="1"/>
  <c r="FO22" i="1"/>
  <c r="FU20" i="1"/>
  <c r="FO17" i="1"/>
  <c r="FU15" i="1"/>
  <c r="FO12" i="1"/>
  <c r="FU10" i="1"/>
  <c r="FO7" i="1"/>
  <c r="AL30" i="1"/>
  <c r="N24" i="2"/>
  <c r="N25" i="1" s="1"/>
  <c r="N29" i="2"/>
  <c r="N30" i="1" s="1"/>
  <c r="N34" i="2"/>
  <c r="N35" i="1" s="1"/>
  <c r="N39" i="2"/>
  <c r="N40" i="1" s="1"/>
  <c r="FT40" i="1"/>
  <c r="FT35" i="1"/>
  <c r="FT30" i="1"/>
  <c r="FT25" i="1"/>
  <c r="FV21" i="1"/>
  <c r="FT20" i="1"/>
  <c r="FV16" i="1"/>
  <c r="FT15" i="1"/>
  <c r="FV11" i="1"/>
  <c r="FT10" i="1"/>
  <c r="K25" i="1"/>
  <c r="T19" i="2"/>
  <c r="T20" i="1" s="1"/>
  <c r="O24" i="2"/>
  <c r="O25" i="1" s="1"/>
  <c r="O29" i="2"/>
  <c r="O30" i="1" s="1"/>
  <c r="O34" i="2"/>
  <c r="O35" i="1" s="1"/>
  <c r="O39" i="2"/>
  <c r="O40" i="1" s="1"/>
  <c r="K5" i="1"/>
  <c r="FS40" i="1"/>
  <c r="FS35" i="1"/>
  <c r="FS30" i="1"/>
  <c r="FS25" i="1"/>
  <c r="FS20" i="1"/>
  <c r="FS15" i="1"/>
  <c r="FS10" i="1"/>
  <c r="K35" i="1"/>
  <c r="AV30" i="1"/>
  <c r="S14" i="2"/>
  <c r="S15" i="1" s="1"/>
  <c r="P24" i="2"/>
  <c r="P25" i="1" s="1"/>
  <c r="P29" i="2"/>
  <c r="P30" i="1" s="1"/>
  <c r="P34" i="2"/>
  <c r="P35" i="1" s="1"/>
  <c r="P39" i="2"/>
  <c r="P40" i="1" s="1"/>
  <c r="FR40" i="1"/>
  <c r="FR35" i="1"/>
  <c r="FR30" i="1"/>
  <c r="FR25" i="1"/>
  <c r="FR20" i="1"/>
  <c r="FR15" i="1"/>
  <c r="FR10" i="1"/>
  <c r="M14" i="2"/>
  <c r="M15" i="1" s="1"/>
  <c r="Q24" i="2"/>
  <c r="Q25" i="1" s="1"/>
  <c r="Q29" i="2"/>
  <c r="Q30" i="1" s="1"/>
  <c r="Q34" i="2"/>
  <c r="Q35" i="1" s="1"/>
  <c r="Q39" i="2"/>
  <c r="Q40" i="1" s="1"/>
  <c r="K40" i="1"/>
  <c r="K30" i="1"/>
  <c r="K20" i="1"/>
  <c r="K10" i="1"/>
  <c r="FP5" i="1"/>
  <c r="FQ40" i="1"/>
  <c r="FQ35" i="1"/>
  <c r="FU32" i="1"/>
  <c r="FQ30" i="1"/>
  <c r="FU27" i="1"/>
  <c r="FQ25" i="1"/>
  <c r="FU22" i="1"/>
  <c r="FQ20" i="1"/>
  <c r="FU17" i="1"/>
  <c r="FQ15" i="1"/>
  <c r="FU12" i="1"/>
  <c r="FQ10" i="1"/>
  <c r="FU7" i="1"/>
  <c r="K15" i="1"/>
  <c r="AV35" i="1"/>
  <c r="N14" i="2"/>
  <c r="N15" i="1" s="1"/>
  <c r="R24" i="2"/>
  <c r="R25" i="1" s="1"/>
  <c r="R29" i="2"/>
  <c r="R30" i="1" s="1"/>
  <c r="R34" i="2"/>
  <c r="R35" i="1" s="1"/>
  <c r="R39" i="2"/>
  <c r="R40" i="1" s="1"/>
  <c r="FQ5" i="1"/>
  <c r="FT42" i="1"/>
  <c r="FP40" i="1"/>
  <c r="FT37" i="1"/>
  <c r="FP35" i="1"/>
  <c r="FT32" i="1"/>
  <c r="FP30" i="1"/>
  <c r="FT27" i="1"/>
  <c r="FR26" i="1"/>
  <c r="FP25" i="1"/>
  <c r="FT22" i="1"/>
  <c r="FR21" i="1"/>
  <c r="FP20" i="1"/>
  <c r="FT17" i="1"/>
  <c r="FR16" i="1"/>
  <c r="FP15" i="1"/>
  <c r="FV13" i="1"/>
  <c r="FT12" i="1"/>
  <c r="FR11" i="1"/>
  <c r="FP10" i="1"/>
  <c r="FT7" i="1"/>
  <c r="FR6" i="1"/>
  <c r="AV15" i="1"/>
  <c r="AL40" i="1"/>
  <c r="O14" i="2"/>
  <c r="O15" i="1" s="1"/>
  <c r="S24" i="2"/>
  <c r="S25" i="1" s="1"/>
  <c r="S29" i="2"/>
  <c r="S30" i="1" s="1"/>
  <c r="S34" i="2"/>
  <c r="S35" i="1" s="1"/>
  <c r="S39" i="2"/>
  <c r="S40" i="1" s="1"/>
  <c r="FR5" i="1"/>
  <c r="FS42" i="1"/>
  <c r="FQ41" i="1"/>
  <c r="FU38" i="1"/>
  <c r="FS37" i="1"/>
  <c r="FQ36" i="1"/>
  <c r="FU33" i="1"/>
  <c r="FS32" i="1"/>
  <c r="FQ31" i="1"/>
  <c r="FU28" i="1"/>
  <c r="FS27" i="1"/>
  <c r="FQ26" i="1"/>
  <c r="FO25" i="1"/>
  <c r="FU23" i="1"/>
  <c r="FS22" i="1"/>
  <c r="FQ21" i="1"/>
  <c r="FO20" i="1"/>
  <c r="FU18" i="1"/>
  <c r="FS17" i="1"/>
  <c r="FQ16" i="1"/>
  <c r="FU13" i="1"/>
  <c r="FS12" i="1"/>
  <c r="FQ11" i="1"/>
  <c r="FU8" i="1"/>
  <c r="FS7" i="1"/>
  <c r="FQ6" i="1"/>
  <c r="L35" i="1"/>
  <c r="FE35" i="1"/>
  <c r="FE41" i="1"/>
  <c r="L41" i="1"/>
  <c r="L25" i="1"/>
  <c r="FE25" i="1"/>
  <c r="L42" i="1"/>
  <c r="FE42" i="1"/>
  <c r="FE34" i="1"/>
  <c r="FE31"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<sst xmlns="http://schemas.openxmlformats.org/spreadsheetml/2006/main" count="907" uniqueCount="738">
  <si>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</si>
  <si>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</si>
  <si>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</si>
  <si>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</si>
  <si>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</si>
  <si>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</si>
  <si>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</si>
  <si>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</si>
  <si>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</si>
  <si>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</si>
  <si>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</si>
  <si>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</si>
  <si>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</si>
  <si>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</si>
  <si>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</si>
  <si>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</si>
  <si>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</si>
  <si>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</si>
  <si>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</si>
  <si>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</si>
  <si>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</si>
  <si>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</si>
  <si>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</si>
  <si>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</si>
  <si>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</si>
  <si>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</si>
  <si>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</si>
  <si>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</si>
  <si>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</si>
  <si>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</si>
  <si>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</si>
  <si>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</si>
  <si>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</si>
  <si>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</si>
  <si>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</si>
  <si>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</si>
  <si>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</si>
  <si>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</si>
  <si>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</si>
  <si>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</si>
  <si>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</si>
  <si>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</si>
  <si>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</si>
  <si>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</si>
  <si>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</si>
  <si>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</si>
  <si>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</si>
  <si>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</si>
  <si>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</si>
  <si>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</si>
  <si>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</si>
  <si>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</si>
  <si>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</si>
  <si>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</si>
  <si>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</si>
  <si>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</si>
  <si>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</si>
  <si>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</si>
  <si>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</si>
  <si>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</si>
  <si>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</si>
  <si>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</si>
  <si>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</si>
  <si>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</si>
  <si>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</si>
  <si>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</si>
  <si>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</si>
  <si>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</si>
  <si>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</si>
  <si>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</si>
  <si>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</si>
  <si>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</si>
  <si>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</si>
  <si>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</si>
  <si>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</si>
  <si>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</si>
  <si>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</si>
  <si>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</si>
  <si>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</si>
  <si>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</si>
  <si>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</si>
  <si>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</si>
  <si>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</si>
  <si>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</si>
  <si>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</si>
  <si>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</si>
  <si>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</si>
  <si>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</si>
  <si>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</si>
  <si>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</si>
  <si>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</si>
  <si>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</si>
  <si>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</si>
  <si>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</si>
  <si>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</si>
  <si>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</si>
  <si>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</si>
  <si>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</si>
  <si>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</si>
  <si>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</si>
  <si>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</si>
  <si>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</si>
  <si>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</si>
  <si>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</si>
  <si>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</si>
  <si>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</si>
  <si>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</si>
  <si>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</si>
  <si>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</si>
  <si>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</si>
  <si>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</si>
  <si>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</si>
  <si>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</si>
  <si>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</si>
  <si>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</si>
  <si>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</si>
  <si>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</si>
  <si>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</si>
  <si>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</si>
  <si>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</si>
  <si>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</si>
  <si>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</si>
  <si>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</si>
  <si>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</si>
  <si>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</si>
  <si>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</si>
  <si>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</si>
  <si>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</si>
  <si>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</si>
  <si>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</si>
  <si>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</si>
  <si>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</si>
  <si>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</si>
  <si>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</si>
  <si>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</si>
  <si>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</si>
  <si>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</si>
  <si>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</si>
  <si>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</si>
  <si>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</si>
  <si>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</si>
  <si>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</si>
  <si>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</si>
  <si>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</si>
  <si>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</si>
  <si>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</si>
  <si>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</si>
  <si>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</si>
  <si>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</si>
  <si>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</si>
  <si>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</si>
  <si>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</si>
  <si>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</si>
  <si>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</si>
  <si>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</si>
  <si>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</si>
  <si>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</si>
  <si>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</si>
  <si>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</si>
  <si>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</si>
  <si>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</si>
  <si>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</si>
  <si>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</si>
  <si>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</si>
  <si>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</si>
  <si>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</si>
  <si>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</si>
  <si>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</si>
  <si>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</si>
  <si>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</si>
  <si>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</si>
  <si>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</si>
  <si>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</si>
  <si>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</si>
  <si>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</si>
  <si>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</si>
  <si>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</si>
  <si>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</si>
  <si>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</si>
  <si>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</si>
  <si>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</si>
  <si>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</si>
  <si>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</si>
  <si>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</si>
  <si>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</si>
  <si>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</si>
  <si>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</si>
  <si>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</si>
  <si>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</si>
  <si>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</si>
  <si>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</si>
  <si>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</si>
  <si>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</si>
  <si>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</si>
  <si>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</si>
  <si>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</si>
  <si>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</si>
  <si>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</si>
  <si>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</si>
  <si>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</si>
  <si>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</si>
  <si>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</si>
  <si>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</si>
  <si>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</si>
  <si>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</si>
  <si>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</si>
  <si>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</si>
  <si>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</si>
  <si>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</si>
  <si>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</si>
  <si>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</si>
  <si>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</si>
  <si>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</si>
  <si>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</si>
  <si>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</si>
  <si>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</si>
  <si>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</si>
  <si>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</si>
  <si>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</si>
  <si>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</si>
  <si>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</si>
  <si>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</si>
  <si>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</si>
  <si>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</si>
  <si>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</si>
  <si>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</si>
  <si>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</si>
  <si>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</si>
  <si>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</si>
  <si>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</si>
  <si>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</si>
  <si>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</si>
  <si>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</si>
  <si>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</si>
  <si>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</si>
  <si>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</si>
  <si>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</si>
  <si>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</si>
  <si>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</si>
  <si>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</si>
  <si>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</si>
  <si>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</si>
  <si>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</si>
  <si>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</si>
  <si>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</si>
  <si>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</si>
  <si>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</si>
  <si>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</si>
  <si>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</si>
  <si>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</si>
  <si>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</si>
  <si>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</si>
  <si>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</si>
  <si>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</si>
  <si>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</si>
  <si>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</si>
  <si>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</si>
  <si>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</si>
  <si>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</si>
  <si>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</si>
  <si>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</si>
  <si>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</si>
  <si>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</si>
  <si>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</si>
  <si>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</si>
  <si>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</si>
  <si>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</si>
  <si>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</si>
  <si>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</si>
  <si>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</si>
  <si>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</si>
  <si>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</si>
  <si>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</si>
  <si>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</si>
  <si>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</si>
  <si>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</si>
  <si>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</si>
  <si>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</si>
  <si>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</si>
  <si>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</si>
  <si>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</si>
  <si>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</si>
  <si>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</si>
  <si>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</si>
  <si>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</si>
  <si>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</si>
  <si>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</si>
  <si>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</si>
  <si>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</si>
  <si>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</si>
  <si>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</si>
  <si>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</si>
  <si>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</si>
  <si>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</si>
  <si>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</si>
  <si>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</si>
  <si>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</si>
  <si>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</si>
  <si>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</si>
  <si>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</si>
  <si>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</si>
  <si>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</si>
  <si>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</si>
  <si>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</si>
  <si>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</si>
  <si>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</si>
  <si>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</si>
  <si>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</si>
  <si>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</si>
  <si>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</si>
  <si>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</si>
  <si>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</si>
  <si>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</si>
  <si>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</si>
  <si>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</si>
  <si>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</si>
  <si>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</si>
  <si>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</si>
  <si>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</si>
  <si>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</si>
  <si>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</si>
  <si>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</si>
  <si>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</si>
  <si>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</si>
  <si>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</si>
  <si>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</si>
  <si>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</si>
  <si>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</si>
  <si>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</si>
  <si>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</si>
  <si>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</si>
  <si>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</si>
  <si>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</si>
  <si>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</si>
  <si>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</si>
  <si>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</si>
  <si>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</si>
  <si>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</si>
  <si>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</si>
  <si>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</si>
  <si>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</si>
  <si>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</si>
  <si>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</si>
  <si>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</si>
  <si>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</si>
  <si>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</si>
  <si>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</si>
  <si>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</si>
  <si>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</si>
  <si>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</si>
  <si>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</si>
  <si>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</si>
  <si>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</si>
  <si>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</si>
  <si>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</si>
  <si>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</si>
  <si>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</si>
  <si>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</si>
  <si>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</si>
  <si>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</si>
  <si>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</si>
  <si>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</si>
  <si>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</si>
  <si>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</si>
  <si>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</si>
  <si>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</si>
  <si>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</si>
  <si>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</si>
  <si>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</si>
  <si>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</si>
  <si>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</si>
  <si>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</si>
  <si>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</si>
  <si>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</si>
  <si>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</si>
  <si>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</si>
  <si>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</si>
  <si>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</si>
  <si>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</si>
  <si>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</si>
  <si>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</si>
  <si>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</si>
  <si>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</si>
  <si>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</si>
  <si>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</si>
  <si>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</si>
  <si>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</si>
  <si>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</si>
  <si>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</si>
  <si>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</si>
  <si>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</si>
  <si>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</si>
  <si>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</si>
  <si>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</si>
  <si>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</si>
  <si>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</si>
  <si>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</si>
  <si>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</si>
  <si>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</si>
  <si>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</si>
  <si>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</si>
  <si>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</si>
  <si>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</si>
  <si>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</si>
  <si>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</si>
  <si>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</si>
  <si>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</si>
  <si>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</si>
  <si>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</si>
  <si>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</si>
  <si>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</si>
  <si>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</si>
  <si>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</si>
  <si>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</si>
  <si>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</si>
  <si>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</si>
  <si>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</si>
  <si>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</si>
  <si>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</si>
  <si>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</si>
  <si>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</si>
  <si>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</si>
  <si>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</si>
  <si>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</si>
  <si>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</si>
  <si>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</si>
  <si>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</si>
  <si>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</si>
  <si>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</si>
  <si>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</si>
  <si>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</si>
  <si>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</si>
  <si>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</si>
  <si>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</si>
  <si>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</si>
  <si>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</si>
  <si>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</si>
  <si>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</si>
  <si>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</si>
  <si>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</si>
  <si>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</si>
  <si>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</si>
  <si>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</si>
  <si>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</si>
  <si>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</si>
  <si>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</si>
  <si>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</si>
  <si>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</si>
  <si>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</si>
  <si>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</si>
  <si>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</si>
  <si>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</si>
  <si>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</si>
  <si>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</si>
  <si>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</si>
  <si>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</si>
  <si>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</si>
  <si>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</si>
  <si>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</si>
  <si>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</si>
  <si>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</si>
  <si>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</si>
  <si>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</si>
  <si>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</si>
  <si>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</si>
  <si>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</si>
  <si>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</si>
  <si>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</si>
  <si>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</si>
  <si>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</si>
  <si>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</si>
  <si>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</si>
  <si>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</si>
  <si>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</si>
  <si>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</si>
  <si>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</si>
  <si>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</si>
  <si>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</si>
  <si>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</si>
  <si>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</si>
  <si>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</si>
  <si>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</si>
  <si>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</si>
  <si>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</si>
  <si>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</si>
  <si>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</si>
  <si>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</si>
  <si>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</si>
  <si>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</si>
  <si>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</si>
  <si>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</si>
  <si>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</si>
  <si>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</si>
  <si>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</si>
  <si>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</si>
  <si>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</si>
  <si>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</si>
  <si>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</si>
  <si>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</si>
  <si>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</si>
  <si>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</si>
  <si>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</si>
  <si>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</si>
  <si>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</si>
  <si>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</si>
  <si>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</si>
  <si>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</si>
  <si>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</si>
  <si>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</si>
  <si>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</si>
  <si>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</si>
  <si>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</si>
  <si>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</si>
  <si>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</si>
  <si>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</si>
  <si>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</si>
  <si>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</si>
  <si>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</si>
  <si>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</si>
  <si>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</si>
  <si>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</si>
  <si>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</si>
  <si>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</si>
  <si>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</si>
  <si>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</si>
  <si>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</si>
  <si>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</si>
  <si>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</si>
  <si>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</si>
  <si>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</si>
  <si>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</si>
  <si>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</si>
  <si>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</si>
  <si>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</si>
  <si>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</si>
  <si>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</si>
  <si>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</si>
  <si>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</si>
  <si>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</si>
  <si>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</si>
  <si>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</si>
  <si>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</si>
  <si>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</si>
  <si>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</si>
  <si>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</si>
  <si>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</si>
  <si>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</si>
  <si>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</si>
  <si>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</si>
  <si>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</si>
  <si>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</si>
  <si>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</si>
  <si>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</si>
  <si>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</si>
  <si>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</si>
  <si>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</si>
  <si>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</si>
  <si>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</si>
  <si>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</si>
  <si>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</si>
  <si>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</si>
  <si>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</si>
  <si>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</si>
  <si>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</si>
  <si>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</si>
  <si>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</si>
  <si>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</si>
  <si>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</si>
  <si>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</si>
  <si>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</si>
  <si>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</si>
  <si>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</si>
  <si>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</si>
  <si>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</si>
  <si>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</si>
  <si>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</si>
  <si>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</si>
  <si>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</si>
  <si>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</si>
  <si>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</si>
  <si>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</si>
  <si>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</si>
  <si>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</si>
  <si>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</si>
  <si>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</si>
  <si>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</si>
  <si>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</si>
  <si>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</si>
  <si>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</si>
  <si>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</si>
  <si>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</si>
  <si>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</si>
  <si>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</si>
  <si>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</si>
  <si>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</si>
  <si>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</si>
  <si>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</si>
  <si>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</si>
  <si>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</si>
  <si>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</si>
  <si>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</si>
  <si>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</si>
  <si>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</si>
  <si>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</si>
  <si>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</si>
  <si>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</si>
  <si>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</si>
  <si>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</si>
  <si>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</si>
  <si>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</si>
  <si>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</si>
  <si>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</si>
  <si>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</si>
  <si>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</si>
  <si>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</si>
  <si>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</si>
  <si>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</si>
  <si>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</si>
  <si>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</si>
  <si>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</si>
  <si>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</si>
  <si>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</si>
  <si>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</si>
  <si>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</si>
  <si>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</si>
  <si>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</si>
  <si>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</si>
  <si>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</si>
  <si>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</si>
  <si>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</si>
  <si>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</si>
  <si>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</si>
  <si>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</si>
  <si>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</si>
  <si>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</si>
  <si>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</si>
  <si>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</si>
  <si>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</si>
  <si>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</si>
  <si>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</si>
  <si>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</si>
  <si>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</si>
  <si>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</si>
  <si>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</si>
  <si>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</si>
  <si>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</si>
  <si>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</si>
  <si>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</si>
  <si>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</si>
  <si>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</si>
  <si>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</si>
  <si>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</si>
  <si>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</si>
  <si>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</si>
  <si>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</si>
  <si>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</si>
  <si>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</si>
  <si>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</si>
  <si>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</si>
  <si>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</si>
  <si>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</si>
  <si>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</si>
  <si>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</si>
  <si>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</si>
  <si>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</si>
  <si>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</si>
  <si>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</si>
  <si>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</si>
  <si>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</si>
  <si>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</si>
  <si>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</si>
  <si>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</si>
  <si>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</si>
  <si>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</si>
  <si>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</si>
  <si>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</si>
  <si>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T470 T480</t>
  </si>
  <si>
    <t>Lenovo T470 parent</t>
  </si>
  <si>
    <t>Lenovo T470 BL - DE V2</t>
  </si>
  <si>
    <t>Lenovo T470 BL - FR V2</t>
  </si>
  <si>
    <t>Lenovo T470 BL - IT</t>
  </si>
  <si>
    <t>Lenovo T470 BL - ES</t>
  </si>
  <si>
    <t>Lenovo T470 - UK FBA</t>
  </si>
  <si>
    <t>Lenovo T470 BL - NOR</t>
  </si>
  <si>
    <t>Lenovo T470 BL - BE</t>
  </si>
  <si>
    <t>Lenovo T470 BL - BG</t>
  </si>
  <si>
    <t>Lenovo T470 BL - CZ</t>
  </si>
  <si>
    <t>Lenovo T470 BL - DK</t>
  </si>
  <si>
    <t>Lenovo T470 BL - HU</t>
  </si>
  <si>
    <t>Lenovo T470 BL - NL</t>
  </si>
  <si>
    <t>Lenovo T470 BL - NO</t>
  </si>
  <si>
    <t>Lenovo T470 BL - PL</t>
  </si>
  <si>
    <t>Lenovo T470 BL - PT</t>
  </si>
  <si>
    <t>Lenovo T470 BL - SE/FI</t>
  </si>
  <si>
    <t>Lenovo T470 BL - CH</t>
  </si>
  <si>
    <t>Lenovo T470 BL - US INT</t>
  </si>
  <si>
    <t>Lenovo T470 BL - RUS</t>
  </si>
  <si>
    <t>Lenovo/T470/BL/DE</t>
  </si>
  <si>
    <t>Lenovo/T470/BL/FR</t>
  </si>
  <si>
    <t>Lenovo/T470/BL/IT</t>
  </si>
  <si>
    <t>Lenovo/T470/BL/ES</t>
  </si>
  <si>
    <t>Lenovo/T470/BL/UK</t>
  </si>
  <si>
    <t>01EN934</t>
  </si>
  <si>
    <t>01EN935</t>
  </si>
  <si>
    <t>01ER508</t>
  </si>
  <si>
    <t>01ER509</t>
  </si>
  <si>
    <t>01EN943</t>
  </si>
  <si>
    <t>01EN947</t>
  </si>
  <si>
    <t>01ER520</t>
  </si>
  <si>
    <t>01EN950</t>
  </si>
  <si>
    <t>01EN954</t>
  </si>
  <si>
    <t>01EN955</t>
  </si>
  <si>
    <t>Lenovo/T470/BL/USI</t>
  </si>
  <si>
    <t>01ER523</t>
  </si>
  <si>
    <t>Lenovo/T470/BL/US</t>
  </si>
  <si>
    <t>01ER547</t>
  </si>
  <si>
    <t>01ER548</t>
  </si>
  <si>
    <t>01ER549</t>
  </si>
  <si>
    <t>01ER591</t>
  </si>
  <si>
    <t>01ER556</t>
  </si>
  <si>
    <t>01ER601</t>
  </si>
  <si>
    <t>01ER602</t>
  </si>
  <si>
    <t>01ER563</t>
  </si>
  <si>
    <t>01ER567</t>
  </si>
  <si>
    <t>01ER568</t>
  </si>
  <si>
    <t>01ER605</t>
  </si>
  <si>
    <t>Lenovo/T470/BL/NOR</t>
  </si>
  <si>
    <t>Lenovo/T470/RG/DE</t>
  </si>
  <si>
    <t>Lenovo/T470/RG/FR</t>
  </si>
  <si>
    <t>Lenovo/T470/RG/IT</t>
  </si>
  <si>
    <t>Lenovo/T470/RG/ES</t>
  </si>
  <si>
    <t>Lenovo/T470/RG/UK</t>
  </si>
  <si>
    <t>Lenovo/T470/RG/NOR</t>
  </si>
  <si>
    <t>Lenovo/T470/RG/USI</t>
  </si>
  <si>
    <t>Lenovo/T470/RG/US</t>
  </si>
  <si>
    <t>Lenovo T470 BL - US V2</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</si>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</sst>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name val="Arial"/>
      <family val="2"/>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44">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6" sqref="G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736</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737</v>
      </c>
    </row>
    <row r="4" spans="1:193" ht="17" x14ac:dyDescent="0.2">
      <c r="A4" s="1" t="str">
        <f>IF(ISBLANK(Values!E3),"",IF(Values!$B$37="EU","computercomponent","computer"))</f>
        <v>computercomponent</v>
      </c>
      <c r="B4" s="27" t="str">
        <f>Values!B13</f>
        <v>Lenovo T470 parent</v>
      </c>
      <c r="C4" s="27" t="s">
        <v>345</v>
      </c>
      <c r="D4" s="28">
        <f>Values!B14</f>
        <v>5714401470991</v>
      </c>
      <c r="E4" s="1" t="s">
        <v>346</v>
      </c>
      <c r="F4" s="27" t="str">
        <f>SUBSTITUTE(Values!B1, "{language}", "") &amp; " " &amp; Values!B3</f>
        <v>ersatztastatur  Hintergrundbeleuchtung für Lenovo Thinkpad T470 T480</v>
      </c>
      <c r="G4" s="27" t="s">
        <v>345</v>
      </c>
      <c r="H4" s="1" t="str">
        <f>Values!B16</f>
        <v>computer-keyboards</v>
      </c>
      <c r="I4" s="1" t="str">
        <f>IF(ISBLANK(Values!E3),"","4730574031")</f>
        <v>4730574031</v>
      </c>
      <c r="J4" s="29" t="str">
        <f>Values!B13</f>
        <v>Lenovo T470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IF(ISBLANK(Values!E4),"",IF(Values!$B$20="PartialUpdate","","TellusRem"))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c r="GK5" s="63" t="str">
        <f>K5</f>
        <v/>
      </c>
    </row>
    <row r="6" spans="1:193"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IF(ISBLANK(Values!E5),"",IF(Values!$B$20="PartialUpdate","","TellusRem"))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c r="GK6" s="63" t="str">
        <f>K6</f>
        <v/>
      </c>
    </row>
    <row r="7" spans="1:193"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IF(ISBLANK(Values!E6),"",IF(Values!$B$20="PartialUpdate","","TellusRem"))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c r="GK7" s="63" t="str">
        <f>K7</f>
        <v/>
      </c>
    </row>
    <row r="8" spans="1:193"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IF(ISBLANK(Values!E7),"",IF(Values!$B$20="PartialUpdate","","TellusRem"))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c r="GK8" s="63" t="str">
        <f>K8</f>
        <v/>
      </c>
    </row>
    <row r="9" spans="1:193"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IF(ISBLANK(Values!E8),"",IF(Values!$B$20="PartialUpdate","","TellusRem"))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c r="GK9" s="63" t="str">
        <f>K9</f>
        <v/>
      </c>
    </row>
    <row r="10" spans="1:193"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IF(ISBLANK(Values!E9),"",IF(Values!$B$20="PartialUpdate","","TellusRem"))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c r="GK10" s="63" t="str">
        <f>K10</f>
        <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c r="GK11" s="63"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c r="GK12" s="63" t="str">
        <f>K12</f>
        <v/>
      </c>
    </row>
    <row r="13" spans="1:193"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c r="GK13" s="63" t="str">
        <f>K13</f>
        <v/>
      </c>
    </row>
    <row r="14" spans="1:193"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c r="GK14" s="63" t="str">
        <f>K14</f>
        <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c r="GK15" s="63"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c r="GK16" s="63"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c r="GK17" s="63"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c r="GK18" s="63"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c r="GK19" s="63"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c r="GK20" s="63"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c r="GK21" s="63"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c r="GK22" s="63"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c r="GK23" s="64"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c r="GK24" s="64" t="str">
        <f>K24</f>
        <v/>
      </c>
    </row>
    <row r="25" spans="1:193" s="35" customFormat="1" ht="17" x14ac:dyDescent="0.2">
      <c r="A25" s="1" t="str">
        <f>IF(ISBLANK(Values!E24),"",IF(Values!$B$37="EU","computercomponent","computer"))</f>
        <v>computercomponent</v>
      </c>
      <c r="B25" s="33" t="str">
        <f>IF(ISBLANK(Values!E24),"",Values!F24)</f>
        <v>Lenovo T470 BL - DE V2</v>
      </c>
      <c r="C25" s="29" t="str">
        <f>IF(ISBLANK(Values!E24),"","TellusRem")</f>
        <v>TellusRem</v>
      </c>
      <c r="D25" s="28">
        <f>IF(ISBLANK(Values!E24),"",Values!E24)</f>
        <v>5714401470212</v>
      </c>
      <c r="E25" s="1" t="str">
        <f>IF(ISBLANK(Values!E24),"","EAN")</f>
        <v>EAN</v>
      </c>
      <c r="F25" s="27" t="str">
        <f>IF(ISBLANK(Values!E24),"",IF(Values!J24, SUBSTITUTE(Values!$B$1, "{language}", Values!H24) &amp; " " &amp;Values!$B$3, SUBSTITUTE(Values!$B$2, "{language}", Values!$H24) &amp; " " &amp;Values!$B$3))</f>
        <v>ersatztastatur Deutsche Hintergrundbeleuchtung für Lenovo Thinkpad T470 T480</v>
      </c>
      <c r="G25" s="29" t="str">
        <f>IF(ISBLANK(Values!E24),"",IF(Values!$B$20="PartialUpdate","","TellusRem"))</f>
        <v/>
      </c>
      <c r="H25" s="1" t="str">
        <f>IF(ISBLANK(Values!E24),"",Values!$B$16)</f>
        <v>computer-keyboards</v>
      </c>
      <c r="I25" s="1" t="str">
        <f>IF(ISBLANK(Values!E24),"","4730574031")</f>
        <v>4730574031</v>
      </c>
      <c r="J25" s="31" t="str">
        <f>IF(ISBLANK(Values!E24),"",Values!F24 )</f>
        <v>Lenovo T470 BL - DE V2</v>
      </c>
      <c r="K25" s="27" t="str">
        <f>IF(IF(ISBLANK(Values!E24),"",IF(Values!J24, Values!$B$4, Values!$B$5))=0,"",IF(ISBLANK(Values!E24),"",IF(Values!J24, Values!$B$4, Values!$B$5)))</f>
        <v/>
      </c>
      <c r="L25" s="27" t="str">
        <f>IF(ISBLANK(Values!E24),"",IF($CO25="DEFAULT", Values!$B$18, ""))</f>
        <v/>
      </c>
      <c r="M25" s="27" t="str">
        <f>IF(ISBLANK(Values!E24),"",Values!$M24)</f>
        <v>https://raw.githubusercontent.com/PatrickVibild/TellusAmazonPictures/master/pictures/Lenovo/T470/BL/DE/1.jpg</v>
      </c>
      <c r="N25" s="27" t="str">
        <f>IF(ISBLANK(Values!$F24),"",Values!N24)</f>
        <v>https://raw.githubusercontent.com/PatrickVibild/TellusAmazonPictures/master/pictures/Lenovo/T470/BL/DE/2.jpg</v>
      </c>
      <c r="O25" s="27" t="str">
        <f>IF(ISBLANK(Values!$F24),"",Values!O24)</f>
        <v>https://raw.githubusercontent.com/PatrickVibild/TellusAmazonPictures/master/pictures/Lenovo/T470/BL/DE/3.jpg</v>
      </c>
      <c r="P25" s="27" t="str">
        <f>IF(ISBLANK(Values!$F24),"",Values!P24)</f>
        <v>https://raw.githubusercontent.com/PatrickVibild/TellusAmazonPictures/master/pictures/Lenovo/T470/BL/DE/4.jpg</v>
      </c>
      <c r="Q25" s="27" t="str">
        <f>IF(ISBLANK(Values!$F24),"",Values!Q24)</f>
        <v>https://raw.githubusercontent.com/PatrickVibild/TellusAmazonPictures/master/pictures/Lenovo/T470/BL/DE/5.jpg</v>
      </c>
      <c r="R25" s="27" t="str">
        <f>IF(ISBLANK(Values!$F24),"",Values!R24)</f>
        <v>https://raw.githubusercontent.com/PatrickVibild/TellusAmazonPictures/master/pictures/Lenovo/T470/BL/DE/6.jpg</v>
      </c>
      <c r="S25" s="27" t="str">
        <f>IF(ISBLANK(Values!$F24),"",Values!S24)</f>
        <v>https://raw.githubusercontent.com/PatrickVibild/TellusAmazonPictures/master/pictures/Lenovo/T470/BL/DE/7.jpg</v>
      </c>
      <c r="T25" s="27" t="str">
        <f>IF(ISBLANK(Values!$F24),"",Values!T24)</f>
        <v>https://raw.githubusercontent.com/PatrickVibild/TellusAmazonPictures/master/pictures/Lenovo/T470/BL/DE/8.jpg</v>
      </c>
      <c r="U25" s="27" t="str">
        <f>IF(ISBLANK(Values!$F24),"",Values!U24)</f>
        <v>https://raw.githubusercontent.com/PatrickVibild/TellusAmazonPictures/master/pictures/Lenovo/T470/BL/DE/9.jpg</v>
      </c>
      <c r="V25" s="1"/>
      <c r="W25" s="29" t="str">
        <f>IF(ISBLANK(Values!E24),"","Child")</f>
        <v>Child</v>
      </c>
      <c r="X25" s="29" t="str">
        <f>IF(ISBLANK(Values!E24),"",Values!$B$13)</f>
        <v>Lenovo T470 parent</v>
      </c>
      <c r="Y25" s="31" t="str">
        <f>IF(ISBLANK(Values!E24),"","Size-Color")</f>
        <v>Size-Color</v>
      </c>
      <c r="Z25" s="29" t="str">
        <f>IF(ISBLANK(Values!E24),"","variation")</f>
        <v>variation</v>
      </c>
      <c r="AA25" s="1" t="str">
        <f>IF(ISBLANK(Values!E24),"",Values!$B$20)</f>
        <v>PartialUpdate</v>
      </c>
      <c r="AB25" s="1" t="str">
        <f>IF(ISBLANK(Values!E24),"",Values!$B$29)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5" s="1"/>
      <c r="AD25" s="1"/>
      <c r="AE25" s="1"/>
      <c r="AF25" s="1"/>
      <c r="AG25" s="1"/>
      <c r="AH25" s="1"/>
      <c r="AI25" s="34" t="str">
        <f>IF(ISBLANK(Values!E24),"",IF(Values!I24,Values!$B$23,Values!$B$33))</f>
        <v xml:space="preserve">👉 LAYOUT - {flag} {language} Nicht Hintergrundbeleuchtung </v>
      </c>
      <c r="AJ25" s="32" t="str">
        <f>IF(ISBLANK(Values!E24),"",Values!$B$24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25" s="1" t="str">
        <f>IF(ISBLANK(Values!E24),"",Values!$B$25)</f>
        <v xml:space="preserve">♻️ ÖFFENTLICHES PRODUKT - Kaufen Sie renoviert, KAUFEN SIE GRÜN! Reduzieren Sie mehr als 80% Kohlendioxid, indem Sie unsere überholten Tastaturen kaufen, im Vergleich zu einer neuen Tastatur! </v>
      </c>
      <c r="AL25" s="1" t="str">
        <f>IF(ISBLANK(Values!E24),"",SUBSTITUTE(SUBSTITUTE(IF(Values!$J24, Values!$B$26, Values!$B$33), "{language}", Values!$H24), "{flag}", INDEX(options!$E$1:$E$20, Values!$V24)))</f>
        <v xml:space="preserve">👉 LAYOUT - 🇩🇪 Deutsche mit Hintergrundbeleuchtung </v>
      </c>
      <c r="AM25" s="1" t="str">
        <f>SUBSTITUTE(IF(ISBLANK(Values!E24),"",Values!$B$27),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N25" s="1"/>
      <c r="AO25" s="1"/>
      <c r="AP25" s="1"/>
      <c r="AQ25" s="1"/>
      <c r="AR25" s="1"/>
      <c r="AS25" s="1"/>
      <c r="AT25" s="27" t="str">
        <f>IF(ISBLANK(Values!E24),"",Values!H24)</f>
        <v>Deutsche</v>
      </c>
      <c r="AU25" s="1"/>
      <c r="AV25" s="1" t="str">
        <f>IF(ISBLANK(Values!E24),"",IF(Values!J24,"Backlit", "Non-Backlit"))</f>
        <v>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Monate Garantie nach dem Liefertermin. Im Falle einer Fehlfunktion der Tastatur wird ein neues Gerät oder ein Ersatzteil für die Tastatur des Produkts gesendet. Bei Sortierung des Bestands wird eine volle Rückerstattung gewährt.</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Monate Garantie nach dem Liefertermin. Im Falle einer Fehlfunktion der Tastatur wird ein neues Gerät oder ein Ersatzteil für die Tastatur des Produkts gesendet. Bei Sortierung des Bestands wird eine volle Rückerstattung gewährt.</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c r="GK25" s="64" t="str">
        <f>K25</f>
        <v/>
      </c>
    </row>
    <row r="26" spans="1:193" s="35" customFormat="1" ht="16" x14ac:dyDescent="0.2">
      <c r="A26" s="1" t="str">
        <f>IF(ISBLANK(Values!E25),"",IF(Values!$B$37="EU","computercomponent","computer"))</f>
        <v>computercomponent</v>
      </c>
      <c r="B26" s="33" t="str">
        <f>IF(ISBLANK(Values!E25),"",Values!F25)</f>
        <v>Lenovo T470 BL - FR V2</v>
      </c>
      <c r="C26" s="29" t="str">
        <f>IF(ISBLANK(Values!E25),"","TellusRem")</f>
        <v>TellusRem</v>
      </c>
      <c r="D26" s="28">
        <f>IF(ISBLANK(Values!E25),"",Values!E25)</f>
        <v>5714401470229</v>
      </c>
      <c r="E26" s="1" t="str">
        <f>IF(ISBLANK(Values!E25),"","EAN")</f>
        <v>EAN</v>
      </c>
      <c r="F26" s="27" t="str">
        <f>IF(ISBLANK(Values!E25),"",IF(Values!J25, SUBSTITUTE(Values!$B$1, "{language}", Values!H25) &amp; " " &amp;Values!$B$3, SUBSTITUTE(Values!$B$2, "{language}", Values!$H25) &amp; " " &amp;Values!$B$3))</f>
        <v>ersatztastatur Französisch Hintergrundbeleuchtung für Lenovo Thinkpad T470 T480</v>
      </c>
      <c r="G26" s="29" t="str">
        <f>IF(ISBLANK(Values!E25),"",IF(Values!$B$20="PartialUpdate","","TellusRem"))</f>
        <v/>
      </c>
      <c r="H26" s="1" t="str">
        <f>IF(ISBLANK(Values!E25),"",Values!$B$16)</f>
        <v>computer-keyboards</v>
      </c>
      <c r="I26" s="1" t="str">
        <f>IF(ISBLANK(Values!E25),"","4730574031")</f>
        <v>4730574031</v>
      </c>
      <c r="J26" s="31" t="str">
        <f>IF(ISBLANK(Values!E25),"",Values!F25 )</f>
        <v>Lenovo T470 BL - FR V2</v>
      </c>
      <c r="K26" s="27" t="str">
        <f>IF(IF(ISBLANK(Values!E25),"",IF(Values!J25, Values!$B$4, Values!$B$5))=0,"",IF(ISBLANK(Values!E25),"",IF(Values!J25, Values!$B$4, Values!$B$5)))</f>
        <v/>
      </c>
      <c r="L26" s="27" t="str">
        <f>IF(ISBLANK(Values!E25),"",IF($CO26="DEFAULT", Values!$B$18, ""))</f>
        <v/>
      </c>
      <c r="M26" s="27" t="str">
        <f>IF(ISBLANK(Values!E25),"",Values!$M25)</f>
        <v>https://raw.githubusercontent.com/PatrickVibild/TellusAmazonPictures/master/pictures/Lenovo/T470/BL/FR/1.jpg</v>
      </c>
      <c r="N26" s="27" t="str">
        <f>IF(ISBLANK(Values!$F25),"",Values!N25)</f>
        <v>https://raw.githubusercontent.com/PatrickVibild/TellusAmazonPictures/master/pictures/Lenovo/T470/BL/FR/2.jpg</v>
      </c>
      <c r="O26" s="27" t="str">
        <f>IF(ISBLANK(Values!$F25),"",Values!O25)</f>
        <v>https://raw.githubusercontent.com/PatrickVibild/TellusAmazonPictures/master/pictures/Lenovo/T470/BL/FR/3.jpg</v>
      </c>
      <c r="P26" s="27" t="str">
        <f>IF(ISBLANK(Values!$F25),"",Values!P25)</f>
        <v>https://raw.githubusercontent.com/PatrickVibild/TellusAmazonPictures/master/pictures/Lenovo/T470/BL/FR/4.jpg</v>
      </c>
      <c r="Q26" s="27" t="str">
        <f>IF(ISBLANK(Values!$F25),"",Values!Q25)</f>
        <v>https://raw.githubusercontent.com/PatrickVibild/TellusAmazonPictures/master/pictures/Lenovo/T470/BL/FR/5.jpg</v>
      </c>
      <c r="R26" s="27" t="str">
        <f>IF(ISBLANK(Values!$F25),"",Values!R25)</f>
        <v>https://raw.githubusercontent.com/PatrickVibild/TellusAmazonPictures/master/pictures/Lenovo/T470/BL/FR/6.jpg</v>
      </c>
      <c r="S26" s="27" t="str">
        <f>IF(ISBLANK(Values!$F25),"",Values!S25)</f>
        <v>https://raw.githubusercontent.com/PatrickVibild/TellusAmazonPictures/master/pictures/Lenovo/T470/BL/FR/7.jpg</v>
      </c>
      <c r="T26" s="27" t="str">
        <f>IF(ISBLANK(Values!$F25),"",Values!T25)</f>
        <v>https://raw.githubusercontent.com/PatrickVibild/TellusAmazonPictures/master/pictures/Lenovo/T470/BL/FR/8.jpg</v>
      </c>
      <c r="U26" s="27" t="str">
        <f>IF(ISBLANK(Values!$F25),"",Values!U25)</f>
        <v>https://raw.githubusercontent.com/PatrickVibild/TellusAmazonPictures/master/pictures/Lenovo/T470/BL/FR/9.jpg</v>
      </c>
      <c r="V26" s="1"/>
      <c r="W26" s="29" t="str">
        <f>IF(ISBLANK(Values!E25),"","Child")</f>
        <v>Child</v>
      </c>
      <c r="X26" s="29" t="str">
        <f>IF(ISBLANK(Values!E25),"",Values!$B$13)</f>
        <v>Lenovo T470 parent</v>
      </c>
      <c r="Y26" s="31" t="str">
        <f>IF(ISBLANK(Values!E25),"","Size-Color")</f>
        <v>Size-Color</v>
      </c>
      <c r="Z26" s="29" t="str">
        <f>IF(ISBLANK(Values!E25),"","variation")</f>
        <v>variation</v>
      </c>
      <c r="AA26" s="1" t="str">
        <f>IF(ISBLANK(Values!E25),"",Values!$B$20)</f>
        <v>PartialUpdate</v>
      </c>
      <c r="AB26" s="1" t="str">
        <f>IF(ISBLANK(Values!E25),"",Values!$B$29)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6" s="1"/>
      <c r="AD26" s="1"/>
      <c r="AE26" s="1"/>
      <c r="AF26" s="1"/>
      <c r="AG26" s="1"/>
      <c r="AH26" s="1"/>
      <c r="AI26" s="34" t="str">
        <f>IF(ISBLANK(Values!E25),"",IF(Values!I25,Values!$B$23,Values!$B$33))</f>
        <v xml:space="preserve">👉 LAYOUT - {flag} {language} Nicht Hintergrundbeleuchtung </v>
      </c>
      <c r="AJ26" s="32" t="str">
        <f>IF(ISBLANK(Values!E25),"",Values!$B$24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26" s="1" t="str">
        <f>IF(ISBLANK(Values!E25),"",Values!$B$25)</f>
        <v xml:space="preserve">♻️ ÖFFENTLICHES PRODUKT - Kaufen Sie renoviert, KAUFEN SIE GRÜN! Reduzieren Sie mehr als 80% Kohlendioxid, indem Sie unsere überholten Tastaturen kaufen, im Vergleich zu einer neuen Tastatur! </v>
      </c>
      <c r="AL26" s="1" t="str">
        <f>IF(ISBLANK(Values!E25),"",SUBSTITUTE(SUBSTITUTE(IF(Values!$J25, Values!$B$26, Values!$B$33), "{language}", Values!$H25), "{flag}", INDEX(options!$E$1:$E$20, Values!$V25)))</f>
        <v xml:space="preserve">👉 LAYOUT - 🇫🇷 Französisch mit Hintergrundbeleuchtung </v>
      </c>
      <c r="AM26" s="1" t="str">
        <f>SUBSTITUTE(IF(ISBLANK(Values!E25),"",Values!$B$27),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N26" s="1"/>
      <c r="AO26" s="1"/>
      <c r="AP26" s="1"/>
      <c r="AQ26" s="1"/>
      <c r="AR26" s="1"/>
      <c r="AS26" s="1"/>
      <c r="AT26" s="27" t="str">
        <f>IF(ISBLANK(Values!E25),"",Values!H25)</f>
        <v>Französisch</v>
      </c>
      <c r="AU26" s="1"/>
      <c r="AV26" s="1" t="str">
        <f>IF(ISBLANK(Values!E25),"",IF(Values!J25,"Backlit", "Non-Backlit"))</f>
        <v>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Monate Garantie nach dem Liefertermin. Im Falle einer Fehlfunktion der Tastatur wird ein neues Gerät oder ein Ersatzteil für die Tastatur des Produkts gesendet. Bei Sortierung des Bestands wird eine volle Rückerstattung gewährt.</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Monate Garantie nach dem Liefertermin. Im Falle einer Fehlfunktion der Tastatur wird ein neues Gerät oder ein Ersatzteil für die Tastatur des Produkts gesendet. Bei Sortierung des Bestands wird eine volle Rückerstattung gewährt.</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c r="GK26" s="64" t="str">
        <f>K26</f>
        <v/>
      </c>
    </row>
    <row r="27" spans="1:193" s="35" customFormat="1" ht="16" x14ac:dyDescent="0.2">
      <c r="A27" s="1" t="str">
        <f>IF(ISBLANK(Values!E26),"",IF(Values!$B$37="EU","computercomponent","computer"))</f>
        <v>computercomponent</v>
      </c>
      <c r="B27" s="33" t="str">
        <f>IF(ISBLANK(Values!E26),"",Values!F26)</f>
        <v>Lenovo T470 BL - IT</v>
      </c>
      <c r="C27" s="29" t="str">
        <f>IF(ISBLANK(Values!E26),"","TellusRem")</f>
        <v>TellusRem</v>
      </c>
      <c r="D27" s="28">
        <f>IF(ISBLANK(Values!E26),"",Values!E26)</f>
        <v>5714401470038</v>
      </c>
      <c r="E27" s="1" t="str">
        <f>IF(ISBLANK(Values!E26),"","EAN")</f>
        <v>EAN</v>
      </c>
      <c r="F27" s="27" t="str">
        <f>IF(ISBLANK(Values!E26),"",IF(Values!J26, SUBSTITUTE(Values!$B$1, "{language}", Values!H26) &amp; " " &amp;Values!$B$3, SUBSTITUTE(Values!$B$2, "{language}", Values!$H26) &amp; " " &amp;Values!$B$3))</f>
        <v>ersatztastatur Italienisch Hintergrundbeleuchtung für Lenovo Thinkpad T470 T480</v>
      </c>
      <c r="G27" s="29" t="str">
        <f>IF(ISBLANK(Values!E26),"",IF(Values!$B$20="PartialUpdate","","TellusRem"))</f>
        <v/>
      </c>
      <c r="H27" s="1" t="str">
        <f>IF(ISBLANK(Values!E26),"",Values!$B$16)</f>
        <v>computer-keyboards</v>
      </c>
      <c r="I27" s="1" t="str">
        <f>IF(ISBLANK(Values!E26),"","4730574031")</f>
        <v>4730574031</v>
      </c>
      <c r="J27" s="31" t="str">
        <f>IF(ISBLANK(Values!E26),"",Values!F26 )</f>
        <v>Lenovo T470 BL - IT</v>
      </c>
      <c r="K27" s="27" t="str">
        <f>IF(IF(ISBLANK(Values!E26),"",IF(Values!J26, Values!$B$4, Values!$B$5))=0,"",IF(ISBLANK(Values!E26),"",IF(Values!J26, Values!$B$4, Values!$B$5)))</f>
        <v/>
      </c>
      <c r="L27" s="27" t="str">
        <f>IF(ISBLANK(Values!E26),"",IF($CO27="DEFAULT", Values!$B$18, ""))</f>
        <v/>
      </c>
      <c r="M27" s="27" t="str">
        <f>IF(ISBLANK(Values!E26),"",Values!$M26)</f>
        <v>https://raw.githubusercontent.com/PatrickVibild/TellusAmazonPictures/master/pictures/Lenovo/T470/BL/IT/1.jpg</v>
      </c>
      <c r="N27" s="27" t="str">
        <f>IF(ISBLANK(Values!$F26),"",Values!N26)</f>
        <v>https://raw.githubusercontent.com/PatrickVibild/TellusAmazonPictures/master/pictures/Lenovo/T470/BL/IT/2.jpg</v>
      </c>
      <c r="O27" s="27" t="str">
        <f>IF(ISBLANK(Values!$F26),"",Values!O26)</f>
        <v>https://raw.githubusercontent.com/PatrickVibild/TellusAmazonPictures/master/pictures/Lenovo/T470/BL/IT/3.jpg</v>
      </c>
      <c r="P27" s="27" t="str">
        <f>IF(ISBLANK(Values!$F26),"",Values!P26)</f>
        <v>https://raw.githubusercontent.com/PatrickVibild/TellusAmazonPictures/master/pictures/Lenovo/T470/BL/IT/4.jpg</v>
      </c>
      <c r="Q27" s="27" t="str">
        <f>IF(ISBLANK(Values!$F26),"",Values!Q26)</f>
        <v>https://raw.githubusercontent.com/PatrickVibild/TellusAmazonPictures/master/pictures/Lenovo/T470/BL/IT/5.jpg</v>
      </c>
      <c r="R27" s="27" t="str">
        <f>IF(ISBLANK(Values!$F26),"",Values!R26)</f>
        <v>https://raw.githubusercontent.com/PatrickVibild/TellusAmazonPictures/master/pictures/Lenovo/T470/BL/IT/6.jpg</v>
      </c>
      <c r="S27" s="27" t="str">
        <f>IF(ISBLANK(Values!$F26),"",Values!S26)</f>
        <v>https://raw.githubusercontent.com/PatrickVibild/TellusAmazonPictures/master/pictures/Lenovo/T470/BL/IT/7.jpg</v>
      </c>
      <c r="T27" s="27" t="str">
        <f>IF(ISBLANK(Values!$F26),"",Values!T26)</f>
        <v>https://raw.githubusercontent.com/PatrickVibild/TellusAmazonPictures/master/pictures/Lenovo/T470/BL/IT/8.jpg</v>
      </c>
      <c r="U27" s="27" t="str">
        <f>IF(ISBLANK(Values!$F26),"",Values!U26)</f>
        <v>https://raw.githubusercontent.com/PatrickVibild/TellusAmazonPictures/master/pictures/Lenovo/T470/BL/IT/9.jpg</v>
      </c>
      <c r="V27" s="1"/>
      <c r="W27" s="29" t="str">
        <f>IF(ISBLANK(Values!E26),"","Child")</f>
        <v>Child</v>
      </c>
      <c r="X27" s="29" t="str">
        <f>IF(ISBLANK(Values!E26),"",Values!$B$13)</f>
        <v>Lenovo T470 parent</v>
      </c>
      <c r="Y27" s="31" t="str">
        <f>IF(ISBLANK(Values!E26),"","Size-Color")</f>
        <v>Size-Color</v>
      </c>
      <c r="Z27" s="29" t="str">
        <f>IF(ISBLANK(Values!E26),"","variation")</f>
        <v>variation</v>
      </c>
      <c r="AA27" s="1" t="str">
        <f>IF(ISBLANK(Values!E26),"",Values!$B$20)</f>
        <v>PartialUpdate</v>
      </c>
      <c r="AB27" s="1" t="str">
        <f>IF(ISBLANK(Values!E26),"",Values!$B$29)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7" s="1"/>
      <c r="AD27" s="1"/>
      <c r="AE27" s="1"/>
      <c r="AF27" s="1"/>
      <c r="AG27" s="1"/>
      <c r="AH27" s="1"/>
      <c r="AI27" s="34" t="str">
        <f>IF(ISBLANK(Values!E26),"",IF(Values!I26,Values!$B$23,Values!$B$33))</f>
        <v xml:space="preserve">👉 LAYOUT - {flag} {language} Nicht Hintergrundbeleuchtung </v>
      </c>
      <c r="AJ27" s="32" t="str">
        <f>IF(ISBLANK(Values!E26),"",Values!$B$24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27" s="1" t="str">
        <f>IF(ISBLANK(Values!E26),"",Values!$B$25)</f>
        <v xml:space="preserve">♻️ ÖFFENTLICHES PRODUKT - Kaufen Sie renoviert, KAUFEN SIE GRÜN! Reduzieren Sie mehr als 80% Kohlendioxid, indem Sie unsere überholten Tastaturen kaufen, im Vergleich zu einer neuen Tastatur! </v>
      </c>
      <c r="AL27" s="1" t="str">
        <f>IF(ISBLANK(Values!E26),"",SUBSTITUTE(SUBSTITUTE(IF(Values!$J26, Values!$B$26, Values!$B$33), "{language}", Values!$H26), "{flag}", INDEX(options!$E$1:$E$20, Values!$V26)))</f>
        <v xml:space="preserve">👉 LAYOUT - 🇮🇹 Italienisch mit Hintergrundbeleuchtung </v>
      </c>
      <c r="AM27" s="1" t="str">
        <f>SUBSTITUTE(IF(ISBLANK(Values!E26),"",Values!$B$27),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N27" s="1"/>
      <c r="AO27" s="1"/>
      <c r="AP27" s="1"/>
      <c r="AQ27" s="1"/>
      <c r="AR27" s="1"/>
      <c r="AS27" s="1"/>
      <c r="AT27" s="27" t="str">
        <f>IF(ISBLANK(Values!E26),"",Values!H26)</f>
        <v>Italienisch</v>
      </c>
      <c r="AU27" s="1"/>
      <c r="AV27" s="1" t="str">
        <f>IF(ISBLANK(Values!E26),"",IF(Values!J26,"Backlit", "Non-Backlit"))</f>
        <v>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Monate Garantie nach dem Liefertermin. Im Falle einer Fehlfunktion der Tastatur wird ein neues Gerät oder ein Ersatzteil für die Tastatur des Produkts gesendet. Bei Sortierung des Bestands wird eine volle Rückerstattung gewährt.</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Monate Garantie nach dem Liefertermin. Im Falle einer Fehlfunktion der Tastatur wird ein neues Gerät oder ein Ersatzteil für die Tastatur des Produkts gesendet. Bei Sortierung des Bestands wird eine volle Rückerstattung gewährt.</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c r="GK27" s="64" t="str">
        <f>K27</f>
        <v/>
      </c>
    </row>
    <row r="28" spans="1:193" s="35" customFormat="1" ht="16" x14ac:dyDescent="0.2">
      <c r="A28" s="1" t="str">
        <f>IF(ISBLANK(Values!E27),"",IF(Values!$B$37="EU","computercomponent","computer"))</f>
        <v>computercomponent</v>
      </c>
      <c r="B28" s="33" t="str">
        <f>IF(ISBLANK(Values!E27),"",Values!F27)</f>
        <v>Lenovo T470 BL - ES</v>
      </c>
      <c r="C28" s="29" t="str">
        <f>IF(ISBLANK(Values!E27),"","TellusRem")</f>
        <v>TellusRem</v>
      </c>
      <c r="D28" s="28">
        <f>IF(ISBLANK(Values!E27),"",Values!E27)</f>
        <v>5714401470045</v>
      </c>
      <c r="E28" s="1" t="str">
        <f>IF(ISBLANK(Values!E27),"","EAN")</f>
        <v>EAN</v>
      </c>
      <c r="F28" s="27" t="str">
        <f>IF(ISBLANK(Values!E27),"",IF(Values!J27, SUBSTITUTE(Values!$B$1, "{language}", Values!H27) &amp; " " &amp;Values!$B$3, SUBSTITUTE(Values!$B$2, "{language}", Values!$H27) &amp; " " &amp;Values!$B$3))</f>
        <v>ersatztastatur Spanisch Hintergrundbeleuchtung für Lenovo Thinkpad T470 T480</v>
      </c>
      <c r="G28" s="29" t="str">
        <f>IF(ISBLANK(Values!E27),"",IF(Values!$B$20="PartialUpdate","","TellusRem"))</f>
        <v/>
      </c>
      <c r="H28" s="1" t="str">
        <f>IF(ISBLANK(Values!E27),"",Values!$B$16)</f>
        <v>computer-keyboards</v>
      </c>
      <c r="I28" s="1" t="str">
        <f>IF(ISBLANK(Values!E27),"","4730574031")</f>
        <v>4730574031</v>
      </c>
      <c r="J28" s="31" t="str">
        <f>IF(ISBLANK(Values!E27),"",Values!F27 )</f>
        <v>Lenovo T470 BL - ES</v>
      </c>
      <c r="K28" s="27" t="str">
        <f>IF(IF(ISBLANK(Values!E27),"",IF(Values!J27, Values!$B$4, Values!$B$5))=0,"",IF(ISBLANK(Values!E27),"",IF(Values!J27, Values!$B$4, Values!$B$5)))</f>
        <v/>
      </c>
      <c r="L28" s="27" t="str">
        <f>IF(ISBLANK(Values!E27),"",IF($CO28="DEFAULT", Values!$B$18, ""))</f>
        <v/>
      </c>
      <c r="M28" s="27" t="str">
        <f>IF(ISBLANK(Values!E27),"",Values!$M27)</f>
        <v>https://raw.githubusercontent.com/PatrickVibild/TellusAmazonPictures/master/pictures/Lenovo/T470/BL/ES/1.jpg</v>
      </c>
      <c r="N28" s="27" t="str">
        <f>IF(ISBLANK(Values!$F27),"",Values!N27)</f>
        <v>https://raw.githubusercontent.com/PatrickVibild/TellusAmazonPictures/master/pictures/Lenovo/T470/BL/ES/2.jpg</v>
      </c>
      <c r="O28" s="27" t="str">
        <f>IF(ISBLANK(Values!$F27),"",Values!O27)</f>
        <v>https://raw.githubusercontent.com/PatrickVibild/TellusAmazonPictures/master/pictures/Lenovo/T470/BL/ES/3.jpg</v>
      </c>
      <c r="P28" s="27" t="str">
        <f>IF(ISBLANK(Values!$F27),"",Values!P27)</f>
        <v>https://raw.githubusercontent.com/PatrickVibild/TellusAmazonPictures/master/pictures/Lenovo/T470/BL/ES/4.jpg</v>
      </c>
      <c r="Q28" s="27" t="str">
        <f>IF(ISBLANK(Values!$F27),"",Values!Q27)</f>
        <v>https://raw.githubusercontent.com/PatrickVibild/TellusAmazonPictures/master/pictures/Lenovo/T470/BL/ES/5.jpg</v>
      </c>
      <c r="R28" s="27" t="str">
        <f>IF(ISBLANK(Values!$F27),"",Values!R27)</f>
        <v>https://raw.githubusercontent.com/PatrickVibild/TellusAmazonPictures/master/pictures/Lenovo/T470/BL/ES/6.jpg</v>
      </c>
      <c r="S28" s="27" t="str">
        <f>IF(ISBLANK(Values!$F27),"",Values!S27)</f>
        <v>https://raw.githubusercontent.com/PatrickVibild/TellusAmazonPictures/master/pictures/Lenovo/T470/BL/ES/7.jpg</v>
      </c>
      <c r="T28" s="27" t="str">
        <f>IF(ISBLANK(Values!$F27),"",Values!T27)</f>
        <v>https://raw.githubusercontent.com/PatrickVibild/TellusAmazonPictures/master/pictures/Lenovo/T470/BL/ES/8.jpg</v>
      </c>
      <c r="U28" s="27" t="str">
        <f>IF(ISBLANK(Values!$F27),"",Values!U27)</f>
        <v>https://raw.githubusercontent.com/PatrickVibild/TellusAmazonPictures/master/pictures/Lenovo/T470/BL/ES/9.jpg</v>
      </c>
      <c r="V28" s="1"/>
      <c r="W28" s="29" t="str">
        <f>IF(ISBLANK(Values!E27),"","Child")</f>
        <v>Child</v>
      </c>
      <c r="X28" s="29" t="str">
        <f>IF(ISBLANK(Values!E27),"",Values!$B$13)</f>
        <v>Lenovo T470 parent</v>
      </c>
      <c r="Y28" s="31" t="str">
        <f>IF(ISBLANK(Values!E27),"","Size-Color")</f>
        <v>Size-Color</v>
      </c>
      <c r="Z28" s="29" t="str">
        <f>IF(ISBLANK(Values!E27),"","variation")</f>
        <v>variation</v>
      </c>
      <c r="AA28" s="1" t="str">
        <f>IF(ISBLANK(Values!E27),"",Values!$B$20)</f>
        <v>PartialUpdate</v>
      </c>
      <c r="AB28" s="1" t="str">
        <f>IF(ISBLANK(Values!E27),"",Values!$B$29)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8" s="1"/>
      <c r="AD28" s="1"/>
      <c r="AE28" s="1"/>
      <c r="AF28" s="1"/>
      <c r="AG28" s="1"/>
      <c r="AH28" s="1"/>
      <c r="AI28" s="34" t="str">
        <f>IF(ISBLANK(Values!E27),"",IF(Values!I27,Values!$B$23,Values!$B$33))</f>
        <v xml:space="preserve">👉 LAYOUT - {flag} {language} Nicht Hintergrundbeleuchtung </v>
      </c>
      <c r="AJ28" s="32" t="str">
        <f>IF(ISBLANK(Values!E27),"",Values!$B$24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28" s="1" t="str">
        <f>IF(ISBLANK(Values!E27),"",Values!$B$25)</f>
        <v xml:space="preserve">♻️ ÖFFENTLICHES PRODUKT - Kaufen Sie renoviert, KAUFEN SIE GRÜN! Reduzieren Sie mehr als 80% Kohlendioxid, indem Sie unsere überholten Tastaturen kaufen, im Vergleich zu einer neuen Tastatur! </v>
      </c>
      <c r="AL28" s="1" t="str">
        <f>IF(ISBLANK(Values!E27),"",SUBSTITUTE(SUBSTITUTE(IF(Values!$J27, Values!$B$26, Values!$B$33), "{language}", Values!$H27), "{flag}", INDEX(options!$E$1:$E$20, Values!$V27)))</f>
        <v xml:space="preserve">👉 LAYOUT - 🇪🇸 Spanisch mit Hintergrundbeleuchtung </v>
      </c>
      <c r="AM28" s="1" t="str">
        <f>SUBSTITUTE(IF(ISBLANK(Values!E27),"",Values!$B$27),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N28" s="1"/>
      <c r="AO28" s="1"/>
      <c r="AP28" s="1"/>
      <c r="AQ28" s="1"/>
      <c r="AR28" s="1"/>
      <c r="AS28" s="1"/>
      <c r="AT28" s="27" t="str">
        <f>IF(ISBLANK(Values!E27),"",Values!H27)</f>
        <v>Spanisch</v>
      </c>
      <c r="AU28" s="1"/>
      <c r="AV28" s="1" t="str">
        <f>IF(ISBLANK(Values!E27),"",IF(Values!J27,"Backlit", "Non-Backlit"))</f>
        <v>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Monate Garantie nach dem Liefertermin. Im Falle einer Fehlfunktion der Tastatur wird ein neues Gerät oder ein Ersatzteil für die Tastatur des Produkts gesendet. Bei Sortierung des Bestands wird eine volle Rückerstattung gewährt.</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Monate Garantie nach dem Liefertermin. Im Falle einer Fehlfunktion der Tastatur wird ein neues Gerät oder ein Ersatzteil für die Tastatur des Produkts gesendet. Bei Sortierung des Bestands wird eine volle Rückerstattung gewährt.</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c r="GK28" s="64" t="str">
        <f>K28</f>
        <v/>
      </c>
    </row>
    <row r="29" spans="1:193" s="35" customFormat="1" ht="16" x14ac:dyDescent="0.2">
      <c r="A29" s="1" t="str">
        <f>IF(ISBLANK(Values!E28),"",IF(Values!$B$37="EU","computercomponent","computer"))</f>
        <v>computercomponent</v>
      </c>
      <c r="B29" s="33" t="str">
        <f>IF(ISBLANK(Values!E28),"",Values!F28)</f>
        <v>Lenovo T470 - UK FBA</v>
      </c>
      <c r="C29" s="29" t="str">
        <f>IF(ISBLANK(Values!E28),"","TellusRem")</f>
        <v>TellusRem</v>
      </c>
      <c r="D29" s="28">
        <f>IF(ISBLANK(Values!E28),"",Values!E28)</f>
        <v>5714401470052</v>
      </c>
      <c r="E29" s="1" t="str">
        <f>IF(ISBLANK(Values!E28),"","EAN")</f>
        <v>EAN</v>
      </c>
      <c r="F29" s="27" t="str">
        <f>IF(ISBLANK(Values!E28),"",IF(Values!J28, SUBSTITUTE(Values!$B$1, "{language}", Values!H28) &amp; " " &amp;Values!$B$3, SUBSTITUTE(Values!$B$2, "{language}", Values!$H28) &amp; " " &amp;Values!$B$3))</f>
        <v>ersatztastatur UK Hintergrundbeleuchtung für Lenovo Thinkpad T470 T480</v>
      </c>
      <c r="G29" s="29" t="str">
        <f>IF(ISBLANK(Values!E28),"",IF(Values!$B$20="PartialUpdate","","TellusRem"))</f>
        <v/>
      </c>
      <c r="H29" s="1" t="str">
        <f>IF(ISBLANK(Values!E28),"",Values!$B$16)</f>
        <v>computer-keyboards</v>
      </c>
      <c r="I29" s="1" t="str">
        <f>IF(ISBLANK(Values!E28),"","4730574031")</f>
        <v>4730574031</v>
      </c>
      <c r="J29" s="31" t="str">
        <f>IF(ISBLANK(Values!E28),"",Values!F28 )</f>
        <v>Lenovo T470 - UK FBA</v>
      </c>
      <c r="K29" s="27" t="str">
        <f>IF(IF(ISBLANK(Values!E28),"",IF(Values!J28, Values!$B$4, Values!$B$5))=0,"",IF(ISBLANK(Values!E28),"",IF(Values!J28, Values!$B$4, Values!$B$5)))</f>
        <v/>
      </c>
      <c r="L29" s="27" t="str">
        <f>IF(ISBLANK(Values!E28),"",IF($CO29="DEFAULT", Values!$B$18, ""))</f>
        <v/>
      </c>
      <c r="M29" s="27" t="str">
        <f>IF(ISBLANK(Values!E28),"",Values!$M28)</f>
        <v>https://raw.githubusercontent.com/PatrickVibild/TellusAmazonPictures/master/pictures/Lenovo/T470/BL/UK/1.jpg</v>
      </c>
      <c r="N29" s="27" t="str">
        <f>IF(ISBLANK(Values!$F28),"",Values!N28)</f>
        <v>https://raw.githubusercontent.com/PatrickVibild/TellusAmazonPictures/master/pictures/Lenovo/T470/BL/UK/2.jpg</v>
      </c>
      <c r="O29" s="27" t="str">
        <f>IF(ISBLANK(Values!$F28),"",Values!O28)</f>
        <v>https://raw.githubusercontent.com/PatrickVibild/TellusAmazonPictures/master/pictures/Lenovo/T470/BL/UK/3.jpg</v>
      </c>
      <c r="P29" s="27" t="str">
        <f>IF(ISBLANK(Values!$F28),"",Values!P28)</f>
        <v>https://raw.githubusercontent.com/PatrickVibild/TellusAmazonPictures/master/pictures/Lenovo/T470/BL/UK/4.jpg</v>
      </c>
      <c r="Q29" s="27" t="str">
        <f>IF(ISBLANK(Values!$F28),"",Values!Q28)</f>
        <v>https://raw.githubusercontent.com/PatrickVibild/TellusAmazonPictures/master/pictures/Lenovo/T470/BL/UK/5.jpg</v>
      </c>
      <c r="R29" s="27" t="str">
        <f>IF(ISBLANK(Values!$F28),"",Values!R28)</f>
        <v>https://raw.githubusercontent.com/PatrickVibild/TellusAmazonPictures/master/pictures/Lenovo/T470/BL/UK/6.jpg</v>
      </c>
      <c r="S29" s="27" t="str">
        <f>IF(ISBLANK(Values!$F28),"",Values!S28)</f>
        <v>https://raw.githubusercontent.com/PatrickVibild/TellusAmazonPictures/master/pictures/Lenovo/T470/BL/UK/7.jpg</v>
      </c>
      <c r="T29" s="27" t="str">
        <f>IF(ISBLANK(Values!$F28),"",Values!T28)</f>
        <v>https://raw.githubusercontent.com/PatrickVibild/TellusAmazonPictures/master/pictures/Lenovo/T470/BL/UK/8.jpg</v>
      </c>
      <c r="U29" s="27" t="str">
        <f>IF(ISBLANK(Values!$F28),"",Values!U28)</f>
        <v>https://raw.githubusercontent.com/PatrickVibild/TellusAmazonPictures/master/pictures/Lenovo/T470/BL/UK/9.jpg</v>
      </c>
      <c r="V29" s="1"/>
      <c r="W29" s="29" t="str">
        <f>IF(ISBLANK(Values!E28),"","Child")</f>
        <v>Child</v>
      </c>
      <c r="X29" s="29" t="str">
        <f>IF(ISBLANK(Values!E28),"",Values!$B$13)</f>
        <v>Lenovo T470 parent</v>
      </c>
      <c r="Y29" s="31" t="str">
        <f>IF(ISBLANK(Values!E28),"","Size-Color")</f>
        <v>Size-Color</v>
      </c>
      <c r="Z29" s="29" t="str">
        <f>IF(ISBLANK(Values!E28),"","variation")</f>
        <v>variation</v>
      </c>
      <c r="AA29" s="1" t="str">
        <f>IF(ISBLANK(Values!E28),"",Values!$B$20)</f>
        <v>PartialUpdate</v>
      </c>
      <c r="AB29" s="1" t="str">
        <f>IF(ISBLANK(Values!E28),"",Values!$B$29)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9" s="1"/>
      <c r="AD29" s="1"/>
      <c r="AE29" s="1"/>
      <c r="AF29" s="1"/>
      <c r="AG29" s="1"/>
      <c r="AH29" s="1"/>
      <c r="AI29" s="34" t="str">
        <f>IF(ISBLANK(Values!E28),"",IF(Values!I28,Values!$B$23,Values!$B$33))</f>
        <v xml:space="preserve">👉 LAYOUT - {flag} {language} Nicht Hintergrundbeleuchtung </v>
      </c>
      <c r="AJ29" s="32" t="str">
        <f>IF(ISBLANK(Values!E28),"",Values!$B$24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29" s="1" t="str">
        <f>IF(ISBLANK(Values!E28),"",Values!$B$25)</f>
        <v xml:space="preserve">♻️ ÖFFENTLICHES PRODUKT - Kaufen Sie renoviert, KAUFEN SIE GRÜN! Reduzieren Sie mehr als 80% Kohlendioxid, indem Sie unsere überholten Tastaturen kaufen, im Vergleich zu einer neuen Tastatur! </v>
      </c>
      <c r="AL29" s="1" t="str">
        <f>IF(ISBLANK(Values!E28),"",SUBSTITUTE(SUBSTITUTE(IF(Values!$J28, Values!$B$26, Values!$B$33), "{language}", Values!$H28), "{flag}", INDEX(options!$E$1:$E$20, Values!$V28)))</f>
        <v xml:space="preserve">👉 LAYOUT - 🇬🇧 UK mit Hintergrundbeleuchtung </v>
      </c>
      <c r="AM29" s="1" t="str">
        <f>SUBSTITUTE(IF(ISBLANK(Values!E28),"",Values!$B$27),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N29" s="1"/>
      <c r="AO29" s="1"/>
      <c r="AP29" s="1"/>
      <c r="AQ29" s="1"/>
      <c r="AR29" s="1"/>
      <c r="AS29" s="1"/>
      <c r="AT29" s="27" t="str">
        <f>IF(ISBLANK(Values!E28),"",Values!H28)</f>
        <v>UK</v>
      </c>
      <c r="AU29" s="1"/>
      <c r="AV29" s="1" t="str">
        <f>IF(ISBLANK(Values!E28),"",IF(Values!J28,"Backlit", "Non-Backlit"))</f>
        <v>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Monate Garantie nach dem Liefertermin. Im Falle einer Fehlfunktion der Tastatur wird ein neues Gerät oder ein Ersatzteil für die Tastatur des Produkts gesendet. Bei Sortierung des Bestands wird eine volle Rückerstattung gewährt.</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Monate Garantie nach dem Liefertermin. Im Falle einer Fehlfunktion der Tastatur wird ein neues Gerät oder ein Ersatzteil für die Tastatur des Produkts gesendet. Bei Sortierung des Bestands wird eine volle Rückerstattung gewährt.</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c r="GK29" s="64" t="str">
        <f>K29</f>
        <v/>
      </c>
    </row>
    <row r="30" spans="1:193" s="35" customFormat="1" ht="16" x14ac:dyDescent="0.2">
      <c r="A30" s="1" t="str">
        <f>IF(ISBLANK(Values!E29),"",IF(Values!$B$37="EU","computercomponent","computer"))</f>
        <v>computercomponent</v>
      </c>
      <c r="B30" s="33" t="str">
        <f>IF(ISBLANK(Values!E29),"",Values!F29)</f>
        <v>Lenovo T470 BL - NOR</v>
      </c>
      <c r="C30" s="29" t="str">
        <f>IF(ISBLANK(Values!E29),"","TellusRem")</f>
        <v>TellusRem</v>
      </c>
      <c r="D30" s="28">
        <f>IF(ISBLANK(Values!E29),"",Values!E29)</f>
        <v>5714401470069</v>
      </c>
      <c r="E30" s="1" t="str">
        <f>IF(ISBLANK(Values!E29),"","EAN")</f>
        <v>EAN</v>
      </c>
      <c r="F30" s="27" t="str">
        <f>IF(ISBLANK(Values!E29),"",IF(Values!J29, SUBSTITUTE(Values!$B$1, "{language}", Values!H29) &amp; " " &amp;Values!$B$3, SUBSTITUTE(Values!$B$2, "{language}", Values!$H29) &amp; " " &amp;Values!$B$3))</f>
        <v>ersatztastatur Skandinavisch – Nordisch Hintergrundbeleuchtung für Lenovo Thinkpad T470 T480</v>
      </c>
      <c r="G30" s="29" t="str">
        <f>IF(ISBLANK(Values!E29),"",IF(Values!$B$20="PartialUpdate","","TellusRem"))</f>
        <v/>
      </c>
      <c r="H30" s="1" t="str">
        <f>IF(ISBLANK(Values!E29),"",Values!$B$16)</f>
        <v>computer-keyboards</v>
      </c>
      <c r="I30" s="1" t="str">
        <f>IF(ISBLANK(Values!E29),"","4730574031")</f>
        <v>4730574031</v>
      </c>
      <c r="J30" s="31" t="str">
        <f>IF(ISBLANK(Values!E29),"",Values!F29 )</f>
        <v>Lenovo T470 BL - NOR</v>
      </c>
      <c r="K30" s="27" t="str">
        <f>IF(IF(ISBLANK(Values!E29),"",IF(Values!J29, Values!$B$4, Values!$B$5))=0,"",IF(ISBLANK(Values!E29),"",IF(Values!J29, Values!$B$4, Values!$B$5)))</f>
        <v/>
      </c>
      <c r="L30" s="27">
        <f>IF(ISBLANK(Values!E29),"",IF($CO30="DEFAULT", Values!$B$18, ""))</f>
        <v>5</v>
      </c>
      <c r="M30" s="27" t="str">
        <f>IF(ISBLANK(Values!E29),"",Values!$M29)</f>
        <v>https://download.lenovo.com/Images/Parts/Lenovo/T470/BL/NOR/Lenovo/T470/BL/NOR_A.jpg</v>
      </c>
      <c r="N30" s="27" t="str">
        <f>IF(ISBLANK(Values!$F29),"",Values!N29)</f>
        <v>https://download.lenovo.com/Images/Parts/Lenovo/T470/BL/NOR/Lenovo/T470/BL/NOR_B.jpg</v>
      </c>
      <c r="O30" s="27" t="str">
        <f>IF(ISBLANK(Values!$F29),"",Values!O29)</f>
        <v>https://download.lenovo.com/Images/Parts/Lenovo/T470/BL/NOR/Lenovo/T470/BL/NOR_details.jpg</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Child</v>
      </c>
      <c r="X30" s="29" t="str">
        <f>IF(ISBLANK(Values!E29),"",Values!$B$13)</f>
        <v>Lenovo T470 parent</v>
      </c>
      <c r="Y30" s="31" t="str">
        <f>IF(ISBLANK(Values!E29),"","Size-Color")</f>
        <v>Size-Color</v>
      </c>
      <c r="Z30" s="29" t="str">
        <f>IF(ISBLANK(Values!E29),"","variation")</f>
        <v>variation</v>
      </c>
      <c r="AA30" s="1" t="str">
        <f>IF(ISBLANK(Values!E29),"",Values!$B$20)</f>
        <v>PartialUpdate</v>
      </c>
      <c r="AB30" s="1" t="str">
        <f>IF(ISBLANK(Values!E29),"",Values!$B$29)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0" s="1"/>
      <c r="AD30" s="1"/>
      <c r="AE30" s="1"/>
      <c r="AF30" s="1"/>
      <c r="AG30" s="1"/>
      <c r="AH30" s="1"/>
      <c r="AI30" s="34" t="str">
        <f>IF(ISBLANK(Values!E29),"",IF(Values!I29,Values!$B$23,Values!$B$33))</f>
        <v xml:space="preserve">👉 LAYOUT - {flag} {language} Nicht Hintergrundbeleuchtung </v>
      </c>
      <c r="AJ30" s="32" t="str">
        <f>IF(ISBLANK(Values!E29),"",Values!$B$24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30" s="1" t="str">
        <f>IF(ISBLANK(Values!E29),"",Values!$B$25)</f>
        <v xml:space="preserve">♻️ ÖFFENTLICHES PRODUKT - Kaufen Sie renoviert, KAUFEN SIE GRÜN! Reduzieren Sie mehr als 80% Kohlendioxid, indem Sie unsere überholten Tastaturen kaufen, im Vergleich zu einer neuen Tastatur! </v>
      </c>
      <c r="AL30" s="1" t="str">
        <f>IF(ISBLANK(Values!E29),"",SUBSTITUTE(SUBSTITUTE(IF(Values!$J29, Values!$B$26, Values!$B$33), "{language}", Values!$H29), "{flag}", INDEX(options!$E$1:$E$20, Values!$V29)))</f>
        <v xml:space="preserve">👉 LAYOUT - 🇸🇪 🇫🇮 🇳🇴 🇩🇰 Skandinavisch – Nordisch mit Hintergrundbeleuchtung </v>
      </c>
      <c r="AM30" s="1" t="str">
        <f>SUBSTITUTE(IF(ISBLANK(Values!E29),"",Values!$B$27),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N30" s="1"/>
      <c r="AO30" s="1"/>
      <c r="AP30" s="1"/>
      <c r="AQ30" s="1"/>
      <c r="AR30" s="1"/>
      <c r="AS30" s="1"/>
      <c r="AT30" s="27" t="str">
        <f>IF(ISBLANK(Values!E29),"",Values!H29)</f>
        <v>Skandinavisch – Nordisch</v>
      </c>
      <c r="AU30" s="1"/>
      <c r="AV30" s="1" t="str">
        <f>IF(ISBLANK(Values!E29),"",IF(Values!J29,"Backlit", "Non-Backlit"))</f>
        <v>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Monate Garantie nach dem Liefertermin. Im Falle einer Fehlfunktion der Tastatur wird ein neues Gerät oder ein Ersatzteil für die Tastatur des Produkts gesendet. Bei Sortierung des Bestands wird eine volle Rückerstattung gewährt.</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Monate Garantie nach dem Liefertermin. Im Falle einer Fehlfunktion der Tastatur wird ein neues Gerät oder ein Ersatzteil für die Tastatur des Produkts gesendet. Bei Sortierung des Bestands wird eine volle Rückerstattung gewährt.</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c r="GK30" s="64" t="str">
        <f>K30</f>
        <v/>
      </c>
    </row>
    <row r="31" spans="1:193" s="35" customFormat="1" ht="16" x14ac:dyDescent="0.2">
      <c r="A31" s="1" t="str">
        <f>IF(ISBLANK(Values!E30),"",IF(Values!$B$37="EU","computercomponent","computer"))</f>
        <v>computercomponent</v>
      </c>
      <c r="B31" s="33" t="str">
        <f>IF(ISBLANK(Values!E30),"",Values!F30)</f>
        <v>Lenovo T470 BL - BE</v>
      </c>
      <c r="C31" s="29" t="str">
        <f>IF(ISBLANK(Values!E30),"","TellusRem")</f>
        <v>TellusRem</v>
      </c>
      <c r="D31" s="28">
        <f>IF(ISBLANK(Values!E30),"",Values!E30)</f>
        <v>5714401470076</v>
      </c>
      <c r="E31" s="1" t="str">
        <f>IF(ISBLANK(Values!E30),"","EAN")</f>
        <v>EAN</v>
      </c>
      <c r="F31" s="27" t="str">
        <f>IF(ISBLANK(Values!E30),"",IF(Values!J30, SUBSTITUTE(Values!$B$1, "{language}", Values!H30) &amp; " " &amp;Values!$B$3, SUBSTITUTE(Values!$B$2, "{language}", Values!$H30) &amp; " " &amp;Values!$B$3))</f>
        <v>ersatztastatur Belgier Hintergrundbeleuchtung für Lenovo Thinkpad T470 T480</v>
      </c>
      <c r="G31" s="29" t="str">
        <f>IF(ISBLANK(Values!E30),"",IF(Values!$B$20="PartialUpdate","","TellusRem"))</f>
        <v/>
      </c>
      <c r="H31" s="1" t="str">
        <f>IF(ISBLANK(Values!E30),"",Values!$B$16)</f>
        <v>computer-keyboards</v>
      </c>
      <c r="I31" s="1" t="str">
        <f>IF(ISBLANK(Values!E30),"","4730574031")</f>
        <v>4730574031</v>
      </c>
      <c r="J31" s="31" t="str">
        <f>IF(ISBLANK(Values!E30),"",Values!F30 )</f>
        <v>Lenovo T470 BL - BE</v>
      </c>
      <c r="K31" s="27" t="str">
        <f>IF(IF(ISBLANK(Values!E30),"",IF(Values!J30, Values!$B$4, Values!$B$5))=0,"",IF(ISBLANK(Values!E30),"",IF(Values!J30, Values!$B$4, Values!$B$5)))</f>
        <v/>
      </c>
      <c r="L31" s="27">
        <f>IF(ISBLANK(Values!E30),"",IF($CO31="DEFAULT", Values!$B$18, ""))</f>
        <v>5</v>
      </c>
      <c r="M31" s="27" t="str">
        <f>IF(ISBLANK(Values!E30),"",Values!$M30)</f>
        <v>https://download.lenovo.com/Images/Parts/01ER547/01ER547_A.jpg</v>
      </c>
      <c r="N31" s="27" t="str">
        <f>IF(ISBLANK(Values!$F30),"",Values!N30)</f>
        <v>https://download.lenovo.com/Images/Parts/01ER547/01ER547_B.jpg</v>
      </c>
      <c r="O31" s="27" t="str">
        <f>IF(ISBLANK(Values!$F30),"",Values!O30)</f>
        <v>https://download.lenovo.com/Images/Parts/01ER547/01ER547_details.jpg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T470 parent</v>
      </c>
      <c r="Y31" s="31" t="str">
        <f>IF(ISBLANK(Values!E30),"","Size-Color")</f>
        <v>Size-Color</v>
      </c>
      <c r="Z31" s="29" t="str">
        <f>IF(ISBLANK(Values!E30),"","variation")</f>
        <v>variation</v>
      </c>
      <c r="AA31" s="1" t="str">
        <f>IF(ISBLANK(Values!E30),"",Values!$B$20)</f>
        <v>PartialUpdate</v>
      </c>
      <c r="AB31" s="1" t="str">
        <f>IF(ISBLANK(Values!E30),"",Values!$B$29)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1" s="1"/>
      <c r="AD31" s="1"/>
      <c r="AE31" s="1"/>
      <c r="AF31" s="1"/>
      <c r="AG31" s="1"/>
      <c r="AH31" s="1"/>
      <c r="AI31" s="34" t="str">
        <f>IF(ISBLANK(Values!E30),"",IF(Values!I30,Values!$B$23,Values!$B$33))</f>
        <v xml:space="preserve">👉 LAYOUT - {flag} {language} Nicht Hintergrundbeleuchtung </v>
      </c>
      <c r="AJ31" s="32" t="str">
        <f>IF(ISBLANK(Values!E30),"",Values!$B$24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31" s="1" t="str">
        <f>IF(ISBLANK(Values!E30),"",Values!$B$25)</f>
        <v xml:space="preserve">♻️ ÖFFENTLICHES PRODUKT - Kaufen Sie renoviert, KAUFEN SIE GRÜN! Reduzieren Sie mehr als 80% Kohlendioxid, indem Sie unsere überholten Tastaturen kaufen, im Vergleich zu einer neuen Tastatur! </v>
      </c>
      <c r="AL31" s="1" t="str">
        <f>IF(ISBLANK(Values!E30),"",SUBSTITUTE(SUBSTITUTE(IF(Values!$J30, Values!$B$26, Values!$B$33), "{language}", Values!$H30), "{flag}", INDEX(options!$E$1:$E$20, Values!$V30)))</f>
        <v xml:space="preserve">👉 LAYOUT - 🇧🇪 Belgier mit Hintergrundbeleuchtung </v>
      </c>
      <c r="AM31" s="1" t="str">
        <f>SUBSTITUTE(IF(ISBLANK(Values!E30),"",Values!$B$27),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N31" s="1"/>
      <c r="AO31" s="1"/>
      <c r="AP31" s="1"/>
      <c r="AQ31" s="1"/>
      <c r="AR31" s="1"/>
      <c r="AS31" s="1"/>
      <c r="AT31" s="27" t="str">
        <f>IF(ISBLANK(Values!E30),"",Values!H30)</f>
        <v>Belgier</v>
      </c>
      <c r="AU31" s="1"/>
      <c r="AV31" s="1" t="str">
        <f>IF(ISBLANK(Values!E30),"",IF(Values!J30,"Backlit", "Non-Backlit"))</f>
        <v>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Monate Garantie nach dem Liefertermin. Im Falle einer Fehlfunktion der Tastatur wird ein neues Gerät oder ein Ersatzteil für die Tastatur des Produkts gesendet. Bei Sortierung des Bestands wird eine volle Rückerstattung gewährt.</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Monate Garantie nach dem Liefertermin. Im Falle einer Fehlfunktion der Tastatur wird ein neues Gerät oder ein Ersatzteil für die Tastatur des Produkts gesendet. Bei Sortierung des Bestands wird eine volle Rückerstattung gewährt.</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c r="GK31" s="64" t="str">
        <f>K31</f>
        <v/>
      </c>
    </row>
    <row r="32" spans="1:193" s="35" customFormat="1" ht="16" x14ac:dyDescent="0.2">
      <c r="A32" s="1" t="str">
        <f>IF(ISBLANK(Values!E31),"",IF(Values!$B$37="EU","computercomponent","computer"))</f>
        <v>computercomponent</v>
      </c>
      <c r="B32" s="33" t="str">
        <f>IF(ISBLANK(Values!E31),"",Values!F31)</f>
        <v>Lenovo T470 BL - BG</v>
      </c>
      <c r="C32" s="29" t="str">
        <f>IF(ISBLANK(Values!E31),"","TellusRem")</f>
        <v>TellusRem</v>
      </c>
      <c r="D32" s="28">
        <f>IF(ISBLANK(Values!E31),"",Values!E31)</f>
        <v>5714401470083</v>
      </c>
      <c r="E32" s="1" t="str">
        <f>IF(ISBLANK(Values!E31),"","EAN")</f>
        <v>EAN</v>
      </c>
      <c r="F32" s="27" t="str">
        <f>IF(ISBLANK(Values!E31),"",IF(Values!J31, SUBSTITUTE(Values!$B$1, "{language}", Values!H31) &amp; " " &amp;Values!$B$3, SUBSTITUTE(Values!$B$2, "{language}", Values!$H31) &amp; " " &amp;Values!$B$3))</f>
        <v>ersatztastatur Bulgarisch Hintergrundbeleuchtung für Lenovo Thinkpad T470 T480</v>
      </c>
      <c r="G32" s="29" t="str">
        <f>IF(ISBLANK(Values!E31),"",IF(Values!$B$20="PartialUpdate","","TellusRem"))</f>
        <v/>
      </c>
      <c r="H32" s="1" t="str">
        <f>IF(ISBLANK(Values!E31),"",Values!$B$16)</f>
        <v>computer-keyboards</v>
      </c>
      <c r="I32" s="1" t="str">
        <f>IF(ISBLANK(Values!E31),"","4730574031")</f>
        <v>4730574031</v>
      </c>
      <c r="J32" s="31" t="str">
        <f>IF(ISBLANK(Values!E31),"",Values!F31 )</f>
        <v>Lenovo T470 BL - BG</v>
      </c>
      <c r="K32" s="27" t="str">
        <f>IF(IF(ISBLANK(Values!E31),"",IF(Values!J31, Values!$B$4, Values!$B$5))=0,"",IF(ISBLANK(Values!E31),"",IF(Values!J31, Values!$B$4, Values!$B$5)))</f>
        <v/>
      </c>
      <c r="L32" s="27">
        <f>IF(ISBLANK(Values!E31),"",IF($CO32="DEFAULT", Values!$B$18, ""))</f>
        <v>5</v>
      </c>
      <c r="M32" s="27" t="str">
        <f>IF(ISBLANK(Values!E31),"",Values!$M31)</f>
        <v>https://download.lenovo.com/Images/Parts/01ER548/01ER548_A.jpg</v>
      </c>
      <c r="N32" s="27" t="str">
        <f>IF(ISBLANK(Values!$F31),"",Values!N31)</f>
        <v>https://download.lenovo.com/Images/Parts/01ER548/01ER548_B.jpg</v>
      </c>
      <c r="O32" s="27" t="str">
        <f>IF(ISBLANK(Values!$F31),"",Values!O31)</f>
        <v>https://download.lenovo.com/Images/Parts/01ER548/01ER548_details.jpg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T470 parent</v>
      </c>
      <c r="Y32" s="31" t="str">
        <f>IF(ISBLANK(Values!E31),"","Size-Color")</f>
        <v>Size-Color</v>
      </c>
      <c r="Z32" s="29" t="str">
        <f>IF(ISBLANK(Values!E31),"","variation")</f>
        <v>variation</v>
      </c>
      <c r="AA32" s="1" t="str">
        <f>IF(ISBLANK(Values!E31),"",Values!$B$20)</f>
        <v>PartialUpdate</v>
      </c>
      <c r="AB32" s="1" t="str">
        <f>IF(ISBLANK(Values!E31),"",Values!$B$29)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2" s="1"/>
      <c r="AD32" s="1"/>
      <c r="AE32" s="1"/>
      <c r="AF32" s="1"/>
      <c r="AG32" s="1"/>
      <c r="AH32" s="1"/>
      <c r="AI32" s="34" t="str">
        <f>IF(ISBLANK(Values!E31),"",IF(Values!I31,Values!$B$23,Values!$B$33))</f>
        <v xml:space="preserve">👉 LAYOUT - {flag} {language} Nicht Hintergrundbeleuchtung </v>
      </c>
      <c r="AJ32" s="32" t="str">
        <f>IF(ISBLANK(Values!E31),"",Values!$B$24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32" s="1" t="str">
        <f>IF(ISBLANK(Values!E31),"",Values!$B$25)</f>
        <v xml:space="preserve">♻️ ÖFFENTLICHES PRODUKT - Kaufen Sie renoviert, KAUFEN SIE GRÜN! Reduzieren Sie mehr als 80% Kohlendioxid, indem Sie unsere überholten Tastaturen kaufen, im Vergleich zu einer neuen Tastatur! </v>
      </c>
      <c r="AL32" s="1" t="str">
        <f>IF(ISBLANK(Values!E31),"",SUBSTITUTE(SUBSTITUTE(IF(Values!$J31, Values!$B$26, Values!$B$33), "{language}", Values!$H31), "{flag}", INDEX(options!$E$1:$E$20, Values!$V31)))</f>
        <v xml:space="preserve">👉 LAYOUT - 🇧🇬 Bulgarisch mit Hintergrundbeleuchtung </v>
      </c>
      <c r="AM32" s="1" t="str">
        <f>SUBSTITUTE(IF(ISBLANK(Values!E31),"",Values!$B$27),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N32" s="1"/>
      <c r="AO32" s="1"/>
      <c r="AP32" s="1"/>
      <c r="AQ32" s="1"/>
      <c r="AR32" s="1"/>
      <c r="AS32" s="1"/>
      <c r="AT32" s="27" t="str">
        <f>IF(ISBLANK(Values!E31),"",Values!H31)</f>
        <v>Bulgarisch</v>
      </c>
      <c r="AU32" s="1"/>
      <c r="AV32" s="1" t="str">
        <f>IF(ISBLANK(Values!E31),"",IF(Values!J31,"Backlit", "Non-Backlit"))</f>
        <v>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Monate Garantie nach dem Liefertermin. Im Falle einer Fehlfunktion der Tastatur wird ein neues Gerät oder ein Ersatzteil für die Tastatur des Produkts gesendet. Bei Sortierung des Bestands wird eine volle Rückerstattung gewährt.</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Monate Garantie nach dem Liefertermin. Im Falle einer Fehlfunktion der Tastatur wird ein neues Gerät oder ein Ersatzteil für die Tastatur des Produkts gesendet. Bei Sortierung des Bestands wird eine volle Rückerstattung gewährt.</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c r="GK32" s="64" t="str">
        <f>K32</f>
        <v/>
      </c>
    </row>
    <row r="33" spans="1:193" s="35" customFormat="1" ht="16" x14ac:dyDescent="0.2">
      <c r="A33" s="1" t="str">
        <f>IF(ISBLANK(Values!E32),"",IF(Values!$B$37="EU","computercomponent","computer"))</f>
        <v>computercomponent</v>
      </c>
      <c r="B33" s="33" t="str">
        <f>IF(ISBLANK(Values!E32),"",Values!F32)</f>
        <v>Lenovo T470 BL - CZ</v>
      </c>
      <c r="C33" s="29" t="str">
        <f>IF(ISBLANK(Values!E32),"","TellusRem")</f>
        <v>TellusRem</v>
      </c>
      <c r="D33" s="28">
        <f>IF(ISBLANK(Values!E32),"",Values!E32)</f>
        <v>5714401470090</v>
      </c>
      <c r="E33" s="1" t="str">
        <f>IF(ISBLANK(Values!E32),"","EAN")</f>
        <v>EAN</v>
      </c>
      <c r="F33" s="27" t="str">
        <f>IF(ISBLANK(Values!E32),"",IF(Values!J32, SUBSTITUTE(Values!$B$1, "{language}", Values!H32) &amp; " " &amp;Values!$B$3, SUBSTITUTE(Values!$B$2, "{language}", Values!$H32) &amp; " " &amp;Values!$B$3))</f>
        <v>ersatztastatur Tschechisch Hintergrundbeleuchtung für Lenovo Thinkpad T470 T480</v>
      </c>
      <c r="G33" s="29" t="str">
        <f>IF(ISBLANK(Values!E32),"",IF(Values!$B$20="PartialUpdate","","TellusRem"))</f>
        <v/>
      </c>
      <c r="H33" s="1" t="str">
        <f>IF(ISBLANK(Values!E32),"",Values!$B$16)</f>
        <v>computer-keyboards</v>
      </c>
      <c r="I33" s="1" t="str">
        <f>IF(ISBLANK(Values!E32),"","4730574031")</f>
        <v>4730574031</v>
      </c>
      <c r="J33" s="31" t="str">
        <f>IF(ISBLANK(Values!E32),"",Values!F32 )</f>
        <v>Lenovo T470 BL - CZ</v>
      </c>
      <c r="K33" s="27" t="str">
        <f>IF(IF(ISBLANK(Values!E32),"",IF(Values!J32, Values!$B$4, Values!$B$5))=0,"",IF(ISBLANK(Values!E32),"",IF(Values!J32, Values!$B$4, Values!$B$5)))</f>
        <v/>
      </c>
      <c r="L33" s="27">
        <f>IF(ISBLANK(Values!E32),"",IF($CO33="DEFAULT", Values!$B$18, ""))</f>
        <v>5</v>
      </c>
      <c r="M33" s="27" t="str">
        <f>IF(ISBLANK(Values!E32),"",Values!$M32)</f>
        <v>https://download.lenovo.com/Images/Parts/01ER549/01ER549_A.jpg</v>
      </c>
      <c r="N33" s="27" t="str">
        <f>IF(ISBLANK(Values!$F32),"",Values!N32)</f>
        <v>https://download.lenovo.com/Images/Parts/01ER549/01ER549_B.jpg</v>
      </c>
      <c r="O33" s="27" t="str">
        <f>IF(ISBLANK(Values!$F32),"",Values!O32)</f>
        <v>https://download.lenovo.com/Images/Parts/01ER549/01ER549_details.jpg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T470 parent</v>
      </c>
      <c r="Y33" s="31" t="str">
        <f>IF(ISBLANK(Values!E32),"","Size-Color")</f>
        <v>Size-Color</v>
      </c>
      <c r="Z33" s="29" t="str">
        <f>IF(ISBLANK(Values!E32),"","variation")</f>
        <v>variation</v>
      </c>
      <c r="AA33" s="1" t="str">
        <f>IF(ISBLANK(Values!E32),"",Values!$B$20)</f>
        <v>PartialUpdate</v>
      </c>
      <c r="AB33" s="1" t="str">
        <f>IF(ISBLANK(Values!E32),"",Values!$B$29)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3" s="1"/>
      <c r="AD33" s="1"/>
      <c r="AE33" s="1"/>
      <c r="AF33" s="1"/>
      <c r="AG33" s="1"/>
      <c r="AH33" s="1"/>
      <c r="AI33" s="34" t="str">
        <f>IF(ISBLANK(Values!E32),"",IF(Values!I32,Values!$B$23,Values!$B$33))</f>
        <v xml:space="preserve">👉 LAYOUT - {flag} {language} Nicht Hintergrundbeleuchtung </v>
      </c>
      <c r="AJ33" s="32" t="str">
        <f>IF(ISBLANK(Values!E32),"",Values!$B$24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33" s="1" t="str">
        <f>IF(ISBLANK(Values!E32),"",Values!$B$25)</f>
        <v xml:space="preserve">♻️ ÖFFENTLICHES PRODUKT - Kaufen Sie renoviert, KAUFEN SIE GRÜN! Reduzieren Sie mehr als 80% Kohlendioxid, indem Sie unsere überholten Tastaturen kaufen, im Vergleich zu einer neuen Tastatur! </v>
      </c>
      <c r="AL33" s="1" t="str">
        <f>IF(ISBLANK(Values!E32),"",SUBSTITUTE(SUBSTITUTE(IF(Values!$J32, Values!$B$26, Values!$B$33), "{language}", Values!$H32), "{flag}", INDEX(options!$E$1:$E$20, Values!$V32)))</f>
        <v xml:space="preserve">👉 LAYOUT - 🇨🇿 Tschechisch mit Hintergrundbeleuchtung </v>
      </c>
      <c r="AM33" s="1" t="str">
        <f>SUBSTITUTE(IF(ISBLANK(Values!E32),"",Values!$B$27),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N33" s="1"/>
      <c r="AO33" s="1"/>
      <c r="AP33" s="1"/>
      <c r="AQ33" s="1"/>
      <c r="AR33" s="1"/>
      <c r="AS33" s="1"/>
      <c r="AT33" s="27" t="str">
        <f>IF(ISBLANK(Values!E32),"",Values!H32)</f>
        <v>Tschechisch</v>
      </c>
      <c r="AU33" s="1"/>
      <c r="AV33" s="1" t="str">
        <f>IF(ISBLANK(Values!E32),"",IF(Values!J32,"Backlit", "Non-Backlit"))</f>
        <v>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Monate Garantie nach dem Liefertermin. Im Falle einer Fehlfunktion der Tastatur wird ein neues Gerät oder ein Ersatzteil für die Tastatur des Produkts gesendet. Bei Sortierung des Bestands wird eine volle Rückerstattung gewährt.</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Monate Garantie nach dem Liefertermin. Im Falle einer Fehlfunktion der Tastatur wird ein neues Gerät oder ein Ersatzteil für die Tastatur des Produkts gesendet. Bei Sortierung des Bestands wird eine volle Rückerstattung gewährt.</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c r="GK33" s="64" t="str">
        <f>K33</f>
        <v/>
      </c>
    </row>
    <row r="34" spans="1:193" s="35" customFormat="1" ht="16" x14ac:dyDescent="0.2">
      <c r="A34" s="1" t="str">
        <f>IF(ISBLANK(Values!E33),"",IF(Values!$B$37="EU","computercomponent","computer"))</f>
        <v>computercomponent</v>
      </c>
      <c r="B34" s="33" t="str">
        <f>IF(ISBLANK(Values!E33),"",Values!F33)</f>
        <v>Lenovo T470 BL - DK</v>
      </c>
      <c r="C34" s="29" t="str">
        <f>IF(ISBLANK(Values!E33),"","TellusRem")</f>
        <v>TellusRem</v>
      </c>
      <c r="D34" s="28">
        <f>IF(ISBLANK(Values!E33),"",Values!E33)</f>
        <v>5714401470106</v>
      </c>
      <c r="E34" s="1" t="str">
        <f>IF(ISBLANK(Values!E33),"","EAN")</f>
        <v>EAN</v>
      </c>
      <c r="F34" s="27" t="str">
        <f>IF(ISBLANK(Values!E33),"",IF(Values!J33, SUBSTITUTE(Values!$B$1, "{language}", Values!H33) &amp; " " &amp;Values!$B$3, SUBSTITUTE(Values!$B$2, "{language}", Values!$H33) &amp; " " &amp;Values!$B$3))</f>
        <v>ersatztastatur Dänisch Hintergrundbeleuchtung für Lenovo Thinkpad T470 T480</v>
      </c>
      <c r="G34" s="29" t="str">
        <f>IF(ISBLANK(Values!E33),"",IF(Values!$B$20="PartialUpdate","","TellusRem"))</f>
        <v/>
      </c>
      <c r="H34" s="1" t="str">
        <f>IF(ISBLANK(Values!E33),"",Values!$B$16)</f>
        <v>computer-keyboards</v>
      </c>
      <c r="I34" s="1" t="str">
        <f>IF(ISBLANK(Values!E33),"","4730574031")</f>
        <v>4730574031</v>
      </c>
      <c r="J34" s="31" t="str">
        <f>IF(ISBLANK(Values!E33),"",Values!F33 )</f>
        <v>Lenovo T470 BL - DK</v>
      </c>
      <c r="K34" s="27" t="str">
        <f>IF(IF(ISBLANK(Values!E33),"",IF(Values!J33, Values!$B$4, Values!$B$5))=0,"",IF(ISBLANK(Values!E33),"",IF(Values!J33, Values!$B$4, Values!$B$5)))</f>
        <v/>
      </c>
      <c r="L34" s="27">
        <f>IF(ISBLANK(Values!E33),"",IF($CO34="DEFAULT", Values!$B$18, ""))</f>
        <v>5</v>
      </c>
      <c r="M34" s="27" t="str">
        <f>IF(ISBLANK(Values!E33),"",Values!$M33)</f>
        <v>https://download.lenovo.com/Images/Parts/01ER591/01ER591_A.jpg</v>
      </c>
      <c r="N34" s="27" t="str">
        <f>IF(ISBLANK(Values!$F33),"",Values!N33)</f>
        <v>https://download.lenovo.com/Images/Parts/01ER591/01ER591_B.jpg</v>
      </c>
      <c r="O34" s="27" t="str">
        <f>IF(ISBLANK(Values!$F33),"",Values!O33)</f>
        <v>https://download.lenovo.com/Images/Parts/01ER591/01ER591_details.jpg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T470 parent</v>
      </c>
      <c r="Y34" s="31" t="str">
        <f>IF(ISBLANK(Values!E33),"","Size-Color")</f>
        <v>Size-Color</v>
      </c>
      <c r="Z34" s="29" t="str">
        <f>IF(ISBLANK(Values!E33),"","variation")</f>
        <v>variation</v>
      </c>
      <c r="AA34" s="1" t="str">
        <f>IF(ISBLANK(Values!E33),"",Values!$B$20)</f>
        <v>PartialUpdate</v>
      </c>
      <c r="AB34" s="1" t="str">
        <f>IF(ISBLANK(Values!E33),"",Values!$B$29)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4" s="1"/>
      <c r="AD34" s="1"/>
      <c r="AE34" s="1"/>
      <c r="AF34" s="1"/>
      <c r="AG34" s="1"/>
      <c r="AH34" s="1"/>
      <c r="AI34" s="34" t="str">
        <f>IF(ISBLANK(Values!E33),"",IF(Values!I33,Values!$B$23,Values!$B$33))</f>
        <v xml:space="preserve">👉 LAYOUT - {flag} {language} Nicht Hintergrundbeleuchtung </v>
      </c>
      <c r="AJ34" s="32" t="str">
        <f>IF(ISBLANK(Values!E33),"",Values!$B$24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34" s="1" t="str">
        <f>IF(ISBLANK(Values!E33),"",Values!$B$25)</f>
        <v xml:space="preserve">♻️ ÖFFENTLICHES PRODUKT - Kaufen Sie renoviert, KAUFEN SIE GRÜN! Reduzieren Sie mehr als 80% Kohlendioxid, indem Sie unsere überholten Tastaturen kaufen, im Vergleich zu einer neuen Tastatur! </v>
      </c>
      <c r="AL34" s="1" t="str">
        <f>IF(ISBLANK(Values!E33),"",SUBSTITUTE(SUBSTITUTE(IF(Values!$J33, Values!$B$26, Values!$B$33), "{language}", Values!$H33), "{flag}", INDEX(options!$E$1:$E$20, Values!$V33)))</f>
        <v xml:space="preserve">👉 LAYOUT - 🇩🇰 Dänisch mit Hintergrundbeleuchtung </v>
      </c>
      <c r="AM34" s="1" t="str">
        <f>SUBSTITUTE(IF(ISBLANK(Values!E33),"",Values!$B$27),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N34" s="1"/>
      <c r="AO34" s="1"/>
      <c r="AP34" s="1"/>
      <c r="AQ34" s="1"/>
      <c r="AR34" s="1"/>
      <c r="AS34" s="1"/>
      <c r="AT34" s="27" t="str">
        <f>IF(ISBLANK(Values!E33),"",Values!H33)</f>
        <v>Dänisch</v>
      </c>
      <c r="AU34" s="1"/>
      <c r="AV34" s="1" t="str">
        <f>IF(ISBLANK(Values!E33),"",IF(Values!J33,"Backlit", "Non-Backlit"))</f>
        <v>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Monate Garantie nach dem Liefertermin. Im Falle einer Fehlfunktion der Tastatur wird ein neues Gerät oder ein Ersatzteil für die Tastatur des Produkts gesendet. Bei Sortierung des Bestands wird eine volle Rückerstattung gewährt.</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Monate Garantie nach dem Liefertermin. Im Falle einer Fehlfunktion der Tastatur wird ein neues Gerät oder ein Ersatzteil für die Tastatur des Produkts gesendet. Bei Sortierung des Bestands wird eine volle Rückerstattung gewährt.</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c r="GK34" s="64" t="str">
        <f>K34</f>
        <v/>
      </c>
    </row>
    <row r="35" spans="1:193" s="35" customFormat="1" ht="16" x14ac:dyDescent="0.2">
      <c r="A35" s="1" t="str">
        <f>IF(ISBLANK(Values!E34),"",IF(Values!$B$37="EU","computercomponent","computer"))</f>
        <v>computercomponent</v>
      </c>
      <c r="B35" s="33" t="str">
        <f>IF(ISBLANK(Values!E34),"",Values!F34)</f>
        <v>Lenovo T470 BL - HU</v>
      </c>
      <c r="C35" s="29" t="str">
        <f>IF(ISBLANK(Values!E34),"","TellusRem")</f>
        <v>TellusRem</v>
      </c>
      <c r="D35" s="28">
        <f>IF(ISBLANK(Values!E34),"",Values!E34)</f>
        <v>5714401470113</v>
      </c>
      <c r="E35" s="1" t="str">
        <f>IF(ISBLANK(Values!E34),"","EAN")</f>
        <v>EAN</v>
      </c>
      <c r="F35" s="27" t="str">
        <f>IF(ISBLANK(Values!E34),"",IF(Values!J34, SUBSTITUTE(Values!$B$1, "{language}", Values!H34) &amp; " " &amp;Values!$B$3, SUBSTITUTE(Values!$B$2, "{language}", Values!$H34) &amp; " " &amp;Values!$B$3))</f>
        <v>ersatztastatur Hungarisch Hintergrundbeleuchtung für Lenovo Thinkpad T470 T480</v>
      </c>
      <c r="G35" s="29" t="str">
        <f>IF(ISBLANK(Values!E34),"",IF(Values!$B$20="PartialUpdate","","TellusRem"))</f>
        <v/>
      </c>
      <c r="H35" s="1" t="str">
        <f>IF(ISBLANK(Values!E34),"",Values!$B$16)</f>
        <v>computer-keyboards</v>
      </c>
      <c r="I35" s="1" t="str">
        <f>IF(ISBLANK(Values!E34),"","4730574031")</f>
        <v>4730574031</v>
      </c>
      <c r="J35" s="31" t="str">
        <f>IF(ISBLANK(Values!E34),"",Values!F34 )</f>
        <v>Lenovo T470 BL - HU</v>
      </c>
      <c r="K35" s="27" t="str">
        <f>IF(IF(ISBLANK(Values!E34),"",IF(Values!J34, Values!$B$4, Values!$B$5))=0,"",IF(ISBLANK(Values!E34),"",IF(Values!J34, Values!$B$4, Values!$B$5)))</f>
        <v/>
      </c>
      <c r="L35" s="27">
        <f>IF(ISBLANK(Values!E34),"",IF($CO35="DEFAULT", Values!$B$18, ""))</f>
        <v>5</v>
      </c>
      <c r="M35" s="27" t="str">
        <f>IF(ISBLANK(Values!E34),"",Values!$M34)</f>
        <v>https://download.lenovo.com/Images/Parts/01ER556/01ER556_A.jpg</v>
      </c>
      <c r="N35" s="27" t="str">
        <f>IF(ISBLANK(Values!$F34),"",Values!N34)</f>
        <v>https://download.lenovo.com/Images/Parts/01ER556/01ER556_B.jpg</v>
      </c>
      <c r="O35" s="27" t="str">
        <f>IF(ISBLANK(Values!$F34),"",Values!O34)</f>
        <v>https://download.lenovo.com/Images/Parts/01ER556/01ER556_details.jpg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T470 parent</v>
      </c>
      <c r="Y35" s="31" t="str">
        <f>IF(ISBLANK(Values!E34),"","Size-Color")</f>
        <v>Size-Color</v>
      </c>
      <c r="Z35" s="29" t="str">
        <f>IF(ISBLANK(Values!E34),"","variation")</f>
        <v>variation</v>
      </c>
      <c r="AA35" s="1" t="str">
        <f>IF(ISBLANK(Values!E34),"",Values!$B$20)</f>
        <v>PartialUpdate</v>
      </c>
      <c r="AB35" s="1" t="str">
        <f>IF(ISBLANK(Values!E34),"",Values!$B$29)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5" s="1"/>
      <c r="AD35" s="1"/>
      <c r="AE35" s="1"/>
      <c r="AF35" s="1"/>
      <c r="AG35" s="1"/>
      <c r="AH35" s="1"/>
      <c r="AI35" s="34" t="str">
        <f>IF(ISBLANK(Values!E34),"",IF(Values!I34,Values!$B$23,Values!$B$33))</f>
        <v xml:space="preserve">👉 LAYOUT - {flag} {language} Nicht Hintergrundbeleuchtung </v>
      </c>
      <c r="AJ35" s="32" t="str">
        <f>IF(ISBLANK(Values!E34),"",Values!$B$24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35" s="1" t="str">
        <f>IF(ISBLANK(Values!E34),"",Values!$B$25)</f>
        <v xml:space="preserve">♻️ ÖFFENTLICHES PRODUKT - Kaufen Sie renoviert, KAUFEN SIE GRÜN! Reduzieren Sie mehr als 80% Kohlendioxid, indem Sie unsere überholten Tastaturen kaufen, im Vergleich zu einer neuen Tastatur! </v>
      </c>
      <c r="AL35" s="1" t="str">
        <f>IF(ISBLANK(Values!E34),"",SUBSTITUTE(SUBSTITUTE(IF(Values!$J34, Values!$B$26, Values!$B$33), "{language}", Values!$H34), "{flag}", INDEX(options!$E$1:$E$20, Values!$V34)))</f>
        <v xml:space="preserve">👉 LAYOUT - 🇭🇺 Hungarisch mit Hintergrundbeleuchtung </v>
      </c>
      <c r="AM35" s="1" t="str">
        <f>SUBSTITUTE(IF(ISBLANK(Values!E34),"",Values!$B$27),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N35" s="1"/>
      <c r="AO35" s="1"/>
      <c r="AP35" s="1"/>
      <c r="AQ35" s="1"/>
      <c r="AR35" s="1"/>
      <c r="AS35" s="1"/>
      <c r="AT35" s="27" t="str">
        <f>IF(ISBLANK(Values!E34),"",Values!H34)</f>
        <v>Hungarisch</v>
      </c>
      <c r="AU35" s="1"/>
      <c r="AV35" s="1" t="str">
        <f>IF(ISBLANK(Values!E34),"",IF(Values!J34,"Backlit", "Non-Backlit"))</f>
        <v>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Monate Garantie nach dem Liefertermin. Im Falle einer Fehlfunktion der Tastatur wird ein neues Gerät oder ein Ersatzteil für die Tastatur des Produkts gesendet. Bei Sortierung des Bestands wird eine volle Rückerstattung gewährt.</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Monate Garantie nach dem Liefertermin. Im Falle einer Fehlfunktion der Tastatur wird ein neues Gerät oder ein Ersatzteil für die Tastatur des Produkts gesendet. Bei Sortierung des Bestands wird eine volle Rückerstattung gewährt.</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c r="GK35" s="64" t="str">
        <f>K35</f>
        <v/>
      </c>
    </row>
    <row r="36" spans="1:193" s="35" customFormat="1" ht="16" x14ac:dyDescent="0.2">
      <c r="A36" s="1" t="str">
        <f>IF(ISBLANK(Values!E35),"",IF(Values!$B$37="EU","computercomponent","computer"))</f>
        <v>computercomponent</v>
      </c>
      <c r="B36" s="33" t="str">
        <f>IF(ISBLANK(Values!E35),"",Values!F35)</f>
        <v>Lenovo T470 BL - NL</v>
      </c>
      <c r="C36" s="29" t="str">
        <f>IF(ISBLANK(Values!E35),"","TellusRem")</f>
        <v>TellusRem</v>
      </c>
      <c r="D36" s="28">
        <f>IF(ISBLANK(Values!E35),"",Values!E35)</f>
        <v>5714401470120</v>
      </c>
      <c r="E36" s="1" t="str">
        <f>IF(ISBLANK(Values!E35),"","EAN")</f>
        <v>EAN</v>
      </c>
      <c r="F36" s="27" t="str">
        <f>IF(ISBLANK(Values!E35),"",IF(Values!J35, SUBSTITUTE(Values!$B$1, "{language}", Values!H35) &amp; " " &amp;Values!$B$3, SUBSTITUTE(Values!$B$2, "{language}", Values!$H35) &amp; " " &amp;Values!$B$3))</f>
        <v>ersatztastatur Niederländisch Hintergrundbeleuchtung für Lenovo Thinkpad T470 T480</v>
      </c>
      <c r="G36" s="29" t="str">
        <f>IF(ISBLANK(Values!E35),"",IF(Values!$B$20="PartialUpdate","","TellusRem"))</f>
        <v/>
      </c>
      <c r="H36" s="1" t="str">
        <f>IF(ISBLANK(Values!E35),"",Values!$B$16)</f>
        <v>computer-keyboards</v>
      </c>
      <c r="I36" s="1" t="str">
        <f>IF(ISBLANK(Values!E35),"","4730574031")</f>
        <v>4730574031</v>
      </c>
      <c r="J36" s="31" t="str">
        <f>IF(ISBLANK(Values!E35),"",Values!F35 )</f>
        <v>Lenovo T470 BL - NL</v>
      </c>
      <c r="K36" s="27" t="str">
        <f>IF(IF(ISBLANK(Values!E35),"",IF(Values!J35, Values!$B$4, Values!$B$5))=0,"",IF(ISBLANK(Values!E35),"",IF(Values!J35, Values!$B$4, Values!$B$5)))</f>
        <v/>
      </c>
      <c r="L36" s="27">
        <f>IF(ISBLANK(Values!E35),"",IF($CO36="DEFAULT", Values!$B$18, ""))</f>
        <v>5</v>
      </c>
      <c r="M36" s="27" t="str">
        <f>IF(ISBLANK(Values!E35),"",Values!$M35)</f>
        <v>https://download.lenovo.com/Images/Parts/01ER601/01ER601_A.jpg</v>
      </c>
      <c r="N36" s="27" t="str">
        <f>IF(ISBLANK(Values!$F35),"",Values!N35)</f>
        <v>https://download.lenovo.com/Images/Parts/01ER601/01ER601_B.jpg</v>
      </c>
      <c r="O36" s="27" t="str">
        <f>IF(ISBLANK(Values!$F35),"",Values!O35)</f>
        <v>https://download.lenovo.com/Images/Parts/01ER601/01ER601_details.jpg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T470 parent</v>
      </c>
      <c r="Y36" s="31" t="str">
        <f>IF(ISBLANK(Values!E35),"","Size-Color")</f>
        <v>Size-Color</v>
      </c>
      <c r="Z36" s="29" t="str">
        <f>IF(ISBLANK(Values!E35),"","variation")</f>
        <v>variation</v>
      </c>
      <c r="AA36" s="1" t="str">
        <f>IF(ISBLANK(Values!E35),"",Values!$B$20)</f>
        <v>PartialUpdate</v>
      </c>
      <c r="AB36" s="1" t="str">
        <f>IF(ISBLANK(Values!E35),"",Values!$B$29)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6" s="1"/>
      <c r="AD36" s="1"/>
      <c r="AE36" s="1"/>
      <c r="AF36" s="1"/>
      <c r="AG36" s="1"/>
      <c r="AH36" s="1"/>
      <c r="AI36" s="34" t="str">
        <f>IF(ISBLANK(Values!E35),"",IF(Values!I35,Values!$B$23,Values!$B$33))</f>
        <v xml:space="preserve">👉 LAYOUT - {flag} {language} Nicht Hintergrundbeleuchtung </v>
      </c>
      <c r="AJ36" s="32" t="str">
        <f>IF(ISBLANK(Values!E35),"",Values!$B$24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36" s="1" t="str">
        <f>IF(ISBLANK(Values!E35),"",Values!$B$25)</f>
        <v xml:space="preserve">♻️ ÖFFENTLICHES PRODUKT - Kaufen Sie renoviert, KAUFEN SIE GRÜN! Reduzieren Sie mehr als 80% Kohlendioxid, indem Sie unsere überholten Tastaturen kaufen, im Vergleich zu einer neuen Tastatur! </v>
      </c>
      <c r="AL36" s="1" t="str">
        <f>IF(ISBLANK(Values!E35),"",SUBSTITUTE(SUBSTITUTE(IF(Values!$J35, Values!$B$26, Values!$B$33), "{language}", Values!$H35), "{flag}", INDEX(options!$E$1:$E$20, Values!$V35)))</f>
        <v xml:space="preserve">👉 LAYOUT - 🇳🇱 Niederländisch mit Hintergrundbeleuchtung </v>
      </c>
      <c r="AM36" s="1" t="str">
        <f>SUBSTITUTE(IF(ISBLANK(Values!E35),"",Values!$B$27),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N36" s="1"/>
      <c r="AO36" s="1"/>
      <c r="AP36" s="1"/>
      <c r="AQ36" s="1"/>
      <c r="AR36" s="1"/>
      <c r="AS36" s="1"/>
      <c r="AT36" s="27" t="str">
        <f>IF(ISBLANK(Values!E35),"",Values!H35)</f>
        <v>Niederländisch</v>
      </c>
      <c r="AU36" s="1"/>
      <c r="AV36" s="1" t="str">
        <f>IF(ISBLANK(Values!E35),"",IF(Values!J35,"Backlit", "Non-Backlit"))</f>
        <v>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Monate Garantie nach dem Liefertermin. Im Falle einer Fehlfunktion der Tastatur wird ein neues Gerät oder ein Ersatzteil für die Tastatur des Produkts gesendet. Bei Sortierung des Bestands wird eine volle Rückerstattung gewährt.</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Monate Garantie nach dem Liefertermin. Im Falle einer Fehlfunktion der Tastatur wird ein neues Gerät oder ein Ersatzteil für die Tastatur des Produkts gesendet. Bei Sortierung des Bestands wird eine volle Rückerstattung gewährt.</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c r="GK36" s="64" t="str">
        <f>K36</f>
        <v/>
      </c>
    </row>
    <row r="37" spans="1:193" s="35" customFormat="1" ht="16" x14ac:dyDescent="0.2">
      <c r="A37" s="1" t="str">
        <f>IF(ISBLANK(Values!E36),"",IF(Values!$B$37="EU","computercomponent","computer"))</f>
        <v>computercomponent</v>
      </c>
      <c r="B37" s="33" t="str">
        <f>IF(ISBLANK(Values!E36),"",Values!F36)</f>
        <v>Lenovo T470 BL - NO</v>
      </c>
      <c r="C37" s="29" t="str">
        <f>IF(ISBLANK(Values!E36),"","TellusRem")</f>
        <v>TellusRem</v>
      </c>
      <c r="D37" s="28">
        <f>IF(ISBLANK(Values!E36),"",Values!E36)</f>
        <v>5714401470137</v>
      </c>
      <c r="E37" s="1" t="str">
        <f>IF(ISBLANK(Values!E36),"","EAN")</f>
        <v>EAN</v>
      </c>
      <c r="F37" s="27" t="str">
        <f>IF(ISBLANK(Values!E36),"",IF(Values!J36, SUBSTITUTE(Values!$B$1, "{language}", Values!H36) &amp; " " &amp;Values!$B$3, SUBSTITUTE(Values!$B$2, "{language}", Values!$H36) &amp; " " &amp;Values!$B$3))</f>
        <v>ersatztastatur norwegisch Hintergrundbeleuchtung für Lenovo Thinkpad T470 T480</v>
      </c>
      <c r="G37" s="29" t="str">
        <f>IF(ISBLANK(Values!E36),"",IF(Values!$B$20="PartialUpdate","","TellusRem"))</f>
        <v/>
      </c>
      <c r="H37" s="1" t="str">
        <f>IF(ISBLANK(Values!E36),"",Values!$B$16)</f>
        <v>computer-keyboards</v>
      </c>
      <c r="I37" s="1" t="str">
        <f>IF(ISBLANK(Values!E36),"","4730574031")</f>
        <v>4730574031</v>
      </c>
      <c r="J37" s="31" t="str">
        <f>IF(ISBLANK(Values!E36),"",Values!F36 )</f>
        <v>Lenovo T470 BL - NO</v>
      </c>
      <c r="K37" s="27" t="str">
        <f>IF(IF(ISBLANK(Values!E36),"",IF(Values!J36, Values!$B$4, Values!$B$5))=0,"",IF(ISBLANK(Values!E36),"",IF(Values!J36, Values!$B$4, Values!$B$5)))</f>
        <v/>
      </c>
      <c r="L37" s="27">
        <f>IF(ISBLANK(Values!E36),"",IF($CO37="DEFAULT", Values!$B$18, ""))</f>
        <v>5</v>
      </c>
      <c r="M37" s="27" t="str">
        <f>IF(ISBLANK(Values!E36),"",Values!$M36)</f>
        <v>https://download.lenovo.com/Images/Parts/01ER602/01ER602_A.jpg</v>
      </c>
      <c r="N37" s="27" t="str">
        <f>IF(ISBLANK(Values!$F36),"",Values!N36)</f>
        <v>https://download.lenovo.com/Images/Parts/01ER602/01ER602_B.jpg</v>
      </c>
      <c r="O37" s="27" t="str">
        <f>IF(ISBLANK(Values!$F36),"",Values!O36)</f>
        <v>https://download.lenovo.com/Images/Parts/01ER602/01ER602_details.jpg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T470 parent</v>
      </c>
      <c r="Y37" s="31" t="str">
        <f>IF(ISBLANK(Values!E36),"","Size-Color")</f>
        <v>Size-Color</v>
      </c>
      <c r="Z37" s="29" t="str">
        <f>IF(ISBLANK(Values!E36),"","variation")</f>
        <v>variation</v>
      </c>
      <c r="AA37" s="1" t="str">
        <f>IF(ISBLANK(Values!E36),"",Values!$B$20)</f>
        <v>PartialUpdate</v>
      </c>
      <c r="AB37" s="1" t="str">
        <f>IF(ISBLANK(Values!E36),"",Values!$B$29)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7" s="1"/>
      <c r="AD37" s="1"/>
      <c r="AE37" s="1"/>
      <c r="AF37" s="1"/>
      <c r="AG37" s="1"/>
      <c r="AH37" s="1"/>
      <c r="AI37" s="34" t="str">
        <f>IF(ISBLANK(Values!E36),"",IF(Values!I36,Values!$B$23,Values!$B$33))</f>
        <v xml:space="preserve">👉 LAYOUT - {flag} {language} Nicht Hintergrundbeleuchtung </v>
      </c>
      <c r="AJ37" s="32" t="str">
        <f>IF(ISBLANK(Values!E36),"",Values!$B$24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37" s="1" t="str">
        <f>IF(ISBLANK(Values!E36),"",Values!$B$25)</f>
        <v xml:space="preserve">♻️ ÖFFENTLICHES PRODUKT - Kaufen Sie renoviert, KAUFEN SIE GRÜN! Reduzieren Sie mehr als 80% Kohlendioxid, indem Sie unsere überholten Tastaturen kaufen, im Vergleich zu einer neuen Tastatur! </v>
      </c>
      <c r="AL37" s="1" t="str">
        <f>IF(ISBLANK(Values!E36),"",SUBSTITUTE(SUBSTITUTE(IF(Values!$J36, Values!$B$26, Values!$B$33), "{language}", Values!$H36), "{flag}", INDEX(options!$E$1:$E$20, Values!$V36)))</f>
        <v xml:space="preserve">👉 LAYOUT - 🇳🇴 norwegisch mit Hintergrundbeleuchtung </v>
      </c>
      <c r="AM37" s="1" t="str">
        <f>SUBSTITUTE(IF(ISBLANK(Values!E36),"",Values!$B$27),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N37" s="1"/>
      <c r="AO37" s="1"/>
      <c r="AP37" s="1"/>
      <c r="AQ37" s="1"/>
      <c r="AR37" s="1"/>
      <c r="AS37" s="1"/>
      <c r="AT37" s="27" t="str">
        <f>IF(ISBLANK(Values!E36),"",Values!H36)</f>
        <v>norwegisch</v>
      </c>
      <c r="AU37" s="1"/>
      <c r="AV37" s="1" t="str">
        <f>IF(ISBLANK(Values!E36),"",IF(Values!J36,"Backlit", "Non-Backlit"))</f>
        <v>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Monate Garantie nach dem Liefertermin. Im Falle einer Fehlfunktion der Tastatur wird ein neues Gerät oder ein Ersatzteil für die Tastatur des Produkts gesendet. Bei Sortierung des Bestands wird eine volle Rückerstattung gewährt.</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Monate Garantie nach dem Liefertermin. Im Falle einer Fehlfunktion der Tastatur wird ein neues Gerät oder ein Ersatzteil für die Tastatur des Produkts gesendet. Bei Sortierung des Bestands wird eine volle Rückerstattung gewährt.</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c r="GK37" s="64" t="str">
        <f>K37</f>
        <v/>
      </c>
    </row>
    <row r="38" spans="1:193" s="35" customFormat="1" ht="16" x14ac:dyDescent="0.2">
      <c r="A38" s="1" t="str">
        <f>IF(ISBLANK(Values!E37),"",IF(Values!$B$37="EU","computercomponent","computer"))</f>
        <v>computercomponent</v>
      </c>
      <c r="B38" s="33" t="str">
        <f>IF(ISBLANK(Values!E37),"",Values!F37)</f>
        <v>Lenovo T470 BL - PL</v>
      </c>
      <c r="C38" s="29" t="str">
        <f>IF(ISBLANK(Values!E37),"","TellusRem")</f>
        <v>TellusRem</v>
      </c>
      <c r="D38" s="28">
        <f>IF(ISBLANK(Values!E37),"",Values!E37)</f>
        <v>5714401470144</v>
      </c>
      <c r="E38" s="1" t="str">
        <f>IF(ISBLANK(Values!E37),"","EAN")</f>
        <v>EAN</v>
      </c>
      <c r="F38" s="27" t="str">
        <f>IF(ISBLANK(Values!E37),"",IF(Values!J37, SUBSTITUTE(Values!$B$1, "{language}", Values!H37) &amp; " " &amp;Values!$B$3, SUBSTITUTE(Values!$B$2, "{language}", Values!$H37) &amp; " " &amp;Values!$B$3))</f>
        <v>ersatztastatur Polieren Hintergrundbeleuchtung für Lenovo Thinkpad T470 T480</v>
      </c>
      <c r="G38" s="29" t="str">
        <f>IF(ISBLANK(Values!E37),"",IF(Values!$B$20="PartialUpdate","","TellusRem"))</f>
        <v/>
      </c>
      <c r="H38" s="1" t="str">
        <f>IF(ISBLANK(Values!E37),"",Values!$B$16)</f>
        <v>computer-keyboards</v>
      </c>
      <c r="I38" s="1" t="str">
        <f>IF(ISBLANK(Values!E37),"","4730574031")</f>
        <v>4730574031</v>
      </c>
      <c r="J38" s="31" t="str">
        <f>IF(ISBLANK(Values!E37),"",Values!F37 )</f>
        <v>Lenovo T470 BL - PL</v>
      </c>
      <c r="K38" s="27" t="str">
        <f>IF(IF(ISBLANK(Values!E37),"",IF(Values!J37, Values!$B$4, Values!$B$5))=0,"",IF(ISBLANK(Values!E37),"",IF(Values!J37, Values!$B$4, Values!$B$5)))</f>
        <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T470 parent</v>
      </c>
      <c r="Y38" s="31" t="str">
        <f>IF(ISBLANK(Values!E37),"","Size-Color")</f>
        <v>Size-Color</v>
      </c>
      <c r="Z38" s="29" t="str">
        <f>IF(ISBLANK(Values!E37),"","variation")</f>
        <v>variation</v>
      </c>
      <c r="AA38" s="1" t="str">
        <f>IF(ISBLANK(Values!E37),"",Values!$B$20)</f>
        <v>PartialUpdate</v>
      </c>
      <c r="AB38" s="1" t="str">
        <f>IF(ISBLANK(Values!E37),"",Values!$B$29)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8" s="1"/>
      <c r="AD38" s="1"/>
      <c r="AE38" s="1"/>
      <c r="AF38" s="1"/>
      <c r="AG38" s="1"/>
      <c r="AH38" s="1"/>
      <c r="AI38" s="34" t="str">
        <f>IF(ISBLANK(Values!E37),"",IF(Values!I37,Values!$B$23,Values!$B$33))</f>
        <v xml:space="preserve">👉 LAYOUT - {flag} {language} Nicht Hintergrundbeleuchtung </v>
      </c>
      <c r="AJ38" s="32" t="str">
        <f>IF(ISBLANK(Values!E37),"",Values!$B$24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38" s="1" t="str">
        <f>IF(ISBLANK(Values!E37),"",Values!$B$25)</f>
        <v xml:space="preserve">♻️ ÖFFENTLICHES PRODUKT - Kaufen Sie renoviert, KAUFEN SIE GRÜN! Reduzieren Sie mehr als 80% Kohlendioxid, indem Sie unsere überholten Tastaturen kaufen, im Vergleich zu einer neuen Tastatur! </v>
      </c>
      <c r="AL38" s="1" t="str">
        <f>IF(ISBLANK(Values!E37),"",SUBSTITUTE(SUBSTITUTE(IF(Values!$J37, Values!$B$26, Values!$B$33), "{language}", Values!$H37), "{flag}", INDEX(options!$E$1:$E$20, Values!$V37)))</f>
        <v xml:space="preserve">👉 LAYOUT - 🇵🇱 Polieren mit Hintergrundbeleuchtung </v>
      </c>
      <c r="AM38" s="1" t="str">
        <f>SUBSTITUTE(IF(ISBLANK(Values!E37),"",Values!$B$27),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N38" s="1"/>
      <c r="AO38" s="1"/>
      <c r="AP38" s="1"/>
      <c r="AQ38" s="1"/>
      <c r="AR38" s="1"/>
      <c r="AS38" s="1"/>
      <c r="AT38" s="27" t="str">
        <f>IF(ISBLANK(Values!E37),"",Values!H37)</f>
        <v>Polieren</v>
      </c>
      <c r="AU38" s="1"/>
      <c r="AV38" s="1" t="str">
        <f>IF(ISBLANK(Values!E37),"",IF(Values!J37,"Backlit", "Non-Backlit"))</f>
        <v>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Monate Garantie nach dem Liefertermin. Im Falle einer Fehlfunktion der Tastatur wird ein neues Gerät oder ein Ersatzteil für die Tastatur des Produkts gesendet. Bei Sortierung des Bestands wird eine volle Rückerstattung gewährt.</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Monate Garantie nach dem Liefertermin. Im Falle einer Fehlfunktion der Tastatur wird ein neues Gerät oder ein Ersatzteil für die Tastatur des Produkts gesendet. Bei Sortierung des Bestands wird eine volle Rückerstattung gewährt.</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c r="GK38" s="64" t="str">
        <f>K38</f>
        <v/>
      </c>
    </row>
    <row r="39" spans="1:193" s="35" customFormat="1" ht="16" x14ac:dyDescent="0.2">
      <c r="A39" s="1" t="str">
        <f>IF(ISBLANK(Values!E38),"",IF(Values!$B$37="EU","computercomponent","computer"))</f>
        <v>computercomponent</v>
      </c>
      <c r="B39" s="33" t="str">
        <f>IF(ISBLANK(Values!E38),"",Values!F38)</f>
        <v>Lenovo T470 BL - PT</v>
      </c>
      <c r="C39" s="29" t="str">
        <f>IF(ISBLANK(Values!E38),"","TellusRem")</f>
        <v>TellusRem</v>
      </c>
      <c r="D39" s="28">
        <f>IF(ISBLANK(Values!E38),"",Values!E38)</f>
        <v>5714401470151</v>
      </c>
      <c r="E39" s="1" t="str">
        <f>IF(ISBLANK(Values!E38),"","EAN")</f>
        <v>EAN</v>
      </c>
      <c r="F39" s="27" t="str">
        <f>IF(ISBLANK(Values!E38),"",IF(Values!J38, SUBSTITUTE(Values!$B$1, "{language}", Values!H38) &amp; " " &amp;Values!$B$3, SUBSTITUTE(Values!$B$2, "{language}", Values!$H38) &amp; " " &amp;Values!$B$3))</f>
        <v>ersatztastatur Portugiesisch Hintergrundbeleuchtung für Lenovo Thinkpad T470 T480</v>
      </c>
      <c r="G39" s="29" t="str">
        <f>IF(ISBLANK(Values!E38),"",IF(Values!$B$20="PartialUpdate","","TellusRem"))</f>
        <v/>
      </c>
      <c r="H39" s="1" t="str">
        <f>IF(ISBLANK(Values!E38),"",Values!$B$16)</f>
        <v>computer-keyboards</v>
      </c>
      <c r="I39" s="1" t="str">
        <f>IF(ISBLANK(Values!E38),"","4730574031")</f>
        <v>4730574031</v>
      </c>
      <c r="J39" s="31" t="str">
        <f>IF(ISBLANK(Values!E38),"",Values!F38 )</f>
        <v>Lenovo T470 BL - PT</v>
      </c>
      <c r="K39" s="27" t="str">
        <f>IF(IF(ISBLANK(Values!E38),"",IF(Values!J38, Values!$B$4, Values!$B$5))=0,"",IF(ISBLANK(Values!E38),"",IF(Values!J38, Values!$B$4, Values!$B$5)))</f>
        <v/>
      </c>
      <c r="L39" s="27">
        <f>IF(ISBLANK(Values!E38),"",IF($CO39="DEFAULT", Values!$B$18, ""))</f>
        <v>5</v>
      </c>
      <c r="M39" s="27" t="str">
        <f>IF(ISBLANK(Values!E38),"",Values!$M38)</f>
        <v>https://download.lenovo.com/Images/Parts/01ER563/01ER563_A.jpg</v>
      </c>
      <c r="N39" s="27" t="str">
        <f>IF(ISBLANK(Values!$F38),"",Values!N38)</f>
        <v>https://download.lenovo.com/Images/Parts/01ER563/01ER563_B.jpg</v>
      </c>
      <c r="O39" s="27" t="str">
        <f>IF(ISBLANK(Values!$F38),"",Values!O38)</f>
        <v>https://download.lenovo.com/Images/Parts/01ER563/01ER563_details.jpg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T470 parent</v>
      </c>
      <c r="Y39" s="31" t="str">
        <f>IF(ISBLANK(Values!E38),"","Size-Color")</f>
        <v>Size-Color</v>
      </c>
      <c r="Z39" s="29" t="str">
        <f>IF(ISBLANK(Values!E38),"","variation")</f>
        <v>variation</v>
      </c>
      <c r="AA39" s="1" t="str">
        <f>IF(ISBLANK(Values!E38),"",Values!$B$20)</f>
        <v>PartialUpdate</v>
      </c>
      <c r="AB39" s="1" t="str">
        <f>IF(ISBLANK(Values!E38),"",Values!$B$29)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9" s="1"/>
      <c r="AD39" s="1"/>
      <c r="AE39" s="1"/>
      <c r="AF39" s="1"/>
      <c r="AG39" s="1"/>
      <c r="AH39" s="1"/>
      <c r="AI39" s="34" t="str">
        <f>IF(ISBLANK(Values!E38),"",IF(Values!I38,Values!$B$23,Values!$B$33))</f>
        <v xml:space="preserve">👉 LAYOUT - {flag} {language} Nicht Hintergrundbeleuchtung </v>
      </c>
      <c r="AJ39" s="32" t="str">
        <f>IF(ISBLANK(Values!E38),"",Values!$B$24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39" s="1" t="str">
        <f>IF(ISBLANK(Values!E38),"",Values!$B$25)</f>
        <v xml:space="preserve">♻️ ÖFFENTLICHES PRODUKT - Kaufen Sie renoviert, KAUFEN SIE GRÜN! Reduzieren Sie mehr als 80% Kohlendioxid, indem Sie unsere überholten Tastaturen kaufen, im Vergleich zu einer neuen Tastatur! </v>
      </c>
      <c r="AL39" s="1" t="str">
        <f>IF(ISBLANK(Values!E38),"",SUBSTITUTE(SUBSTITUTE(IF(Values!$J38, Values!$B$26, Values!$B$33), "{language}", Values!$H38), "{flag}", INDEX(options!$E$1:$E$20, Values!$V38)))</f>
        <v xml:space="preserve">👉 LAYOUT - 🇵🇹 Portugiesisch mit Hintergrundbeleuchtung </v>
      </c>
      <c r="AM39" s="1" t="str">
        <f>SUBSTITUTE(IF(ISBLANK(Values!E38),"",Values!$B$27),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N39" s="1"/>
      <c r="AO39" s="1"/>
      <c r="AP39" s="1"/>
      <c r="AQ39" s="1"/>
      <c r="AR39" s="1"/>
      <c r="AS39" s="1"/>
      <c r="AT39" s="27" t="str">
        <f>IF(ISBLANK(Values!E38),"",Values!H38)</f>
        <v>Portugiesisch</v>
      </c>
      <c r="AU39" s="1"/>
      <c r="AV39" s="1" t="str">
        <f>IF(ISBLANK(Values!E38),"",IF(Values!J38,"Backlit", "Non-Backlit"))</f>
        <v>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Monate Garantie nach dem Liefertermin. Im Falle einer Fehlfunktion der Tastatur wird ein neues Gerät oder ein Ersatzteil für die Tastatur des Produkts gesendet. Bei Sortierung des Bestands wird eine volle Rückerstattung gewährt.</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Monate Garantie nach dem Liefertermin. Im Falle einer Fehlfunktion der Tastatur wird ein neues Gerät oder ein Ersatzteil für die Tastatur des Produkts gesendet. Bei Sortierung des Bestands wird eine volle Rückerstattung gewährt.</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c r="GK39" s="64" t="str">
        <f>K39</f>
        <v/>
      </c>
    </row>
    <row r="40" spans="1:193" s="35" customFormat="1" ht="16" x14ac:dyDescent="0.2">
      <c r="A40" s="1" t="str">
        <f>IF(ISBLANK(Values!E39),"",IF(Values!$B$37="EU","computercomponent","computer"))</f>
        <v>computercomponent</v>
      </c>
      <c r="B40" s="33" t="str">
        <f>IF(ISBLANK(Values!E39),"",Values!F39)</f>
        <v>Lenovo T470 BL - SE/FI</v>
      </c>
      <c r="C40" s="29" t="str">
        <f>IF(ISBLANK(Values!E39),"","TellusRem")</f>
        <v>TellusRem</v>
      </c>
      <c r="D40" s="28">
        <f>IF(ISBLANK(Values!E39),"",Values!E39)</f>
        <v>5714401470168</v>
      </c>
      <c r="E40" s="1" t="str">
        <f>IF(ISBLANK(Values!E39),"","EAN")</f>
        <v>EAN</v>
      </c>
      <c r="F40" s="27" t="str">
        <f>IF(ISBLANK(Values!E39),"",IF(Values!J39, SUBSTITUTE(Values!$B$1, "{language}", Values!H39) &amp; " " &amp;Values!$B$3, SUBSTITUTE(Values!$B$2, "{language}", Values!$H39) &amp; " " &amp;Values!$B$3))</f>
        <v>ersatztastatur Schwedisch -  finnisch Hintergrundbeleuchtung für Lenovo Thinkpad T470 T480</v>
      </c>
      <c r="G40" s="29" t="str">
        <f>IF(ISBLANK(Values!E39),"",IF(Values!$B$20="PartialUpdate","","TellusRem"))</f>
        <v/>
      </c>
      <c r="H40" s="1" t="str">
        <f>IF(ISBLANK(Values!E39),"",Values!$B$16)</f>
        <v>computer-keyboards</v>
      </c>
      <c r="I40" s="1" t="str">
        <f>IF(ISBLANK(Values!E39),"","4730574031")</f>
        <v>4730574031</v>
      </c>
      <c r="J40" s="31" t="str">
        <f>IF(ISBLANK(Values!E39),"",Values!F39 )</f>
        <v>Lenovo T470 BL - SE/FI</v>
      </c>
      <c r="K40" s="27" t="str">
        <f>IF(IF(ISBLANK(Values!E39),"",IF(Values!J39, Values!$B$4, Values!$B$5))=0,"",IF(ISBLANK(Values!E39),"",IF(Values!J39, Values!$B$4, Values!$B$5)))</f>
        <v/>
      </c>
      <c r="L40" s="27">
        <f>IF(ISBLANK(Values!E39),"",IF($CO40="DEFAULT", Values!$B$18, ""))</f>
        <v>5</v>
      </c>
      <c r="M40" s="27" t="str">
        <f>IF(ISBLANK(Values!E39),"",Values!$M39)</f>
        <v>https://download.lenovo.com/Images/Parts/01ER567/01ER567_A.jpg</v>
      </c>
      <c r="N40" s="27" t="str">
        <f>IF(ISBLANK(Values!$F39),"",Values!N39)</f>
        <v>https://download.lenovo.com/Images/Parts/01ER567/01ER567_B.jpg</v>
      </c>
      <c r="O40" s="27" t="str">
        <f>IF(ISBLANK(Values!$F39),"",Values!O39)</f>
        <v>https://download.lenovo.com/Images/Parts/01ER567/01ER567_details.jpg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T470 parent</v>
      </c>
      <c r="Y40" s="31" t="str">
        <f>IF(ISBLANK(Values!E39),"","Size-Color")</f>
        <v>Size-Color</v>
      </c>
      <c r="Z40" s="29" t="str">
        <f>IF(ISBLANK(Values!E39),"","variation")</f>
        <v>variation</v>
      </c>
      <c r="AA40" s="1" t="str">
        <f>IF(ISBLANK(Values!E39),"",Values!$B$20)</f>
        <v>PartialUpdate</v>
      </c>
      <c r="AB40" s="1" t="str">
        <f>IF(ISBLANK(Values!E39),"",Values!$B$29)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40" s="1"/>
      <c r="AD40" s="1"/>
      <c r="AE40" s="1"/>
      <c r="AF40" s="1"/>
      <c r="AG40" s="1"/>
      <c r="AH40" s="1"/>
      <c r="AI40" s="34" t="str">
        <f>IF(ISBLANK(Values!E39),"",IF(Values!I39,Values!$B$23,Values!$B$33))</f>
        <v xml:space="preserve">👉 LAYOUT - {flag} {language} Nicht Hintergrundbeleuchtung </v>
      </c>
      <c r="AJ40" s="32" t="str">
        <f>IF(ISBLANK(Values!E39),"",Values!$B$24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40" s="1" t="str">
        <f>IF(ISBLANK(Values!E39),"",Values!$B$25)</f>
        <v xml:space="preserve">♻️ ÖFFENTLICHES PRODUKT - Kaufen Sie renoviert, KAUFEN SIE GRÜN! Reduzieren Sie mehr als 80% Kohlendioxid, indem Sie unsere überholten Tastaturen kaufen, im Vergleich zu einer neuen Tastatur! </v>
      </c>
      <c r="AL40" s="1" t="str">
        <f>IF(ISBLANK(Values!E39),"",SUBSTITUTE(SUBSTITUTE(IF(Values!$J39, Values!$B$26, Values!$B$33), "{language}", Values!$H39), "{flag}", INDEX(options!$E$1:$E$20, Values!$V39)))</f>
        <v xml:space="preserve">👉 LAYOUT - 🇸🇪 🇫🇮 Schwedisch -  finnisch mit Hintergrundbeleuchtung </v>
      </c>
      <c r="AM40" s="1" t="str">
        <f>SUBSTITUTE(IF(ISBLANK(Values!E39),"",Values!$B$27),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N40" s="1"/>
      <c r="AO40" s="1"/>
      <c r="AP40" s="1"/>
      <c r="AQ40" s="1"/>
      <c r="AR40" s="1"/>
      <c r="AS40" s="1"/>
      <c r="AT40" s="27" t="str">
        <f>IF(ISBLANK(Values!E39),"",Values!H39)</f>
        <v>Schwedisch -  finnisch</v>
      </c>
      <c r="AU40" s="1"/>
      <c r="AV40" s="1" t="str">
        <f>IF(ISBLANK(Values!E39),"",IF(Values!J39,"Backlit", "Non-Backlit"))</f>
        <v>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Monate Garantie nach dem Liefertermin. Im Falle einer Fehlfunktion der Tastatur wird ein neues Gerät oder ein Ersatzteil für die Tastatur des Produkts gesendet. Bei Sortierung des Bestands wird eine volle Rückerstattung gewährt.</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Monate Garantie nach dem Liefertermin. Im Falle einer Fehlfunktion der Tastatur wird ein neues Gerät oder ein Ersatzteil für die Tastatur des Produkts gesendet. Bei Sortierung des Bestands wird eine volle Rückerstattung gewährt.</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c r="GK40" s="64" t="str">
        <f>K40</f>
        <v/>
      </c>
    </row>
    <row r="41" spans="1:193" s="35" customFormat="1" ht="16" x14ac:dyDescent="0.2">
      <c r="A41" s="1" t="str">
        <f>IF(ISBLANK(Values!E40),"",IF(Values!$B$37="EU","computercomponent","computer"))</f>
        <v>computercomponent</v>
      </c>
      <c r="B41" s="33" t="str">
        <f>IF(ISBLANK(Values!E40),"",Values!F40)</f>
        <v>Lenovo T470 BL - CH</v>
      </c>
      <c r="C41" s="29" t="str">
        <f>IF(ISBLANK(Values!E40),"","TellusRem")</f>
        <v>TellusRem</v>
      </c>
      <c r="D41" s="28">
        <f>IF(ISBLANK(Values!E40),"",Values!E40)</f>
        <v>5714401470175</v>
      </c>
      <c r="E41" s="1" t="str">
        <f>IF(ISBLANK(Values!E40),"","EAN")</f>
        <v>EAN</v>
      </c>
      <c r="F41" s="27" t="str">
        <f>IF(ISBLANK(Values!E40),"",IF(Values!J40, SUBSTITUTE(Values!$B$1, "{language}", Values!H40) &amp; " " &amp;Values!$B$3, SUBSTITUTE(Values!$B$2, "{language}", Values!$H40) &amp; " " &amp;Values!$B$3))</f>
        <v>ersatztastatur Schweizerisch Hintergrundbeleuchtung für Lenovo Thinkpad T470 T480</v>
      </c>
      <c r="G41" s="29" t="str">
        <f>IF(ISBLANK(Values!E40),"",IF(Values!$B$20="PartialUpdate","","TellusRem"))</f>
        <v/>
      </c>
      <c r="H41" s="1" t="str">
        <f>IF(ISBLANK(Values!E40),"",Values!$B$16)</f>
        <v>computer-keyboards</v>
      </c>
      <c r="I41" s="1" t="str">
        <f>IF(ISBLANK(Values!E40),"","4730574031")</f>
        <v>4730574031</v>
      </c>
      <c r="J41" s="31" t="str">
        <f>IF(ISBLANK(Values!E40),"",Values!F40 )</f>
        <v>Lenovo T470 BL - CH</v>
      </c>
      <c r="K41" s="27" t="str">
        <f>IF(IF(ISBLANK(Values!E40),"",IF(Values!J40, Values!$B$4, Values!$B$5))=0,"",IF(ISBLANK(Values!E40),"",IF(Values!J40, Values!$B$4, Values!$B$5)))</f>
        <v/>
      </c>
      <c r="L41" s="27">
        <f>IF(ISBLANK(Values!E40),"",IF($CO41="DEFAULT", Values!$B$18, ""))</f>
        <v>5</v>
      </c>
      <c r="M41" s="27" t="str">
        <f>IF(ISBLANK(Values!E40),"",Values!$M40)</f>
        <v>https://download.lenovo.com/Images/Parts/01ER568/01ER568_A.jpg</v>
      </c>
      <c r="N41" s="27" t="str">
        <f>IF(ISBLANK(Values!$F40),"",Values!N40)</f>
        <v>https://download.lenovo.com/Images/Parts/01ER568/01ER568_B.jpg</v>
      </c>
      <c r="O41" s="27" t="str">
        <f>IF(ISBLANK(Values!$F40),"",Values!O40)</f>
        <v>https://download.lenovo.com/Images/Parts/01ER568/01ER568_details.jpg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T470 parent</v>
      </c>
      <c r="Y41" s="31" t="str">
        <f>IF(ISBLANK(Values!E40),"","Size-Color")</f>
        <v>Size-Color</v>
      </c>
      <c r="Z41" s="29" t="str">
        <f>IF(ISBLANK(Values!E40),"","variation")</f>
        <v>variation</v>
      </c>
      <c r="AA41" s="1" t="str">
        <f>IF(ISBLANK(Values!E40),"",Values!$B$20)</f>
        <v>PartialUpdate</v>
      </c>
      <c r="AB41" s="1" t="str">
        <f>IF(ISBLANK(Values!E40),"",Values!$B$29)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41" s="1"/>
      <c r="AD41" s="1"/>
      <c r="AE41" s="1"/>
      <c r="AF41" s="1"/>
      <c r="AG41" s="1"/>
      <c r="AH41" s="1"/>
      <c r="AI41" s="34" t="str">
        <f>IF(ISBLANK(Values!E40),"",IF(Values!I40,Values!$B$23,Values!$B$33))</f>
        <v xml:space="preserve">👉 LAYOUT - {flag} {language} Nicht Hintergrundbeleuchtung </v>
      </c>
      <c r="AJ41" s="32" t="str">
        <f>IF(ISBLANK(Values!E40),"",Values!$B$24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41" s="1" t="str">
        <f>IF(ISBLANK(Values!E40),"",Values!$B$25)</f>
        <v xml:space="preserve">♻️ ÖFFENTLICHES PRODUKT - Kaufen Sie renoviert, KAUFEN SIE GRÜN! Reduzieren Sie mehr als 80% Kohlendioxid, indem Sie unsere überholten Tastaturen kaufen, im Vergleich zu einer neuen Tastatur! </v>
      </c>
      <c r="AL41" s="1" t="str">
        <f>IF(ISBLANK(Values!E40),"",SUBSTITUTE(SUBSTITUTE(IF(Values!$J40, Values!$B$26, Values!$B$33), "{language}", Values!$H40), "{flag}", INDEX(options!$E$1:$E$20, Values!$V40)))</f>
        <v xml:space="preserve">👉 LAYOUT - 🇨🇭 Schweizerisch mit Hintergrundbeleuchtung </v>
      </c>
      <c r="AM41" s="1" t="str">
        <f>SUBSTITUTE(IF(ISBLANK(Values!E40),"",Values!$B$27),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N41" s="1"/>
      <c r="AO41" s="1"/>
      <c r="AP41" s="1"/>
      <c r="AQ41" s="1"/>
      <c r="AR41" s="1"/>
      <c r="AS41" s="1"/>
      <c r="AT41" s="27" t="str">
        <f>IF(ISBLANK(Values!E40),"",Values!H40)</f>
        <v>Schweizerisch</v>
      </c>
      <c r="AU41" s="1"/>
      <c r="AV41" s="1" t="str">
        <f>IF(ISBLANK(Values!E40),"",IF(Values!J40,"Backlit", "Non-Backlit"))</f>
        <v>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Monate Garantie nach dem Liefertermin. Im Falle einer Fehlfunktion der Tastatur wird ein neues Gerät oder ein Ersatzteil für die Tastatur des Produkts gesendet. Bei Sortierung des Bestands wird eine volle Rückerstattung gewährt.</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Monate Garantie nach dem Liefertermin. Im Falle einer Fehlfunktion der Tastatur wird ein neues Gerät oder ein Ersatzteil für die Tastatur des Produkts gesendet. Bei Sortierung des Bestands wird eine volle Rückerstattung gewährt.</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c r="GK41" s="64" t="str">
        <f>K41</f>
        <v/>
      </c>
    </row>
    <row r="42" spans="1:193" ht="16" x14ac:dyDescent="0.2">
      <c r="A42" s="1" t="str">
        <f>IF(ISBLANK(Values!E41),"",IF(Values!$B$37="EU","computercomponent","computer"))</f>
        <v>computercomponent</v>
      </c>
      <c r="B42" s="33" t="str">
        <f>IF(ISBLANK(Values!E41),"",Values!F41)</f>
        <v>Lenovo T470 BL - US INT</v>
      </c>
      <c r="C42" s="29" t="str">
        <f>IF(ISBLANK(Values!E41),"","TellusRem")</f>
        <v>TellusRem</v>
      </c>
      <c r="D42" s="28">
        <f>IF(ISBLANK(Values!E41),"",Values!E41)</f>
        <v>5714401470182</v>
      </c>
      <c r="E42" s="1" t="str">
        <f>IF(ISBLANK(Values!E41),"","EAN")</f>
        <v>EAN</v>
      </c>
      <c r="F42" s="27" t="str">
        <f>IF(ISBLANK(Values!E41),"",IF(Values!J41, SUBSTITUTE(Values!$B$1, "{language}", Values!H41) &amp; " " &amp;Values!$B$3, SUBSTITUTE(Values!$B$2, "{language}", Values!$H41) &amp; " " &amp;Values!$B$3))</f>
        <v>ersatztastatur US International Hintergrundbeleuchtung für Lenovo Thinkpad T470 T480</v>
      </c>
      <c r="G42" s="29" t="str">
        <f>IF(ISBLANK(Values!E41),"",IF(Values!$B$20="PartialUpdate","","TellusRem"))</f>
        <v/>
      </c>
      <c r="H42" s="1" t="str">
        <f>IF(ISBLANK(Values!E41),"",Values!$B$16)</f>
        <v>computer-keyboards</v>
      </c>
      <c r="I42" s="1" t="str">
        <f>IF(ISBLANK(Values!E41),"","4730574031")</f>
        <v>4730574031</v>
      </c>
      <c r="J42" s="31" t="str">
        <f>IF(ISBLANK(Values!E41),"",Values!F41 )</f>
        <v>Lenovo T470 BL - US INT</v>
      </c>
      <c r="K42" s="27" t="str">
        <f>IF(IF(ISBLANK(Values!E41),"",IF(Values!J41, Values!$B$4, Values!$B$5))=0,"",IF(ISBLANK(Values!E41),"",IF(Values!J41, Values!$B$4, Values!$B$5)))</f>
        <v/>
      </c>
      <c r="L42" s="27">
        <f>IF(ISBLANK(Values!E41),"",IF($CO42="DEFAULT", Values!$B$18, ""))</f>
        <v>5</v>
      </c>
      <c r="M42" s="27" t="str">
        <f>IF(ISBLANK(Values!E41),"",Values!$M41)</f>
        <v>https://raw.githubusercontent.com/PatrickVibild/TellusAmazonPictures/master/pictures/Lenovo/T470/BL/USI/1.jpg</v>
      </c>
      <c r="N42" s="27" t="str">
        <f>IF(ISBLANK(Values!$F41),"",Values!N41)</f>
        <v>https://raw.githubusercontent.com/PatrickVibild/TellusAmazonPictures/master/pictures/Lenovo/T470/BL/USI/2.jpg</v>
      </c>
      <c r="O42" s="27" t="str">
        <f>IF(ISBLANK(Values!$F41),"",Values!O41)</f>
        <v>https://raw.githubusercontent.com/PatrickVibild/TellusAmazonPictures/master/pictures/Lenovo/T470/BL/USI/3.jpg</v>
      </c>
      <c r="P42" s="27" t="str">
        <f>IF(ISBLANK(Values!$F41),"",Values!P41)</f>
        <v>https://raw.githubusercontent.com/PatrickVibild/TellusAmazonPictures/master/pictures/Lenovo/T470/BL/USI/4.jpg</v>
      </c>
      <c r="Q42" s="27" t="str">
        <f>IF(ISBLANK(Values!$F41),"",Values!Q41)</f>
        <v>https://raw.githubusercontent.com/PatrickVibild/TellusAmazonPictures/master/pictures/Lenovo/T470/BL/USI/5.jpg</v>
      </c>
      <c r="R42" s="27" t="str">
        <f>IF(ISBLANK(Values!$F41),"",Values!R41)</f>
        <v>https://raw.githubusercontent.com/PatrickVibild/TellusAmazonPictures/master/pictures/Lenovo/T470/BL/USI/6.jpg</v>
      </c>
      <c r="S42" s="27" t="str">
        <f>IF(ISBLANK(Values!$F41),"",Values!S41)</f>
        <v>https://raw.githubusercontent.com/PatrickVibild/TellusAmazonPictures/master/pictures/Lenovo/T470/BL/USI/7.jpg</v>
      </c>
      <c r="T42" s="27" t="str">
        <f>IF(ISBLANK(Values!$F41),"",Values!T41)</f>
        <v>https://raw.githubusercontent.com/PatrickVibild/TellusAmazonPictures/master/pictures/Lenovo/T470/BL/USI/8.jpg</v>
      </c>
      <c r="U42" s="27" t="str">
        <f>IF(ISBLANK(Values!$F41),"",Values!U41)</f>
        <v>https://raw.githubusercontent.com/PatrickVibild/TellusAmazonPictures/master/pictures/Lenovo/T470/BL/USI/9.jpg</v>
      </c>
      <c r="W42" s="29" t="str">
        <f>IF(ISBLANK(Values!E41),"","Child")</f>
        <v>Child</v>
      </c>
      <c r="X42" s="29" t="str">
        <f>IF(ISBLANK(Values!E41),"",Values!$B$13)</f>
        <v>Lenovo T470 parent</v>
      </c>
      <c r="Y42" s="31" t="str">
        <f>IF(ISBLANK(Values!E41),"","Size-Color")</f>
        <v>Size-Color</v>
      </c>
      <c r="Z42" s="29" t="str">
        <f>IF(ISBLANK(Values!E41),"","variation")</f>
        <v>variation</v>
      </c>
      <c r="AA42" s="1" t="str">
        <f>IF(ISBLANK(Values!E41),"",Values!$B$20)</f>
        <v>PartialUpdate</v>
      </c>
      <c r="AB42" s="1" t="str">
        <f>IF(ISBLANK(Values!E41),"",Values!$B$29)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2" s="34" t="str">
        <f>IF(ISBLANK(Values!E41),"",IF(Values!I41,Values!$B$23,Values!$B$33))</f>
        <v xml:space="preserve">👉 LAYOUT - {flag} {language} Nicht Hintergrundbeleuchtung </v>
      </c>
      <c r="AJ42" s="32" t="str">
        <f>IF(ISBLANK(Values!E41),"",Values!$B$24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42" s="1" t="str">
        <f>IF(ISBLANK(Values!E41),"",Values!$B$25)</f>
        <v xml:space="preserve">♻️ ÖFFENTLICHES PRODUKT - Kaufen Sie renoviert, KAUFEN SIE GRÜN! Reduzieren Sie mehr als 80% Kohlendioxid, indem Sie unsere überholten Tastaturen kaufen, im Vergleich zu einer neuen Tastatur! </v>
      </c>
      <c r="AL42" s="1" t="str">
        <f>IF(ISBLANK(Values!E41),"",SUBSTITUTE(SUBSTITUTE(IF(Values!$J41, Values!$B$26, Values!$B$33), "{language}", Values!$H41), "{flag}", INDEX(options!$E$1:$E$20, Values!$V41)))</f>
        <v xml:space="preserve">👉 LAYOUT - 🇺🇸 with € symbol US International mit Hintergrundbeleuchtung </v>
      </c>
      <c r="AM42" s="1" t="str">
        <f>SUBSTITUTE(IF(ISBLANK(Values!E41),"",Values!$B$27),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T42" s="27" t="str">
        <f>IF(ISBLANK(Values!E41),"",Values!H41)</f>
        <v>US International</v>
      </c>
      <c r="AV42" s="1" t="str">
        <f>IF(ISBLANK(Values!E41),"",IF(Values!J41,"Backlit", "Non-Backlit"))</f>
        <v>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42" s="1" t="str">
        <f>IF(ISBLANK(Values!E41),"","No")</f>
        <v>No</v>
      </c>
      <c r="DA42" s="1" t="str">
        <f>IF(ISBLANK(Values!E41),"","No")</f>
        <v>No</v>
      </c>
      <c r="DO42" s="1" t="str">
        <f>IF(ISBLANK(Values!E41),"","Parts")</f>
        <v>Parts</v>
      </c>
      <c r="DP42" s="1" t="str">
        <f>IF(ISBLANK(Values!E41),"",Values!$B$31)</f>
        <v>6 Monate Garantie nach dem Liefertermin. Im Falle einer Fehlfunktion der Tastatur wird ein neues Gerät oder ein Ersatzteil für die Tastatur des Produkts gesendet. Bei Sortierung des Bestands wird eine volle Rückerstattung gewährt.</v>
      </c>
      <c r="DY42" t="str">
        <f>IF(ISBLANK(Values!$E41), "", "not_applicable")</f>
        <v>not_applicable</v>
      </c>
      <c r="EI42" s="1" t="str">
        <f>IF(ISBLANK(Values!E41),"",Values!$B$31)</f>
        <v>6 Monate Garantie nach dem Liefertermin. Im Falle einer Fehlfunktion der Tastatur wird ein neues Gerät oder ein Ersatzteil für die Tastatur des Produkts gesendet. Bei Sortierung des Bestands wird eine volle Rückerstattung gewährt.</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c r="GK42" s="63" t="str">
        <f>K42</f>
        <v/>
      </c>
    </row>
    <row r="43" spans="1:193" ht="16" x14ac:dyDescent="0.2">
      <c r="A43" s="1" t="str">
        <f>IF(ISBLANK(Values!E42),"",IF(Values!$B$37="EU","computercomponent","computer"))</f>
        <v>computercomponent</v>
      </c>
      <c r="B43" s="33" t="str">
        <f>IF(ISBLANK(Values!E42),"",Values!F42)</f>
        <v>Lenovo T470 BL - RUS</v>
      </c>
      <c r="C43" s="29" t="str">
        <f>IF(ISBLANK(Values!E42),"","TellusRem")</f>
        <v>TellusRem</v>
      </c>
      <c r="D43" s="28">
        <f>IF(ISBLANK(Values!E42),"",Values!E42)</f>
        <v>5714401470199</v>
      </c>
      <c r="E43" s="1" t="str">
        <f>IF(ISBLANK(Values!E42),"","EAN")</f>
        <v>EAN</v>
      </c>
      <c r="F43" s="27" t="str">
        <f>IF(ISBLANK(Values!E42),"",IF(Values!J42, SUBSTITUTE(Values!$B$1, "{language}", Values!H42) &amp; " " &amp;Values!$B$3, SUBSTITUTE(Values!$B$2, "{language}", Values!$H42) &amp; " " &amp;Values!$B$3))</f>
        <v>ersatztastatur Russisch Hintergrundbeleuchtung für Lenovo Thinkpad T470 T480</v>
      </c>
      <c r="G43" s="29" t="str">
        <f>IF(ISBLANK(Values!E42),"",IF(Values!$B$20="PartialUpdate","","TellusRem"))</f>
        <v/>
      </c>
      <c r="H43" s="1" t="str">
        <f>IF(ISBLANK(Values!E42),"",Values!$B$16)</f>
        <v>computer-keyboards</v>
      </c>
      <c r="I43" s="1" t="str">
        <f>IF(ISBLANK(Values!E42),"","4730574031")</f>
        <v>4730574031</v>
      </c>
      <c r="J43" s="31" t="str">
        <f>IF(ISBLANK(Values!E42),"",Values!F42 )</f>
        <v>Lenovo T470 BL - RUS</v>
      </c>
      <c r="K43" s="27" t="str">
        <f>IF(IF(ISBLANK(Values!E42),"",IF(Values!J42, Values!$B$4, Values!$B$5))=0,"",IF(ISBLANK(Values!E42),"",IF(Values!J42, Values!$B$4, Values!$B$5)))</f>
        <v/>
      </c>
      <c r="L43" s="27">
        <f>IF(ISBLANK(Values!E42),"",IF($CO43="DEFAULT", Values!$B$18, ""))</f>
        <v>5</v>
      </c>
      <c r="M43" s="27" t="str">
        <f>IF(ISBLANK(Values!E42),"",Values!$M42)</f>
        <v>https://download.lenovo.com/Images/Parts/01ER605/01ER605_A.jpg</v>
      </c>
      <c r="N43" s="27" t="str">
        <f>IF(ISBLANK(Values!$F42),"",Values!N42)</f>
        <v>https://download.lenovo.com/Images/Parts/01ER605/01ER605_B.jpg</v>
      </c>
      <c r="O43" s="27" t="str">
        <f>IF(ISBLANK(Values!$F42),"",Values!O42)</f>
        <v>https://download.lenovo.com/Images/Parts/01ER605/01ER605_details.jpg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T470 parent</v>
      </c>
      <c r="Y43" s="31" t="str">
        <f>IF(ISBLANK(Values!E42),"","Size-Color")</f>
        <v>Size-Color</v>
      </c>
      <c r="Z43" s="29" t="str">
        <f>IF(ISBLANK(Values!E42),"","variation")</f>
        <v>variation</v>
      </c>
      <c r="AA43" s="1" t="str">
        <f>IF(ISBLANK(Values!E42),"",Values!$B$20)</f>
        <v>PartialUpdate</v>
      </c>
      <c r="AB43" s="1" t="str">
        <f>IF(ISBLANK(Values!E42),"",Values!$B$29)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3" s="34" t="str">
        <f>IF(ISBLANK(Values!E42),"",IF(Values!I42,Values!$B$23,Values!$B$33))</f>
        <v xml:space="preserve">👉 LAYOUT - {flag} {language} Nicht Hintergrundbeleuchtung </v>
      </c>
      <c r="AJ43" s="32" t="str">
        <f>IF(ISBLANK(Values!E42),"",Values!$B$24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43" s="1" t="str">
        <f>IF(ISBLANK(Values!E42),"",Values!$B$25)</f>
        <v xml:space="preserve">♻️ ÖFFENTLICHES PRODUKT - Kaufen Sie renoviert, KAUFEN SIE GRÜN! Reduzieren Sie mehr als 80% Kohlendioxid, indem Sie unsere überholten Tastaturen kaufen, im Vergleich zu einer neuen Tastatur! </v>
      </c>
      <c r="AL43" s="1" t="str">
        <f>IF(ISBLANK(Values!E42),"",SUBSTITUTE(SUBSTITUTE(IF(Values!$J42, Values!$B$26, Values!$B$33), "{language}", Values!$H42), "{flag}", INDEX(options!$E$1:$E$20, Values!$V42)))</f>
        <v xml:space="preserve">👉 LAYOUT - 🇷🇺 Russisch mit Hintergrundbeleuchtung </v>
      </c>
      <c r="AM43" s="1" t="str">
        <f>SUBSTITUTE(IF(ISBLANK(Values!E42),"",Values!$B$27),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T43" s="27" t="str">
        <f>IF(ISBLANK(Values!E42),"",Values!H42)</f>
        <v>Russisch</v>
      </c>
      <c r="AV43" s="1" t="str">
        <f>IF(ISBLANK(Values!E42),"",IF(Values!J42,"Backlit", "Non-Backlit"))</f>
        <v>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43" s="1" t="str">
        <f>IF(ISBLANK(Values!E42),"","No")</f>
        <v>No</v>
      </c>
      <c r="DA43" s="1" t="str">
        <f>IF(ISBLANK(Values!E42),"","No")</f>
        <v>No</v>
      </c>
      <c r="DO43" s="1" t="str">
        <f>IF(ISBLANK(Values!E42),"","Parts")</f>
        <v>Parts</v>
      </c>
      <c r="DP43" s="1" t="str">
        <f>IF(ISBLANK(Values!E42),"",Values!$B$31)</f>
        <v>6 Monate Garantie nach dem Liefertermin. Im Falle einer Fehlfunktion der Tastatur wird ein neues Gerät oder ein Ersatzteil für die Tastatur des Produkts gesendet. Bei Sortierung des Bestands wird eine volle Rückerstattung gewährt.</v>
      </c>
      <c r="DY43" t="str">
        <f>IF(ISBLANK(Values!$E42), "", "not_applicable")</f>
        <v>not_applicable</v>
      </c>
      <c r="EI43" s="1" t="str">
        <f>IF(ISBLANK(Values!E42),"",Values!$B$31)</f>
        <v>6 Monate Garantie nach dem Liefertermin. Im Falle einer Fehlfunktion der Tastatur wird ein neues Gerät oder ein Ersatzteil für die Tastatur des Produkts gesendet. Bei Sortierung des Bestands wird eine volle Rückerstattung gewährt.</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s="63" t="str">
        <f>K43</f>
        <v/>
      </c>
    </row>
    <row r="44" spans="1:193" ht="16" x14ac:dyDescent="0.2">
      <c r="A44" s="1" t="str">
        <f>IF(ISBLANK(Values!E43),"",IF(Values!$B$37="EU","computercomponent","computer"))</f>
        <v>computercomponent</v>
      </c>
      <c r="B44" s="33" t="str">
        <f>IF(ISBLANK(Values!E43),"",Values!F43)</f>
        <v>Lenovo T470 BL - US V2</v>
      </c>
      <c r="C44" s="29" t="str">
        <f>IF(ISBLANK(Values!E43),"","TellusRem")</f>
        <v>TellusRem</v>
      </c>
      <c r="D44" s="28">
        <f>IF(ISBLANK(Values!E43),"",Values!E43)</f>
        <v>5714401470212</v>
      </c>
      <c r="E44" s="1" t="str">
        <f>IF(ISBLANK(Values!E43),"","EAN")</f>
        <v>EAN</v>
      </c>
      <c r="F44" s="27" t="str">
        <f>IF(ISBLANK(Values!E43),"",IF(Values!J43, SUBSTITUTE(Values!$B$1, "{language}", Values!H43) &amp; " " &amp;Values!$B$3, SUBSTITUTE(Values!$B$2, "{language}", Values!$H43) &amp; " " &amp;Values!$B$3))</f>
        <v>ersatztastatur US  Hintergrundbeleuchtung für Lenovo Thinkpad T470 T480</v>
      </c>
      <c r="G44" s="29" t="str">
        <f>IF(ISBLANK(Values!E43),"",IF(Values!$B$20="PartialUpdate","","TellusRem"))</f>
        <v/>
      </c>
      <c r="H44" s="1" t="str">
        <f>IF(ISBLANK(Values!E43),"",Values!$B$16)</f>
        <v>computer-keyboards</v>
      </c>
      <c r="I44" s="1" t="str">
        <f>IF(ISBLANK(Values!E43),"","4730574031")</f>
        <v>4730574031</v>
      </c>
      <c r="J44" s="31" t="str">
        <f>IF(ISBLANK(Values!E43),"",Values!F43 )</f>
        <v>Lenovo T470 BL - US V2</v>
      </c>
      <c r="K44" s="27" t="str">
        <f>IF(IF(ISBLANK(Values!E43),"",IF(Values!J43, Values!$B$4, Values!$B$5))=0,"",IF(ISBLANK(Values!E43),"",IF(Values!J43, Values!$B$4, Values!$B$5)))</f>
        <v/>
      </c>
      <c r="L44" s="27">
        <f>IF(ISBLANK(Values!E43),"",IF($CO44="DEFAULT", Values!$B$18, ""))</f>
        <v>5</v>
      </c>
      <c r="M44" s="27" t="str">
        <f>IF(ISBLANK(Values!E43),"",Values!$M43)</f>
        <v>https://raw.githubusercontent.com/PatrickVibild/TellusAmazonPictures/master/pictures/Lenovo/T470/BL/US/1.jpg</v>
      </c>
      <c r="N44" s="27" t="str">
        <f>IF(ISBLANK(Values!$F43),"",Values!N43)</f>
        <v>https://raw.githubusercontent.com/PatrickVibild/TellusAmazonPictures/master/pictures/Lenovo/T470/BL/US/2.jpg</v>
      </c>
      <c r="O44" s="27" t="str">
        <f>IF(ISBLANK(Values!$F43),"",Values!O43)</f>
        <v>https://raw.githubusercontent.com/PatrickVibild/TellusAmazonPictures/master/pictures/Lenovo/T470/BL/US/3.jpg</v>
      </c>
      <c r="P44" s="27" t="str">
        <f>IF(ISBLANK(Values!$F43),"",Values!P43)</f>
        <v>https://raw.githubusercontent.com/PatrickVibild/TellusAmazonPictures/master/pictures/Lenovo/T470/BL/US/4.jpg</v>
      </c>
      <c r="Q44" s="27" t="str">
        <f>IF(ISBLANK(Values!$F43),"",Values!Q43)</f>
        <v>https://raw.githubusercontent.com/PatrickVibild/TellusAmazonPictures/master/pictures/Lenovo/T470/BL/US/5.jpg</v>
      </c>
      <c r="R44" s="27" t="str">
        <f>IF(ISBLANK(Values!$F43),"",Values!R43)</f>
        <v>https://raw.githubusercontent.com/PatrickVibild/TellusAmazonPictures/master/pictures/Lenovo/T470/BL/US/6.jpg</v>
      </c>
      <c r="S44" s="27" t="str">
        <f>IF(ISBLANK(Values!$F43),"",Values!S43)</f>
        <v>https://raw.githubusercontent.com/PatrickVibild/TellusAmazonPictures/master/pictures/Lenovo/T470/BL/US/7.jpg</v>
      </c>
      <c r="T44" s="27" t="str">
        <f>IF(ISBLANK(Values!$F43),"",Values!T43)</f>
        <v>https://raw.githubusercontent.com/PatrickVibild/TellusAmazonPictures/master/pictures/Lenovo/T470/BL/US/8.jpg</v>
      </c>
      <c r="U44" s="27" t="str">
        <f>IF(ISBLANK(Values!$F43),"",Values!U43)</f>
        <v>https://raw.githubusercontent.com/PatrickVibild/TellusAmazonPictures/master/pictures/Lenovo/T470/BL/US/9.jpg</v>
      </c>
      <c r="W44" s="29" t="str">
        <f>IF(ISBLANK(Values!E43),"","Child")</f>
        <v>Child</v>
      </c>
      <c r="X44" s="29" t="str">
        <f>IF(ISBLANK(Values!E43),"",Values!$B$13)</f>
        <v>Lenovo T470 parent</v>
      </c>
      <c r="Y44" s="31" t="str">
        <f>IF(ISBLANK(Values!E43),"","Size-Color")</f>
        <v>Size-Color</v>
      </c>
      <c r="Z44" s="29" t="str">
        <f>IF(ISBLANK(Values!E43),"","variation")</f>
        <v>variation</v>
      </c>
      <c r="AA44" s="1" t="str">
        <f>IF(ISBLANK(Values!E43),"",Values!$B$20)</f>
        <v>PartialUpdate</v>
      </c>
      <c r="AB44" s="1" t="str">
        <f>IF(ISBLANK(Values!E43),"",Values!$B$29)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4" s="34" t="str">
        <f>IF(ISBLANK(Values!E43),"",IF(Values!I43,Values!$B$23,Values!$B$33))</f>
        <v xml:space="preserve">👉 LAYOUT - {flag} {language} Nicht Hintergrundbeleuchtung </v>
      </c>
      <c r="AJ44" s="32" t="str">
        <f>IF(ISBLANK(Values!E43),"",Values!$B$24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44" s="1" t="str">
        <f>IF(ISBLANK(Values!E43),"",Values!$B$25)</f>
        <v xml:space="preserve">♻️ ÖFFENTLICHES PRODUKT - Kaufen Sie renoviert, KAUFEN SIE GRÜN! Reduzieren Sie mehr als 80% Kohlendioxid, indem Sie unsere überholten Tastaturen kaufen, im Vergleich zu einer neuen Tastatur! </v>
      </c>
      <c r="AL44" s="1" t="str">
        <f>IF(ISBLANK(Values!E43),"",SUBSTITUTE(SUBSTITUTE(IF(Values!$J43, Values!$B$26, Values!$B$33), "{language}", Values!$H43), "{flag}", INDEX(options!$E$1:$E$20, Values!$V43)))</f>
        <v xml:space="preserve">👉 LAYOUT - 🇺🇸 US  mit Hintergrundbeleuchtung </v>
      </c>
      <c r="AM44" s="1" t="str">
        <f>SUBSTITUTE(IF(ISBLANK(Values!E43),"",Values!$B$27),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T44" s="27" t="str">
        <f>IF(ISBLANK(Values!E43),"",Values!H43)</f>
        <v xml:space="preserve">US </v>
      </c>
      <c r="AV44" s="1" t="str">
        <f>IF(ISBLANK(Values!E43),"",IF(Values!J43,"Backlit", "Non-Backlit"))</f>
        <v>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44" s="1" t="str">
        <f>IF(ISBLANK(Values!E43),"","No")</f>
        <v>No</v>
      </c>
      <c r="DA44" s="1" t="str">
        <f>IF(ISBLANK(Values!E43),"","No")</f>
        <v>No</v>
      </c>
      <c r="DO44" s="1" t="str">
        <f>IF(ISBLANK(Values!E43),"","Parts")</f>
        <v>Parts</v>
      </c>
      <c r="DP44" s="1" t="str">
        <f>IF(ISBLANK(Values!E43),"",Values!$B$31)</f>
        <v>6 Monate Garantie nach dem Liefertermin. Im Falle einer Fehlfunktion der Tastatur wird ein neues Gerät oder ein Ersatzteil für die Tastatur des Produkts gesendet. Bei Sortierung des Bestands wird eine volle Rückerstattung gewährt.</v>
      </c>
      <c r="DY44" t="str">
        <f>IF(ISBLANK(Values!$E43), "", "not_applicable")</f>
        <v>not_applicable</v>
      </c>
      <c r="EI44" s="1" t="str">
        <f>IF(ISBLANK(Values!E43),"",Values!$B$31)</f>
        <v>6 Monate Garantie nach dem Liefertermin. Im Falle einer Fehlfunktion der Tastatur wird ein neues Gerät oder ein Ersatzteil für die Tastatur des Produkts gesendet. Bei Sortierung des Bestands wird eine volle Rückerstattung gewährt.</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s="63"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3"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3"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3"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3"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3"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IF(ISBLANK(Values!E85),"",IF(Values!B101="PartialUpdate","","TellusRem"))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IF(ISBLANK(Values!E86),"",IF(Values!B102="PartialUpdate","","TellusRem"))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IF(ISBLANK(Values!E87),"",IF(Values!B103="PartialUpdate","","TellusRem"))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IF(ISBLANK(Values!E88),"",IF(Values!B104="PartialUpdate","","TellusRem"))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IF(ISBLANK(Values!E89),"",IF(Values!B105="PartialUpdate","","TellusRem"))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IF(ISBLANK(Values!E90),"",IF(Values!B106="PartialUpdate","","TellusRem"))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IF(ISBLANK(Values!E91),"",IF(Values!B107="PartialUpdate","","TellusRem"))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IF(ISBLANK(Values!E92),"",IF(Values!B108="PartialUpdate","","TellusRem"))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IF(ISBLANK(Values!E93),"",IF(Values!B109="PartialUpdate","","TellusRem"))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IF(ISBLANK(Values!E94),"",IF(Values!B110="PartialUpdate","","TellusRem"))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IF(ISBLANK(Values!E95),"",IF(Values!B111="PartialUpdate","","TellusRem"))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IF(ISBLANK(Values!E96),"",IF(Values!B112="PartialUpdate","","TellusRem"))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IF(ISBLANK(Values!E97),"",IF(Values!B113="PartialUpdate","","TellusRem"))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IF(ISBLANK(Values!E98),"",IF(Values!B114="PartialUpdate","","TellusRem"))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IF(ISBLANK(Values!E99),"",IF(Values!B115="PartialUpdate","","TellusRem"))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IF(ISBLANK(Values!E100),"",IF(Values!B116="PartialUpdate","","TellusRem"))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IF(ISBLANK(Values!E101),"",IF(Values!B117="PartialUpdate","","TellusRem"))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IF(ISBLANK(Values!E102),"",IF(Values!B118="PartialUpdate","","TellusRem"))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IF(ISBLANK(Values!E103),"",IF(Values!B119="PartialUpdate","","TellusRem"))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IF(ISBLANK(Values!E104),"",IF(Values!B120="PartialUpdate","","TellusRem"))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IF(ISBLANK(Values!E105),"",IF(Values!B121="PartialUpdate","","TellusRem"))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IF(ISBLANK(Values!E106),"",IF(Values!B122="PartialUpdate","","TellusRem"))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IF(ISBLANK(Values!E107),"",IF(Values!B123="PartialUpdate","","TellusRem"))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IF(ISBLANK(Values!E108),"",IF(Values!B124="PartialUpdate","","TellusRem"))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IF(ISBLANK(Values!E109),"",IF(Values!B125="PartialUpdate","","TellusRem"))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IF(ISBLANK(Values!E110),"",IF(Values!B126="PartialUpdate","","TellusRem"))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IF(ISBLANK(Values!E111),"",IF(Values!B127="PartialUpdate","","TellusRem"))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IF(ISBLANK(Values!E112),"",IF(Values!B128="PartialUpdate","","TellusRem"))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IF(ISBLANK(Values!E113),"",IF(Values!B129="PartialUpdate","","TellusRem"))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IF(ISBLANK(Values!E114),"",IF(Values!B130="PartialUpdate","","TellusRem"))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IF(ISBLANK(Values!E115),"",IF(Values!B131="PartialUpdate","","TellusRem"))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18" priority="8">
      <formula>IF(LEN(A4)&gt;0,1,0)</formula>
    </cfRule>
    <cfRule type="expression" dxfId="517" priority="9">
      <formula>IF(VLOOKUP($A$3,#NAME?,MATCH($A4,#NAME?,0)+1,0)&gt;0,1,0)</formula>
    </cfRule>
    <cfRule type="expression" dxfId="516" priority="12">
      <formula>AND(IF(IFERROR(VLOOKUP($A$3,#NAME?,MATCH($A4,#NAME?,0)+1,0),0)&gt;0,0,1),IF(IFERROR(VLOOKUP($A$3,#NAME?,MATCH($A4,#NAME?,0)+1,0),0)&gt;0,0,1),IF(IFERROR(VLOOKUP($A$3,#NAME?,MATCH($A4,#NAME?,0)+1,0),0)&gt;0,0,1),IF(IFERROR(MATCH($A4,#NAME?,0),0)&gt;0,1,0))</formula>
    </cfRule>
  </conditionalFormatting>
  <conditionalFormatting sqref="B4">
    <cfRule type="expression" dxfId="515" priority="990">
      <formula>IF(LEN(B4)&gt;0,1,0)</formula>
    </cfRule>
    <cfRule type="expression" dxfId="514" priority="991">
      <formula>IF(VLOOKUP($B$3,#NAME?,MATCH($A4,#NAME?,0)+1,0)&gt;0,1,0)</formula>
    </cfRule>
    <cfRule type="expression" dxfId="513" priority="994">
      <formula>AND(IF(IFERROR(VLOOKUP($B$3,#NAME?,MATCH($A4,#NAME?,0)+1,0),0)&gt;0,0,1),IF(IFERROR(VLOOKUP($B$3,#NAME?,MATCH($A4,#NAME?,0)+1,0),0)&gt;0,0,1),IF(IFERROR(VLOOKUP($B$3,#NAME?,MATCH($A4,#NAME?,0)+1,0),0)&gt;0,0,1),IF(IFERROR(MATCH($A4,#NAME?,0),0)&gt;0,1,0))</formula>
    </cfRule>
  </conditionalFormatting>
  <conditionalFormatting sqref="B5:B1048576">
    <cfRule type="expression" dxfId="512" priority="13">
      <formula>IF(LEN(B4)&gt;0,1,0)</formula>
    </cfRule>
    <cfRule type="expression" dxfId="511" priority="14">
      <formula>IF(VLOOKUP($B$3,#NAME?,MATCH($A4,#NAME?,0)+1,0)&gt;0,1,0)</formula>
    </cfRule>
    <cfRule type="expression" dxfId="510" priority="17">
      <formula>AND(IF(IFERROR(VLOOKUP($B$3,#NAME?,MATCH($A4,#NAME?,0)+1,0),0)&gt;0,0,1),IF(IFERROR(VLOOKUP($B$3,#NAME?,MATCH($A4,#NAME?,0)+1,0),0)&gt;0,0,1),IF(IFERROR(VLOOKUP($B$3,#NAME?,MATCH($A4,#NAME?,0)+1,0),0)&gt;0,0,1),IF(IFERROR(MATCH($A4,#NAME?,0),0)&gt;0,1,0))</formula>
    </cfRule>
  </conditionalFormatting>
  <conditionalFormatting sqref="C4:C204">
    <cfRule type="expression" dxfId="509" priority="999">
      <formula>AND(IF(IFERROR(VLOOKUP($C$3,#NAME?,MATCH($A4,#NAME?,0)+1,0),0)&gt;0,0,1),IF(IFERROR(VLOOKUP($C$3,#NAME?,MATCH($A4,#NAME?,0)+1,0),0)&gt;0,0,1),IF(IFERROR(VLOOKUP($C$3,#NAME?,MATCH($A4,#NAME?,0)+1,0),0)&gt;0,0,1),IF(IFERROR(MATCH($A4,#NAME?,0),0)&gt;0,1,0))</formula>
    </cfRule>
    <cfRule type="expression" dxfId="508" priority="995">
      <formula>IF(LEN(C4)&gt;0,1,0)</formula>
    </cfRule>
    <cfRule type="expression" dxfId="507" priority="996">
      <formula>IF(VLOOKUP($C$3,#NAME?,MATCH($A4,#NAME?,0)+1,0)&gt;0,1,0)</formula>
    </cfRule>
  </conditionalFormatting>
  <conditionalFormatting sqref="C5:C1048576">
    <cfRule type="expression" dxfId="506" priority="22">
      <formula>AND(IF(IFERROR(VLOOKUP($C$3,#NAME?,MATCH($A5,#NAME?,0)+1,0),0)&gt;0,0,1),IF(IFERROR(VLOOKUP($C$3,#NAME?,MATCH($A5,#NAME?,0)+1,0),0)&gt;0,0,1),IF(IFERROR(VLOOKUP($C$3,#NAME?,MATCH($A5,#NAME?,0)+1,0),0)&gt;0,0,1),IF(IFERROR(MATCH($A5,#NAME?,0),0)&gt;0,1,0))</formula>
    </cfRule>
    <cfRule type="expression" dxfId="505" priority="18">
      <formula>IF(LEN(C5)&gt;0,1,0)</formula>
    </cfRule>
    <cfRule type="expression" dxfId="504" priority="19">
      <formula>IF(VLOOKUP($C$3,#NAME?,MATCH($A5,#NAME?,0)+1,0)&gt;0,1,0)</formula>
    </cfRule>
  </conditionalFormatting>
  <conditionalFormatting sqref="D4:D1048576">
    <cfRule type="expression" dxfId="503" priority="27">
      <formula>AND(IF(IFERROR(VLOOKUP($D$3,#NAME?,MATCH($A4,#NAME?,0)+1,0),0)&gt;0,0,1),IF(IFERROR(VLOOKUP($D$3,#NAME?,MATCH($A4,#NAME?,0)+1,0),0)&gt;0,0,1),IF(IFERROR(VLOOKUP($D$3,#NAME?,MATCH($A4,#NAME?,0)+1,0),0)&gt;0,0,1),IF(IFERROR(MATCH($A4,#NAME?,0),0)&gt;0,1,0))</formula>
    </cfRule>
    <cfRule type="expression" dxfId="502" priority="24">
      <formula>IF(VLOOKUP($D$3,#NAME?,MATCH($A4,#NAME?,0)+1,0)&gt;0,1,0)</formula>
    </cfRule>
  </conditionalFormatting>
  <conditionalFormatting sqref="D4:E1048576">
    <cfRule type="expression" dxfId="501" priority="23">
      <formula>IF(LEN(D4)&gt;0,1,0)</formula>
    </cfRule>
  </conditionalFormatting>
  <conditionalFormatting sqref="E4:E1048576">
    <cfRule type="expression" dxfId="500" priority="32">
      <formula>AND(IF(IFERROR(VLOOKUP($E$3,#NAME?,MATCH($A4,#NAME?,0)+1,0),0)&gt;0,0,1),IF(IFERROR(VLOOKUP($E$3,#NAME?,MATCH($A4,#NAME?,0)+1,0),0)&gt;0,0,1),IF(IFERROR(VLOOKUP($E$3,#NAME?,MATCH($A4,#NAME?,0)+1,0),0)&gt;0,0,1),IF(IFERROR(MATCH($A4,#NAME?,0),0)&gt;0,1,0))</formula>
    </cfRule>
    <cfRule type="expression" dxfId="499" priority="29">
      <formula>IF(VLOOKUP($E$3,#NAME?,MATCH($A4,#NAME?,0)+1,0)&gt;0,1,0)</formula>
    </cfRule>
  </conditionalFormatting>
  <conditionalFormatting sqref="F4:F243">
    <cfRule type="expression" dxfId="498" priority="1014">
      <formula>AND(IF(IFERROR(VLOOKUP($F$3,#NAME?,MATCH($A4,#NAME?,0)+1,0),0)&gt;0,0,1),IF(IFERROR(VLOOKUP($F$3,#NAME?,MATCH($A4,#NAME?,0)+1,0),0)&gt;0,0,1),IF(IFERROR(VLOOKUP($F$3,#NAME?,MATCH($A4,#NAME?,0)+1,0),0)&gt;0,0,1),IF(IFERROR(MATCH($A4,#NAME?,0),0)&gt;0,1,0))</formula>
    </cfRule>
    <cfRule type="expression" dxfId="497" priority="1011">
      <formula>IF(VLOOKUP($F$3,#NAME?,MATCH($A4,#NAME?,0)+1,0)&gt;0,1,0)</formula>
    </cfRule>
    <cfRule type="expression" dxfId="496" priority="1010">
      <formula>IF(LEN(F4)&gt;0,1,0)</formula>
    </cfRule>
  </conditionalFormatting>
  <conditionalFormatting sqref="F5:F1048576">
    <cfRule type="expression" dxfId="495" priority="34">
      <formula>IF(VLOOKUP($F$3,#NAME?,MATCH($A5,#NAME?,0)+1,0)&gt;0,1,0)</formula>
    </cfRule>
    <cfRule type="expression" dxfId="494" priority="37">
      <formula>AND(IF(IFERROR(VLOOKUP($F$3,#NAME?,MATCH($A5,#NAME?,0)+1,0),0)&gt;0,0,1),IF(IFERROR(VLOOKUP($F$3,#NAME?,MATCH($A5,#NAME?,0)+1,0),0)&gt;0,0,1),IF(IFERROR(VLOOKUP($F$3,#NAME?,MATCH($A5,#NAME?,0)+1,0),0)&gt;0,0,1),IF(IFERROR(MATCH($A5,#NAME?,0),0)&gt;0,1,0))</formula>
    </cfRule>
  </conditionalFormatting>
  <conditionalFormatting sqref="F5:G1048576">
    <cfRule type="expression" dxfId="493" priority="33">
      <formula>IF(LEN(F5)&gt;0,1,0)</formula>
    </cfRule>
  </conditionalFormatting>
  <conditionalFormatting sqref="G4:G204">
    <cfRule type="expression" dxfId="492" priority="1015">
      <formula>IF(LEN(G4)&gt;0,1,0)</formula>
    </cfRule>
    <cfRule type="expression" dxfId="491" priority="1016">
      <formula>IF(VLOOKUP($G$3,#NAME?,MATCH($A4,#NAME?,0)+1,0)&gt;0,1,0)</formula>
    </cfRule>
    <cfRule type="expression" dxfId="490" priority="1019">
      <formula>AND(IF(IFERROR(VLOOKUP($G$3,#NAME?,MATCH($A4,#NAME?,0)+1,0),0)&gt;0,0,1),IF(IFERROR(VLOOKUP($G$3,#NAME?,MATCH($A4,#NAME?,0)+1,0),0)&gt;0,0,1),IF(IFERROR(VLOOKUP($G$3,#NAME?,MATCH($A4,#NAME?,0)+1,0),0)&gt;0,0,1),IF(IFERROR(MATCH($A4,#NAME?,0),0)&gt;0,1,0))</formula>
    </cfRule>
  </conditionalFormatting>
  <conditionalFormatting sqref="G5:G1048576">
    <cfRule type="expression" dxfId="489" priority="39">
      <formula>IF(VLOOKUP($G$3,#NAME?,MATCH($A5,#NAME?,0)+1,0)&gt;0,1,0)</formula>
    </cfRule>
    <cfRule type="expression" dxfId="488" priority="42">
      <formula>AND(IF(IFERROR(VLOOKUP($G$3,#NAME?,MATCH($A5,#NAME?,0)+1,0),0)&gt;0,0,1),IF(IFERROR(VLOOKUP($G$3,#NAME?,MATCH($A5,#NAME?,0)+1,0),0)&gt;0,0,1),IF(IFERROR(VLOOKUP($G$3,#NAME?,MATCH($A5,#NAME?,0)+1,0),0)&gt;0,0,1),IF(IFERROR(MATCH($A5,#NAME?,0),0)&gt;0,1,0))</formula>
    </cfRule>
  </conditionalFormatting>
  <conditionalFormatting sqref="H4:I1048576">
    <cfRule type="expression" dxfId="487" priority="47">
      <formula>AND(IF(IFERROR(VLOOKUP($H$3,#NAME?,MATCH($A4,#NAME?,0)+1,0),0)&gt;0,0,1),IF(IFERROR(VLOOKUP($H$3,#NAME?,MATCH($A4,#NAME?,0)+1,0),0)&gt;0,0,1),IF(IFERROR(VLOOKUP($H$3,#NAME?,MATCH($A4,#NAME?,0)+1,0),0)&gt;0,0,1),IF(IFERROR(MATCH($A4,#NAME?,0),0)&gt;0,1,0))</formula>
    </cfRule>
    <cfRule type="expression" dxfId="486" priority="44">
      <formula>IF(VLOOKUP($H$3,#NAME?,MATCH($A4,#NAME?,0)+1,0)&gt;0,1,0)</formula>
    </cfRule>
  </conditionalFormatting>
  <conditionalFormatting sqref="H4:J1048576">
    <cfRule type="expression" dxfId="485" priority="43">
      <formula>IF(LEN(H4)&gt;0,1,0)</formula>
    </cfRule>
  </conditionalFormatting>
  <conditionalFormatting sqref="J4">
    <cfRule type="expression" dxfId="484" priority="1029">
      <formula>AND(IF(IFERROR(VLOOKUP($B$3,#NAME?,MATCH($A4,#NAME?,0)+1,0),0)&gt;0,0,1),IF(IFERROR(VLOOKUP($B$3,#NAME?,MATCH($A4,#NAME?,0)+1,0),0)&gt;0,0,1),IF(IFERROR(VLOOKUP($B$3,#NAME?,MATCH($A4,#NAME?,0)+1,0),0)&gt;0,0,1),IF(IFERROR(MATCH($A4,#NAME?,0),0)&gt;0,1,0))</formula>
    </cfRule>
    <cfRule type="expression" dxfId="483" priority="1026">
      <formula>IF(VLOOKUP($B$3,#NAME?,MATCH($A4,#NAME?,0)+1,0)&gt;0,1,0)</formula>
    </cfRule>
  </conditionalFormatting>
  <conditionalFormatting sqref="J5:J1048576">
    <cfRule type="expression" dxfId="482" priority="49">
      <formula>IF(VLOOKUP($J$3,#NAME?,MATCH($A5,#NAME?,0)+1,0)&gt;0,1,0)</formula>
    </cfRule>
    <cfRule type="expression" dxfId="481" priority="52">
      <formula>AND(IF(IFERROR(VLOOKUP($J$3,#NAME?,MATCH($A5,#NAME?,0)+1,0),0)&gt;0,0,1),IF(IFERROR(VLOOKUP($J$3,#NAME?,MATCH($A5,#NAME?,0)+1,0),0)&gt;0,0,1),IF(IFERROR(VLOOKUP($J$3,#NAME?,MATCH($A5,#NAME?,0)+1,0),0)&gt;0,0,1),IF(IFERROR(MATCH($A5,#NAME?,0),0)&gt;0,1,0))</formula>
    </cfRule>
  </conditionalFormatting>
  <conditionalFormatting sqref="K4:K211 FO5:FO204">
    <cfRule type="expression" dxfId="480" priority="1034">
      <formula>AND(IF(IFERROR(VLOOKUP($K$3,#NAME?,MATCH($A4,#NAME?,0)+1,0),0)&gt;0,0,1),IF(IFERROR(VLOOKUP($K$3,#NAME?,MATCH($A4,#NAME?,0)+1,0),0)&gt;0,0,1),IF(IFERROR(VLOOKUP($K$3,#NAME?,MATCH($A4,#NAME?,0)+1,0),0)&gt;0,0,1),IF(IFERROR(MATCH($A4,#NAME?,0),0)&gt;0,1,0))</formula>
    </cfRule>
  </conditionalFormatting>
  <conditionalFormatting sqref="L4:L204">
    <cfRule type="expression" dxfId="479" priority="1039">
      <formula>AND(IF(IFERROR(VLOOKUP($L$3,#NAME?,MATCH($A4,#NAME?,0)+1,0),0)&gt;0,0,1),IF(IFERROR(VLOOKUP($L$3,#NAME?,MATCH($A4,#NAME?,0)+1,0),0)&gt;0,0,1),IF(IFERROR(VLOOKUP($L$3,#NAME?,MATCH($A4,#NAME?,0)+1,0),0)&gt;0,0,1),IF(IFERROR(MATCH($A4,#NAME?,0),0)&gt;0,1,0))</formula>
    </cfRule>
    <cfRule type="expression" dxfId="478" priority="1036">
      <formula>IF(VLOOKUP($L$3,#NAME?,MATCH($A4,#NAME?,0)+1,0)&gt;0,1,0)</formula>
    </cfRule>
  </conditionalFormatting>
  <conditionalFormatting sqref="L5:L1048576">
    <cfRule type="expression" dxfId="477" priority="58">
      <formula>IF(LEN(L6)&gt;0,1,0)</formula>
    </cfRule>
    <cfRule type="expression" dxfId="476" priority="62">
      <formula>AND(IF(IFERROR(VLOOKUP($L$3,#NAME?,MATCH($A5,#NAME?,0)+1,0),0)&gt;0,0,1),IF(IFERROR(VLOOKUP($L$3,#NAME?,MATCH($A5,#NAME?,0)+1,0),0)&gt;0,0,1),IF(IFERROR(VLOOKUP($L$3,#NAME?,MATCH($A5,#NAME?,0)+1,0),0)&gt;0,0,1),IF(IFERROR(MATCH($A5,#NAME?,0),0)&gt;0,1,0))</formula>
    </cfRule>
    <cfRule type="expression" dxfId="475" priority="59">
      <formula>IF(VLOOKUP($L$3,#NAME?,MATCH($A5,#NAME?,0)+1,0)&gt;0,1,0)</formula>
    </cfRule>
  </conditionalFormatting>
  <conditionalFormatting sqref="L4:M204">
    <cfRule type="expression" dxfId="474" priority="1035">
      <formula>IF(LEN(L4)&gt;0,1,0)</formula>
    </cfRule>
  </conditionalFormatting>
  <conditionalFormatting sqref="M4:M204 N5:U5 O6:U122 N6:N204">
    <cfRule type="expression" dxfId="473"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72" priority="67">
      <formula>AND(IF(IFERROR(VLOOKUP($M$3,#NAME?,MATCH($A5,#NAME?,0)+1,0),0)&gt;0,0,1),IF(IFERROR(VLOOKUP($M$3,#NAME?,MATCH($A5,#NAME?,0)+1,0),0)&gt;0,0,1),IF(IFERROR(VLOOKUP($M$3,#NAME?,MATCH($A5,#NAME?,0)+1,0),0)&gt;0,0,1),IF(IFERROR(MATCH($A5,#NAME?,0),0)&gt;0,1,0))</formula>
    </cfRule>
    <cfRule type="expression" dxfId="471" priority="64">
      <formula>IF(VLOOKUP($M$3,#NAME?,MATCH($A5,#NAME?,0)+1,0)&gt;0,1,0)</formula>
    </cfRule>
    <cfRule type="expression" dxfId="470" priority="63">
      <formula>IF(LEN(M5)&gt;0,1,0)</formula>
    </cfRule>
  </conditionalFormatting>
  <conditionalFormatting sqref="N4 N7:N1048576">
    <cfRule type="expression" dxfId="469"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68" priority="69">
      <formula>IF(VLOOKUP($N$3,#NAME?,MATCH($A4,#NAME?,0)+1,0)&gt;0,1,0)</formula>
    </cfRule>
  </conditionalFormatting>
  <conditionalFormatting sqref="N7:O1048576 N4:V4">
    <cfRule type="expression" dxfId="467" priority="68">
      <formula>IF(LEN(N4)&gt;0,1,0)</formula>
    </cfRule>
  </conditionalFormatting>
  <conditionalFormatting sqref="O4 V5:V122 O7:O1048576 P123:V131">
    <cfRule type="expression" dxfId="466"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65" priority="74">
      <formula>IF(VLOOKUP($O$3,#NAME?,MATCH($A4,#NAME?,0)+1,0)&gt;0,1,0)</formula>
    </cfRule>
  </conditionalFormatting>
  <conditionalFormatting sqref="O6:U122 N6:N204 M4:M204 N5:U5">
    <cfRule type="expression" dxfId="464" priority="1046">
      <formula>IF(VLOOKUP($M$3,#NAME?,MATCH($A4,#NAME?,0)+1,0)&gt;0,1,0)</formula>
    </cfRule>
  </conditionalFormatting>
  <conditionalFormatting sqref="O6:U122 N6:N204 N5:U5">
    <cfRule type="expression" dxfId="463" priority="1045">
      <formula>IF(LEN(N5)&gt;0,1,0)</formula>
    </cfRule>
  </conditionalFormatting>
  <conditionalFormatting sqref="P4 P7:P1048576">
    <cfRule type="expression" dxfId="462"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61" priority="79">
      <formula>IF(VLOOKUP($P$3,#NAME?,MATCH($A4,#NAME?,0)+1,0)&gt;0,1,0)</formula>
    </cfRule>
  </conditionalFormatting>
  <conditionalFormatting sqref="P7:V1048576">
    <cfRule type="expression" dxfId="460" priority="78">
      <formula>IF(LEN(P7)&gt;0,1,0)</formula>
    </cfRule>
  </conditionalFormatting>
  <conditionalFormatting sqref="Q4 Q7:Q1048576">
    <cfRule type="expression" dxfId="459"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58" priority="84">
      <formula>IF(VLOOKUP($Q$3,#NAME?,MATCH($A4,#NAME?,0)+1,0)&gt;0,1,0)</formula>
    </cfRule>
  </conditionalFormatting>
  <conditionalFormatting sqref="R4 R7:R1048576">
    <cfRule type="expression" dxfId="457"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56" priority="89">
      <formula>IF(VLOOKUP($R$3,#NAME?,MATCH($A4,#NAME?,0)+1,0)&gt;0,1,0)</formula>
    </cfRule>
  </conditionalFormatting>
  <conditionalFormatting sqref="S4 S7:S1048576">
    <cfRule type="expression" dxfId="455"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54" priority="94">
      <formula>IF(VLOOKUP($S$3,#NAME?,MATCH($A4,#NAME?,0)+1,0)&gt;0,1,0)</formula>
    </cfRule>
  </conditionalFormatting>
  <conditionalFormatting sqref="T4 T7:T1048576">
    <cfRule type="expression" dxfId="453"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52" priority="99">
      <formula>IF(VLOOKUP($T$3,#NAME?,MATCH($A4,#NAME?,0)+1,0)&gt;0,1,0)</formula>
    </cfRule>
  </conditionalFormatting>
  <conditionalFormatting sqref="U4 U7:U1048576">
    <cfRule type="expression" dxfId="451"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0" priority="104">
      <formula>IF(VLOOKUP($U$3,#NAME?,MATCH($A4,#NAME?,0)+1,0)&gt;0,1,0)</formula>
    </cfRule>
  </conditionalFormatting>
  <conditionalFormatting sqref="V4 V7:V1048576">
    <cfRule type="expression" dxfId="449"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48" priority="73">
      <formula>IF(LEN(P5)&gt;0,1,0)</formula>
    </cfRule>
  </conditionalFormatting>
  <conditionalFormatting sqref="V7:V1048576 V4">
    <cfRule type="expression" dxfId="447" priority="109">
      <formula>IF(VLOOKUP($V$3,#NAME?,MATCH($A4,#NAME?,0)+1,0)&gt;0,1,0)</formula>
    </cfRule>
  </conditionalFormatting>
  <conditionalFormatting sqref="W4:W204">
    <cfRule type="expression" dxfId="446" priority="1051">
      <formula>IF(VLOOKUP($N$3,#NAME?,MATCH($A4,#NAME?,0)+1,0)&gt;0,1,0)</formula>
    </cfRule>
    <cfRule type="expression" dxfId="445"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44" priority="114">
      <formula>IF(VLOOKUP($W$3,#NAME?,MATCH($A5,#NAME?,0)+1,0)&gt;0,1,0)</formula>
    </cfRule>
    <cfRule type="expression" dxfId="443" priority="117">
      <formula>AND(IF(IFERROR(VLOOKUP($W$3,#NAME?,MATCH($A5,#NAME?,0)+1,0),0)&gt;0,0,1),IF(IFERROR(VLOOKUP($W$3,#NAME?,MATCH($A5,#NAME?,0)+1,0),0)&gt;0,0,1),IF(IFERROR(VLOOKUP($W$3,#NAME?,MATCH($A5,#NAME?,0)+1,0),0)&gt;0,0,1),IF(IFERROR(MATCH($A5,#NAME?,0),0)&gt;0,1,0))</formula>
    </cfRule>
  </conditionalFormatting>
  <conditionalFormatting sqref="W4:X204">
    <cfRule type="expression" dxfId="442" priority="1050">
      <formula>IF(LEN(W4)&gt;0,1,0)</formula>
    </cfRule>
  </conditionalFormatting>
  <conditionalFormatting sqref="W5:Z1048576">
    <cfRule type="expression" dxfId="441" priority="113">
      <formula>IF(LEN(W5)&gt;0,1,0)</formula>
    </cfRule>
  </conditionalFormatting>
  <conditionalFormatting sqref="X4">
    <cfRule type="expression" dxfId="440" priority="1059">
      <formula>AND(IF(IFERROR(VLOOKUP($O$3,#NAME?,MATCH($A4,#NAME?,0)+1,0),0)&gt;0,0,1),IF(IFERROR(VLOOKUP($O$3,#NAME?,MATCH($A4,#NAME?,0)+1,0),0)&gt;0,0,1),IF(IFERROR(VLOOKUP($O$3,#NAME?,MATCH($A4,#NAME?,0)+1,0),0)&gt;0,0,1),IF(IFERROR(MATCH($A4,#NAME?,0),0)&gt;0,1,0))</formula>
    </cfRule>
    <cfRule type="expression" dxfId="439" priority="1056">
      <formula>IF(VLOOKUP($O$3,#NAME?,MATCH($A4,#NAME?,0)+1,0)&gt;0,1,0)</formula>
    </cfRule>
  </conditionalFormatting>
  <conditionalFormatting sqref="X5:X204">
    <cfRule type="expression" dxfId="438" priority="1076">
      <formula>IF(VLOOKUP($B$3,#NAME?,MATCH($A5,#NAME?,0)+1,0)&gt;0,1,0)</formula>
    </cfRule>
    <cfRule type="expression" dxfId="437"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36" priority="119">
      <formula>IF(VLOOKUP($X$3,#NAME?,MATCH($A5,#NAME?,0)+1,0)&gt;0,1,0)</formula>
    </cfRule>
    <cfRule type="expression" dxfId="435" priority="122">
      <formula>AND(IF(IFERROR(VLOOKUP($X$3,#NAME?,MATCH($A5,#NAME?,0)+1,0),0)&gt;0,0,1),IF(IFERROR(VLOOKUP($X$3,#NAME?,MATCH($A5,#NAME?,0)+1,0),0)&gt;0,0,1),IF(IFERROR(VLOOKUP($X$3,#NAME?,MATCH($A5,#NAME?,0)+1,0),0)&gt;0,0,1),IF(IFERROR(MATCH($A5,#NAME?,0),0)&gt;0,1,0))</formula>
    </cfRule>
  </conditionalFormatting>
  <conditionalFormatting sqref="Y5:Y1048576">
    <cfRule type="expression" dxfId="434" priority="124">
      <formula>IF(VLOOKUP($Y$3,#NAME?,MATCH($A5,#NAME?,0)+1,0)&gt;0,1,0)</formula>
    </cfRule>
    <cfRule type="expression" dxfId="433" priority="127">
      <formula>AND(IF(IFERROR(VLOOKUP($Y$3,#NAME?,MATCH($A5,#NAME?,0)+1,0),0)&gt;0,0,1),IF(IFERROR(VLOOKUP($Y$3,#NAME?,MATCH($A5,#NAME?,0)+1,0),0)&gt;0,0,1),IF(IFERROR(VLOOKUP($Y$3,#NAME?,MATCH($A5,#NAME?,0)+1,0),0)&gt;0,0,1),IF(IFERROR(MATCH($A5,#NAME?,0),0)&gt;0,1,0))</formula>
    </cfRule>
  </conditionalFormatting>
  <conditionalFormatting sqref="Z4:Z204">
    <cfRule type="expression" dxfId="432" priority="1064">
      <formula>AND(IF(IFERROR(VLOOKUP($Q$3,#NAME?,MATCH($A4,#NAME?,0)+1,0),0)&gt;0,0,1),IF(IFERROR(VLOOKUP($Q$3,#NAME?,MATCH($A4,#NAME?,0)+1,0),0)&gt;0,0,1),IF(IFERROR(VLOOKUP($Q$3,#NAME?,MATCH($A4,#NAME?,0)+1,0),0)&gt;0,0,1),IF(IFERROR(MATCH($A4,#NAME?,0),0)&gt;0,1,0))</formula>
    </cfRule>
    <cfRule type="expression" dxfId="431" priority="1061">
      <formula>IF(VLOOKUP($Q$3,#NAME?,MATCH($A4,#NAME?,0)+1,0)&gt;0,1,0)</formula>
    </cfRule>
    <cfRule type="expression" dxfId="430" priority="1060">
      <formula>IF(LEN(Z4)&gt;0,1,0)</formula>
    </cfRule>
  </conditionalFormatting>
  <conditionalFormatting sqref="Z5:Z1048576">
    <cfRule type="expression" dxfId="429" priority="129">
      <formula>IF(VLOOKUP($Z$3,#NAME?,MATCH($A5,#NAME?,0)+1,0)&gt;0,1,0)</formula>
    </cfRule>
    <cfRule type="expression" dxfId="428"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27" priority="137">
      <formula>AND(IF(IFERROR(VLOOKUP($AA$3,#NAME?,MATCH($A4,#NAME?,0)+1,0),0)&gt;0,0,1),IF(IFERROR(VLOOKUP($AA$3,#NAME?,MATCH($A4,#NAME?,0)+1,0),0)&gt;0,0,1),IF(IFERROR(VLOOKUP($AA$3,#NAME?,MATCH($A4,#NAME?,0)+1,0),0)&gt;0,0,1),IF(IFERROR(MATCH($A4,#NAME?,0),0)&gt;0,1,0))</formula>
    </cfRule>
    <cfRule type="expression" dxfId="426" priority="134">
      <formula>IF(VLOOKUP($AA$3,#NAME?,MATCH($A4,#NAME?,0)+1,0)&gt;0,1,0)</formula>
    </cfRule>
    <cfRule type="expression" dxfId="425" priority="133">
      <formula>IF(LEN(AA4)&gt;0,1,0)</formula>
    </cfRule>
  </conditionalFormatting>
  <conditionalFormatting sqref="AB4 AB7:AB1048576">
    <cfRule type="expression" dxfId="424" priority="138">
      <formula>IF(LEN(AB4)&gt;0,1,0)</formula>
    </cfRule>
    <cfRule type="expression" dxfId="423" priority="139">
      <formula>IF(VLOOKUP($AB$3,#NAME?,MATCH($A4,#NAME?,0)+1,0)&gt;0,1,0)</formula>
    </cfRule>
    <cfRule type="expression" dxfId="422"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21" priority="144">
      <formula>IF(VLOOKUP($AC$3,#NAME?,MATCH(#REF!,#NAME?,0)+1,0)&gt;0,1,0)</formula>
    </cfRule>
    <cfRule type="expression" dxfId="420" priority="145">
      <formula>IF(VLOOKUP($AC$3,#NAME?,MATCH(#REF!,#NAME?,0)+1,0)&gt;0,1,0)</formula>
    </cfRule>
    <cfRule type="expression" dxfId="419" priority="146">
      <formula>IF(VLOOKUP($AC$3,#NAME?,MATCH(#REF!,#NAME?,0)+1,0)&gt;0,1,0)</formula>
    </cfRule>
    <cfRule type="expression" dxfId="418" priority="143">
      <formula>IF(LEN(#REF!)&gt;0,1,0)</formula>
    </cfRule>
  </conditionalFormatting>
  <conditionalFormatting sqref="AC4 AB5:AB204 AC7:AC1048576">
    <cfRule type="expression" dxfId="41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16" priority="149">
      <formula>IF(VLOOKUP($AD$3,#NAME?,MATCH($A4,#NAME?,0)+1,0)&gt;0,1,0)</formula>
    </cfRule>
    <cfRule type="expression" dxfId="415"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14" priority="148">
      <formula>IF(LEN(AD4)&gt;0,1,0)</formula>
    </cfRule>
  </conditionalFormatting>
  <conditionalFormatting sqref="AE4:AE1048576">
    <cfRule type="expression" dxfId="413" priority="157">
      <formula>AND(IF(IFERROR(VLOOKUP($AE$3,#NAME?,MATCH($A4,#NAME?,0)+1,0),0)&gt;0,0,1),IF(IFERROR(VLOOKUP($AE$3,#NAME?,MATCH($A4,#NAME?,0)+1,0),0)&gt;0,0,1),IF(IFERROR(VLOOKUP($AE$3,#NAME?,MATCH($A4,#NAME?,0)+1,0),0)&gt;0,0,1),IF(IFERROR(MATCH($A4,#NAME?,0),0)&gt;0,1,0))</formula>
    </cfRule>
    <cfRule type="expression" dxfId="412" priority="154">
      <formula>IF(VLOOKUP($AE$3,#NAME?,MATCH($A4,#NAME?,0)+1,0)&gt;0,1,0)</formula>
    </cfRule>
  </conditionalFormatting>
  <conditionalFormatting sqref="AF4:AF1048576">
    <cfRule type="expression" dxfId="411" priority="162">
      <formula>AND(IF(IFERROR(VLOOKUP($AF$3,#NAME?,MATCH($A4,#NAME?,0)+1,0),0)&gt;0,0,1),IF(IFERROR(VLOOKUP($AF$3,#NAME?,MATCH($A4,#NAME?,0)+1,0),0)&gt;0,0,1),IF(IFERROR(VLOOKUP($AF$3,#NAME?,MATCH($A4,#NAME?,0)+1,0),0)&gt;0,0,1),IF(IFERROR(MATCH($A4,#NAME?,0),0)&gt;0,1,0))</formula>
    </cfRule>
    <cfRule type="expression" dxfId="410" priority="159">
      <formula>IF(VLOOKUP($AF$3,#NAME?,MATCH($A4,#NAME?,0)+1,0)&gt;0,1,0)</formula>
    </cfRule>
  </conditionalFormatting>
  <conditionalFormatting sqref="AG4:AG1048576">
    <cfRule type="expression" dxfId="409" priority="164">
      <formula>IF(VLOOKUP($AG$3,#NAME?,MATCH($A4,#NAME?,0)+1,0)&gt;0,1,0)</formula>
    </cfRule>
    <cfRule type="expression" dxfId="408"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07" priority="169">
      <formula>IF(VLOOKUP($AH$3,#NAME?,MATCH($A4,#NAME?,0)+1,0)&gt;0,1,0)</formula>
    </cfRule>
    <cfRule type="expression" dxfId="406"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05" priority="177">
      <formula>AND(IF(IFERROR(VLOOKUP($AI$3,#NAME?,MATCH($A4,#NAME?,0)+1,0),0)&gt;0,0,1),IF(IFERROR(VLOOKUP($AI$3,#NAME?,MATCH($A4,#NAME?,0)+1,0),0)&gt;0,0,1),IF(IFERROR(VLOOKUP($AI$3,#NAME?,MATCH($A4,#NAME?,0)+1,0),0)&gt;0,0,1),IF(IFERROR(MATCH($A4,#NAME?,0),0)&gt;0,1,0))</formula>
    </cfRule>
    <cfRule type="expression" dxfId="404" priority="174">
      <formula>IF(VLOOKUP($AI$3,#NAME?,MATCH($A4,#NAME?,0)+1,0)&gt;0,1,0)</formula>
    </cfRule>
  </conditionalFormatting>
  <conditionalFormatting sqref="AJ4 AJ7:AJ1048576">
    <cfRule type="expression" dxfId="403" priority="182">
      <formula>AND(IF(IFERROR(VLOOKUP($AJ$3,#NAME?,MATCH($A4,#NAME?,0)+1,0),0)&gt;0,0,1),IF(IFERROR(VLOOKUP($AJ$3,#NAME?,MATCH($A4,#NAME?,0)+1,0),0)&gt;0,0,1),IF(IFERROR(VLOOKUP($AJ$3,#NAME?,MATCH($A4,#NAME?,0)+1,0),0)&gt;0,0,1),IF(IFERROR(MATCH($A4,#NAME?,0),0)&gt;0,1,0))</formula>
    </cfRule>
    <cfRule type="expression" dxfId="402" priority="179">
      <formula>IF(VLOOKUP($AJ$3,#NAME?,MATCH($A4,#NAME?,0)+1,0)&gt;0,1,0)</formula>
    </cfRule>
    <cfRule type="expression" dxfId="401" priority="178">
      <formula>IF(LEN(AJ4)&gt;0,1,0)</formula>
    </cfRule>
  </conditionalFormatting>
  <conditionalFormatting sqref="AK4:AK1048576">
    <cfRule type="expression" dxfId="400" priority="184">
      <formula>IF(VLOOKUP($AK$3,#NAME?,MATCH($A4,#NAME?,0)+1,0)&gt;0,1,0)</formula>
    </cfRule>
    <cfRule type="expression" dxfId="399"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398" priority="183">
      <formula>IF(LEN(AK4)&gt;0,1,0)</formula>
    </cfRule>
  </conditionalFormatting>
  <conditionalFormatting sqref="AL4:AL1048576">
    <cfRule type="expression" dxfId="397" priority="192">
      <formula>AND(IF(IFERROR(VLOOKUP($AL$3,#NAME?,MATCH($A4,#NAME?,0)+1,0),0)&gt;0,0,1),IF(IFERROR(VLOOKUP($AL$3,#NAME?,MATCH($A4,#NAME?,0)+1,0),0)&gt;0,0,1),IF(IFERROR(VLOOKUP($AL$3,#NAME?,MATCH($A4,#NAME?,0)+1,0),0)&gt;0,0,1),IF(IFERROR(MATCH($A4,#NAME?,0),0)&gt;0,1,0))</formula>
    </cfRule>
    <cfRule type="expression" dxfId="396" priority="189">
      <formula>IF(VLOOKUP($AL$3,#NAME?,MATCH($A4,#NAME?,0)+1,0)&gt;0,1,0)</formula>
    </cfRule>
  </conditionalFormatting>
  <conditionalFormatting sqref="AM4:AM1048576">
    <cfRule type="expression" dxfId="395" priority="197">
      <formula>AND(IF(IFERROR(VLOOKUP($AM$3,#NAME?,MATCH($A4,#NAME?,0)+1,0),0)&gt;0,0,1),IF(IFERROR(VLOOKUP($AM$3,#NAME?,MATCH($A4,#NAME?,0)+1,0),0)&gt;0,0,1),IF(IFERROR(VLOOKUP($AM$3,#NAME?,MATCH($A4,#NAME?,0)+1,0),0)&gt;0,0,1),IF(IFERROR(MATCH($A4,#NAME?,0),0)&gt;0,1,0))</formula>
    </cfRule>
    <cfRule type="expression" dxfId="394" priority="194">
      <formula>IF(VLOOKUP($AM$3,#NAME?,MATCH($A4,#NAME?,0)+1,0)&gt;0,1,0)</formula>
    </cfRule>
  </conditionalFormatting>
  <conditionalFormatting sqref="AN4:AN1048576">
    <cfRule type="expression" dxfId="393" priority="202">
      <formula>AND(IF(IFERROR(VLOOKUP($AN$3,#NAME?,MATCH($A4,#NAME?,0)+1,0),0)&gt;0,0,1),IF(IFERROR(VLOOKUP($AN$3,#NAME?,MATCH($A4,#NAME?,0)+1,0),0)&gt;0,0,1),IF(IFERROR(VLOOKUP($AN$3,#NAME?,MATCH($A4,#NAME?,0)+1,0),0)&gt;0,0,1),IF(IFERROR(MATCH($A4,#NAME?,0),0)&gt;0,1,0))</formula>
    </cfRule>
    <cfRule type="expression" dxfId="392" priority="199">
      <formula>IF(VLOOKUP($AN$3,#NAME?,MATCH($A4,#NAME?,0)+1,0)&gt;0,1,0)</formula>
    </cfRule>
  </conditionalFormatting>
  <conditionalFormatting sqref="AO4:AO1048576">
    <cfRule type="expression" dxfId="391" priority="207">
      <formula>AND(IF(IFERROR(VLOOKUP($AO$3,#NAME?,MATCH($A4,#NAME?,0)+1,0),0)&gt;0,0,1),IF(IFERROR(VLOOKUP($AO$3,#NAME?,MATCH($A4,#NAME?,0)+1,0),0)&gt;0,0,1),IF(IFERROR(VLOOKUP($AO$3,#NAME?,MATCH($A4,#NAME?,0)+1,0),0)&gt;0,0,1),IF(IFERROR(MATCH($A4,#NAME?,0),0)&gt;0,1,0))</formula>
    </cfRule>
    <cfRule type="expression" dxfId="390" priority="204">
      <formula>IF(VLOOKUP($AO$3,#NAME?,MATCH($A4,#NAME?,0)+1,0)&gt;0,1,0)</formula>
    </cfRule>
  </conditionalFormatting>
  <conditionalFormatting sqref="AP4:AP1048576">
    <cfRule type="expression" dxfId="389" priority="209">
      <formula>IF(VLOOKUP($AP$3,#NAME?,MATCH($A4,#NAME?,0)+1,0)&gt;0,1,0)</formula>
    </cfRule>
    <cfRule type="expression" dxfId="388"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87" priority="214">
      <formula>IF(VLOOKUP($AQ$3,#NAME?,MATCH($A4,#NAME?,0)+1,0)&gt;0,1,0)</formula>
    </cfRule>
    <cfRule type="expression" dxfId="386"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85" priority="222">
      <formula>AND(IF(IFERROR(VLOOKUP($AR$3,#NAME?,MATCH($A4,#NAME?,0)+1,0),0)&gt;0,0,1),IF(IFERROR(VLOOKUP($AR$3,#NAME?,MATCH($A4,#NAME?,0)+1,0),0)&gt;0,0,1),IF(IFERROR(VLOOKUP($AR$3,#NAME?,MATCH($A4,#NAME?,0)+1,0),0)&gt;0,0,1),IF(IFERROR(MATCH($A4,#NAME?,0),0)&gt;0,1,0))</formula>
    </cfRule>
    <cfRule type="expression" dxfId="384" priority="219">
      <formula>IF(VLOOKUP($AR$3,#NAME?,MATCH($A4,#NAME?,0)+1,0)&gt;0,1,0)</formula>
    </cfRule>
  </conditionalFormatting>
  <conditionalFormatting sqref="AS4:AS1048576">
    <cfRule type="expression" dxfId="383" priority="227">
      <formula>AND(IF(IFERROR(VLOOKUP($AS$3,#NAME?,MATCH($A4,#NAME?,0)+1,0),0)&gt;0,0,1),IF(IFERROR(VLOOKUP($AS$3,#NAME?,MATCH($A4,#NAME?,0)+1,0),0)&gt;0,0,1),IF(IFERROR(VLOOKUP($AS$3,#NAME?,MATCH($A4,#NAME?,0)+1,0),0)&gt;0,0,1),IF(IFERROR(MATCH($A4,#NAME?,0),0)&gt;0,1,0))</formula>
    </cfRule>
    <cfRule type="expression" dxfId="382" priority="224">
      <formula>IF(VLOOKUP($AS$3,#NAME?,MATCH($A4,#NAME?,0)+1,0)&gt;0,1,0)</formula>
    </cfRule>
  </conditionalFormatting>
  <conditionalFormatting sqref="AT4 AV5:AV166 AT7:AT1048576">
    <cfRule type="expression" dxfId="381" priority="229">
      <formula>IF(VLOOKUP($AT$3,#NAME?,MATCH($A4,#NAME?,0)+1,0)&gt;0,1,0)</formula>
    </cfRule>
    <cfRule type="expression" dxfId="380" priority="228">
      <formula>IF(LEN(AT4)&gt;0,1,0)</formula>
    </cfRule>
    <cfRule type="expression" dxfId="379"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78" priority="234">
      <formula>IF(VLOOKUP($AU$3,#NAME?,MATCH($A4,#NAME?,0)+1,0)&gt;0,1,0)</formula>
    </cfRule>
    <cfRule type="expression" dxfId="377" priority="237">
      <formula>AND(IF(IFERROR(VLOOKUP($AU$3,#NAME?,MATCH($A4,#NAME?,0)+1,0),0)&gt;0,0,1),IF(IFERROR(VLOOKUP($AU$3,#NAME?,MATCH($A4,#NAME?,0)+1,0),0)&gt;0,0,1),IF(IFERROR(VLOOKUP($AU$3,#NAME?,MATCH($A4,#NAME?,0)+1,0),0)&gt;0,0,1),IF(IFERROR(MATCH($A4,#NAME?,0),0)&gt;0,1,0))</formula>
    </cfRule>
    <cfRule type="expression" dxfId="376" priority="233">
      <formula>IF(LEN(AU4)&gt;0,1,0)</formula>
    </cfRule>
  </conditionalFormatting>
  <conditionalFormatting sqref="AV4 AV7:AV1048576">
    <cfRule type="expression" dxfId="375"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74" priority="239">
      <formula>IF(VLOOKUP($AV$3,#NAME?,MATCH($A4,#NAME?,0)+1,0)&gt;0,1,0)</formula>
    </cfRule>
  </conditionalFormatting>
  <conditionalFormatting sqref="AV7:AW1048576 AV4:AW4">
    <cfRule type="expression" dxfId="373" priority="238">
      <formula>IF(LEN(AV4)&gt;0,1,0)</formula>
    </cfRule>
  </conditionalFormatting>
  <conditionalFormatting sqref="AW4 AW7:AW1048576">
    <cfRule type="expression" dxfId="372" priority="244">
      <formula>IF(VLOOKUP($AW$3,#NAME?,MATCH($A4,#NAME?,0)+1,0)&gt;0,1,0)</formula>
    </cfRule>
    <cfRule type="expression" dxfId="371"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70" priority="252">
      <formula>AND(IF(IFERROR(VLOOKUP($AX$3,#NAME?,MATCH($A4,#NAME?,0)+1,0),0)&gt;0,0,1),IF(IFERROR(VLOOKUP($AX$3,#NAME?,MATCH($A4,#NAME?,0)+1,0),0)&gt;0,0,1),IF(IFERROR(VLOOKUP($AX$3,#NAME?,MATCH($A4,#NAME?,0)+1,0),0)&gt;0,0,1),IF(IFERROR(MATCH($A4,#NAME?,0),0)&gt;0,1,0))</formula>
    </cfRule>
    <cfRule type="expression" dxfId="369" priority="249">
      <formula>IF(VLOOKUP($AX$3,#NAME?,MATCH($A4,#NAME?,0)+1,0)&gt;0,1,0)</formula>
    </cfRule>
  </conditionalFormatting>
  <conditionalFormatting sqref="AX4:BD1048576">
    <cfRule type="expression" dxfId="368" priority="248">
      <formula>IF(LEN(AX4)&gt;0,1,0)</formula>
    </cfRule>
  </conditionalFormatting>
  <conditionalFormatting sqref="AY4:AY1048576">
    <cfRule type="expression" dxfId="367" priority="254">
      <formula>IF(VLOOKUP($AY$3,#NAME?,MATCH($A4,#NAME?,0)+1,0)&gt;0,1,0)</formula>
    </cfRule>
    <cfRule type="expression" dxfId="366"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65" priority="262">
      <formula>AND(IF(IFERROR(VLOOKUP($AZ$3,#NAME?,MATCH($A4,#NAME?,0)+1,0),0)&gt;0,0,1),IF(IFERROR(VLOOKUP($AZ$3,#NAME?,MATCH($A4,#NAME?,0)+1,0),0)&gt;0,0,1),IF(IFERROR(VLOOKUP($AZ$3,#NAME?,MATCH($A4,#NAME?,0)+1,0),0)&gt;0,0,1),IF(IFERROR(MATCH($A4,#NAME?,0),0)&gt;0,1,0))</formula>
    </cfRule>
    <cfRule type="expression" dxfId="364" priority="259">
      <formula>IF(VLOOKUP($AZ$3,#NAME?,MATCH($A4,#NAME?,0)+1,0)&gt;0,1,0)</formula>
    </cfRule>
  </conditionalFormatting>
  <conditionalFormatting sqref="BA4:BA1048576">
    <cfRule type="expression" dxfId="363" priority="267">
      <formula>AND(IF(IFERROR(VLOOKUP($BA$3,#NAME?,MATCH($A4,#NAME?,0)+1,0),0)&gt;0,0,1),IF(IFERROR(VLOOKUP($BA$3,#NAME?,MATCH($A4,#NAME?,0)+1,0),0)&gt;0,0,1),IF(IFERROR(VLOOKUP($BA$3,#NAME?,MATCH($A4,#NAME?,0)+1,0),0)&gt;0,0,1),IF(IFERROR(MATCH($A4,#NAME?,0),0)&gt;0,1,0))</formula>
    </cfRule>
    <cfRule type="expression" dxfId="362" priority="264">
      <formula>IF(VLOOKUP($BA$3,#NAME?,MATCH($A4,#NAME?,0)+1,0)&gt;0,1,0)</formula>
    </cfRule>
  </conditionalFormatting>
  <conditionalFormatting sqref="BB4:BB1048576">
    <cfRule type="expression" dxfId="361" priority="269">
      <formula>IF(VLOOKUP($BB$3,#NAME?,MATCH($A4,#NAME?,0)+1,0)&gt;0,1,0)</formula>
    </cfRule>
    <cfRule type="expression" dxfId="360"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59" priority="274">
      <formula>IF(VLOOKUP($BC$3,#NAME?,MATCH($A4,#NAME?,0)+1,0)&gt;0,1,0)</formula>
    </cfRule>
    <cfRule type="expression" dxfId="358"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57" priority="282">
      <formula>AND(IF(IFERROR(VLOOKUP($BD$3,#NAME?,MATCH($A4,#NAME?,0)+1,0),0)&gt;0,0,1),IF(IFERROR(VLOOKUP($BD$3,#NAME?,MATCH($A4,#NAME?,0)+1,0),0)&gt;0,0,1),IF(IFERROR(VLOOKUP($BD$3,#NAME?,MATCH($A4,#NAME?,0)+1,0),0)&gt;0,0,1),IF(IFERROR(MATCH($A4,#NAME?,0),0)&gt;0,1,0))</formula>
    </cfRule>
    <cfRule type="expression" dxfId="356" priority="279">
      <formula>IF(VLOOKUP($BD$3,#NAME?,MATCH($A4,#NAME?,0)+1,0)&gt;0,1,0)</formula>
    </cfRule>
  </conditionalFormatting>
  <conditionalFormatting sqref="BE5:BE1048576">
    <cfRule type="expression" dxfId="355" priority="287">
      <formula>AND(IF(IFERROR(VLOOKUP($BE$3,#NAME?,MATCH($A5,#NAME?,0)+1,0),0)&gt;0,0,1),IF(IFERROR(VLOOKUP($BE$3,#NAME?,MATCH($A5,#NAME?,0)+1,0),0)&gt;0,0,1),IF(IFERROR(VLOOKUP($BE$3,#NAME?,MATCH($A5,#NAME?,0)+1,0),0)&gt;0,0,1),IF(IFERROR(MATCH($A5,#NAME?,0),0)&gt;0,1,0))</formula>
    </cfRule>
    <cfRule type="expression" dxfId="354" priority="284">
      <formula>IF(VLOOKUP($BE$3,#NAME?,MATCH($A5,#NAME?,0)+1,0)&gt;0,1,0)</formula>
    </cfRule>
  </conditionalFormatting>
  <conditionalFormatting sqref="BE5:BH1048576">
    <cfRule type="expression" dxfId="353" priority="283">
      <formula>IF(LEN(BE5)&gt;0,1,0)</formula>
    </cfRule>
  </conditionalFormatting>
  <conditionalFormatting sqref="BF5:BF1048576">
    <cfRule type="expression" dxfId="352" priority="289">
      <formula>IF(VLOOKUP($BF$3,#NAME?,MATCH($A5,#NAME?,0)+1,0)&gt;0,1,0)</formula>
    </cfRule>
    <cfRule type="expression" dxfId="351"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0" priority="294">
      <formula>IF(VLOOKUP($BG$3,#NAME?,MATCH($A5,#NAME?,0)+1,0)&gt;0,1,0)</formula>
    </cfRule>
    <cfRule type="expression" dxfId="349"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48" priority="299">
      <formula>IF(VLOOKUP($BH$3,#NAME?,MATCH($A5,#NAME?,0)+1,0)&gt;0,1,0)</formula>
    </cfRule>
    <cfRule type="expression" dxfId="34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46" priority="304">
      <formula>IF(VLOOKUP($BI$3,#NAME?,MATCH($A4,#NAME?,0)+1,0)&gt;0,1,0)</formula>
    </cfRule>
    <cfRule type="expression" dxfId="345"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44" priority="3">
      <formula>IF(LEN(BI4)&gt;0,1,0)</formula>
    </cfRule>
  </conditionalFormatting>
  <conditionalFormatting sqref="BJ4:BJ1048576">
    <cfRule type="expression" dxfId="343" priority="312">
      <formula>AND(IF(IFERROR(VLOOKUP($BJ$3,#NAME?,MATCH($A4,#NAME?,0)+1,0),0)&gt;0,0,1),IF(IFERROR(VLOOKUP($BJ$3,#NAME?,MATCH($A4,#NAME?,0)+1,0),0)&gt;0,0,1),IF(IFERROR(VLOOKUP($BJ$3,#NAME?,MATCH($A4,#NAME?,0)+1,0),0)&gt;0,0,1),IF(IFERROR(MATCH($A4,#NAME?,0),0)&gt;0,1,0))</formula>
    </cfRule>
    <cfRule type="expression" dxfId="342" priority="309">
      <formula>IF(VLOOKUP($BJ$3,#NAME?,MATCH($A4,#NAME?,0)+1,0)&gt;0,1,0)</formula>
    </cfRule>
  </conditionalFormatting>
  <conditionalFormatting sqref="BK4:BK1048576">
    <cfRule type="expression" dxfId="341" priority="317">
      <formula>AND(IF(IFERROR(VLOOKUP($BK$3,#NAME?,MATCH($A4,#NAME?,0)+1,0),0)&gt;0,0,1),IF(IFERROR(VLOOKUP($BK$3,#NAME?,MATCH($A4,#NAME?,0)+1,0),0)&gt;0,0,1),IF(IFERROR(VLOOKUP($BK$3,#NAME?,MATCH($A4,#NAME?,0)+1,0),0)&gt;0,0,1),IF(IFERROR(MATCH($A4,#NAME?,0),0)&gt;0,1,0))</formula>
    </cfRule>
    <cfRule type="expression" dxfId="340" priority="314">
      <formula>IF(VLOOKUP($BK$3,#NAME?,MATCH($A4,#NAME?,0)+1,0)&gt;0,1,0)</formula>
    </cfRule>
  </conditionalFormatting>
  <conditionalFormatting sqref="BL4:BL1048576">
    <cfRule type="expression" dxfId="339" priority="322">
      <formula>AND(IF(IFERROR(VLOOKUP($BL$3,#NAME?,MATCH($A4,#NAME?,0)+1,0),0)&gt;0,0,1),IF(IFERROR(VLOOKUP($BL$3,#NAME?,MATCH($A4,#NAME?,0)+1,0),0)&gt;0,0,1),IF(IFERROR(VLOOKUP($BL$3,#NAME?,MATCH($A4,#NAME?,0)+1,0),0)&gt;0,0,1),IF(IFERROR(MATCH($A4,#NAME?,0),0)&gt;0,1,0))</formula>
    </cfRule>
    <cfRule type="expression" dxfId="338" priority="319">
      <formula>IF(VLOOKUP($BL$3,#NAME?,MATCH($A4,#NAME?,0)+1,0)&gt;0,1,0)</formula>
    </cfRule>
  </conditionalFormatting>
  <conditionalFormatting sqref="BM4:BM1048576">
    <cfRule type="expression" dxfId="337" priority="327">
      <formula>AND(IF(IFERROR(VLOOKUP($BM$3,#NAME?,MATCH($A4,#NAME?,0)+1,0),0)&gt;0,0,1),IF(IFERROR(VLOOKUP($BM$3,#NAME?,MATCH($A4,#NAME?,0)+1,0),0)&gt;0,0,1),IF(IFERROR(VLOOKUP($BM$3,#NAME?,MATCH($A4,#NAME?,0)+1,0),0)&gt;0,0,1),IF(IFERROR(MATCH($A4,#NAME?,0),0)&gt;0,1,0))</formula>
    </cfRule>
    <cfRule type="expression" dxfId="336" priority="324">
      <formula>IF(VLOOKUP($BM$3,#NAME?,MATCH($A4,#NAME?,0)+1,0)&gt;0,1,0)</formula>
    </cfRule>
  </conditionalFormatting>
  <conditionalFormatting sqref="BN4:BN1048576">
    <cfRule type="expression" dxfId="335" priority="332">
      <formula>AND(IF(IFERROR(VLOOKUP($BN$3,#NAME?,MATCH($A4,#NAME?,0)+1,0),0)&gt;0,0,1),IF(IFERROR(VLOOKUP($BN$3,#NAME?,MATCH($A4,#NAME?,0)+1,0),0)&gt;0,0,1),IF(IFERROR(VLOOKUP($BN$3,#NAME?,MATCH($A4,#NAME?,0)+1,0),0)&gt;0,0,1),IF(IFERROR(MATCH($A4,#NAME?,0),0)&gt;0,1,0))</formula>
    </cfRule>
    <cfRule type="expression" dxfId="334" priority="329">
      <formula>IF(VLOOKUP($BN$3,#NAME?,MATCH($A4,#NAME?,0)+1,0)&gt;0,1,0)</formula>
    </cfRule>
  </conditionalFormatting>
  <conditionalFormatting sqref="BO4:BO1048576">
    <cfRule type="expression" dxfId="333" priority="337">
      <formula>AND(IF(IFERROR(VLOOKUP($BO$3,#NAME?,MATCH($A4,#NAME?,0)+1,0),0)&gt;0,0,1),IF(IFERROR(VLOOKUP($BO$3,#NAME?,MATCH($A4,#NAME?,0)+1,0),0)&gt;0,0,1),IF(IFERROR(VLOOKUP($BO$3,#NAME?,MATCH($A4,#NAME?,0)+1,0),0)&gt;0,0,1),IF(IFERROR(MATCH($A4,#NAME?,0),0)&gt;0,1,0))</formula>
    </cfRule>
    <cfRule type="expression" dxfId="332" priority="334">
      <formula>IF(VLOOKUP($BO$3,#NAME?,MATCH($A4,#NAME?,0)+1,0)&gt;0,1,0)</formula>
    </cfRule>
  </conditionalFormatting>
  <conditionalFormatting sqref="BP4:BP1048576">
    <cfRule type="expression" dxfId="331" priority="339">
      <formula>IF(VLOOKUP($BP$3,#NAME?,MATCH($A4,#NAME?,0)+1,0)&gt;0,1,0)</formula>
    </cfRule>
    <cfRule type="expression" dxfId="330"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29" priority="344">
      <formula>IF(VLOOKUP($BQ$3,#NAME?,MATCH($A4,#NAME?,0)+1,0)&gt;0,1,0)</formula>
    </cfRule>
    <cfRule type="expression" dxfId="328"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27" priority="352">
      <formula>AND(IF(IFERROR(VLOOKUP($BR$3,#NAME?,MATCH($A4,#NAME?,0)+1,0),0)&gt;0,0,1),IF(IFERROR(VLOOKUP($BR$3,#NAME?,MATCH($A4,#NAME?,0)+1,0),0)&gt;0,0,1),IF(IFERROR(VLOOKUP($BR$3,#NAME?,MATCH($A4,#NAME?,0)+1,0),0)&gt;0,0,1),IF(IFERROR(MATCH($A4,#NAME?,0),0)&gt;0,1,0))</formula>
    </cfRule>
    <cfRule type="expression" dxfId="326" priority="349">
      <formula>IF(VLOOKUP($BR$3,#NAME?,MATCH($A4,#NAME?,0)+1,0)&gt;0,1,0)</formula>
    </cfRule>
  </conditionalFormatting>
  <conditionalFormatting sqref="BS4:BS1048576">
    <cfRule type="expression" dxfId="325" priority="354">
      <formula>IF(VLOOKUP($BS$3,#NAME?,MATCH($A4,#NAME?,0)+1,0)&gt;0,1,0)</formula>
    </cfRule>
    <cfRule type="expression" dxfId="324"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23" priority="359">
      <formula>IF(VLOOKUP($BT$3,#NAME?,MATCH($A4,#NAME?,0)+1,0)&gt;0,1,0)</formula>
    </cfRule>
    <cfRule type="expression" dxfId="32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1" priority="364">
      <formula>IF(VLOOKUP($BU$3,#NAME?,MATCH($A4,#NAME?,0)+1,0)&gt;0,1,0)</formula>
    </cfRule>
    <cfRule type="expression" dxfId="320"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19" priority="369">
      <formula>IF(VLOOKUP($BV$3,#NAME?,MATCH($A4,#NAME?,0)+1,0)&gt;0,1,0)</formula>
    </cfRule>
    <cfRule type="expression" dxfId="318"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17" priority="374">
      <formula>IF(VLOOKUP($BW$3,#NAME?,MATCH($A4,#NAME?,0)+1,0)&gt;0,1,0)</formula>
    </cfRule>
    <cfRule type="expression" dxfId="316"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15" priority="379">
      <formula>IF(VLOOKUP($BX$3,#NAME?,MATCH($A4,#NAME?,0)+1,0)&gt;0,1,0)</formula>
    </cfRule>
    <cfRule type="expression" dxfId="314"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13" priority="387">
      <formula>AND(IF(IFERROR(VLOOKUP($BY$3,#NAME?,MATCH($A4,#NAME?,0)+1,0),0)&gt;0,0,1),IF(IFERROR(VLOOKUP($BY$3,#NAME?,MATCH($A4,#NAME?,0)+1,0),0)&gt;0,0,1),IF(IFERROR(VLOOKUP($BY$3,#NAME?,MATCH($A4,#NAME?,0)+1,0),0)&gt;0,0,1),IF(IFERROR(MATCH($A4,#NAME?,0),0)&gt;0,1,0))</formula>
    </cfRule>
    <cfRule type="expression" dxfId="312" priority="384">
      <formula>IF(VLOOKUP($BY$3,#NAME?,MATCH($A4,#NAME?,0)+1,0)&gt;0,1,0)</formula>
    </cfRule>
  </conditionalFormatting>
  <conditionalFormatting sqref="BZ4:BZ1048576">
    <cfRule type="expression" dxfId="311" priority="389">
      <formula>IF(VLOOKUP($BZ$3,#NAME?,MATCH($A4,#NAME?,0)+1,0)&gt;0,1,0)</formula>
    </cfRule>
    <cfRule type="expression" dxfId="310"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09" priority="394">
      <formula>IF(VLOOKUP($CA$3,#NAME?,MATCH($A4,#NAME?,0)+1,0)&gt;0,1,0)</formula>
    </cfRule>
    <cfRule type="expression" dxfId="308"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07" priority="399">
      <formula>IF(VLOOKUP($CB$3,#NAME?,MATCH($A4,#NAME?,0)+1,0)&gt;0,1,0)</formula>
    </cfRule>
    <cfRule type="expression" dxfId="306"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05" priority="404">
      <formula>IF(VLOOKUP($CC$3,#NAME?,MATCH($A4,#NAME?,0)+1,0)&gt;0,1,0)</formula>
    </cfRule>
    <cfRule type="expression" dxfId="304"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03" priority="412">
      <formula>AND(IF(IFERROR(VLOOKUP($CD$3,#NAME?,MATCH($A4,#NAME?,0)+1,0),0)&gt;0,0,1),IF(IFERROR(VLOOKUP($CD$3,#NAME?,MATCH($A4,#NAME?,0)+1,0),0)&gt;0,0,1),IF(IFERROR(VLOOKUP($CD$3,#NAME?,MATCH($A4,#NAME?,0)+1,0),0)&gt;0,0,1),IF(IFERROR(MATCH($A4,#NAME?,0),0)&gt;0,1,0))</formula>
    </cfRule>
    <cfRule type="expression" dxfId="302" priority="409">
      <formula>IF(VLOOKUP($CD$3,#NAME?,MATCH($A4,#NAME?,0)+1,0)&gt;0,1,0)</formula>
    </cfRule>
  </conditionalFormatting>
  <conditionalFormatting sqref="CE4:CE1048576">
    <cfRule type="expression" dxfId="301" priority="417">
      <formula>AND(IF(IFERROR(VLOOKUP($CE$3,#NAME?,MATCH($A4,#NAME?,0)+1,0),0)&gt;0,0,1),IF(IFERROR(VLOOKUP($CE$3,#NAME?,MATCH($A4,#NAME?,0)+1,0),0)&gt;0,0,1),IF(IFERROR(VLOOKUP($CE$3,#NAME?,MATCH($A4,#NAME?,0)+1,0),0)&gt;0,0,1),IF(IFERROR(MATCH($A4,#NAME?,0),0)&gt;0,1,0))</formula>
    </cfRule>
    <cfRule type="expression" dxfId="300" priority="414">
      <formula>IF(VLOOKUP($CE$3,#NAME?,MATCH($A4,#NAME?,0)+1,0)&gt;0,1,0)</formula>
    </cfRule>
  </conditionalFormatting>
  <conditionalFormatting sqref="CF4:CF1048576">
    <cfRule type="expression" dxfId="299" priority="419">
      <formula>IF(VLOOKUP($CF$3,#NAME?,MATCH($A4,#NAME?,0)+1,0)&gt;0,1,0)</formula>
    </cfRule>
    <cfRule type="expression" dxfId="298"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297" priority="424">
      <formula>IF(VLOOKUP($CG$3,#NAME?,MATCH($A4,#NAME?,0)+1,0)&gt;0,1,0)</formula>
    </cfRule>
    <cfRule type="expression" dxfId="296"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295" priority="429">
      <formula>IF(VLOOKUP($CH$3,#NAME?,MATCH($A4,#NAME?,0)+1,0)&gt;0,1,0)</formula>
    </cfRule>
    <cfRule type="expression" dxfId="294"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293" priority="434">
      <formula>IF(VLOOKUP($CI$3,#NAME?,MATCH($A4,#NAME?,0)+1,0)&gt;0,1,0)</formula>
    </cfRule>
    <cfRule type="expression" dxfId="292"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1" priority="439">
      <formula>IF(VLOOKUP($CJ$3,#NAME?,MATCH($A4,#NAME?,0)+1,0)&gt;0,1,0)</formula>
    </cfRule>
    <cfRule type="expression" dxfId="290"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89" priority="444">
      <formula>IF(VLOOKUP($CK$3,#NAME?,MATCH($A4,#NAME?,0)+1,0)&gt;0,1,0)</formula>
    </cfRule>
    <cfRule type="expression" dxfId="288"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87" priority="449">
      <formula>IF(VLOOKUP($CL$3,#NAME?,MATCH($A4,#NAME?,0)+1,0)&gt;0,1,0)</formula>
    </cfRule>
    <cfRule type="expression" dxfId="286"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85" priority="454">
      <formula>IF(VLOOKUP($CM$3,#NAME?,MATCH($A4,#NAME?,0)+1,0)&gt;0,1,0)</formula>
    </cfRule>
    <cfRule type="expression" dxfId="284"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283" priority="462">
      <formula>AND(IF(IFERROR(VLOOKUP($CN$3,#NAME?,MATCH($A4,#NAME?,0)+1,0),0)&gt;0,0,1),IF(IFERROR(VLOOKUP($CN$3,#NAME?,MATCH($A4,#NAME?,0)+1,0),0)&gt;0,0,1),IF(IFERROR(VLOOKUP($CN$3,#NAME?,MATCH($A4,#NAME?,0)+1,0),0)&gt;0,0,1),IF(IFERROR(MATCH($A4,#NAME?,0),0)&gt;0,1,0))</formula>
    </cfRule>
    <cfRule type="expression" dxfId="282" priority="459">
      <formula>IF(VLOOKUP($CN$3,#NAME?,MATCH($A4,#NAME?,0)+1,0)&gt;0,1,0)</formula>
    </cfRule>
  </conditionalFormatting>
  <conditionalFormatting sqref="CO4:CO1048576">
    <cfRule type="expression" dxfId="281" priority="4">
      <formula>IF(VLOOKUP($CO$3,#NAME?,MATCH($A4,#NAME?,0)+1,0)&gt;0,1,0)</formula>
    </cfRule>
    <cfRule type="expression" dxfId="280" priority="7">
      <formula>AND(IF(IFERROR(VLOOKUP($CO$3,#NAME?,MATCH($A4,#NAME?,0)+1,0),0)&gt;0,0,1),IF(IFERROR(VLOOKUP($CO$3,#NAME?,MATCH($A4,#NAME?,0)+1,0),0)&gt;0,0,1),IF(IFERROR(VLOOKUP($CO$3,#NAME?,MATCH($A4,#NAME?,0)+1,0),0)&gt;0,0,1),IF(IFERROR(MATCH($A4,#NAME?,0),0)&gt;0,1,0))</formula>
    </cfRule>
    <cfRule type="expression" dxfId="279" priority="2">
      <formula>IF($W4&lt;&gt;"Parent",0,1)</formula>
    </cfRule>
  </conditionalFormatting>
  <conditionalFormatting sqref="CP4 CP7:CP1048576">
    <cfRule type="expression" dxfId="278"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77" priority="464">
      <formula>IF(VLOOKUP($CP$3,#NAME?,MATCH($A4,#NAME?,0)+1,0)&gt;0,1,0)</formula>
    </cfRule>
  </conditionalFormatting>
  <conditionalFormatting sqref="CP4:CR204">
    <cfRule type="expression" dxfId="276" priority="433">
      <formula>IF(LEN(CP4)&gt;0,1,0)</formula>
    </cfRule>
  </conditionalFormatting>
  <conditionalFormatting sqref="CP7:CR1048576">
    <cfRule type="expression" dxfId="275" priority="463">
      <formula>IF(LEN(CP7)&gt;0,1,0)</formula>
    </cfRule>
  </conditionalFormatting>
  <conditionalFormatting sqref="CQ4 CQ7:CQ1048576">
    <cfRule type="expression" dxfId="274"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73" priority="469">
      <formula>IF(VLOOKUP($CQ$3,#NAME?,MATCH($A4,#NAME?,0)+1,0)&gt;0,1,0)</formula>
    </cfRule>
  </conditionalFormatting>
  <conditionalFormatting sqref="CR4 CR7:CR1048576">
    <cfRule type="expression" dxfId="272"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1" priority="474">
      <formula>IF(VLOOKUP($CR$3,#NAME?,MATCH($A4,#NAME?,0)+1,0)&gt;0,1,0)</formula>
    </cfRule>
  </conditionalFormatting>
  <conditionalFormatting sqref="CS4:CS1048576">
    <cfRule type="expression" dxfId="270" priority="482">
      <formula>AND(IF(IFERROR(VLOOKUP($CS$3,#NAME?,MATCH($A4,#NAME?,0)+1,0),0)&gt;0,0,1),IF(IFERROR(VLOOKUP($CS$3,#NAME?,MATCH($A4,#NAME?,0)+1,0),0)&gt;0,0,1),IF(IFERROR(VLOOKUP($CS$3,#NAME?,MATCH($A4,#NAME?,0)+1,0),0)&gt;0,0,1),IF(IFERROR(MATCH($A4,#NAME?,0),0)&gt;0,1,0))</formula>
    </cfRule>
    <cfRule type="expression" dxfId="269" priority="479">
      <formula>IF(VLOOKUP($CS$3,#NAME?,MATCH($A4,#NAME?,0)+1,0)&gt;0,1,0)</formula>
    </cfRule>
  </conditionalFormatting>
  <conditionalFormatting sqref="CS4:CX1048576">
    <cfRule type="expression" dxfId="268" priority="478">
      <formula>IF(LEN(CS4)&gt;0,1,0)</formula>
    </cfRule>
  </conditionalFormatting>
  <conditionalFormatting sqref="CT4:CT1048576">
    <cfRule type="expression" dxfId="267" priority="484">
      <formula>IF(VLOOKUP($CT$3,#NAME?,MATCH($A4,#NAME?,0)+1,0)&gt;0,1,0)</formula>
    </cfRule>
    <cfRule type="expression" dxfId="266"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65" priority="489">
      <formula>IF(VLOOKUP($CU$3,#NAME?,MATCH($A4,#NAME?,0)+1,0)&gt;0,1,0)</formula>
    </cfRule>
    <cfRule type="expression" dxfId="264"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63" priority="494">
      <formula>IF(VLOOKUP($CV$3,#NAME?,MATCH($A4,#NAME?,0)+1,0)&gt;0,1,0)</formula>
    </cfRule>
    <cfRule type="expression" dxfId="26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61" priority="499">
      <formula>IF(VLOOKUP($CW$3,#NAME?,MATCH($A4,#NAME?,0)+1,0)&gt;0,1,0)</formula>
    </cfRule>
    <cfRule type="expression" dxfId="260"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59" priority="504">
      <formula>IF(VLOOKUP($CX$3,#NAME?,MATCH($A4,#NAME?,0)+1,0)&gt;0,1,0)</formula>
    </cfRule>
    <cfRule type="expression" dxfId="258"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57" priority="513">
      <formula>AND(IF(IFERROR(VLOOKUP($CY$3,#NAME?,MATCH($A4,#NAME?,0)+1,0),0)&gt;0,0,1),IF(IFERROR(VLOOKUP($CY$3,#NAME?,MATCH($A4,#NAME?,0)+1,0),0)&gt;0,0,1),IF(IFERROR(VLOOKUP($CY$3,#NAME?,MATCH($A4,#NAME?,0)+1,0),0)&gt;0,0,1),IF(IFERROR(MATCH($A4,#NAME?,0),0)&gt;0,1,0))</formula>
    </cfRule>
    <cfRule type="expression" dxfId="256" priority="510">
      <formula>IF(VLOOKUP($CY$3,#NAME?,MATCH($A4,#NAME?,0)+1,0)&gt;0,1,0)</formula>
    </cfRule>
    <cfRule type="expression" dxfId="255" priority="509">
      <formula>IF(LEN(CY4)&gt;0,1,0)</formula>
    </cfRule>
    <cfRule type="expression" dxfId="254" priority="508">
      <formula>AND(AND(OR(AND(AND(OR(NOT(CZ4="Yes"),CZ4="")))),A4&lt;&gt;""))</formula>
    </cfRule>
  </conditionalFormatting>
  <conditionalFormatting sqref="CZ4:CZ1048576">
    <cfRule type="expression" dxfId="253" priority="519">
      <formula>AND(IF(IFERROR(VLOOKUP($CZ$3,#NAME?,MATCH($A4,#NAME?,0)+1,0),0)&gt;0,0,1),IF(IFERROR(VLOOKUP($CZ$3,#NAME?,MATCH($A4,#NAME?,0)+1,0),0)&gt;0,0,1),IF(IFERROR(VLOOKUP($CZ$3,#NAME?,MATCH($A4,#NAME?,0)+1,0),0)&gt;0,0,1),IF(IFERROR(MATCH($A4,#NAME?,0),0)&gt;0,1,0))</formula>
    </cfRule>
    <cfRule type="expression" dxfId="252" priority="516">
      <formula>IF(VLOOKUP($CZ$3,#NAME?,MATCH($A4,#NAME?,0)+1,0)&gt;0,1,0)</formula>
    </cfRule>
    <cfRule type="expression" dxfId="251" priority="515">
      <formula>IF(LEN(CZ4)&gt;0,1,0)</formula>
    </cfRule>
    <cfRule type="expression" dxfId="250" priority="514">
      <formula>AND(AND(OR(AND(AND(OR(NOT(DA4="Yes"),DA4="")))),A4&lt;&gt;""))</formula>
    </cfRule>
  </conditionalFormatting>
  <conditionalFormatting sqref="DA4:DA1048576">
    <cfRule type="expression" dxfId="249" priority="525">
      <formula>AND(IF(IFERROR(VLOOKUP($DA$3,#NAME?,MATCH($A4,#NAME?,0)+1,0),0)&gt;0,0,1),IF(IFERROR(VLOOKUP($DA$3,#NAME?,MATCH($A4,#NAME?,0)+1,0),0)&gt;0,0,1),IF(IFERROR(VLOOKUP($DA$3,#NAME?,MATCH($A4,#NAME?,0)+1,0),0)&gt;0,0,1),IF(IFERROR(MATCH($A4,#NAME?,0),0)&gt;0,1,0))</formula>
    </cfRule>
    <cfRule type="expression" dxfId="248" priority="522">
      <formula>IF(VLOOKUP($DA$3,#NAME?,MATCH($A4,#NAME?,0)+1,0)&gt;0,1,0)</formula>
    </cfRule>
    <cfRule type="expression" dxfId="247" priority="521">
      <formula>IF(LEN(DA4)&gt;0,1,0)</formula>
    </cfRule>
    <cfRule type="expression" dxfId="246" priority="520">
      <formula>AND(AND(OR(AND(OR(OR(NOT(CO4&lt;&gt;"DEFAULT"),CO4="")))),A4&lt;&gt;""))</formula>
    </cfRule>
  </conditionalFormatting>
  <conditionalFormatting sqref="DB4:DB1048576">
    <cfRule type="expression" dxfId="245" priority="528">
      <formula>IF(VLOOKUP($DB$3,#NAME?,MATCH($A4,#NAME?,0)+1,0)&gt;0,1,0)</formula>
    </cfRule>
    <cfRule type="expression" dxfId="244" priority="527">
      <formula>IF(LEN(DB4)&gt;0,1,0)</formula>
    </cfRule>
    <cfRule type="expression" dxfId="243" priority="531">
      <formula>AND(IF(IFERROR(VLOOKUP($DB$3,#NAME?,MATCH($A4,#NAME?,0)+1,0),0)&gt;0,0,1),IF(IFERROR(VLOOKUP($DB$3,#NAME?,MATCH($A4,#NAME?,0)+1,0),0)&gt;0,0,1),IF(IFERROR(VLOOKUP($DB$3,#NAME?,MATCH($A4,#NAME?,0)+1,0),0)&gt;0,0,1),IF(IFERROR(MATCH($A4,#NAME?,0),0)&gt;0,1,0))</formula>
    </cfRule>
    <cfRule type="expression" dxfId="24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1"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0" priority="533">
      <formula>IF(LEN(DC4)&gt;0,1,0)</formula>
    </cfRule>
    <cfRule type="expression" dxfId="239" priority="534">
      <formula>IF(VLOOKUP($DC$3,#NAME?,MATCH($A4,#NAME?,0)+1,0)&gt;0,1,0)</formula>
    </cfRule>
    <cfRule type="expression" dxfId="238"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37" priority="540">
      <formula>IF(VLOOKUP($DD$3,#NAME?,MATCH($A4,#NAME?,0)+1,0)&gt;0,1,0)</formula>
    </cfRule>
    <cfRule type="expression" dxfId="236" priority="539">
      <formula>IF(LEN(DD4)&gt;0,1,0)</formula>
    </cfRule>
    <cfRule type="expression" dxfId="235" priority="543">
      <formula>AND(IF(IFERROR(VLOOKUP($DD$3,#NAME?,MATCH($A4,#NAME?,0)+1,0),0)&gt;0,0,1),IF(IFERROR(VLOOKUP($DD$3,#NAME?,MATCH($A4,#NAME?,0)+1,0),0)&gt;0,0,1),IF(IFERROR(VLOOKUP($DD$3,#NAME?,MATCH($A4,#NAME?,0)+1,0),0)&gt;0,0,1),IF(IFERROR(MATCH($A4,#NAME?,0),0)&gt;0,1,0))</formula>
    </cfRule>
    <cfRule type="expression" dxfId="23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33" priority="545">
      <formula>IF(LEN(DE4)&gt;0,1,0)</formula>
    </cfRule>
    <cfRule type="expression" dxfId="232" priority="546">
      <formula>IF(VLOOKUP($DE$3,#NAME?,MATCH($A4,#NAME?,0)+1,0)&gt;0,1,0)</formula>
    </cfRule>
    <cfRule type="expression" dxfId="231" priority="549">
      <formula>AND(IF(IFERROR(VLOOKUP($DE$3,#NAME?,MATCH($A4,#NAME?,0)+1,0),0)&gt;0,0,1),IF(IFERROR(VLOOKUP($DE$3,#NAME?,MATCH($A4,#NAME?,0)+1,0),0)&gt;0,0,1),IF(IFERROR(VLOOKUP($DE$3,#NAME?,MATCH($A4,#NAME?,0)+1,0),0)&gt;0,0,1),IF(IFERROR(MATCH($A4,#NAME?,0),0)&gt;0,1,0))</formula>
    </cfRule>
    <cfRule type="expression" dxfId="23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2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51">
      <formula>IF(LEN(DF4)&gt;0,1,0)</formula>
    </cfRule>
    <cfRule type="expression" dxfId="227" priority="552">
      <formula>IF(VLOOKUP($DF$3,#NAME?,MATCH($A4,#NAME?,0)+1,0)&gt;0,1,0)</formula>
    </cfRule>
    <cfRule type="expression" dxfId="226"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25"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57">
      <formula>IF(LEN(DG4)&gt;0,1,0)</formula>
    </cfRule>
    <cfRule type="expression" dxfId="223" priority="558">
      <formula>IF(VLOOKUP($DG$3,#NAME?,MATCH($A4,#NAME?,0)+1,0)&gt;0,1,0)</formula>
    </cfRule>
    <cfRule type="expression" dxfId="222"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1"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63">
      <formula>IF(LEN(DH4)&gt;0,1,0)</formula>
    </cfRule>
    <cfRule type="expression" dxfId="219" priority="564">
      <formula>IF(VLOOKUP($DH$3,#NAME?,MATCH($A4,#NAME?,0)+1,0)&gt;0,1,0)</formula>
    </cfRule>
    <cfRule type="expression" dxfId="218"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17"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69">
      <formula>IF(LEN(DI4)&gt;0,1,0)</formula>
    </cfRule>
    <cfRule type="expression" dxfId="215" priority="570">
      <formula>IF(VLOOKUP($DI$3,#NAME?,MATCH($A4,#NAME?,0)+1,0)&gt;0,1,0)</formula>
    </cfRule>
    <cfRule type="expression" dxfId="214"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13"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75">
      <formula>IF(LEN(DJ4)&gt;0,1,0)</formula>
    </cfRule>
    <cfRule type="expression" dxfId="211" priority="576">
      <formula>IF(VLOOKUP($DJ$3,#NAME?,MATCH($A4,#NAME?,0)+1,0)&gt;0,1,0)</formula>
    </cfRule>
    <cfRule type="expression" dxfId="2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8" priority="581">
      <formula>IF(LEN(DK4)&gt;0,1,0)</formula>
    </cfRule>
    <cfRule type="expression" dxfId="207" priority="582">
      <formula>IF(VLOOKUP($DK$3,#NAME?,MATCH($A4,#NAME?,0)+1,0)&gt;0,1,0)</formula>
    </cfRule>
    <cfRule type="expression" dxfId="206"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05"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4" priority="588">
      <formula>IF(VLOOKUP($DL$3,#NAME?,MATCH($A4,#NAME?,0)+1,0)&gt;0,1,0)</formula>
    </cfRule>
    <cfRule type="expression" dxfId="203"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02" priority="587">
      <formula>IF(LEN(DL4)&gt;0,1,0)</formula>
    </cfRule>
  </conditionalFormatting>
  <conditionalFormatting sqref="DM4:DM1048576">
    <cfRule type="expression" dxfId="201" priority="593">
      <formula>IF(VLOOKUP($DM$3,#NAME?,MATCH($A4,#NAME?,0)+1,0)&gt;0,1,0)</formula>
    </cfRule>
    <cfRule type="expression" dxfId="200"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199" priority="598">
      <formula>IF(VLOOKUP($DN$3,#NAME?,MATCH($A4,#NAME?,0)+1,0)&gt;0,1,0)</formula>
    </cfRule>
    <cfRule type="expression" dxfId="19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197" priority="603">
      <formula>IF(VLOOKUP($DO$3,#NAME?,MATCH($A5,#NAME?,0)+1,0)&gt;0,1,0)</formula>
    </cfRule>
    <cfRule type="expression" dxfId="196"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195" priority="602">
      <formula>IF(LEN(DO5)&gt;0,1,0)</formula>
    </cfRule>
  </conditionalFormatting>
  <conditionalFormatting sqref="DP5:DP1048576">
    <cfRule type="expression" dxfId="194" priority="608">
      <formula>IF(VLOOKUP($DP$3,#NAME?,MATCH($A5,#NAME?,0)+1,0)&gt;0,1,0)</formula>
    </cfRule>
    <cfRule type="expression" dxfId="1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192" priority="613">
      <formula>IF(LEN(DQ4)&gt;0,1,0)</formula>
    </cfRule>
    <cfRule type="expression" dxfId="191" priority="614">
      <formula>IF(VLOOKUP($DQ$3,#NAME?,MATCH($A4,#NAME?,0)+1,0)&gt;0,1,0)</formula>
    </cfRule>
    <cfRule type="expression" dxfId="190" priority="617">
      <formula>AND(IF(IFERROR(VLOOKUP($DQ$3,#NAME?,MATCH($A4,#NAME?,0)+1,0),0)&gt;0,0,1),IF(IFERROR(VLOOKUP($DQ$3,#NAME?,MATCH($A4,#NAME?,0)+1,0),0)&gt;0,0,1),IF(IFERROR(VLOOKUP($DQ$3,#NAME?,MATCH($A4,#NAME?,0)+1,0),0)&gt;0,0,1),IF(IFERROR(MATCH($A4,#NAME?,0),0)&gt;0,1,0))</formula>
    </cfRule>
    <cfRule type="expression" dxfId="189"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88" priority="618">
      <formula>AND(AND(OR(AND(OR(OR(NOT(DY4&lt;&gt;"Not Applicable"),DY4=""))),AND(OR(OR(NOT(DZ4&lt;&gt;"Not Applicable"),DZ4=""))),AND(OR(OR(NOT(EA4&lt;&gt;"Not Applicable"),EA4=""))),AND(OR(OR(NOT(EB4&lt;&gt;"Not Applicable"),EB4=""))),AND(OR(OR(NOT(EC4&lt;&gt;"Not Applicable"),EC4="")))),A4&lt;&gt;""))</formula>
    </cfRule>
    <cfRule type="expression" dxfId="187" priority="619">
      <formula>IF(LEN(DR4)&gt;0,1,0)</formula>
    </cfRule>
    <cfRule type="expression" dxfId="186" priority="620">
      <formula>IF(VLOOKUP($DR$3,#NAME?,MATCH($A4,#NAME?,0)+1,0)&gt;0,1,0)</formula>
    </cfRule>
    <cfRule type="expression" dxfId="185"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84" priority="624">
      <formula>IF(LEN(DS5)&gt;0,1,0)</formula>
    </cfRule>
    <cfRule type="expression" dxfId="183" priority="625">
      <formula>IF(VLOOKUP($DS$3,#NAME?,MATCH($A5,#NAME?,0)+1,0)&gt;0,1,0)</formula>
    </cfRule>
    <cfRule type="expression" dxfId="182"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1" priority="629">
      <formula>IF(LEN(DT4)&gt;0,1,0)</formula>
    </cfRule>
    <cfRule type="expression" dxfId="180" priority="630">
      <formula>IF(VLOOKUP($DT$3,#NAME?,MATCH($A4,#NAME?,0)+1,0)&gt;0,1,0)</formula>
    </cfRule>
    <cfRule type="expression" dxfId="179"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78"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35">
      <formula>IF(LEN(DU4)&gt;0,1,0)</formula>
    </cfRule>
    <cfRule type="expression" dxfId="176" priority="636">
      <formula>IF(VLOOKUP($DU$3,#NAME?,MATCH($A4,#NAME?,0)+1,0)&gt;0,1,0)</formula>
    </cfRule>
    <cfRule type="expression" dxfId="17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7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41">
      <formula>IF(LEN(DV4)&gt;0,1,0)</formula>
    </cfRule>
    <cfRule type="expression" dxfId="172" priority="642">
      <formula>IF(VLOOKUP($DV$3,#NAME?,MATCH($A4,#NAME?,0)+1,0)&gt;0,1,0)</formula>
    </cfRule>
    <cfRule type="expression" dxfId="171"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0"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69" priority="647">
      <formula>IF(LEN(DW4)&gt;0,1,0)</formula>
    </cfRule>
    <cfRule type="expression" dxfId="168" priority="648">
      <formula>IF(VLOOKUP($DW$3,#NAME?,MATCH($A4,#NAME?,0)+1,0)&gt;0,1,0)</formula>
    </cfRule>
    <cfRule type="expression" dxfId="167"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66"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65" priority="653">
      <formula>IF(LEN(DX4)&gt;0,1,0)</formula>
    </cfRule>
    <cfRule type="expression" dxfId="164" priority="654">
      <formula>IF(VLOOKUP($DX$3,#NAME?,MATCH($A4,#NAME?,0)+1,0)&gt;0,1,0)</formula>
    </cfRule>
    <cfRule type="expression" dxfId="163"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62" priority="658">
      <formula>AND(AND(OR(AND(OR(OR(NOT(CO4&lt;&gt;"DEFAULT"),CO4="")))),A4&lt;&gt;""))</formula>
    </cfRule>
    <cfRule type="expression" dxfId="161" priority="659">
      <formula>IF(LEN(DY4)&gt;0,1,0)</formula>
    </cfRule>
    <cfRule type="expression" dxfId="160" priority="660">
      <formula>IF(VLOOKUP($DY$3,#NAME?,MATCH($A4,#NAME?,0)+1,0)&gt;0,1,0)</formula>
    </cfRule>
    <cfRule type="expression" dxfId="159"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58" priority="664">
      <formula>AND(AND(OR(AND(OR(OR(NOT(CO4&lt;&gt;"DEFAULT"),CO4="")))),A4&lt;&gt;""))</formula>
    </cfRule>
    <cfRule type="expression" dxfId="157" priority="665">
      <formula>IF(LEN(DZ4)&gt;0,1,0)</formula>
    </cfRule>
    <cfRule type="expression" dxfId="156" priority="666">
      <formula>IF(VLOOKUP($DZ$3,#NAME?,MATCH($A4,#NAME?,0)+1,0)&gt;0,1,0)</formula>
    </cfRule>
    <cfRule type="expression" dxfId="15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54" priority="670">
      <formula>AND(AND(OR(AND(OR(OR(NOT(CO4&lt;&gt;"DEFAULT"),CO4="")))),A4&lt;&gt;""))</formula>
    </cfRule>
    <cfRule type="expression" dxfId="153" priority="671">
      <formula>IF(LEN(EA4)&gt;0,1,0)</formula>
    </cfRule>
    <cfRule type="expression" dxfId="152" priority="672">
      <formula>IF(VLOOKUP($EA$3,#NAME?,MATCH($A4,#NAME?,0)+1,0)&gt;0,1,0)</formula>
    </cfRule>
    <cfRule type="expression" dxfId="151"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0" priority="681">
      <formula>AND(IF(IFERROR(VLOOKUP($EB$3,#NAME?,MATCH($A4,#NAME?,0)+1,0),0)&gt;0,0,1),IF(IFERROR(VLOOKUP($EB$3,#NAME?,MATCH($A4,#NAME?,0)+1,0),0)&gt;0,0,1),IF(IFERROR(VLOOKUP($EB$3,#NAME?,MATCH($A4,#NAME?,0)+1,0),0)&gt;0,0,1),IF(IFERROR(MATCH($A4,#NAME?,0),0)&gt;0,1,0))</formula>
    </cfRule>
    <cfRule type="expression" dxfId="149" priority="676">
      <formula>AND(AND(OR(AND(OR(OR(NOT(CO4&lt;&gt;"DEFAULT"),CO4="")))),A4&lt;&gt;""))</formula>
    </cfRule>
    <cfRule type="expression" dxfId="148" priority="678">
      <formula>IF(VLOOKUP($EB$3,#NAME?,MATCH($A4,#NAME?,0)+1,0)&gt;0,1,0)</formula>
    </cfRule>
    <cfRule type="expression" dxfId="147" priority="677">
      <formula>IF(LEN(EB4)&gt;0,1,0)</formula>
    </cfRule>
  </conditionalFormatting>
  <conditionalFormatting sqref="EC5:EC1048576">
    <cfRule type="expression" dxfId="146" priority="683">
      <formula>IF(LEN(EC4)&gt;0,1,0)</formula>
    </cfRule>
    <cfRule type="expression" dxfId="145" priority="682">
      <formula>AND(AND(OR(AND(OR(OR(NOT(CO4&lt;&gt;"DEFAULT"),CO4="")))),A4&lt;&gt;""))</formula>
    </cfRule>
    <cfRule type="expression" dxfId="144" priority="684">
      <formula>IF(VLOOKUP($EC$3,#NAME?,MATCH($A4,#NAME?,0)+1,0)&gt;0,1,0)</formula>
    </cfRule>
    <cfRule type="expression" dxfId="143"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42" priority="688">
      <formula>AND(AND(OR(AND(AND(OR(NOT(DY4="Transportation"),DY4=""))),AND(AND(OR(NOT(DZ4="Transportation"),DZ4=""))),AND(AND(OR(NOT(EA4="Transportation"),EA4=""))),AND(AND(OR(NOT(EB4="Transportation"),EB4=""))),AND(AND(OR(NOT(EC4="Transportation"),EC4="")))),A4&lt;&gt;""))</formula>
    </cfRule>
    <cfRule type="expression" dxfId="141" priority="689">
      <formula>IF(LEN(ED4)&gt;0,1,0)</formula>
    </cfRule>
    <cfRule type="expression" dxfId="140" priority="690">
      <formula>IF(VLOOKUP($ED$3,#NAME?,MATCH($A4,#NAME?,0)+1,0)&gt;0,1,0)</formula>
    </cfRule>
    <cfRule type="expression" dxfId="139"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38" priority="694">
      <formula>AND(AND(OR(AND(OR(OR(NOT(DY4&lt;&gt;"GHS"),DY4=""))),AND(OR(OR(NOT(DZ4&lt;&gt;"GHS"),DZ4=""))),AND(OR(OR(NOT(EA4&lt;&gt;"GHS"),EA4=""))),AND(OR(OR(NOT(EB4&lt;&gt;"GHS"),EB4=""))),AND(OR(OR(NOT(EC4&lt;&gt;"GHS"),EC4="")))),A4&lt;&gt;""))</formula>
    </cfRule>
    <cfRule type="expression" dxfId="137" priority="695">
      <formula>IF(LEN(EE4)&gt;0,1,0)</formula>
    </cfRule>
    <cfRule type="expression" dxfId="136" priority="696">
      <formula>IF(VLOOKUP($EE$3,#NAME?,MATCH($A4,#NAME?,0)+1,0)&gt;0,1,0)</formula>
    </cfRule>
    <cfRule type="expression" dxfId="13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34" priority="700">
      <formula>AND(AND(OR(AND(OR(OR(NOT(DY4&lt;&gt;"Not Applicable"),DY4=""))),AND(OR(OR(NOT(DZ4&lt;&gt;"Not Applicable"),DZ4=""))),AND(OR(OR(NOT(EA4&lt;&gt;"Not Applicable"),EA4=""))),AND(OR(OR(NOT(EB4&lt;&gt;"Not Applicable"),EB4=""))),AND(OR(OR(NOT(EC4&lt;&gt;"Not Applicable"),EC4="")))),A4&lt;&gt;""))</formula>
    </cfRule>
    <cfRule type="expression" dxfId="133" priority="701">
      <formula>IF(LEN(EF4)&gt;0,1,0)</formula>
    </cfRule>
    <cfRule type="expression" dxfId="132" priority="702">
      <formula>IF(VLOOKUP($EF$3,#NAME?,MATCH($A4,#NAME?,0)+1,0)&gt;0,1,0)</formula>
    </cfRule>
    <cfRule type="expression" dxfId="131"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0" priority="706">
      <formula>AND(AND(OR(AND(OR(OR(NOT(DY4&lt;&gt;"Not Applicable"),DY4=""))),AND(OR(OR(NOT(DZ4&lt;&gt;"Not Applicable"),DZ4=""))),AND(OR(OR(NOT(EA4&lt;&gt;"Not Applicable"),EA4=""))),AND(OR(OR(NOT(EB4&lt;&gt;"Not Applicable"),EB4=""))),AND(OR(OR(NOT(EC4&lt;&gt;"Not Applicable"),EC4="")))),A4&lt;&gt;""))</formula>
    </cfRule>
    <cfRule type="expression" dxfId="129" priority="708">
      <formula>IF(VLOOKUP($EG$3,#NAME?,MATCH($A4,#NAME?,0)+1,0)&gt;0,1,0)</formula>
    </cfRule>
    <cfRule type="expression" dxfId="128"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27" priority="707">
      <formula>IF(LEN(EG4)&gt;0,1,0)</formula>
    </cfRule>
  </conditionalFormatting>
  <conditionalFormatting sqref="EH4:EH1048576">
    <cfRule type="expression" dxfId="126" priority="713">
      <formula>IF(VLOOKUP($EH$3,#NAME?,MATCH($A4,#NAME?,0)+1,0)&gt;0,1,0)</formula>
    </cfRule>
    <cfRule type="expression" dxfId="125"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24" priority="718">
      <formula>IF(VLOOKUP($EI$3,#NAME?,MATCH($A4,#NAME?,0)+1,0)&gt;0,1,0)</formula>
    </cfRule>
    <cfRule type="expression" dxfId="12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22" priority="727">
      <formula>AND(IF(IFERROR(VLOOKUP($EJ$3,#NAME?,MATCH($A4,#NAME?,0)+1,0),0)&gt;0,0,1),IF(IFERROR(VLOOKUP($EJ$3,#NAME?,MATCH($A4,#NAME?,0)+1,0),0)&gt;0,0,1),IF(IFERROR(VLOOKUP($EJ$3,#NAME?,MATCH($A4,#NAME?,0)+1,0),0)&gt;0,0,1),IF(IFERROR(MATCH($A4,#NAME?,0),0)&gt;0,1,0))</formula>
    </cfRule>
    <cfRule type="expression" dxfId="121" priority="723">
      <formula>IF(LEN(EJ4)&gt;0,1,0)</formula>
    </cfRule>
    <cfRule type="expression" dxfId="120" priority="724">
      <formula>IF(VLOOKUP($EJ$3,#NAME?,MATCH($A4,#NAME?,0)+1,0)&gt;0,1,0)</formula>
    </cfRule>
    <cfRule type="expression" dxfId="119" priority="722">
      <formula>AND(AND(OR(AND(AND(OR(NOT(DY4="GHS"),DY4=""))),AND(AND(OR(NOT(DZ4="GHS"),DZ4=""))),AND(AND(OR(NOT(EA4="GHS"),EA4=""))),AND(AND(OR(NOT(EB4="GHS"),EB4=""))),AND(AND(OR(NOT(EC4="GHS"),EC4="")))),A4&lt;&gt;""))</formula>
    </cfRule>
  </conditionalFormatting>
  <conditionalFormatting sqref="EK4:EK1048576">
    <cfRule type="expression" dxfId="118" priority="733">
      <formula>AND(IF(IFERROR(VLOOKUP($EK$3,#NAME?,MATCH($A4,#NAME?,0)+1,0),0)&gt;0,0,1),IF(IFERROR(VLOOKUP($EK$3,#NAME?,MATCH($A4,#NAME?,0)+1,0),0)&gt;0,0,1),IF(IFERROR(VLOOKUP($EK$3,#NAME?,MATCH($A4,#NAME?,0)+1,0),0)&gt;0,0,1),IF(IFERROR(MATCH($A4,#NAME?,0),0)&gt;0,1,0))</formula>
    </cfRule>
    <cfRule type="expression" dxfId="117" priority="730">
      <formula>IF(VLOOKUP($EK$3,#NAME?,MATCH($A4,#NAME?,0)+1,0)&gt;0,1,0)</formula>
    </cfRule>
    <cfRule type="expression" dxfId="116" priority="729">
      <formula>IF(LEN(EK4)&gt;0,1,0)</formula>
    </cfRule>
    <cfRule type="expression" dxfId="115" priority="728">
      <formula>AND(AND(OR(AND(AND(OR(NOT(DY4="GHS"),DY4=""))),AND(AND(OR(NOT(DZ4="GHS"),DZ4=""))),AND(AND(OR(NOT(EA4="GHS"),EA4=""))),AND(AND(OR(NOT(EB4="GHS"),EB4=""))),AND(AND(OR(NOT(EC4="GHS"),EC4="")))),A4&lt;&gt;""))</formula>
    </cfRule>
  </conditionalFormatting>
  <conditionalFormatting sqref="EL4:EL1048576">
    <cfRule type="expression" dxfId="114" priority="734">
      <formula>AND(AND(OR(AND(AND(OR(NOT(DY4="GHS"),DY4=""))),AND(AND(OR(NOT(DZ4="GHS"),DZ4=""))),AND(AND(OR(NOT(EA4="GHS"),EA4=""))),AND(AND(OR(NOT(EB4="GHS"),EB4=""))),AND(AND(OR(NOT(EC4="GHS"),EC4="")))),A4&lt;&gt;""))</formula>
    </cfRule>
    <cfRule type="expression" dxfId="113" priority="736">
      <formula>IF(VLOOKUP($EL$3,#NAME?,MATCH($A4,#NAME?,0)+1,0)&gt;0,1,0)</formula>
    </cfRule>
    <cfRule type="expression" dxfId="112"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1" priority="735">
      <formula>IF(LEN(EL4)&gt;0,1,0)</formula>
    </cfRule>
  </conditionalFormatting>
  <conditionalFormatting sqref="EM4:EM1048576">
    <cfRule type="expression" dxfId="110" priority="741">
      <formula>IF(VLOOKUP($EM$3,#NAME?,MATCH($A4,#NAME?,0)+1,0)&gt;0,1,0)</formula>
    </cfRule>
    <cfRule type="expression" dxfId="109"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08" priority="746">
      <formula>IF(VLOOKUP($EN$3,#NAME?,MATCH($A4,#NAME?,0)+1,0)&gt;0,1,0)</formula>
    </cfRule>
    <cfRule type="expression" dxfId="107"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06" priority="751">
      <formula>IF(VLOOKUP($EO$3,#NAME?,MATCH($A4,#NAME?,0)+1,0)&gt;0,1,0)</formula>
    </cfRule>
    <cfRule type="expression" dxfId="10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04" priority="756">
      <formula>IF(VLOOKUP($EP$3,#NAME?,MATCH($A4,#NAME?,0)+1,0)&gt;0,1,0)</formula>
    </cfRule>
    <cfRule type="expression" dxfId="103"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02" priority="761">
      <formula>IF(VLOOKUP($EQ$3,#NAME?,MATCH($A4,#NAME?,0)+1,0)&gt;0,1,0)</formula>
    </cfRule>
    <cfRule type="expression" dxfId="101"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0" priority="766">
      <formula>IF(VLOOKUP($ER$3,#NAME?,MATCH($A4,#NAME?,0)+1,0)&gt;0,1,0)</formula>
    </cfRule>
    <cfRule type="expression" dxfId="99"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98" priority="771">
      <formula>IF(VLOOKUP($ES$3,#NAME?,MATCH($A4,#NAME?,0)+1,0)&gt;0,1,0)</formula>
    </cfRule>
    <cfRule type="expression" dxfId="97"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96" priority="776">
      <formula>IF(VLOOKUP($ET$3,#NAME?,MATCH($A4,#NAME?,0)+1,0)&gt;0,1,0)</formula>
    </cfRule>
    <cfRule type="expression" dxfId="9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94" priority="781">
      <formula>IF(VLOOKUP($EU$3,#NAME?,MATCH($A4,#NAME?,0)+1,0)&gt;0,1,0)</formula>
    </cfRule>
    <cfRule type="expression" dxfId="93"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92" priority="786">
      <formula>IF(VLOOKUP($EV$3,#NAME?,MATCH($A4,#NAME?,0)+1,0)&gt;0,1,0)</formula>
    </cfRule>
    <cfRule type="expression" dxfId="91"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0" priority="791">
      <formula>IF(VLOOKUP($EW$3,#NAME?,MATCH($A4,#NAME?,0)+1,0)&gt;0,1,0)</formula>
    </cfRule>
    <cfRule type="expression" dxfId="89"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88" priority="796">
      <formula>IF(VLOOKUP($EX$3,#NAME?,MATCH($A4,#NAME?,0)+1,0)&gt;0,1,0)</formula>
    </cfRule>
    <cfRule type="expression" dxfId="87"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86" priority="801">
      <formula>IF(VLOOKUP($EY$3,#NAME?,MATCH($A4,#NAME?,0)+1,0)&gt;0,1,0)</formula>
    </cfRule>
    <cfRule type="expression" dxfId="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84" priority="809">
      <formula>AND(IF(IFERROR(VLOOKUP($EZ$3,#NAME?,MATCH($A4,#NAME?,0)+1,0),0)&gt;0,0,1),IF(IFERROR(VLOOKUP($EZ$3,#NAME?,MATCH($A4,#NAME?,0)+1,0),0)&gt;0,0,1),IF(IFERROR(VLOOKUP($EZ$3,#NAME?,MATCH($A4,#NAME?,0)+1,0),0)&gt;0,0,1),IF(IFERROR(MATCH($A4,#NAME?,0),0)&gt;0,1,0))</formula>
    </cfRule>
    <cfRule type="expression" dxfId="83" priority="806">
      <formula>IF(VLOOKUP($EZ$3,#NAME?,MATCH($A4,#NAME?,0)+1,0)&gt;0,1,0)</formula>
    </cfRule>
  </conditionalFormatting>
  <conditionalFormatting sqref="FA4:FA1048576">
    <cfRule type="expression" dxfId="82" priority="811">
      <formula>IF(VLOOKUP($FA$3,#NAME?,MATCH($A4,#NAME?,0)+1,0)&gt;0,1,0)</formula>
    </cfRule>
    <cfRule type="expression" dxfId="81"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0" priority="816">
      <formula>IF(VLOOKUP($FB$3,#NAME?,MATCH($A4,#NAME?,0)+1,0)&gt;0,1,0)</formula>
    </cfRule>
    <cfRule type="expression" dxfId="79"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78" priority="821">
      <formula>IF(VLOOKUP($FC$3,#NAME?,MATCH($A4,#NAME?,0)+1,0)&gt;0,1,0)</formula>
    </cfRule>
    <cfRule type="expression" dxfId="77"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76" priority="826">
      <formula>IF(VLOOKUP($FD$3,#NAME?,MATCH($A4,#NAME?,0)+1,0)&gt;0,1,0)</formula>
    </cfRule>
    <cfRule type="expression" dxfId="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74" priority="831">
      <formula>IF(VLOOKUP($FE$3,#NAME?,MATCH($A4,#NAME?,0)+1,0)&gt;0,1,0)</formula>
    </cfRule>
    <cfRule type="expression" dxfId="73"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72" priority="839">
      <formula>AND(IF(IFERROR(VLOOKUP($FF$3,#NAME?,MATCH($A4,#NAME?,0)+1,0),0)&gt;0,0,1),IF(IFERROR(VLOOKUP($FF$3,#NAME?,MATCH($A4,#NAME?,0)+1,0),0)&gt;0,0,1),IF(IFERROR(VLOOKUP($FF$3,#NAME?,MATCH($A4,#NAME?,0)+1,0),0)&gt;0,0,1),IF(IFERROR(MATCH($A4,#NAME?,0),0)&gt;0,1,0))</formula>
    </cfRule>
    <cfRule type="expression" dxfId="71" priority="836">
      <formula>IF(VLOOKUP($FF$3,#NAME?,MATCH($A4,#NAME?,0)+1,0)&gt;0,1,0)</formula>
    </cfRule>
  </conditionalFormatting>
  <conditionalFormatting sqref="FG4:FG1048576">
    <cfRule type="expression" dxfId="70" priority="844">
      <formula>AND(IF(IFERROR(VLOOKUP($FG$3,#NAME?,MATCH($A4,#NAME?,0)+1,0),0)&gt;0,0,1),IF(IFERROR(VLOOKUP($FG$3,#NAME?,MATCH($A4,#NAME?,0)+1,0),0)&gt;0,0,1),IF(IFERROR(VLOOKUP($FG$3,#NAME?,MATCH($A4,#NAME?,0)+1,0),0)&gt;0,0,1),IF(IFERROR(MATCH($A4,#NAME?,0),0)&gt;0,1,0))</formula>
    </cfRule>
    <cfRule type="expression" dxfId="69" priority="841">
      <formula>IF(VLOOKUP($FG$3,#NAME?,MATCH($A4,#NAME?,0)+1,0)&gt;0,1,0)</formula>
    </cfRule>
  </conditionalFormatting>
  <conditionalFormatting sqref="FH4:FH1048576 FI5:FJ204">
    <cfRule type="expression" dxfId="68" priority="849">
      <formula>AND(IF(IFERROR(VLOOKUP($FH$3,#NAME?,MATCH($A4,#NAME?,0)+1,0),0)&gt;0,0,1),IF(IFERROR(VLOOKUP($FH$3,#NAME?,MATCH($A4,#NAME?,0)+1,0),0)&gt;0,0,1),IF(IFERROR(VLOOKUP($FH$3,#NAME?,MATCH($A4,#NAME?,0)+1,0),0)&gt;0,0,1),IF(IFERROR(MATCH($A4,#NAME?,0),0)&gt;0,1,0))</formula>
    </cfRule>
    <cfRule type="expression" dxfId="67" priority="846">
      <formula>IF(VLOOKUP($FH$3,#NAME?,MATCH($A4,#NAME?,0)+1,0)&gt;0,1,0)</formula>
    </cfRule>
  </conditionalFormatting>
  <conditionalFormatting sqref="FI4 FI7:FI1048576">
    <cfRule type="expression" dxfId="66"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65" priority="850">
      <formula>IF(LEN(FI4)&gt;0,1,0)</formula>
    </cfRule>
    <cfRule type="expression" dxfId="64" priority="851">
      <formula>IF(VLOOKUP($FI$3,#NAME?,MATCH($A4,#NAME?,0)+1,0)&gt;0,1,0)</formula>
    </cfRule>
  </conditionalFormatting>
  <conditionalFormatting sqref="FI5:FJ204">
    <cfRule type="expression" dxfId="63" priority="845">
      <formula>IF(LEN(FI5)&gt;0,1,0)</formula>
    </cfRule>
  </conditionalFormatting>
  <conditionalFormatting sqref="FJ7:FJ1048576">
    <cfRule type="expression" dxfId="62" priority="855">
      <formula>IF(LEN(FJ8)&gt;0,1,0)</formula>
    </cfRule>
    <cfRule type="expression" dxfId="61" priority="856">
      <formula>IF(VLOOKUP($FJ$3,#NAME?,MATCH($A8,#NAME?,0)+1,0)&gt;0,1,0)</formula>
    </cfRule>
    <cfRule type="expression" dxfId="6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59" priority="861">
      <formula>IF(VLOOKUP($FK$3,#NAME?,MATCH($A4,#NAME?,0)+1,0)&gt;0,1,0)</formula>
    </cfRule>
    <cfRule type="expression" dxfId="58"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57" priority="860">
      <formula>IF(LEN(FK4)&gt;0,1,0)</formula>
    </cfRule>
  </conditionalFormatting>
  <conditionalFormatting sqref="FL4:FL1048576">
    <cfRule type="expression" dxfId="56" priority="869">
      <formula>AND(IF(IFERROR(VLOOKUP($FL$3,#NAME?,MATCH($A4,#NAME?,0)+1,0),0)&gt;0,0,1),IF(IFERROR(VLOOKUP($FL$3,#NAME?,MATCH($A4,#NAME?,0)+1,0),0)&gt;0,0,1),IF(IFERROR(VLOOKUP($FL$3,#NAME?,MATCH($A4,#NAME?,0)+1,0),0)&gt;0,0,1),IF(IFERROR(MATCH($A4,#NAME?,0),0)&gt;0,1,0))</formula>
    </cfRule>
    <cfRule type="expression" dxfId="55" priority="866">
      <formula>IF(VLOOKUP($FL$3,#NAME?,MATCH($A4,#NAME?,0)+1,0)&gt;0,1,0)</formula>
    </cfRule>
  </conditionalFormatting>
  <conditionalFormatting sqref="FM4:FM1048576">
    <cfRule type="expression" dxfId="54" priority="871">
      <formula>IF(VLOOKUP($FM$3,#NAME?,MATCH($A4,#NAME?,0)+1,0)&gt;0,1,0)</formula>
    </cfRule>
    <cfRule type="expression" dxfId="53"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52" priority="876">
      <formula>IF(VLOOKUP($FN$3,#NAME?,MATCH($A4,#NAME?,0)+1,0)&gt;0,1,0)</formula>
    </cfRule>
    <cfRule type="expression" dxfId="51"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50"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49" priority="53">
      <formula>IF(LEN(K4)&gt;0,1,0)</formula>
    </cfRule>
  </conditionalFormatting>
  <conditionalFormatting sqref="FO5:FO204 K4:K211">
    <cfRule type="expression" dxfId="48" priority="1030">
      <formula>IF(LEN(K4)&gt;0,1,0)</formula>
    </cfRule>
    <cfRule type="expression" dxfId="47" priority="1031">
      <formula>IF(VLOOKUP($K$3,#NAME?,MATCH($A4,#NAME?,0)+1,0)&gt;0,1,0)</formula>
    </cfRule>
  </conditionalFormatting>
  <conditionalFormatting sqref="FO5:FO204 K5:K1048576">
    <cfRule type="expression" dxfId="46" priority="57">
      <formula>AND(IF(IFERROR(VLOOKUP($K$3,#NAME?,MATCH($A5,#NAME?,0)+1,0),0)&gt;0,0,1),IF(IFERROR(VLOOKUP($K$3,#NAME?,MATCH($A5,#NAME?,0)+1,0),0)&gt;0,0,1),IF(IFERROR(VLOOKUP($K$3,#NAME?,MATCH($A5,#NAME?,0)+1,0),0)&gt;0,0,1),IF(IFERROR(MATCH($A5,#NAME?,0),0)&gt;0,1,0))</formula>
    </cfRule>
    <cfRule type="expression" dxfId="45" priority="54">
      <formula>IF(VLOOKUP($K$3,#NAME?,MATCH($A5,#NAME?,0)+1,0)&gt;0,1,0)</formula>
    </cfRule>
  </conditionalFormatting>
  <conditionalFormatting sqref="FO122:FO1048576 FO4">
    <cfRule type="expression" dxfId="44" priority="881">
      <formula>IF(VLOOKUP($FO$3,#NAME?,MATCH($A4,#NAME?,0)+1,0)&gt;0,1,0)</formula>
    </cfRule>
  </conditionalFormatting>
  <conditionalFormatting sqref="FO122:FO1048576">
    <cfRule type="expression" dxfId="43" priority="880">
      <formula>IF(LEN(FO122)&gt;0,1,0)</formula>
    </cfRule>
  </conditionalFormatting>
  <conditionalFormatting sqref="FP4:FP1048576">
    <cfRule type="expression" dxfId="42" priority="889">
      <formula>AND(IF(IFERROR(VLOOKUP($FP$3,#NAME?,MATCH($A4,#NAME?,0)+1,0),0)&gt;0,0,1),IF(IFERROR(VLOOKUP($FP$3,#NAME?,MATCH($A4,#NAME?,0)+1,0),0)&gt;0,0,1),IF(IFERROR(VLOOKUP($FP$3,#NAME?,MATCH($A4,#NAME?,0)+1,0),0)&gt;0,0,1),IF(IFERROR(MATCH($A4,#NAME?,0),0)&gt;0,1,0))</formula>
    </cfRule>
    <cfRule type="expression" dxfId="41" priority="886">
      <formula>IF(VLOOKUP($FP$3,#NAME?,MATCH($A4,#NAME?,0)+1,0)&gt;0,1,0)</formula>
    </cfRule>
  </conditionalFormatting>
  <conditionalFormatting sqref="FP4:GJ1048576">
    <cfRule type="expression" dxfId="40" priority="885">
      <formula>IF(LEN(FP4)&gt;0,1,0)</formula>
    </cfRule>
  </conditionalFormatting>
  <conditionalFormatting sqref="FQ4:FQ1048576">
    <cfRule type="expression" dxfId="39" priority="894">
      <formula>AND(IF(IFERROR(VLOOKUP($FQ$3,#NAME?,MATCH($A4,#NAME?,0)+1,0),0)&gt;0,0,1),IF(IFERROR(VLOOKUP($FQ$3,#NAME?,MATCH($A4,#NAME?,0)+1,0),0)&gt;0,0,1),IF(IFERROR(VLOOKUP($FQ$3,#NAME?,MATCH($A4,#NAME?,0)+1,0),0)&gt;0,0,1),IF(IFERROR(MATCH($A4,#NAME?,0),0)&gt;0,1,0))</formula>
    </cfRule>
    <cfRule type="expression" dxfId="38" priority="891">
      <formula>IF(VLOOKUP($FQ$3,#NAME?,MATCH($A4,#NAME?,0)+1,0)&gt;0,1,0)</formula>
    </cfRule>
  </conditionalFormatting>
  <conditionalFormatting sqref="FR4:FR1048576">
    <cfRule type="expression" dxfId="37" priority="896">
      <formula>IF(VLOOKUP($FR$3,#NAME?,MATCH($A4,#NAME?,0)+1,0)&gt;0,1,0)</formula>
    </cfRule>
    <cfRule type="expression" dxfId="36"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35" priority="904">
      <formula>AND(IF(IFERROR(VLOOKUP($FS$3,#NAME?,MATCH($A4,#NAME?,0)+1,0),0)&gt;0,0,1),IF(IFERROR(VLOOKUP($FS$3,#NAME?,MATCH($A4,#NAME?,0)+1,0),0)&gt;0,0,1),IF(IFERROR(VLOOKUP($FS$3,#NAME?,MATCH($A4,#NAME?,0)+1,0),0)&gt;0,0,1),IF(IFERROR(MATCH($A4,#NAME?,0),0)&gt;0,1,0))</formula>
    </cfRule>
    <cfRule type="expression" dxfId="34" priority="901">
      <formula>IF(VLOOKUP($FS$3,#NAME?,MATCH($A4,#NAME?,0)+1,0)&gt;0,1,0)</formula>
    </cfRule>
  </conditionalFormatting>
  <conditionalFormatting sqref="FT4:FT1048576">
    <cfRule type="expression" dxfId="33" priority="906">
      <formula>IF(VLOOKUP($FT$3,#NAME?,MATCH($A4,#NAME?,0)+1,0)&gt;0,1,0)</formula>
    </cfRule>
    <cfRule type="expression" dxfId="32"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1" priority="911">
      <formula>IF(VLOOKUP($FU$3,#NAME?,MATCH($A4,#NAME?,0)+1,0)&gt;0,1,0)</formula>
    </cfRule>
    <cfRule type="expression" dxfId="3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29" priority="919">
      <formula>AND(IF(IFERROR(VLOOKUP($FV$3,#NAME?,MATCH($A4,#NAME?,0)+1,0),0)&gt;0,0,1),IF(IFERROR(VLOOKUP($FV$3,#NAME?,MATCH($A4,#NAME?,0)+1,0),0)&gt;0,0,1),IF(IFERROR(VLOOKUP($FV$3,#NAME?,MATCH($A4,#NAME?,0)+1,0),0)&gt;0,0,1),IF(IFERROR(MATCH($A4,#NAME?,0),0)&gt;0,1,0))</formula>
    </cfRule>
    <cfRule type="expression" dxfId="28" priority="916">
      <formula>IF(VLOOKUP($FV$3,#NAME?,MATCH($A4,#NAME?,0)+1,0)&gt;0,1,0)</formula>
    </cfRule>
  </conditionalFormatting>
  <conditionalFormatting sqref="FW4:FW1048576">
    <cfRule type="expression" dxfId="27" priority="921">
      <formula>IF(VLOOKUP($FW$3,#NAME?,MATCH($A4,#NAME?,0)+1,0)&gt;0,1,0)</formula>
    </cfRule>
    <cfRule type="expression" dxfId="26"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25" priority="926">
      <formula>IF(VLOOKUP($FX$3,#NAME?,MATCH($A4,#NAME?,0)+1,0)&gt;0,1,0)</formula>
    </cfRule>
    <cfRule type="expression" dxfId="24"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23" priority="931">
      <formula>IF(VLOOKUP($FY$3,#NAME?,MATCH($A4,#NAME?,0)+1,0)&gt;0,1,0)</formula>
    </cfRule>
    <cfRule type="expression" dxfId="22"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1" priority="936">
      <formula>IF(VLOOKUP($FZ$3,#NAME?,MATCH($A4,#NAME?,0)+1,0)&gt;0,1,0)</formula>
    </cfRule>
    <cfRule type="expression" dxfId="2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9" priority="941">
      <formula>IF(VLOOKUP($GA$3,#NAME?,MATCH($A4,#NAME?,0)+1,0)&gt;0,1,0)</formula>
    </cfRule>
    <cfRule type="expression" dxfId="18"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7" priority="946">
      <formula>IF(VLOOKUP($GB$3,#NAME?,MATCH($A4,#NAME?,0)+1,0)&gt;0,1,0)</formula>
    </cfRule>
    <cfRule type="expression" dxfId="16"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 priority="951">
      <formula>IF(VLOOKUP($GC$3,#NAME?,MATCH($A4,#NAME?,0)+1,0)&gt;0,1,0)</formula>
    </cfRule>
    <cfRule type="expression" dxfId="14"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 priority="956">
      <formula>IF(VLOOKUP($GD$3,#NAME?,MATCH($A4,#NAME?,0)+1,0)&gt;0,1,0)</formula>
    </cfRule>
    <cfRule type="expression" dxfId="12"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1" priority="961">
      <formula>IF(VLOOKUP($GE$3,#NAME?,MATCH($A4,#NAME?,0)+1,0)&gt;0,1,0)</formula>
    </cfRule>
    <cfRule type="expression" dxfId="1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9" priority="966">
      <formula>IF(VLOOKUP($GF$3,#NAME?,MATCH($A4,#NAME?,0)+1,0)&gt;0,1,0)</formula>
    </cfRule>
    <cfRule type="expression" dxfId="8"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7" priority="974">
      <formula>AND(IF(IFERROR(VLOOKUP($GG$3,#NAME?,MATCH($A4,#NAME?,0)+1,0),0)&gt;0,0,1),IF(IFERROR(VLOOKUP($GG$3,#NAME?,MATCH($A4,#NAME?,0)+1,0),0)&gt;0,0,1),IF(IFERROR(VLOOKUP($GG$3,#NAME?,MATCH($A4,#NAME?,0)+1,0),0)&gt;0,0,1),IF(IFERROR(MATCH($A4,#NAME?,0),0)&gt;0,1,0))</formula>
    </cfRule>
    <cfRule type="expression" dxfId="6" priority="971">
      <formula>IF(VLOOKUP($GG$3,#NAME?,MATCH($A4,#NAME?,0)+1,0)&gt;0,1,0)</formula>
    </cfRule>
  </conditionalFormatting>
  <conditionalFormatting sqref="GH4:GH1048576">
    <cfRule type="expression" dxfId="5" priority="979">
      <formula>AND(IF(IFERROR(VLOOKUP($GH$3,#NAME?,MATCH($A4,#NAME?,0)+1,0),0)&gt;0,0,1),IF(IFERROR(VLOOKUP($GH$3,#NAME?,MATCH($A4,#NAME?,0)+1,0),0)&gt;0,0,1),IF(IFERROR(VLOOKUP($GH$3,#NAME?,MATCH($A4,#NAME?,0)+1,0),0)&gt;0,0,1),IF(IFERROR(MATCH($A4,#NAME?,0),0)&gt;0,1,0))</formula>
    </cfRule>
    <cfRule type="expression" dxfId="4" priority="976">
      <formula>IF(VLOOKUP($GH$3,#NAME?,MATCH($A4,#NAME?,0)+1,0)&gt;0,1,0)</formula>
    </cfRule>
  </conditionalFormatting>
  <conditionalFormatting sqref="GI4:GI1048576">
    <cfRule type="expression" dxfId="3" priority="984">
      <formula>AND(IF(IFERROR(VLOOKUP($GI$3,#NAME?,MATCH($A4,#NAME?,0)+1,0),0)&gt;0,0,1),IF(IFERROR(VLOOKUP($GI$3,#NAME?,MATCH($A4,#NAME?,0)+1,0),0)&gt;0,0,1),IF(IFERROR(VLOOKUP($GI$3,#NAME?,MATCH($A4,#NAME?,0)+1,0),0)&gt;0,0,1),IF(IFERROR(MATCH($A4,#NAME?,0),0)&gt;0,1,0))</formula>
    </cfRule>
    <cfRule type="expression" dxfId="2" priority="981">
      <formula>IF(VLOOKUP($GI$3,#NAME?,MATCH($A4,#NAME?,0)+1,0)&gt;0,1,0)</formula>
    </cfRule>
  </conditionalFormatting>
  <conditionalFormatting sqref="GJ4:GJ1048576">
    <cfRule type="expression" dxfId="1" priority="989">
      <formula>AND(IF(IFERROR(VLOOKUP($GJ$3,#NAME?,MATCH($A4,#NAME?,0)+1,0),0)&gt;0,0,1),IF(IFERROR(VLOOKUP($GJ$3,#NAME?,MATCH($A4,#NAME?,0)+1,0),0)&gt;0,0,1),IF(IFERROR(VLOOKUP($GJ$3,#NAME?,MATCH($A4,#NAME?,0)+1,0),0)&gt;0,0,1),IF(IFERROR(MATCH($A4,#NAME?,0),0)&gt;0,1,0))</formula>
    </cfRule>
    <cfRule type="expression" dxfId="0"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533" priority="1">
      <formula>IF(LEN(B3)&gt;0,1,0)</formula>
    </cfRule>
    <cfRule type="expression" dxfId="532" priority="2">
      <formula>IF(VLOOKUP($AH$3,#NAME?,MATCH($A2,#NAME?,0)+1,0)&gt;0,1,0)</formula>
    </cfRule>
    <cfRule type="expression" dxfId="531" priority="3">
      <formula>IF(VLOOKUP($AH$3,#NAME?,MATCH($A2,#NAME?,0)+1,0)&gt;0,1,0)</formula>
    </cfRule>
    <cfRule type="expression" dxfId="530" priority="4">
      <formula>IF(VLOOKUP($AH$3,#NAME?,MATCH($A2,#NAME?,0)+1,0)&gt;0,1,0)</formula>
    </cfRule>
    <cfRule type="expression" dxfId="529"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28" priority="1">
      <formula>IF(LEN(B3)&gt;0,1,0)</formula>
    </cfRule>
    <cfRule type="expression" dxfId="527" priority="2">
      <formula>IF(VLOOKUP($AH$3,#NAME?,MATCH($A2,#NAME?,0)+1,0)&gt;0,1,0)</formula>
    </cfRule>
    <cfRule type="expression" dxfId="526" priority="3">
      <formula>IF(VLOOKUP($AH$3,#NAME?,MATCH($A2,#NAME?,0)+1,0)&gt;0,1,0)</formula>
    </cfRule>
    <cfRule type="expression" dxfId="525" priority="4">
      <formula>IF(VLOOKUP($AH$3,#NAME?,MATCH($A2,#NAME?,0)+1,0)&gt;0,1,0)</formula>
    </cfRule>
    <cfRule type="expression" dxfId="524"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523" priority="1">
      <formula>IF(LEN(B3)&gt;0,1,0)</formula>
    </cfRule>
    <cfRule type="expression" dxfId="522" priority="2">
      <formula>IF(VLOOKUP($AH$3,#NAME?,MATCH($A2,#NAME?,0)+1,0)&gt;0,1,0)</formula>
    </cfRule>
    <cfRule type="expression" dxfId="521" priority="3">
      <formula>IF(VLOOKUP($AH$3,#NAME?,MATCH($A2,#NAME?,0)+1,0)&gt;0,1,0)</formula>
    </cfRule>
    <cfRule type="expression" dxfId="520" priority="4">
      <formula>IF(VLOOKUP($AH$3,#NAME?,MATCH($A2,#NAME?,0)+1,0)&gt;0,1,0)</formula>
    </cfRule>
    <cfRule type="expression" dxfId="519"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2" zoomScaleNormal="100" workbookViewId="0">
      <selection activeCell="E43" sqref="E43:F4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ersatztastatur {language} Hintergrundbeleuchtung für Lenovo Thinkpad</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ersatztastatur {language} Nicht Hintergrundbeleuchtung für Lenovo Thinkpad</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c r="D4" s="42"/>
      <c r="E4" s="36"/>
      <c r="F4" s="36"/>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44" t="b">
        <f>TRUE()</f>
        <v>1</v>
      </c>
      <c r="J4" s="45" t="b">
        <f>FALSE()</f>
        <v>0</v>
      </c>
      <c r="K4" s="36" t="s">
        <v>727</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https://raw.githubusercontent.com/PatrickVibild/TellusAmazonPictures/master/pictures/Lenovo/T470/RG/DE/1.jpg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https://raw.githubusercontent.com/PatrickVibild/TellusAmazonPictures/master/pictures/Lenovo/T470/RG/DE/2.jpg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https://raw.githubusercontent.com/PatrickVibild/TellusAmazonPictures/master/pictures/Lenovo/T470/RG/DE/3.jpg</v>
      </c>
      <c r="P4" t="str">
        <f t="shared" ref="P4:P35" si="3">IF(ISBLANK(K4),"",IF(L4, "https://raw.githubusercontent.com/PatrickVibild/TellusAmazonPictures/master/pictures/"&amp;K4&amp;"/4.jpg", ""))</f>
        <v>https://raw.githubusercontent.com/PatrickVibild/TellusAmazonPictures/master/pictures/Lenovo/T470/RG/DE/4.jpg</v>
      </c>
      <c r="Q4" t="str">
        <f t="shared" ref="Q4:Q35" si="4">IF(ISBLANK(K4),"",IF(L4, "https://raw.githubusercontent.com/PatrickVibild/TellusAmazonPictures/master/pictures/"&amp;K4&amp;"/5.jpg", ""))</f>
        <v>https://raw.githubusercontent.com/PatrickVibild/TellusAmazonPictures/master/pictures/Lenovo/T470/RG/DE/5.jpg</v>
      </c>
      <c r="R4" t="str">
        <f t="shared" ref="R4:R35" si="5">IF(ISBLANK(K4),"",IF(L4, "https://raw.githubusercontent.com/PatrickVibild/TellusAmazonPictures/master/pictures/"&amp;K4&amp;"/6.jpg", ""))</f>
        <v>https://raw.githubusercontent.com/PatrickVibild/TellusAmazonPictures/master/pictures/Lenovo/T470/RG/DE/6.jpg</v>
      </c>
      <c r="S4" t="str">
        <f t="shared" ref="S4:S35" si="6">IF(ISBLANK(K4),"",IF(L4, "https://raw.githubusercontent.com/PatrickVibild/TellusAmazonPictures/master/pictures/"&amp;K4&amp;"/7.jpg", ""))</f>
        <v>https://raw.githubusercontent.com/PatrickVibild/TellusAmazonPictures/master/pictures/Lenovo/T470/RG/DE/7.jpg</v>
      </c>
      <c r="T4" t="str">
        <f t="shared" ref="T4:T35" si="7">IF(ISBLANK(K4),"",IF(L4, "https://raw.githubusercontent.com/PatrickVibild/TellusAmazonPictures/master/pictures/"&amp;K4&amp;"/8.jpg",""))</f>
        <v>https://raw.githubusercontent.com/PatrickVibild/TellusAmazonPictures/master/pictures/Lenovo/T470/RG/DE/8.jpg</v>
      </c>
      <c r="U4" t="str">
        <f t="shared" ref="U4:U35" si="8">IF(ISBLANK(K4),"",IF(L4, "https://raw.githubusercontent.com/PatrickVibild/TellusAmazonPictures/master/pictures/"&amp;K4&amp;"/9.jpg", ""))</f>
        <v>https://raw.githubusercontent.com/PatrickVibild/TellusAmazonPictures/master/pictures/Lenovo/T470/RG/DE/9.jpg</v>
      </c>
      <c r="V4" s="43">
        <f>MATCH(G4,options!$D$1:$D$20,0)</f>
        <v>1</v>
      </c>
    </row>
    <row r="5" spans="1:22" ht="28" x14ac:dyDescent="0.15">
      <c r="A5" s="37" t="s">
        <v>371</v>
      </c>
      <c r="B5" s="41"/>
      <c r="C5" s="42"/>
      <c r="D5" s="42"/>
      <c r="E5" s="36"/>
      <c r="F5" s="36"/>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44" t="b">
        <f>TRUE()</f>
        <v>1</v>
      </c>
      <c r="J5" s="45" t="b">
        <f>FALSE()</f>
        <v>0</v>
      </c>
      <c r="K5" s="36" t="s">
        <v>728</v>
      </c>
      <c r="L5" s="46" t="b">
        <f>TRUE()</f>
        <v>1</v>
      </c>
      <c r="M5" s="47" t="str">
        <f t="shared" si="0"/>
        <v>https://raw.githubusercontent.com/PatrickVibild/TellusAmazonPictures/master/pictures/Lenovo/T470/RG/FR/1.jpg</v>
      </c>
      <c r="N5" s="47" t="str">
        <f t="shared" si="1"/>
        <v>https://raw.githubusercontent.com/PatrickVibild/TellusAmazonPictures/master/pictures/Lenovo/T470/RG/FR/2.jpg</v>
      </c>
      <c r="O5" s="48" t="str">
        <f t="shared" si="2"/>
        <v>https://raw.githubusercontent.com/PatrickVibild/TellusAmazonPictures/master/pictures/Lenovo/T470/RG/FR/3.jpg</v>
      </c>
      <c r="P5" t="str">
        <f t="shared" si="3"/>
        <v>https://raw.githubusercontent.com/PatrickVibild/TellusAmazonPictures/master/pictures/Lenovo/T470/RG/FR/4.jpg</v>
      </c>
      <c r="Q5" t="str">
        <f t="shared" si="4"/>
        <v>https://raw.githubusercontent.com/PatrickVibild/TellusAmazonPictures/master/pictures/Lenovo/T470/RG/FR/5.jpg</v>
      </c>
      <c r="R5" t="str">
        <f t="shared" si="5"/>
        <v>https://raw.githubusercontent.com/PatrickVibild/TellusAmazonPictures/master/pictures/Lenovo/T470/RG/FR/6.jpg</v>
      </c>
      <c r="S5" t="str">
        <f t="shared" si="6"/>
        <v>https://raw.githubusercontent.com/PatrickVibild/TellusAmazonPictures/master/pictures/Lenovo/T470/RG/FR/7.jpg</v>
      </c>
      <c r="T5" t="str">
        <f t="shared" si="7"/>
        <v>https://raw.githubusercontent.com/PatrickVibild/TellusAmazonPictures/master/pictures/Lenovo/T470/RG/FR/8.jpg</v>
      </c>
      <c r="U5" t="str">
        <f t="shared" si="8"/>
        <v>https://raw.githubusercontent.com/PatrickVibild/TellusAmazonPictures/master/pictures/Lenovo/T470/RG/FR/9.jpg</v>
      </c>
      <c r="V5" s="43">
        <f>MATCH(G5,options!$D$1:$D$20,0)</f>
        <v>2</v>
      </c>
    </row>
    <row r="6" spans="1:22" ht="28" x14ac:dyDescent="0.15">
      <c r="A6" s="37" t="s">
        <v>373</v>
      </c>
      <c r="B6" s="49" t="s">
        <v>414</v>
      </c>
      <c r="C6" s="42"/>
      <c r="D6" s="42"/>
      <c r="E6" s="36"/>
      <c r="F6" s="36"/>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44" t="b">
        <f>TRUE()</f>
        <v>1</v>
      </c>
      <c r="J6" s="45" t="b">
        <f>FALSE()</f>
        <v>0</v>
      </c>
      <c r="K6" s="36" t="s">
        <v>729</v>
      </c>
      <c r="L6" s="46" t="b">
        <f>TRUE()</f>
        <v>1</v>
      </c>
      <c r="M6" s="47" t="str">
        <f t="shared" si="0"/>
        <v>https://raw.githubusercontent.com/PatrickVibild/TellusAmazonPictures/master/pictures/Lenovo/T470/RG/IT/1.jpg</v>
      </c>
      <c r="N6" s="47" t="str">
        <f t="shared" si="1"/>
        <v>https://raw.githubusercontent.com/PatrickVibild/TellusAmazonPictures/master/pictures/Lenovo/T470/RG/IT/2.jpg</v>
      </c>
      <c r="O6" s="48" t="str">
        <f t="shared" si="2"/>
        <v>https://raw.githubusercontent.com/PatrickVibild/TellusAmazonPictures/master/pictures/Lenovo/T470/RG/IT/3.jpg</v>
      </c>
      <c r="P6" t="str">
        <f t="shared" si="3"/>
        <v>https://raw.githubusercontent.com/PatrickVibild/TellusAmazonPictures/master/pictures/Lenovo/T470/RG/IT/4.jpg</v>
      </c>
      <c r="Q6" t="str">
        <f t="shared" si="4"/>
        <v>https://raw.githubusercontent.com/PatrickVibild/TellusAmazonPictures/master/pictures/Lenovo/T470/RG/IT/5.jpg</v>
      </c>
      <c r="R6" t="str">
        <f t="shared" si="5"/>
        <v>https://raw.githubusercontent.com/PatrickVibild/TellusAmazonPictures/master/pictures/Lenovo/T470/RG/IT/6.jpg</v>
      </c>
      <c r="S6" t="str">
        <f t="shared" si="6"/>
        <v>https://raw.githubusercontent.com/PatrickVibild/TellusAmazonPictures/master/pictures/Lenovo/T470/RG/IT/7.jpg</v>
      </c>
      <c r="T6" t="str">
        <f t="shared" si="7"/>
        <v>https://raw.githubusercontent.com/PatrickVibild/TellusAmazonPictures/master/pictures/Lenovo/T470/RG/IT/8.jpg</v>
      </c>
      <c r="U6" t="str">
        <f t="shared" si="8"/>
        <v>https://raw.githubusercontent.com/PatrickVibild/TellusAmazonPictures/master/pictures/Lenovo/T470/RG/IT/9.jpg</v>
      </c>
      <c r="V6" s="43">
        <f>MATCH(G6,options!$D$1:$D$20,0)</f>
        <v>3</v>
      </c>
    </row>
    <row r="7" spans="1:22" ht="28" x14ac:dyDescent="0.15">
      <c r="A7" s="37" t="s">
        <v>376</v>
      </c>
      <c r="B7" s="50" t="str">
        <f>IF(B6=options!C1,"32","41")</f>
        <v>32</v>
      </c>
      <c r="C7" s="42"/>
      <c r="D7" s="42"/>
      <c r="E7" s="36"/>
      <c r="F7" s="36"/>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44" t="b">
        <f>TRUE()</f>
        <v>1</v>
      </c>
      <c r="J7" s="45" t="b">
        <f>FALSE()</f>
        <v>0</v>
      </c>
      <c r="K7" s="36" t="s">
        <v>730</v>
      </c>
      <c r="L7" s="46" t="b">
        <f>TRUE()</f>
        <v>1</v>
      </c>
      <c r="M7" s="47" t="str">
        <f t="shared" si="0"/>
        <v>https://raw.githubusercontent.com/PatrickVibild/TellusAmazonPictures/master/pictures/Lenovo/T470/RG/ES/1.jpg</v>
      </c>
      <c r="N7" s="47" t="str">
        <f t="shared" si="1"/>
        <v>https://raw.githubusercontent.com/PatrickVibild/TellusAmazonPictures/master/pictures/Lenovo/T470/RG/ES/2.jpg</v>
      </c>
      <c r="O7" s="48" t="str">
        <f t="shared" si="2"/>
        <v>https://raw.githubusercontent.com/PatrickVibild/TellusAmazonPictures/master/pictures/Lenovo/T470/RG/ES/3.jpg</v>
      </c>
      <c r="P7" t="str">
        <f t="shared" si="3"/>
        <v>https://raw.githubusercontent.com/PatrickVibild/TellusAmazonPictures/master/pictures/Lenovo/T470/RG/ES/4.jpg</v>
      </c>
      <c r="Q7" t="str">
        <f t="shared" si="4"/>
        <v>https://raw.githubusercontent.com/PatrickVibild/TellusAmazonPictures/master/pictures/Lenovo/T470/RG/ES/5.jpg</v>
      </c>
      <c r="R7" t="str">
        <f t="shared" si="5"/>
        <v>https://raw.githubusercontent.com/PatrickVibild/TellusAmazonPictures/master/pictures/Lenovo/T470/RG/ES/6.jpg</v>
      </c>
      <c r="S7" t="str">
        <f t="shared" si="6"/>
        <v>https://raw.githubusercontent.com/PatrickVibild/TellusAmazonPictures/master/pictures/Lenovo/T470/RG/ES/7.jpg</v>
      </c>
      <c r="T7" t="str">
        <f t="shared" si="7"/>
        <v>https://raw.githubusercontent.com/PatrickVibild/TellusAmazonPictures/master/pictures/Lenovo/T470/RG/ES/8.jpg</v>
      </c>
      <c r="U7" t="str">
        <f t="shared" si="8"/>
        <v>https://raw.githubusercontent.com/PatrickVibild/TellusAmazonPictures/master/pictures/Lenovo/T470/RG/ES/9.jpg</v>
      </c>
      <c r="V7" s="43">
        <f>MATCH(G7,options!$D$1:$D$20,0)</f>
        <v>4</v>
      </c>
    </row>
    <row r="8" spans="1:22" ht="28" x14ac:dyDescent="0.15">
      <c r="A8" s="37" t="s">
        <v>378</v>
      </c>
      <c r="B8" s="50" t="str">
        <f>IF(B6=options!C1,"18","17")</f>
        <v>18</v>
      </c>
      <c r="C8" s="42"/>
      <c r="D8" s="42"/>
      <c r="E8" s="36"/>
      <c r="F8" s="36"/>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f>FALSE()</f>
        <v>0</v>
      </c>
      <c r="K8" s="36" t="s">
        <v>731</v>
      </c>
      <c r="L8" s="46" t="b">
        <f>TRUE()</f>
        <v>1</v>
      </c>
      <c r="M8" s="47" t="str">
        <f t="shared" si="0"/>
        <v>https://raw.githubusercontent.com/PatrickVibild/TellusAmazonPictures/master/pictures/Lenovo/T470/RG/UK/1.jpg</v>
      </c>
      <c r="N8" s="47" t="str">
        <f t="shared" si="1"/>
        <v>https://raw.githubusercontent.com/PatrickVibild/TellusAmazonPictures/master/pictures/Lenovo/T470/RG/UK/2.jpg</v>
      </c>
      <c r="O8" s="48" t="str">
        <f t="shared" si="2"/>
        <v>https://raw.githubusercontent.com/PatrickVibild/TellusAmazonPictures/master/pictures/Lenovo/T470/RG/UK/3.jpg</v>
      </c>
      <c r="P8" t="str">
        <f t="shared" si="3"/>
        <v>https://raw.githubusercontent.com/PatrickVibild/TellusAmazonPictures/master/pictures/Lenovo/T470/RG/UK/4.jpg</v>
      </c>
      <c r="Q8" t="str">
        <f t="shared" si="4"/>
        <v>https://raw.githubusercontent.com/PatrickVibild/TellusAmazonPictures/master/pictures/Lenovo/T470/RG/UK/5.jpg</v>
      </c>
      <c r="R8" t="str">
        <f t="shared" si="5"/>
        <v>https://raw.githubusercontent.com/PatrickVibild/TellusAmazonPictures/master/pictures/Lenovo/T470/RG/UK/6.jpg</v>
      </c>
      <c r="S8" t="str">
        <f t="shared" si="6"/>
        <v>https://raw.githubusercontent.com/PatrickVibild/TellusAmazonPictures/master/pictures/Lenovo/T470/RG/UK/7.jpg</v>
      </c>
      <c r="T8" t="str">
        <f t="shared" si="7"/>
        <v>https://raw.githubusercontent.com/PatrickVibild/TellusAmazonPictures/master/pictures/Lenovo/T470/RG/UK/8.jpg</v>
      </c>
      <c r="U8" t="str">
        <f t="shared" si="8"/>
        <v>https://raw.githubusercontent.com/PatrickVibild/TellusAmazonPictures/master/pictures/Lenovo/T470/RG/UK/9.jpg</v>
      </c>
      <c r="V8" s="43">
        <f>MATCH(G8,options!$D$1:$D$20,0)</f>
        <v>5</v>
      </c>
    </row>
    <row r="9" spans="1:22" ht="28" x14ac:dyDescent="0.15">
      <c r="A9" s="37" t="s">
        <v>380</v>
      </c>
      <c r="B9" s="50" t="str">
        <f>IF(B6=options!C1,"2","5")</f>
        <v>2</v>
      </c>
      <c r="C9" s="42"/>
      <c r="D9" s="42"/>
      <c r="E9" s="36"/>
      <c r="F9" s="36"/>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44" t="b">
        <f>TRUE()</f>
        <v>1</v>
      </c>
      <c r="J9" s="45" t="b">
        <f>FALSE()</f>
        <v>0</v>
      </c>
      <c r="K9" s="36" t="s">
        <v>732</v>
      </c>
      <c r="L9" s="46" t="b">
        <v>0</v>
      </c>
      <c r="M9" s="47" t="str">
        <f t="shared" si="0"/>
        <v>https://download.lenovo.com/Images/Parts/Lenovo/T470/RG/NOR/Lenovo/T470/RG/NOR_A.jpg</v>
      </c>
      <c r="N9" s="47" t="str">
        <f t="shared" si="1"/>
        <v>https://download.lenovo.com/Images/Parts/Lenovo/T470/RG/NOR/Lenovo/T470/RG/NOR_B.jpg</v>
      </c>
      <c r="O9" s="48" t="str">
        <f t="shared" si="2"/>
        <v>https://download.lenovo.com/Images/Parts/Lenovo/T470/RG/NOR/Lenovo/T470/RG/NOR_details.jpg</v>
      </c>
      <c r="P9" t="str">
        <f t="shared" si="3"/>
        <v/>
      </c>
      <c r="Q9" t="str">
        <f t="shared" si="4"/>
        <v/>
      </c>
      <c r="R9" t="str">
        <f t="shared" si="5"/>
        <v/>
      </c>
      <c r="S9" t="str">
        <f t="shared" si="6"/>
        <v/>
      </c>
      <c r="T9" t="str">
        <f t="shared" si="7"/>
        <v/>
      </c>
      <c r="U9" t="str">
        <f t="shared" si="8"/>
        <v/>
      </c>
      <c r="V9" s="43">
        <f>MATCH(G9,options!$D$1:$D$20,0)</f>
        <v>6</v>
      </c>
    </row>
    <row r="10" spans="1:22" ht="14" x14ac:dyDescent="0.15">
      <c r="A10" t="s">
        <v>382</v>
      </c>
      <c r="B10" s="51"/>
      <c r="C10" s="42"/>
      <c r="D10" s="42"/>
      <c r="E10" s="36"/>
      <c r="F10" s="36"/>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Belgier</v>
      </c>
      <c r="I10" s="44" t="b">
        <f>TRUE()</f>
        <v>1</v>
      </c>
      <c r="J10" s="45" t="b">
        <f>FALSE()</f>
        <v>0</v>
      </c>
      <c r="K10" s="36" t="s">
        <v>702</v>
      </c>
      <c r="L10" s="46" t="b">
        <f>FALSE()</f>
        <v>0</v>
      </c>
      <c r="M10" s="47" t="str">
        <f t="shared" si="0"/>
        <v>https://download.lenovo.com/Images/Parts/01EN934/01EN934_A.jpg</v>
      </c>
      <c r="N10" s="47" t="str">
        <f t="shared" si="1"/>
        <v>https://download.lenovo.com/Images/Parts/01EN934/01EN934_B.jpg</v>
      </c>
      <c r="O10" s="48" t="str">
        <f t="shared" si="2"/>
        <v>https://download.lenovo.com/Images/Parts/01EN934/01EN934_details.jpg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36"/>
      <c r="F11" s="36"/>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Bulgarisch</v>
      </c>
      <c r="I11" s="44" t="b">
        <f>TRUE()</f>
        <v>1</v>
      </c>
      <c r="J11" s="45" t="b">
        <f>FALSE()</f>
        <v>0</v>
      </c>
      <c r="K11" s="36" t="s">
        <v>703</v>
      </c>
      <c r="L11" s="46" t="b">
        <f>FALSE()</f>
        <v>0</v>
      </c>
      <c r="M11" s="47" t="str">
        <f t="shared" si="0"/>
        <v>https://download.lenovo.com/Images/Parts/01EN935/01EN935_A.jpg</v>
      </c>
      <c r="N11" s="47" t="str">
        <f t="shared" si="1"/>
        <v>https://download.lenovo.com/Images/Parts/01EN935/01EN935_B.jpg</v>
      </c>
      <c r="O11" s="48" t="str">
        <f t="shared" si="2"/>
        <v>https://download.lenovo.com/Images/Parts/01EN935/01EN935_details.jpg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c r="D12" s="42"/>
      <c r="E12" s="36"/>
      <c r="F12" s="36"/>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Tschechisch</v>
      </c>
      <c r="I12" s="44" t="b">
        <f>TRUE()</f>
        <v>1</v>
      </c>
      <c r="J12" s="45" t="b">
        <f>FALSE()</f>
        <v>0</v>
      </c>
      <c r="K12" s="36" t="s">
        <v>704</v>
      </c>
      <c r="L12" s="46" t="b">
        <f>FALSE()</f>
        <v>0</v>
      </c>
      <c r="M12" s="47" t="str">
        <f t="shared" si="0"/>
        <v>https://download.lenovo.com/Images/Parts/01ER508/01ER508_A.jpg</v>
      </c>
      <c r="N12" s="47" t="str">
        <f t="shared" si="1"/>
        <v>https://download.lenovo.com/Images/Parts/01ER508/01ER508_B.jpg</v>
      </c>
      <c r="O12" s="48" t="str">
        <f t="shared" si="2"/>
        <v>https://download.lenovo.com/Images/Parts/01ER508/01ER508_details.jpg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36" t="s">
        <v>677</v>
      </c>
      <c r="C13" s="42"/>
      <c r="D13" s="42"/>
      <c r="E13" s="36"/>
      <c r="F13" s="36"/>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Dänisch</v>
      </c>
      <c r="I13" s="44" t="b">
        <f>TRUE()</f>
        <v>1</v>
      </c>
      <c r="J13" s="45" t="b">
        <f>FALSE()</f>
        <v>0</v>
      </c>
      <c r="K13" s="36" t="s">
        <v>705</v>
      </c>
      <c r="L13" s="46" t="b">
        <f>FALSE()</f>
        <v>0</v>
      </c>
      <c r="M13" s="47" t="str">
        <f t="shared" si="0"/>
        <v>https://download.lenovo.com/Images/Parts/01ER509/01ER509_A.jpg</v>
      </c>
      <c r="N13" s="47" t="str">
        <f t="shared" si="1"/>
        <v>https://download.lenovo.com/Images/Parts/01ER509/01ER509_B.jpg</v>
      </c>
      <c r="O13" s="48" t="str">
        <f t="shared" si="2"/>
        <v>https://download.lenovo.com/Images/Parts/01ER509/01ER509_details.jpg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36">
        <v>5714401470991</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Hungarisch</v>
      </c>
      <c r="I14" s="44" t="b">
        <f>TRUE()</f>
        <v>1</v>
      </c>
      <c r="J14" s="45" t="b">
        <f>FALSE()</f>
        <v>0</v>
      </c>
      <c r="K14" s="36" t="s">
        <v>706</v>
      </c>
      <c r="L14" s="46" t="b">
        <f>FALSE()</f>
        <v>0</v>
      </c>
      <c r="M14" s="47" t="str">
        <f t="shared" si="0"/>
        <v>https://download.lenovo.com/Images/Parts/01EN943/01EN943_A.jpg</v>
      </c>
      <c r="N14" s="47" t="str">
        <f t="shared" si="1"/>
        <v>https://download.lenovo.com/Images/Parts/01EN943/01EN943_B.jpg</v>
      </c>
      <c r="O14" s="48" t="str">
        <f t="shared" si="2"/>
        <v>https://download.lenovo.com/Images/Parts/01EN943/01EN943_details.jpg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Niederländisch</v>
      </c>
      <c r="I15" s="44" t="b">
        <f>TRUE()</f>
        <v>1</v>
      </c>
      <c r="J15" s="45" t="b">
        <f>FALSE()</f>
        <v>0</v>
      </c>
      <c r="K15" s="36" t="s">
        <v>707</v>
      </c>
      <c r="L15" s="46" t="b">
        <f>FALSE()</f>
        <v>0</v>
      </c>
      <c r="M15" s="47" t="str">
        <f t="shared" si="0"/>
        <v>https://download.lenovo.com/Images/Parts/01EN947/01EN947_A.jpg</v>
      </c>
      <c r="N15" s="47" t="str">
        <f t="shared" si="1"/>
        <v>https://download.lenovo.com/Images/Parts/01EN947/01EN947_B.jpg</v>
      </c>
      <c r="O15" s="48" t="str">
        <f t="shared" si="2"/>
        <v>https://download.lenovo.com/Images/Parts/01EN947/01EN947_details.jpg</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norwegisch</v>
      </c>
      <c r="I16" s="44" t="b">
        <f>TRUE()</f>
        <v>1</v>
      </c>
      <c r="J16" s="45" t="b">
        <f>FALSE()</f>
        <v>0</v>
      </c>
      <c r="K16" s="36" t="s">
        <v>708</v>
      </c>
      <c r="L16" s="46" t="b">
        <f>FALSE()</f>
        <v>0</v>
      </c>
      <c r="M16" s="47" t="str">
        <f t="shared" si="0"/>
        <v>https://download.lenovo.com/Images/Parts/01ER520/01ER520_A.jpg</v>
      </c>
      <c r="N16" s="47" t="str">
        <f t="shared" si="1"/>
        <v>https://download.lenovo.com/Images/Parts/01ER520/01ER520_B.jpg</v>
      </c>
      <c r="O16" s="48" t="str">
        <f t="shared" si="2"/>
        <v>https://download.lenovo.com/Images/Parts/01ER520/01ER520_details.jpg</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Polieren</v>
      </c>
      <c r="I17" s="44" t="b">
        <f>TRUE()</f>
        <v>1</v>
      </c>
      <c r="J17" s="45" t="b">
        <f>FALSE()</f>
        <v>0</v>
      </c>
      <c r="K17" s="36"/>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Portugiesisch</v>
      </c>
      <c r="I18" s="44" t="b">
        <f>TRUE()</f>
        <v>1</v>
      </c>
      <c r="J18" s="45" t="b">
        <f>FALSE()</f>
        <v>0</v>
      </c>
      <c r="K18" s="36" t="s">
        <v>709</v>
      </c>
      <c r="L18" s="46" t="b">
        <f>FALSE()</f>
        <v>0</v>
      </c>
      <c r="M18" s="47" t="str">
        <f t="shared" si="0"/>
        <v>https://download.lenovo.com/Images/Parts/01EN950/01EN950_A.jpg</v>
      </c>
      <c r="N18" s="47" t="str">
        <f t="shared" si="1"/>
        <v>https://download.lenovo.com/Images/Parts/01EN950/01EN950_B.jpg</v>
      </c>
      <c r="O18" s="48" t="str">
        <f t="shared" si="2"/>
        <v>https://download.lenovo.com/Images/Parts/01EN950/01EN950_details.jpg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Schwedisch -  finnisch</v>
      </c>
      <c r="I19" s="44" t="b">
        <f>TRUE()</f>
        <v>1</v>
      </c>
      <c r="J19" s="45" t="b">
        <f>FALSE()</f>
        <v>0</v>
      </c>
      <c r="K19" s="36" t="s">
        <v>710</v>
      </c>
      <c r="L19" s="46" t="b">
        <f>FALSE()</f>
        <v>0</v>
      </c>
      <c r="M19" s="47" t="str">
        <f t="shared" si="0"/>
        <v>https://download.lenovo.com/Images/Parts/01EN954/01EN954_A.jpg</v>
      </c>
      <c r="N19" s="47" t="str">
        <f t="shared" si="1"/>
        <v>https://download.lenovo.com/Images/Parts/01EN954/01EN954_B.jpg</v>
      </c>
      <c r="O19" s="48" t="str">
        <f t="shared" si="2"/>
        <v>https://download.lenovo.com/Images/Parts/01EN954/01EN954_details.jpg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417</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Schweizerisch</v>
      </c>
      <c r="I20" s="44" t="b">
        <f>TRUE()</f>
        <v>1</v>
      </c>
      <c r="J20" s="45" t="b">
        <f>FALSE()</f>
        <v>0</v>
      </c>
      <c r="K20" s="36" t="s">
        <v>711</v>
      </c>
      <c r="L20" s="46" t="b">
        <f>FALSE()</f>
        <v>0</v>
      </c>
      <c r="M20" s="47" t="str">
        <f t="shared" si="0"/>
        <v>https://download.lenovo.com/Images/Parts/01EN955/01EN955_A.jpg</v>
      </c>
      <c r="N20" s="47" t="str">
        <f t="shared" si="1"/>
        <v>https://download.lenovo.com/Images/Parts/01EN955/01EN955_B.jpg</v>
      </c>
      <c r="O20" s="48" t="str">
        <f t="shared" si="2"/>
        <v>https://download.lenovo.com/Images/Parts/01EN955/01EN955_details.jpg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t="s">
        <v>733</v>
      </c>
      <c r="L21" s="46" t="b">
        <f>TRUE()</f>
        <v>1</v>
      </c>
      <c r="M21" s="47" t="str">
        <f t="shared" si="0"/>
        <v>https://raw.githubusercontent.com/PatrickVibild/TellusAmazonPictures/master/pictures/Lenovo/T470/RG/USI/1.jpg</v>
      </c>
      <c r="N21" s="47" t="str">
        <f t="shared" si="1"/>
        <v>https://raw.githubusercontent.com/PatrickVibild/TellusAmazonPictures/master/pictures/Lenovo/T470/RG/USI/2.jpg</v>
      </c>
      <c r="O21" s="48" t="str">
        <f t="shared" si="2"/>
        <v>https://raw.githubusercontent.com/PatrickVibild/TellusAmazonPictures/master/pictures/Lenovo/T470/RG/USI/3.jpg</v>
      </c>
      <c r="P21" t="str">
        <f t="shared" si="3"/>
        <v>https://raw.githubusercontent.com/PatrickVibild/TellusAmazonPictures/master/pictures/Lenovo/T470/RG/USI/4.jpg</v>
      </c>
      <c r="Q21" t="str">
        <f t="shared" si="4"/>
        <v>https://raw.githubusercontent.com/PatrickVibild/TellusAmazonPictures/master/pictures/Lenovo/T470/RG/USI/5.jpg</v>
      </c>
      <c r="R21" t="str">
        <f t="shared" si="5"/>
        <v>https://raw.githubusercontent.com/PatrickVibild/TellusAmazonPictures/master/pictures/Lenovo/T470/RG/USI/6.jpg</v>
      </c>
      <c r="S21" t="str">
        <f t="shared" si="6"/>
        <v>https://raw.githubusercontent.com/PatrickVibild/TellusAmazonPictures/master/pictures/Lenovo/T470/RG/USI/7.jpg</v>
      </c>
      <c r="T21" t="str">
        <f t="shared" si="7"/>
        <v>https://raw.githubusercontent.com/PatrickVibild/TellusAmazonPictures/master/pictures/Lenovo/T470/RG/USI/8.jpg</v>
      </c>
      <c r="U21" t="str">
        <f t="shared" si="8"/>
        <v>https://raw.githubusercontent.com/PatrickVibild/TellusAmazonPictures/master/pictures/Lenovo/T470/RG/USI/9.jpg</v>
      </c>
      <c r="V21" s="43">
        <f>MATCH(G21,options!$D$1:$D$20,0)</f>
        <v>16</v>
      </c>
    </row>
    <row r="22" spans="1:22" ht="14"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44" t="b">
        <f>TRUE()</f>
        <v>1</v>
      </c>
      <c r="J22" s="45" t="b">
        <f>FALSE()</f>
        <v>0</v>
      </c>
      <c r="K22" s="36" t="s">
        <v>713</v>
      </c>
      <c r="L22" s="46" t="b">
        <f>FALSE()</f>
        <v>0</v>
      </c>
      <c r="M22" s="47" t="str">
        <f t="shared" si="0"/>
        <v>https://download.lenovo.com/Images/Parts/01ER523/01ER523_A.jpg</v>
      </c>
      <c r="N22" s="47" t="str">
        <f t="shared" si="1"/>
        <v>https://download.lenovo.com/Images/Parts/01ER523/01ER523_B.jpg</v>
      </c>
      <c r="O22" s="48" t="str">
        <f t="shared" si="2"/>
        <v>https://download.lenovo.com/Images/Parts/01ER523/01ER523_details.jpg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Ersatz-Lenovo-Laptop-Tastatur, gleiche Qualität wie OEM-Tastaturen. TellusRem ist seit 2011 der weltweit führende Distributor von Tastaturen. Perfekte Ersatztastatur, einfach auszutauschen und zu installieren. </v>
      </c>
      <c r="C23" s="42"/>
      <c r="D23" s="42"/>
      <c r="E23" s="36"/>
      <c r="F23" s="60"/>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4" t="b">
        <f>TRUE()</f>
        <v>1</v>
      </c>
      <c r="J23" s="45" t="b">
        <f>FALSE()</f>
        <v>0</v>
      </c>
      <c r="K23" s="36" t="s">
        <v>734</v>
      </c>
      <c r="L23" s="46" t="b">
        <f>TRUE()</f>
        <v>1</v>
      </c>
      <c r="M23" s="47" t="str">
        <f t="shared" si="0"/>
        <v>https://raw.githubusercontent.com/PatrickVibild/TellusAmazonPictures/master/pictures/Lenovo/T470/RG/US/1.jpg</v>
      </c>
      <c r="N23" s="47" t="str">
        <f t="shared" si="1"/>
        <v>https://raw.githubusercontent.com/PatrickVibild/TellusAmazonPictures/master/pictures/Lenovo/T470/RG/US/2.jpg</v>
      </c>
      <c r="O23" s="48" t="str">
        <f t="shared" si="2"/>
        <v>https://raw.githubusercontent.com/PatrickVibild/TellusAmazonPictures/master/pictures/Lenovo/T470/RG/US/3.jpg</v>
      </c>
      <c r="P23" t="str">
        <f t="shared" si="3"/>
        <v>https://raw.githubusercontent.com/PatrickVibild/TellusAmazonPictures/master/pictures/Lenovo/T470/RG/US/4.jpg</v>
      </c>
      <c r="Q23" t="str">
        <f t="shared" si="4"/>
        <v>https://raw.githubusercontent.com/PatrickVibild/TellusAmazonPictures/master/pictures/Lenovo/T470/RG/US/5.jpg</v>
      </c>
      <c r="R23" t="str">
        <f t="shared" si="5"/>
        <v>https://raw.githubusercontent.com/PatrickVibild/TellusAmazonPictures/master/pictures/Lenovo/T470/RG/US/6.jpg</v>
      </c>
      <c r="S23" t="str">
        <f t="shared" si="6"/>
        <v>https://raw.githubusercontent.com/PatrickVibild/TellusAmazonPictures/master/pictures/Lenovo/T470/RG/US/7.jpg</v>
      </c>
      <c r="T23" t="str">
        <f t="shared" si="7"/>
        <v>https://raw.githubusercontent.com/PatrickVibild/TellusAmazonPictures/master/pictures/Lenovo/T470/RG/US/8.jpg</v>
      </c>
      <c r="U23" t="str">
        <f t="shared" si="8"/>
        <v>https://raw.githubusercontent.com/PatrickVibild/TellusAmazonPictures/master/pictures/Lenovo/T470/RG/US/9.jpg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2" t="b">
        <f>FALSE()</f>
        <v>0</v>
      </c>
      <c r="D24" s="42" t="b">
        <f>TRUE()</f>
        <v>1</v>
      </c>
      <c r="E24" s="36">
        <v>5714401470212</v>
      </c>
      <c r="F24" s="36" t="s">
        <v>678</v>
      </c>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44"/>
      <c r="J24" s="45" t="b">
        <f>TRUE()</f>
        <v>1</v>
      </c>
      <c r="K24" s="36" t="s">
        <v>697</v>
      </c>
      <c r="L24" s="46" t="b">
        <f>TRUE()</f>
        <v>1</v>
      </c>
      <c r="M24" s="47" t="str">
        <f t="shared" si="0"/>
        <v>https://raw.githubusercontent.com/PatrickVibild/TellusAmazonPictures/master/pictures/Lenovo/T470/BL/DE/1.jpg</v>
      </c>
      <c r="N24" s="47" t="str">
        <f t="shared" si="1"/>
        <v>https://raw.githubusercontent.com/PatrickVibild/TellusAmazonPictures/master/pictures/Lenovo/T470/BL/DE/2.jpg</v>
      </c>
      <c r="O24" s="48" t="str">
        <f t="shared" si="2"/>
        <v>https://raw.githubusercontent.com/PatrickVibild/TellusAmazonPictures/master/pictures/Lenovo/T470/BL/DE/3.jpg</v>
      </c>
      <c r="P24" t="str">
        <f t="shared" si="3"/>
        <v>https://raw.githubusercontent.com/PatrickVibild/TellusAmazonPictures/master/pictures/Lenovo/T470/BL/DE/4.jpg</v>
      </c>
      <c r="Q24" t="str">
        <f t="shared" si="4"/>
        <v>https://raw.githubusercontent.com/PatrickVibild/TellusAmazonPictures/master/pictures/Lenovo/T470/BL/DE/5.jpg</v>
      </c>
      <c r="R24" t="str">
        <f t="shared" si="5"/>
        <v>https://raw.githubusercontent.com/PatrickVibild/TellusAmazonPictures/master/pictures/Lenovo/T470/BL/DE/6.jpg</v>
      </c>
      <c r="S24" t="str">
        <f t="shared" si="6"/>
        <v>https://raw.githubusercontent.com/PatrickVibild/TellusAmazonPictures/master/pictures/Lenovo/T470/BL/DE/7.jpg</v>
      </c>
      <c r="T24" t="str">
        <f t="shared" si="7"/>
        <v>https://raw.githubusercontent.com/PatrickVibild/TellusAmazonPictures/master/pictures/Lenovo/T470/BL/DE/8.jpg</v>
      </c>
      <c r="U24" t="str">
        <f t="shared" si="8"/>
        <v>https://raw.githubusercontent.com/PatrickVibild/TellusAmazonPictures/master/pictures/Lenovo/T470/BL/DE/9.jpg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42" t="b">
        <f>FALSE()</f>
        <v>0</v>
      </c>
      <c r="D25" s="42" t="b">
        <f>TRUE()</f>
        <v>1</v>
      </c>
      <c r="E25" s="36">
        <v>5714401470229</v>
      </c>
      <c r="F25" s="36" t="s">
        <v>679</v>
      </c>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44"/>
      <c r="J25" s="45" t="b">
        <f>TRUE()</f>
        <v>1</v>
      </c>
      <c r="K25" s="36" t="s">
        <v>698</v>
      </c>
      <c r="L25" s="46" t="b">
        <f>TRUE()</f>
        <v>1</v>
      </c>
      <c r="M25" s="47" t="str">
        <f t="shared" si="0"/>
        <v>https://raw.githubusercontent.com/PatrickVibild/TellusAmazonPictures/master/pictures/Lenovo/T470/BL/FR/1.jpg</v>
      </c>
      <c r="N25" s="47" t="str">
        <f t="shared" si="1"/>
        <v>https://raw.githubusercontent.com/PatrickVibild/TellusAmazonPictures/master/pictures/Lenovo/T470/BL/FR/2.jpg</v>
      </c>
      <c r="O25" s="48" t="str">
        <f t="shared" si="2"/>
        <v>https://raw.githubusercontent.com/PatrickVibild/TellusAmazonPictures/master/pictures/Lenovo/T470/BL/FR/3.jpg</v>
      </c>
      <c r="P25" t="str">
        <f t="shared" si="3"/>
        <v>https://raw.githubusercontent.com/PatrickVibild/TellusAmazonPictures/master/pictures/Lenovo/T470/BL/FR/4.jpg</v>
      </c>
      <c r="Q25" t="str">
        <f t="shared" si="4"/>
        <v>https://raw.githubusercontent.com/PatrickVibild/TellusAmazonPictures/master/pictures/Lenovo/T470/BL/FR/5.jpg</v>
      </c>
      <c r="R25" t="str">
        <f t="shared" si="5"/>
        <v>https://raw.githubusercontent.com/PatrickVibild/TellusAmazonPictures/master/pictures/Lenovo/T470/BL/FR/6.jpg</v>
      </c>
      <c r="S25" t="str">
        <f t="shared" si="6"/>
        <v>https://raw.githubusercontent.com/PatrickVibild/TellusAmazonPictures/master/pictures/Lenovo/T470/BL/FR/7.jpg</v>
      </c>
      <c r="T25" t="str">
        <f t="shared" si="7"/>
        <v>https://raw.githubusercontent.com/PatrickVibild/TellusAmazonPictures/master/pictures/Lenovo/T470/BL/FR/8.jpg</v>
      </c>
      <c r="U25" t="str">
        <f t="shared" si="8"/>
        <v>https://raw.githubusercontent.com/PatrickVibild/TellusAmazonPictures/master/pictures/Lenovo/T470/BL/FR/9.jpg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42" t="b">
        <f>FALSE()</f>
        <v>0</v>
      </c>
      <c r="D26" s="42" t="b">
        <f>TRUE()</f>
        <v>1</v>
      </c>
      <c r="E26" s="36">
        <v>5714401470038</v>
      </c>
      <c r="F26" s="36" t="s">
        <v>680</v>
      </c>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44"/>
      <c r="J26" s="45" t="b">
        <f>TRUE()</f>
        <v>1</v>
      </c>
      <c r="K26" s="36" t="s">
        <v>699</v>
      </c>
      <c r="L26" s="46" t="b">
        <f>TRUE()</f>
        <v>1</v>
      </c>
      <c r="M26" s="47" t="str">
        <f t="shared" si="0"/>
        <v>https://raw.githubusercontent.com/PatrickVibild/TellusAmazonPictures/master/pictures/Lenovo/T470/BL/IT/1.jpg</v>
      </c>
      <c r="N26" s="47" t="str">
        <f t="shared" si="1"/>
        <v>https://raw.githubusercontent.com/PatrickVibild/TellusAmazonPictures/master/pictures/Lenovo/T470/BL/IT/2.jpg</v>
      </c>
      <c r="O26" s="48" t="str">
        <f t="shared" si="2"/>
        <v>https://raw.githubusercontent.com/PatrickVibild/TellusAmazonPictures/master/pictures/Lenovo/T470/BL/IT/3.jpg</v>
      </c>
      <c r="P26" t="str">
        <f t="shared" si="3"/>
        <v>https://raw.githubusercontent.com/PatrickVibild/TellusAmazonPictures/master/pictures/Lenovo/T470/BL/IT/4.jpg</v>
      </c>
      <c r="Q26" t="str">
        <f t="shared" si="4"/>
        <v>https://raw.githubusercontent.com/PatrickVibild/TellusAmazonPictures/master/pictures/Lenovo/T470/BL/IT/5.jpg</v>
      </c>
      <c r="R26" t="str">
        <f t="shared" si="5"/>
        <v>https://raw.githubusercontent.com/PatrickVibild/TellusAmazonPictures/master/pictures/Lenovo/T470/BL/IT/6.jpg</v>
      </c>
      <c r="S26" t="str">
        <f t="shared" si="6"/>
        <v>https://raw.githubusercontent.com/PatrickVibild/TellusAmazonPictures/master/pictures/Lenovo/T470/BL/IT/7.jpg</v>
      </c>
      <c r="T26" t="str">
        <f t="shared" si="7"/>
        <v>https://raw.githubusercontent.com/PatrickVibild/TellusAmazonPictures/master/pictures/Lenovo/T470/BL/IT/8.jpg</v>
      </c>
      <c r="U26" t="str">
        <f t="shared" si="8"/>
        <v>https://raw.githubusercontent.com/PatrickVibild/TellusAmazonPictures/master/pictures/Lenovo/T470/BL/IT/9.jpg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Lenovo {model}. Bitte überprüfen Sie das Bild und die Beschreibung sorgfältig, bevor Sie eine Tastatur kaufen. Dies stellt sicher, dass Sie die richtige Laptop-Tastatur für Ihren Computer erhalten. Super einfache Installation. </v>
      </c>
      <c r="C27" s="42" t="b">
        <f>FALSE()</f>
        <v>0</v>
      </c>
      <c r="D27" s="42" t="b">
        <f>TRUE()</f>
        <v>1</v>
      </c>
      <c r="E27" s="36">
        <v>5714401470045</v>
      </c>
      <c r="F27" s="36" t="s">
        <v>681</v>
      </c>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44"/>
      <c r="J27" s="45" t="b">
        <f>TRUE()</f>
        <v>1</v>
      </c>
      <c r="K27" s="36" t="s">
        <v>700</v>
      </c>
      <c r="L27" s="46" t="b">
        <f>TRUE()</f>
        <v>1</v>
      </c>
      <c r="M27" s="47" t="str">
        <f t="shared" si="0"/>
        <v>https://raw.githubusercontent.com/PatrickVibild/TellusAmazonPictures/master/pictures/Lenovo/T470/BL/ES/1.jpg</v>
      </c>
      <c r="N27" s="47" t="str">
        <f t="shared" si="1"/>
        <v>https://raw.githubusercontent.com/PatrickVibild/TellusAmazonPictures/master/pictures/Lenovo/T470/BL/ES/2.jpg</v>
      </c>
      <c r="O27" s="48" t="str">
        <f t="shared" si="2"/>
        <v>https://raw.githubusercontent.com/PatrickVibild/TellusAmazonPictures/master/pictures/Lenovo/T470/BL/ES/3.jpg</v>
      </c>
      <c r="P27" t="str">
        <f t="shared" si="3"/>
        <v>https://raw.githubusercontent.com/PatrickVibild/TellusAmazonPictures/master/pictures/Lenovo/T470/BL/ES/4.jpg</v>
      </c>
      <c r="Q27" t="str">
        <f t="shared" si="4"/>
        <v>https://raw.githubusercontent.com/PatrickVibild/TellusAmazonPictures/master/pictures/Lenovo/T470/BL/ES/5.jpg</v>
      </c>
      <c r="R27" t="str">
        <f t="shared" si="5"/>
        <v>https://raw.githubusercontent.com/PatrickVibild/TellusAmazonPictures/master/pictures/Lenovo/T470/BL/ES/6.jpg</v>
      </c>
      <c r="S27" t="str">
        <f t="shared" si="6"/>
        <v>https://raw.githubusercontent.com/PatrickVibild/TellusAmazonPictures/master/pictures/Lenovo/T470/BL/ES/7.jpg</v>
      </c>
      <c r="T27" t="str">
        <f t="shared" si="7"/>
        <v>https://raw.githubusercontent.com/PatrickVibild/TellusAmazonPictures/master/pictures/Lenovo/T470/BL/ES/8.jpg</v>
      </c>
      <c r="U27" t="str">
        <f t="shared" si="8"/>
        <v>https://raw.githubusercontent.com/PatrickVibild/TellusAmazonPictures/master/pictures/Lenovo/T470/BL/ES/9.jpg</v>
      </c>
      <c r="V27" s="43">
        <f>MATCH(G27,options!$D$1:$D$20,0)</f>
        <v>4</v>
      </c>
    </row>
    <row r="28" spans="1:22" ht="28" x14ac:dyDescent="0.15">
      <c r="B28" s="54"/>
      <c r="C28" s="42" t="b">
        <f>FALSE()</f>
        <v>0</v>
      </c>
      <c r="D28" s="42" t="b">
        <f>TRUE()</f>
        <v>1</v>
      </c>
      <c r="E28" s="36">
        <v>5714401470052</v>
      </c>
      <c r="F28" s="36" t="s">
        <v>682</v>
      </c>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t="b">
        <f>TRUE()</f>
        <v>1</v>
      </c>
      <c r="K28" s="36" t="s">
        <v>701</v>
      </c>
      <c r="L28" s="46" t="b">
        <f>TRUE()</f>
        <v>1</v>
      </c>
      <c r="M28" s="47" t="str">
        <f t="shared" si="0"/>
        <v>https://raw.githubusercontent.com/PatrickVibild/TellusAmazonPictures/master/pictures/Lenovo/T470/BL/UK/1.jpg</v>
      </c>
      <c r="N28" s="47" t="str">
        <f t="shared" si="1"/>
        <v>https://raw.githubusercontent.com/PatrickVibild/TellusAmazonPictures/master/pictures/Lenovo/T470/BL/UK/2.jpg</v>
      </c>
      <c r="O28" s="48" t="str">
        <f t="shared" si="2"/>
        <v>https://raw.githubusercontent.com/PatrickVibild/TellusAmazonPictures/master/pictures/Lenovo/T470/BL/UK/3.jpg</v>
      </c>
      <c r="P28" t="str">
        <f t="shared" si="3"/>
        <v>https://raw.githubusercontent.com/PatrickVibild/TellusAmazonPictures/master/pictures/Lenovo/T470/BL/UK/4.jpg</v>
      </c>
      <c r="Q28" t="str">
        <f t="shared" si="4"/>
        <v>https://raw.githubusercontent.com/PatrickVibild/TellusAmazonPictures/master/pictures/Lenovo/T470/BL/UK/5.jpg</v>
      </c>
      <c r="R28" t="str">
        <f t="shared" si="5"/>
        <v>https://raw.githubusercontent.com/PatrickVibild/TellusAmazonPictures/master/pictures/Lenovo/T470/BL/UK/6.jpg</v>
      </c>
      <c r="S28" t="str">
        <f t="shared" si="6"/>
        <v>https://raw.githubusercontent.com/PatrickVibild/TellusAmazonPictures/master/pictures/Lenovo/T470/BL/UK/7.jpg</v>
      </c>
      <c r="T28" t="str">
        <f t="shared" si="7"/>
        <v>https://raw.githubusercontent.com/PatrickVibild/TellusAmazonPictures/master/pictures/Lenovo/T470/BL/UK/8.jpg</v>
      </c>
      <c r="U28" t="str">
        <f t="shared" si="8"/>
        <v>https://raw.githubusercontent.com/PatrickVibild/TellusAmazonPictures/master/pictures/Lenovo/T470/BL/UK/9.jpg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42" t="b">
        <f>FALSE()</f>
        <v>0</v>
      </c>
      <c r="D29" s="42" t="b">
        <f>FALSE()</f>
        <v>0</v>
      </c>
      <c r="E29" s="36">
        <v>5714401470069</v>
      </c>
      <c r="F29" s="36" t="s">
        <v>683</v>
      </c>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44"/>
      <c r="J29" s="45" t="b">
        <f>TRUE()</f>
        <v>1</v>
      </c>
      <c r="K29" s="36" t="s">
        <v>726</v>
      </c>
      <c r="L29" s="46" t="b">
        <f>FALSE()</f>
        <v>0</v>
      </c>
      <c r="M29" s="47" t="str">
        <f t="shared" si="0"/>
        <v>https://download.lenovo.com/Images/Parts/Lenovo/T470/BL/NOR/Lenovo/T470/BL/NOR_A.jpg</v>
      </c>
      <c r="N29" s="47" t="str">
        <f t="shared" si="1"/>
        <v>https://download.lenovo.com/Images/Parts/Lenovo/T470/BL/NOR/Lenovo/T470/BL/NOR_B.jpg</v>
      </c>
      <c r="O29" s="48" t="str">
        <f t="shared" si="2"/>
        <v>https://download.lenovo.com/Images/Parts/Lenovo/T470/BL/NOR/Lenovo/T470/BL/NOR_details.jpg</v>
      </c>
      <c r="P29" t="str">
        <f t="shared" si="3"/>
        <v/>
      </c>
      <c r="Q29" t="str">
        <f t="shared" si="4"/>
        <v/>
      </c>
      <c r="R29" t="str">
        <f t="shared" si="5"/>
        <v/>
      </c>
      <c r="S29" t="str">
        <f t="shared" si="6"/>
        <v/>
      </c>
      <c r="T29" t="str">
        <f t="shared" si="7"/>
        <v/>
      </c>
      <c r="U29" t="str">
        <f t="shared" si="8"/>
        <v/>
      </c>
      <c r="V29" s="43">
        <f>MATCH(G29,options!$D$1:$D$20,0)</f>
        <v>6</v>
      </c>
    </row>
    <row r="30" spans="1:22" ht="14" x14ac:dyDescent="0.15">
      <c r="B30" s="54"/>
      <c r="C30" s="42" t="b">
        <f>FALSE()</f>
        <v>0</v>
      </c>
      <c r="D30" s="42" t="b">
        <f>FALSE()</f>
        <v>0</v>
      </c>
      <c r="E30" s="36">
        <v>5714401470076</v>
      </c>
      <c r="F30" s="36" t="s">
        <v>684</v>
      </c>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44"/>
      <c r="J30" s="45" t="b">
        <f>TRUE()</f>
        <v>1</v>
      </c>
      <c r="K30" s="36" t="s">
        <v>715</v>
      </c>
      <c r="L30" s="46" t="b">
        <f>FALSE()</f>
        <v>0</v>
      </c>
      <c r="M30" s="47" t="str">
        <f t="shared" si="0"/>
        <v>https://download.lenovo.com/Images/Parts/01ER547/01ER547_A.jpg</v>
      </c>
      <c r="N30" s="47" t="str">
        <f t="shared" si="1"/>
        <v>https://download.lenovo.com/Images/Parts/01ER547/01ER547_B.jpg</v>
      </c>
      <c r="O30" s="48" t="str">
        <f t="shared" si="2"/>
        <v>https://download.lenovo.com/Images/Parts/01ER547/01ER547_details.jpg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42" t="b">
        <f>FALSE()</f>
        <v>0</v>
      </c>
      <c r="D31" s="42" t="b">
        <f>FALSE()</f>
        <v>0</v>
      </c>
      <c r="E31" s="36">
        <v>5714401470083</v>
      </c>
      <c r="F31" s="36" t="s">
        <v>685</v>
      </c>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44"/>
      <c r="J31" s="45" t="b">
        <f>TRUE()</f>
        <v>1</v>
      </c>
      <c r="K31" s="36" t="s">
        <v>716</v>
      </c>
      <c r="L31" s="46" t="b">
        <f>FALSE()</f>
        <v>0</v>
      </c>
      <c r="M31" s="47" t="str">
        <f t="shared" si="0"/>
        <v>https://download.lenovo.com/Images/Parts/01ER548/01ER548_A.jpg</v>
      </c>
      <c r="N31" s="47" t="str">
        <f t="shared" si="1"/>
        <v>https://download.lenovo.com/Images/Parts/01ER548/01ER548_B.jpg</v>
      </c>
      <c r="O31" s="48" t="str">
        <f t="shared" si="2"/>
        <v>https://download.lenovo.com/Images/Parts/01ER548/01ER548_details.jpg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t="b">
        <f>FALSE()</f>
        <v>0</v>
      </c>
      <c r="D32" s="42" t="b">
        <f>FALSE()</f>
        <v>0</v>
      </c>
      <c r="E32" s="36">
        <v>5714401470090</v>
      </c>
      <c r="F32" s="36" t="s">
        <v>686</v>
      </c>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44"/>
      <c r="J32" s="45" t="b">
        <f>TRUE()</f>
        <v>1</v>
      </c>
      <c r="K32" s="36" t="s">
        <v>717</v>
      </c>
      <c r="L32" s="46" t="b">
        <f>FALSE()</f>
        <v>0</v>
      </c>
      <c r="M32" s="47" t="str">
        <f t="shared" si="0"/>
        <v>https://download.lenovo.com/Images/Parts/01ER549/01ER549_A.jpg</v>
      </c>
      <c r="N32" s="47" t="str">
        <f t="shared" si="1"/>
        <v>https://download.lenovo.com/Images/Parts/01ER549/01ER549_B.jpg</v>
      </c>
      <c r="O32" s="48" t="str">
        <f t="shared" si="2"/>
        <v>https://download.lenovo.com/Images/Parts/01ER549/01ER549_details.jpg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42" t="b">
        <f>FALSE()</f>
        <v>0</v>
      </c>
      <c r="D33" s="42" t="b">
        <f>FALSE()</f>
        <v>0</v>
      </c>
      <c r="E33" s="36">
        <v>5714401470106</v>
      </c>
      <c r="F33" s="36" t="s">
        <v>687</v>
      </c>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44"/>
      <c r="J33" s="45" t="b">
        <f>TRUE()</f>
        <v>1</v>
      </c>
      <c r="K33" s="36" t="s">
        <v>718</v>
      </c>
      <c r="L33" s="46" t="b">
        <f>FALSE()</f>
        <v>0</v>
      </c>
      <c r="M33" s="47" t="str">
        <f t="shared" si="0"/>
        <v>https://download.lenovo.com/Images/Parts/01ER591/01ER591_A.jpg</v>
      </c>
      <c r="N33" s="47" t="str">
        <f t="shared" si="1"/>
        <v>https://download.lenovo.com/Images/Parts/01ER591/01ER591_B.jpg</v>
      </c>
      <c r="O33" s="48" t="str">
        <f t="shared" si="2"/>
        <v>https://download.lenovo.com/Images/Parts/01ER591/01ER591_details.jpg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t="b">
        <f>FALSE()</f>
        <v>0</v>
      </c>
      <c r="D34" s="42" t="b">
        <f>FALSE()</f>
        <v>0</v>
      </c>
      <c r="E34" s="36">
        <v>5714401470113</v>
      </c>
      <c r="F34" s="36" t="s">
        <v>688</v>
      </c>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44"/>
      <c r="J34" s="45" t="b">
        <f>TRUE()</f>
        <v>1</v>
      </c>
      <c r="K34" s="36" t="s">
        <v>719</v>
      </c>
      <c r="L34" s="46" t="b">
        <f>FALSE()</f>
        <v>0</v>
      </c>
      <c r="M34" s="47" t="str">
        <f t="shared" si="0"/>
        <v>https://download.lenovo.com/Images/Parts/01ER556/01ER556_A.jpg</v>
      </c>
      <c r="N34" s="47" t="str">
        <f t="shared" si="1"/>
        <v>https://download.lenovo.com/Images/Parts/01ER556/01ER556_B.jpg</v>
      </c>
      <c r="O34" s="48" t="str">
        <f t="shared" si="2"/>
        <v>https://download.lenovo.com/Images/Parts/01ER556/01ER556_details.jpg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t="b">
        <f>FALSE()</f>
        <v>0</v>
      </c>
      <c r="D35" s="42" t="b">
        <f>FALSE()</f>
        <v>0</v>
      </c>
      <c r="E35" s="36">
        <v>5714401470120</v>
      </c>
      <c r="F35" s="36" t="s">
        <v>689</v>
      </c>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44"/>
      <c r="J35" s="45" t="b">
        <f>TRUE()</f>
        <v>1</v>
      </c>
      <c r="K35" s="36" t="s">
        <v>720</v>
      </c>
      <c r="L35" s="46" t="b">
        <f>FALSE()</f>
        <v>0</v>
      </c>
      <c r="M35" s="47" t="str">
        <f t="shared" si="0"/>
        <v>https://download.lenovo.com/Images/Parts/01ER601/01ER601_A.jpg</v>
      </c>
      <c r="N35" s="47" t="str">
        <f t="shared" si="1"/>
        <v>https://download.lenovo.com/Images/Parts/01ER601/01ER601_B.jpg</v>
      </c>
      <c r="O35" s="48" t="str">
        <f t="shared" si="2"/>
        <v>https://download.lenovo.com/Images/Parts/01ER601/01ER601_details.jpg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370</v>
      </c>
      <c r="C36" s="42" t="b">
        <f>FALSE()</f>
        <v>0</v>
      </c>
      <c r="D36" s="42" t="b">
        <f>FALSE()</f>
        <v>0</v>
      </c>
      <c r="E36" s="36">
        <v>5714401470137</v>
      </c>
      <c r="F36" s="36" t="s">
        <v>690</v>
      </c>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44"/>
      <c r="J36" s="45" t="b">
        <f>TRUE()</f>
        <v>1</v>
      </c>
      <c r="K36" s="36" t="s">
        <v>721</v>
      </c>
      <c r="L36" s="46" t="b">
        <f>FALSE()</f>
        <v>0</v>
      </c>
      <c r="M36" s="47" t="str">
        <f t="shared" ref="M36:M67" si="9">IF(ISBLANK(K36),"",IF(L36, "https://raw.githubusercontent.com/PatrickVibild/TellusAmazonPictures/master/pictures/"&amp;K36&amp;"/1.jpg","https://download.lenovo.com/Images/Parts/"&amp;K36&amp;"/"&amp;K36&amp;"_A.jpg"))</f>
        <v>https://download.lenovo.com/Images/Parts/01ER602/01ER602_A.jpg</v>
      </c>
      <c r="N36" s="47" t="str">
        <f t="shared" ref="N36:N67" si="10">IF(ISBLANK(K36),"",IF(L36, "https://raw.githubusercontent.com/PatrickVibild/TellusAmazonPictures/master/pictures/"&amp;K36&amp;"/2.jpg","https://download.lenovo.com/Images/Parts/"&amp;K36&amp;"/"&amp;K36&amp;"_B.jpg"))</f>
        <v>https://download.lenovo.com/Images/Parts/01ER602/01ER602_B.jpg</v>
      </c>
      <c r="O36" s="48" t="str">
        <f t="shared" ref="O36:O67" si="11">IF(ISBLANK(K36),"",IF(L36, "https://raw.githubusercontent.com/PatrickVibild/TellusAmazonPictures/master/pictures/"&amp;K36&amp;"/3.jpg","https://download.lenovo.com/Images/Parts/"&amp;K36&amp;"/"&amp;K36&amp;"_details.jpg"))</f>
        <v>https://download.lenovo.com/Images/Parts/01ER602/01ER602_details.jpg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t="b">
        <f>FALSE()</f>
        <v>0</v>
      </c>
      <c r="D37" s="42" t="b">
        <f>FALSE()</f>
        <v>0</v>
      </c>
      <c r="E37" s="36">
        <v>5714401470144</v>
      </c>
      <c r="F37" s="36" t="s">
        <v>691</v>
      </c>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44"/>
      <c r="J37" s="45" t="b">
        <f>TRUE()</f>
        <v>1</v>
      </c>
      <c r="K37" s="36"/>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t="b">
        <f>FALSE()</f>
        <v>0</v>
      </c>
      <c r="D38" s="42" t="b">
        <f>FALSE()</f>
        <v>0</v>
      </c>
      <c r="E38" s="36">
        <v>5714401470151</v>
      </c>
      <c r="F38" s="36" t="s">
        <v>692</v>
      </c>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44"/>
      <c r="J38" s="45" t="b">
        <f>TRUE()</f>
        <v>1</v>
      </c>
      <c r="K38" s="36" t="s">
        <v>722</v>
      </c>
      <c r="L38" s="46" t="b">
        <f>FALSE()</f>
        <v>0</v>
      </c>
      <c r="M38" s="47" t="str">
        <f t="shared" si="9"/>
        <v>https://download.lenovo.com/Images/Parts/01ER563/01ER563_A.jpg</v>
      </c>
      <c r="N38" s="47" t="str">
        <f t="shared" si="10"/>
        <v>https://download.lenovo.com/Images/Parts/01ER563/01ER563_B.jpg</v>
      </c>
      <c r="O38" s="48" t="str">
        <f t="shared" si="11"/>
        <v>https://download.lenovo.com/Images/Parts/01ER563/01ER563_details.jpg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t="b">
        <f>FALSE()</f>
        <v>0</v>
      </c>
      <c r="D39" s="42" t="b">
        <f>FALSE()</f>
        <v>0</v>
      </c>
      <c r="E39" s="36">
        <v>5714401470168</v>
      </c>
      <c r="F39" s="36" t="s">
        <v>693</v>
      </c>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44"/>
      <c r="J39" s="45" t="b">
        <f>TRUE()</f>
        <v>1</v>
      </c>
      <c r="K39" s="36" t="s">
        <v>723</v>
      </c>
      <c r="L39" s="46" t="b">
        <f>FALSE()</f>
        <v>0</v>
      </c>
      <c r="M39" s="47" t="str">
        <f t="shared" si="9"/>
        <v>https://download.lenovo.com/Images/Parts/01ER567/01ER567_A.jpg</v>
      </c>
      <c r="N39" s="47" t="str">
        <f t="shared" si="10"/>
        <v>https://download.lenovo.com/Images/Parts/01ER567/01ER567_B.jpg</v>
      </c>
      <c r="O39" s="48" t="str">
        <f t="shared" si="11"/>
        <v>https://download.lenovo.com/Images/Parts/01ER567/01ER567_details.jpg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t="b">
        <f>FALSE()</f>
        <v>0</v>
      </c>
      <c r="D40" s="42" t="b">
        <f>FALSE()</f>
        <v>0</v>
      </c>
      <c r="E40" s="36">
        <v>5714401470175</v>
      </c>
      <c r="F40" s="36" t="s">
        <v>694</v>
      </c>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44"/>
      <c r="J40" s="45" t="b">
        <f>TRUE()</f>
        <v>1</v>
      </c>
      <c r="K40" s="36" t="s">
        <v>724</v>
      </c>
      <c r="L40" s="46" t="b">
        <f>FALSE()</f>
        <v>0</v>
      </c>
      <c r="M40" s="47" t="str">
        <f t="shared" si="9"/>
        <v>https://download.lenovo.com/Images/Parts/01ER568/01ER568_A.jpg</v>
      </c>
      <c r="N40" s="47" t="str">
        <f t="shared" si="10"/>
        <v>https://download.lenovo.com/Images/Parts/01ER568/01ER568_B.jpg</v>
      </c>
      <c r="O40" s="48" t="str">
        <f t="shared" si="11"/>
        <v>https://download.lenovo.com/Images/Parts/01ER568/01ER568_details.jpg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t="b">
        <f>FALSE()</f>
        <v>0</v>
      </c>
      <c r="D41" s="42" t="b">
        <f>FALSE()</f>
        <v>0</v>
      </c>
      <c r="E41" s="36">
        <v>5714401470182</v>
      </c>
      <c r="F41" s="36" t="s">
        <v>695</v>
      </c>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f>TRUE()</f>
        <v>1</v>
      </c>
      <c r="K41" s="36" t="s">
        <v>712</v>
      </c>
      <c r="L41" s="46" t="b">
        <f>TRUE()</f>
        <v>1</v>
      </c>
      <c r="M41" s="47" t="str">
        <f t="shared" si="9"/>
        <v>https://raw.githubusercontent.com/PatrickVibild/TellusAmazonPictures/master/pictures/Lenovo/T470/BL/USI/1.jpg</v>
      </c>
      <c r="N41" s="47" t="str">
        <f t="shared" si="10"/>
        <v>https://raw.githubusercontent.com/PatrickVibild/TellusAmazonPictures/master/pictures/Lenovo/T470/BL/USI/2.jpg</v>
      </c>
      <c r="O41" s="48" t="str">
        <f t="shared" si="11"/>
        <v>https://raw.githubusercontent.com/PatrickVibild/TellusAmazonPictures/master/pictures/Lenovo/T470/BL/USI/3.jpg</v>
      </c>
      <c r="P41" t="str">
        <f t="shared" si="12"/>
        <v>https://raw.githubusercontent.com/PatrickVibild/TellusAmazonPictures/master/pictures/Lenovo/T470/BL/USI/4.jpg</v>
      </c>
      <c r="Q41" t="str">
        <f t="shared" si="13"/>
        <v>https://raw.githubusercontent.com/PatrickVibild/TellusAmazonPictures/master/pictures/Lenovo/T470/BL/USI/5.jpg</v>
      </c>
      <c r="R41" t="str">
        <f t="shared" si="14"/>
        <v>https://raw.githubusercontent.com/PatrickVibild/TellusAmazonPictures/master/pictures/Lenovo/T470/BL/USI/6.jpg</v>
      </c>
      <c r="S41" t="str">
        <f t="shared" si="15"/>
        <v>https://raw.githubusercontent.com/PatrickVibild/TellusAmazonPictures/master/pictures/Lenovo/T470/BL/USI/7.jpg</v>
      </c>
      <c r="T41" t="str">
        <f t="shared" si="16"/>
        <v>https://raw.githubusercontent.com/PatrickVibild/TellusAmazonPictures/master/pictures/Lenovo/T470/BL/USI/8.jpg</v>
      </c>
      <c r="U41" t="str">
        <f t="shared" si="17"/>
        <v>https://raw.githubusercontent.com/PatrickVibild/TellusAmazonPictures/master/pictures/Lenovo/T470/BL/USI/9.jpg</v>
      </c>
      <c r="V41" s="43">
        <f>MATCH(G41,options!$D$1:$D$20,0)</f>
        <v>16</v>
      </c>
    </row>
    <row r="42" spans="1:22" ht="14" x14ac:dyDescent="0.15">
      <c r="C42" s="42" t="b">
        <f>FALSE()</f>
        <v>0</v>
      </c>
      <c r="D42" s="42" t="b">
        <f>FALSE()</f>
        <v>0</v>
      </c>
      <c r="E42" s="36">
        <v>5714401470199</v>
      </c>
      <c r="F42" s="36" t="s">
        <v>696</v>
      </c>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4"/>
      <c r="J42" s="45" t="b">
        <f>TRUE()</f>
        <v>1</v>
      </c>
      <c r="K42" s="36" t="s">
        <v>725</v>
      </c>
      <c r="L42" s="46" t="b">
        <f>FALSE()</f>
        <v>0</v>
      </c>
      <c r="M42" s="47" t="str">
        <f t="shared" si="9"/>
        <v>https://download.lenovo.com/Images/Parts/01ER605/01ER605_A.jpg</v>
      </c>
      <c r="N42" s="47" t="str">
        <f t="shared" si="10"/>
        <v>https://download.lenovo.com/Images/Parts/01ER605/01ER605_B.jpg</v>
      </c>
      <c r="O42" s="48" t="str">
        <f t="shared" si="11"/>
        <v>https://download.lenovo.com/Images/Parts/01ER605/01ER605_details.jpg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t="b">
        <f>TRUE()</f>
        <v>1</v>
      </c>
      <c r="D43" s="42" t="b">
        <f>FALSE()</f>
        <v>0</v>
      </c>
      <c r="E43" s="60">
        <v>5714401470212</v>
      </c>
      <c r="F43" s="61" t="s">
        <v>735</v>
      </c>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4"/>
      <c r="J43" s="45" t="b">
        <f>TRUE()</f>
        <v>1</v>
      </c>
      <c r="K43" s="36" t="s">
        <v>714</v>
      </c>
      <c r="L43" s="46" t="b">
        <f>TRUE()</f>
        <v>1</v>
      </c>
      <c r="M43" s="47" t="str">
        <f t="shared" si="9"/>
        <v>https://raw.githubusercontent.com/PatrickVibild/TellusAmazonPictures/master/pictures/Lenovo/T470/BL/US/1.jpg</v>
      </c>
      <c r="N43" s="47" t="str">
        <f t="shared" si="10"/>
        <v>https://raw.githubusercontent.com/PatrickVibild/TellusAmazonPictures/master/pictures/Lenovo/T470/BL/US/2.jpg</v>
      </c>
      <c r="O43" s="48" t="str">
        <f t="shared" si="11"/>
        <v>https://raw.githubusercontent.com/PatrickVibild/TellusAmazonPictures/master/pictures/Lenovo/T470/BL/US/3.jpg</v>
      </c>
      <c r="P43" t="str">
        <f t="shared" si="12"/>
        <v>https://raw.githubusercontent.com/PatrickVibild/TellusAmazonPictures/master/pictures/Lenovo/T470/BL/US/4.jpg</v>
      </c>
      <c r="Q43" t="str">
        <f t="shared" si="13"/>
        <v>https://raw.githubusercontent.com/PatrickVibild/TellusAmazonPictures/master/pictures/Lenovo/T470/BL/US/5.jpg</v>
      </c>
      <c r="R43" t="str">
        <f t="shared" si="14"/>
        <v>https://raw.githubusercontent.com/PatrickVibild/TellusAmazonPictures/master/pictures/Lenovo/T470/BL/US/6.jpg</v>
      </c>
      <c r="S43" t="str">
        <f t="shared" si="15"/>
        <v>https://raw.githubusercontent.com/PatrickVibild/TellusAmazonPictures/master/pictures/Lenovo/T470/BL/US/7.jpg</v>
      </c>
      <c r="T43" t="str">
        <f t="shared" si="16"/>
        <v>https://raw.githubusercontent.com/PatrickVibild/TellusAmazonPictures/master/pictures/Lenovo/T470/BL/US/8.jpg</v>
      </c>
      <c r="U43" t="str">
        <f t="shared" si="17"/>
        <v>https://raw.githubusercontent.com/PatrickVibild/TellusAmazonPictures/master/pictures/Lenovo/T470/BL/US/9.jpg</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543" priority="2">
      <formula>IF(LEN(B3)&gt;0,1,0)</formula>
    </cfRule>
    <cfRule type="expression" dxfId="542" priority="3">
      <formula>IF(VLOOKUP($AH$3,#NAME?,MATCH($A2,#NAME?,0)+1,0)&gt;0,1,0)</formula>
    </cfRule>
    <cfRule type="expression" dxfId="541" priority="4">
      <formula>IF(VLOOKUP($AH$3,#NAME?,MATCH($A2,#NAME?,0)+1,0)&gt;0,1,0)</formula>
    </cfRule>
    <cfRule type="expression" dxfId="540" priority="5">
      <formula>IF(VLOOKUP($AH$3,#NAME?,MATCH($A2,#NAME?,0)+1,0)&gt;0,1,0)</formula>
    </cfRule>
    <cfRule type="expression" dxfId="539"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538" priority="2">
      <formula>IF(LEN(B1)&gt;0,1,0)</formula>
    </cfRule>
    <cfRule type="expression" dxfId="537" priority="3">
      <formula>IF(VLOOKUP($AH$3,#NAME?,MATCH(#REF!,#NAME?,0)+1,0)&gt;0,1,0)</formula>
    </cfRule>
    <cfRule type="expression" dxfId="536" priority="4">
      <formula>IF(VLOOKUP($AH$3,#NAME?,MATCH(#REF!,#NAME?,0)+1,0)&gt;0,1,0)</formula>
    </cfRule>
    <cfRule type="expression" dxfId="535" priority="5">
      <formula>IF(VLOOKUP($AH$3,#NAME?,MATCH(#REF!,#NAME?,0)+1,0)&gt;0,1,0)</formula>
    </cfRule>
    <cfRule type="expression" dxfId="534"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2024-07-24T19:09:12Z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