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0A2D05E6-702D-B543-9E4D-53DC8967EEE6}"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Q43" i="2"/>
  <c r="N43" i="2"/>
  <c r="L43" i="2"/>
  <c r="S43" i="2" s="1"/>
  <c r="S44" i="1" s="1"/>
  <c r="J43" i="2"/>
  <c r="I43" i="2"/>
  <c r="D43" i="2"/>
  <c r="C43" i="2"/>
  <c r="V42" i="2"/>
  <c r="H42" i="2" s="1"/>
  <c r="T42" i="2"/>
  <c r="R42" i="2"/>
  <c r="M42" i="2"/>
  <c r="L42" i="2"/>
  <c r="O42" i="2" s="1"/>
  <c r="O43" i="1" s="1"/>
  <c r="J42" i="2"/>
  <c r="I42" i="2"/>
  <c r="D42" i="2"/>
  <c r="C42" i="2"/>
  <c r="V41" i="2"/>
  <c r="T41" i="2"/>
  <c r="S41" i="2"/>
  <c r="R41" i="2"/>
  <c r="Q41" i="2"/>
  <c r="P41" i="2"/>
  <c r="O41" i="2"/>
  <c r="N41" i="2"/>
  <c r="M41" i="2"/>
  <c r="L41" i="2"/>
  <c r="U41" i="2" s="1"/>
  <c r="U42" i="1" s="1"/>
  <c r="J41" i="2"/>
  <c r="I41" i="2"/>
  <c r="H41" i="2"/>
  <c r="D41" i="2"/>
  <c r="C41" i="2"/>
  <c r="V40" i="2"/>
  <c r="H40" i="2" s="1"/>
  <c r="O40" i="2"/>
  <c r="L40" i="2"/>
  <c r="Q40" i="2" s="1"/>
  <c r="Q41" i="1" s="1"/>
  <c r="J40" i="2"/>
  <c r="I40" i="2"/>
  <c r="D40" i="2"/>
  <c r="C40" i="2"/>
  <c r="V39" i="2"/>
  <c r="H39" i="2" s="1"/>
  <c r="U39" i="2"/>
  <c r="R39" i="2"/>
  <c r="P39" i="2"/>
  <c r="L39" i="2"/>
  <c r="M39" i="2" s="1"/>
  <c r="J39" i="2"/>
  <c r="I39" i="2"/>
  <c r="D39" i="2"/>
  <c r="C39" i="2"/>
  <c r="V38" i="2"/>
  <c r="H38" i="2" s="1"/>
  <c r="AT39" i="1" s="1"/>
  <c r="Q38" i="2"/>
  <c r="N38" i="2"/>
  <c r="L38" i="2"/>
  <c r="S38" i="2" s="1"/>
  <c r="S39" i="1" s="1"/>
  <c r="J38" i="2"/>
  <c r="I38" i="2"/>
  <c r="D38" i="2"/>
  <c r="C38" i="2"/>
  <c r="V37" i="2"/>
  <c r="H37" i="2" s="1"/>
  <c r="U37" i="2"/>
  <c r="T37" i="2"/>
  <c r="S37" i="2"/>
  <c r="R37" i="2"/>
  <c r="Q37" i="2"/>
  <c r="P37" i="2"/>
  <c r="O37" i="2"/>
  <c r="N37" i="2"/>
  <c r="M37" i="2"/>
  <c r="L37" i="2"/>
  <c r="J37" i="2"/>
  <c r="I37" i="2"/>
  <c r="D37" i="2"/>
  <c r="C37" i="2"/>
  <c r="V36" i="2"/>
  <c r="T36" i="2"/>
  <c r="S36" i="2"/>
  <c r="R36" i="2"/>
  <c r="Q36" i="2"/>
  <c r="P36" i="2"/>
  <c r="O36" i="2"/>
  <c r="N36" i="2"/>
  <c r="M36" i="2"/>
  <c r="L36" i="2"/>
  <c r="U36" i="2" s="1"/>
  <c r="U37" i="1" s="1"/>
  <c r="J36" i="2"/>
  <c r="I36" i="2"/>
  <c r="H36" i="2"/>
  <c r="D36" i="2"/>
  <c r="C36" i="2"/>
  <c r="V35" i="2"/>
  <c r="H35" i="2" s="1"/>
  <c r="O35" i="2"/>
  <c r="L35" i="2"/>
  <c r="Q35" i="2" s="1"/>
  <c r="J35" i="2"/>
  <c r="I35" i="2"/>
  <c r="D35" i="2"/>
  <c r="C35" i="2"/>
  <c r="V34" i="2"/>
  <c r="H34" i="2" s="1"/>
  <c r="U34" i="2"/>
  <c r="R34" i="2"/>
  <c r="P34" i="2"/>
  <c r="L34" i="2"/>
  <c r="M34" i="2" s="1"/>
  <c r="J34" i="2"/>
  <c r="I34" i="2"/>
  <c r="D34" i="2"/>
  <c r="C34" i="2"/>
  <c r="V33" i="2"/>
  <c r="H33" i="2" s="1"/>
  <c r="Q33" i="2"/>
  <c r="N33" i="2"/>
  <c r="L33" i="2"/>
  <c r="S33" i="2" s="1"/>
  <c r="S34" i="1" s="1"/>
  <c r="J33" i="2"/>
  <c r="I33" i="2"/>
  <c r="D33" i="2"/>
  <c r="C33" i="2"/>
  <c r="B33" i="2"/>
  <c r="V32" i="2"/>
  <c r="U32" i="2"/>
  <c r="S32" i="2"/>
  <c r="N32" i="2"/>
  <c r="M32" i="2"/>
  <c r="L32" i="2"/>
  <c r="P32" i="2" s="1"/>
  <c r="J32" i="2"/>
  <c r="I32" i="2"/>
  <c r="H32" i="2"/>
  <c r="D32" i="2"/>
  <c r="C32" i="2"/>
  <c r="V31" i="2"/>
  <c r="U31" i="2"/>
  <c r="T31" i="2"/>
  <c r="S31" i="2"/>
  <c r="R31" i="2"/>
  <c r="Q31" i="2"/>
  <c r="O31" i="2"/>
  <c r="N31" i="2"/>
  <c r="L31" i="2"/>
  <c r="P31" i="2" s="1"/>
  <c r="P32" i="1" s="1"/>
  <c r="J31" i="2"/>
  <c r="I31" i="2"/>
  <c r="H31" i="2"/>
  <c r="D31" i="2"/>
  <c r="C31" i="2"/>
  <c r="B31" i="2"/>
  <c r="V30" i="2"/>
  <c r="H30" i="2" s="1"/>
  <c r="Q30" i="2"/>
  <c r="N30" i="2"/>
  <c r="L30" i="2"/>
  <c r="S30" i="2" s="1"/>
  <c r="S31" i="1" s="1"/>
  <c r="J30" i="2"/>
  <c r="I30" i="2"/>
  <c r="D30" i="2"/>
  <c r="C30" i="2"/>
  <c r="V29" i="2"/>
  <c r="H29" i="2" s="1"/>
  <c r="T29" i="2"/>
  <c r="R29" i="2"/>
  <c r="M29" i="2"/>
  <c r="L29" i="2"/>
  <c r="O29" i="2" s="1"/>
  <c r="J29" i="2"/>
  <c r="I29" i="2"/>
  <c r="D29" i="2"/>
  <c r="C29" i="2"/>
  <c r="B29" i="2"/>
  <c r="V28" i="2"/>
  <c r="U28" i="2"/>
  <c r="T28" i="2"/>
  <c r="S28" i="2"/>
  <c r="R28" i="2"/>
  <c r="Q28" i="2"/>
  <c r="P28" i="2"/>
  <c r="O28" i="2"/>
  <c r="N28" i="2"/>
  <c r="L28" i="2"/>
  <c r="M28" i="2" s="1"/>
  <c r="M29" i="1" s="1"/>
  <c r="J28" i="2"/>
  <c r="I28" i="2"/>
  <c r="H28" i="2"/>
  <c r="D28" i="2"/>
  <c r="C28" i="2"/>
  <c r="V27" i="2"/>
  <c r="H27" i="2" s="1"/>
  <c r="U27" i="2"/>
  <c r="T27" i="2"/>
  <c r="Q27" i="2"/>
  <c r="P27" i="2"/>
  <c r="O27" i="2"/>
  <c r="N27" i="2"/>
  <c r="M27" i="2"/>
  <c r="L27" i="2"/>
  <c r="R27" i="2" s="1"/>
  <c r="R28" i="1" s="1"/>
  <c r="J27" i="2"/>
  <c r="I27" i="2"/>
  <c r="D27" i="2"/>
  <c r="C27" i="2"/>
  <c r="B27" i="2"/>
  <c r="AM43" i="1" s="1"/>
  <c r="V26" i="2"/>
  <c r="H26" i="2" s="1"/>
  <c r="T26" i="2"/>
  <c r="R26" i="2"/>
  <c r="M26" i="2"/>
  <c r="L26" i="2"/>
  <c r="O26" i="2" s="1"/>
  <c r="O27" i="1" s="1"/>
  <c r="J26" i="2"/>
  <c r="I26" i="2"/>
  <c r="D26" i="2"/>
  <c r="C26" i="2"/>
  <c r="B26" i="2"/>
  <c r="V25" i="2"/>
  <c r="U25" i="2"/>
  <c r="T25" i="2"/>
  <c r="S25" i="2"/>
  <c r="R25" i="2"/>
  <c r="Q25" i="2"/>
  <c r="P25" i="2"/>
  <c r="O25" i="2"/>
  <c r="N25" i="2"/>
  <c r="M25" i="2"/>
  <c r="L25" i="2"/>
  <c r="J25" i="2"/>
  <c r="I25" i="2"/>
  <c r="H25" i="2"/>
  <c r="D25" i="2"/>
  <c r="C25" i="2"/>
  <c r="B25" i="2"/>
  <c r="V24" i="2"/>
  <c r="H24" i="2" s="1"/>
  <c r="Q24" i="2"/>
  <c r="N24" i="2"/>
  <c r="L24" i="2"/>
  <c r="S24" i="2" s="1"/>
  <c r="S25" i="1" s="1"/>
  <c r="J24" i="2"/>
  <c r="I24" i="2"/>
  <c r="D24" i="2"/>
  <c r="C24" i="2"/>
  <c r="B24" i="2"/>
  <c r="V23" i="2"/>
  <c r="U23" i="2"/>
  <c r="S23" i="2"/>
  <c r="N23" i="2"/>
  <c r="M23" i="2"/>
  <c r="L23" i="2"/>
  <c r="P23" i="2" s="1"/>
  <c r="P24" i="1" s="1"/>
  <c r="J23" i="2"/>
  <c r="I23" i="2"/>
  <c r="H23" i="2"/>
  <c r="D23" i="2"/>
  <c r="C23" i="2"/>
  <c r="B23" i="2"/>
  <c r="V22" i="2"/>
  <c r="U22" i="2"/>
  <c r="T22" i="2"/>
  <c r="R22" i="2"/>
  <c r="P22" i="2"/>
  <c r="L22" i="2"/>
  <c r="M22" i="2" s="1"/>
  <c r="M23" i="1" s="1"/>
  <c r="J22" i="2"/>
  <c r="I22" i="2"/>
  <c r="H22" i="2"/>
  <c r="D22" i="2"/>
  <c r="C22" i="2"/>
  <c r="V21" i="2"/>
  <c r="H21" i="2" s="1"/>
  <c r="Q21" i="2"/>
  <c r="N21" i="2"/>
  <c r="L21" i="2"/>
  <c r="S21" i="2" s="1"/>
  <c r="S22" i="1" s="1"/>
  <c r="J21" i="2"/>
  <c r="I21" i="2"/>
  <c r="D21" i="2"/>
  <c r="C21" i="2"/>
  <c r="V20" i="2"/>
  <c r="H20" i="2" s="1"/>
  <c r="T20" i="2"/>
  <c r="R20" i="2"/>
  <c r="M20" i="2"/>
  <c r="L20" i="2"/>
  <c r="O20" i="2" s="1"/>
  <c r="O21" i="1" s="1"/>
  <c r="J20" i="2"/>
  <c r="I20" i="2"/>
  <c r="D20" i="2"/>
  <c r="C20" i="2"/>
  <c r="V19" i="2"/>
  <c r="U19" i="2"/>
  <c r="T19" i="2"/>
  <c r="S19" i="2"/>
  <c r="R19" i="2"/>
  <c r="Q19" i="2"/>
  <c r="P19" i="2"/>
  <c r="O19" i="2"/>
  <c r="N19" i="2"/>
  <c r="M19" i="2"/>
  <c r="L19" i="2"/>
  <c r="J19" i="2"/>
  <c r="I19" i="2"/>
  <c r="H19" i="2"/>
  <c r="D19" i="2"/>
  <c r="C19" i="2"/>
  <c r="V18" i="2"/>
  <c r="H18" i="2" s="1"/>
  <c r="O18" i="2"/>
  <c r="L18" i="2"/>
  <c r="Q18" i="2" s="1"/>
  <c r="Q19" i="1" s="1"/>
  <c r="J18" i="2"/>
  <c r="I18" i="2"/>
  <c r="D18" i="2"/>
  <c r="C18" i="2"/>
  <c r="V17" i="2"/>
  <c r="U17" i="2"/>
  <c r="T17" i="2"/>
  <c r="S17" i="2"/>
  <c r="R17" i="2"/>
  <c r="Q17" i="2"/>
  <c r="P17" i="2"/>
  <c r="O17" i="2"/>
  <c r="N17" i="2"/>
  <c r="M17" i="2"/>
  <c r="L17" i="2"/>
  <c r="J17" i="2"/>
  <c r="I17" i="2"/>
  <c r="H17" i="2"/>
  <c r="D17" i="2"/>
  <c r="C17" i="2"/>
  <c r="V16" i="2"/>
  <c r="H16" i="2" s="1"/>
  <c r="Q16" i="2"/>
  <c r="N16" i="2"/>
  <c r="L16" i="2"/>
  <c r="S16" i="2" s="1"/>
  <c r="J16" i="2"/>
  <c r="I16" i="2"/>
  <c r="D16" i="2"/>
  <c r="C16" i="2"/>
  <c r="V15" i="2"/>
  <c r="H15" i="2" s="1"/>
  <c r="T15" i="2"/>
  <c r="R15" i="2"/>
  <c r="M15" i="2"/>
  <c r="L15" i="2"/>
  <c r="O15" i="2" s="1"/>
  <c r="O16" i="1" s="1"/>
  <c r="J15" i="2"/>
  <c r="I15" i="2"/>
  <c r="D15" i="2"/>
  <c r="C15" i="2"/>
  <c r="V14" i="2"/>
  <c r="U14" i="2"/>
  <c r="T14" i="2"/>
  <c r="S14" i="2"/>
  <c r="R14" i="2"/>
  <c r="Q14" i="2"/>
  <c r="P14" i="2"/>
  <c r="O14" i="2"/>
  <c r="N14" i="2"/>
  <c r="M14" i="2"/>
  <c r="L14" i="2"/>
  <c r="J14" i="2"/>
  <c r="I14" i="2"/>
  <c r="H14" i="2"/>
  <c r="D14" i="2"/>
  <c r="C14" i="2"/>
  <c r="V13" i="2"/>
  <c r="H13" i="2" s="1"/>
  <c r="T13" i="2"/>
  <c r="O13" i="2"/>
  <c r="L13" i="2"/>
  <c r="Q13" i="2" s="1"/>
  <c r="Q14" i="1" s="1"/>
  <c r="J13" i="2"/>
  <c r="I13" i="2"/>
  <c r="D13" i="2"/>
  <c r="C13" i="2"/>
  <c r="V12" i="2"/>
  <c r="U12" i="2"/>
  <c r="T12" i="2"/>
  <c r="S12" i="2"/>
  <c r="R12" i="2"/>
  <c r="P12" i="2"/>
  <c r="L12" i="2"/>
  <c r="M12" i="2" s="1"/>
  <c r="J12" i="2"/>
  <c r="I12" i="2"/>
  <c r="H12" i="2"/>
  <c r="D12" i="2"/>
  <c r="C12" i="2"/>
  <c r="V11" i="2"/>
  <c r="H11" i="2" s="1"/>
  <c r="Q11" i="2"/>
  <c r="L11" i="2"/>
  <c r="S11" i="2" s="1"/>
  <c r="J11" i="2"/>
  <c r="I11" i="2"/>
  <c r="D11" i="2"/>
  <c r="C11" i="2"/>
  <c r="V10" i="2"/>
  <c r="H10" i="2" s="1"/>
  <c r="T10" i="2"/>
  <c r="R10" i="2"/>
  <c r="M10" i="2"/>
  <c r="L10" i="2"/>
  <c r="O10" i="2" s="1"/>
  <c r="O11" i="1" s="1"/>
  <c r="J10" i="2"/>
  <c r="I10" i="2"/>
  <c r="D10" i="2"/>
  <c r="C10" i="2"/>
  <c r="V9" i="2"/>
  <c r="U9" i="2"/>
  <c r="T9" i="2"/>
  <c r="S9" i="2"/>
  <c r="R9" i="2"/>
  <c r="Q9" i="2"/>
  <c r="P9" i="2"/>
  <c r="O9" i="2"/>
  <c r="N9" i="2"/>
  <c r="M9" i="2"/>
  <c r="L9" i="2"/>
  <c r="J9" i="2"/>
  <c r="I9" i="2"/>
  <c r="H9" i="2"/>
  <c r="D9" i="2"/>
  <c r="C9" i="2"/>
  <c r="B9" i="2"/>
  <c r="V8" i="2"/>
  <c r="H8" i="2" s="1"/>
  <c r="U8" i="2"/>
  <c r="T8" i="2"/>
  <c r="Q8" i="2"/>
  <c r="P8" i="2"/>
  <c r="O8" i="2"/>
  <c r="N8" i="2"/>
  <c r="M8" i="2"/>
  <c r="L8" i="2"/>
  <c r="R8" i="2" s="1"/>
  <c r="J8" i="2"/>
  <c r="I8" i="2"/>
  <c r="D8" i="2"/>
  <c r="C8" i="2"/>
  <c r="B8" i="2"/>
  <c r="CJ43" i="1" s="1"/>
  <c r="V7" i="2"/>
  <c r="H7" i="2" s="1"/>
  <c r="T7" i="2"/>
  <c r="R7" i="2"/>
  <c r="M7" i="2"/>
  <c r="L7" i="2"/>
  <c r="O7" i="2" s="1"/>
  <c r="O8" i="1" s="1"/>
  <c r="J7" i="2"/>
  <c r="I7" i="2"/>
  <c r="D7" i="2"/>
  <c r="C7" i="2"/>
  <c r="B7" i="2"/>
  <c r="V6" i="2"/>
  <c r="U6" i="2"/>
  <c r="T6" i="2"/>
  <c r="S6" i="2"/>
  <c r="R6" i="2"/>
  <c r="Q6" i="2"/>
  <c r="O6" i="2"/>
  <c r="N6" i="2"/>
  <c r="L6" i="2"/>
  <c r="P6" i="2" s="1"/>
  <c r="J6" i="2"/>
  <c r="I6" i="2"/>
  <c r="H6" i="2"/>
  <c r="D6" i="2"/>
  <c r="C6" i="2"/>
  <c r="V5" i="2"/>
  <c r="H5" i="2" s="1"/>
  <c r="U5" i="2"/>
  <c r="T5" i="2"/>
  <c r="Q5" i="2"/>
  <c r="P5" i="2"/>
  <c r="O5" i="2"/>
  <c r="N5" i="2"/>
  <c r="M5" i="2"/>
  <c r="L5" i="2"/>
  <c r="R5" i="2" s="1"/>
  <c r="R6" i="1" s="1"/>
  <c r="J5" i="2"/>
  <c r="I5" i="2"/>
  <c r="D5" i="2"/>
  <c r="C5" i="2"/>
  <c r="V4" i="2"/>
  <c r="H4" i="2" s="1"/>
  <c r="L4" i="2"/>
  <c r="N4" i="2"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Q44" i="1"/>
  <c r="N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L43" i="1" s="1"/>
  <c r="CL43" i="1"/>
  <c r="CK43" i="1"/>
  <c r="CI43" i="1"/>
  <c r="CH43" i="1"/>
  <c r="CG43" i="1"/>
  <c r="BH43" i="1"/>
  <c r="BG43" i="1"/>
  <c r="BF43" i="1"/>
  <c r="BE43" i="1"/>
  <c r="AV43" i="1"/>
  <c r="AK43" i="1"/>
  <c r="AJ43" i="1"/>
  <c r="AI43" i="1"/>
  <c r="AB43" i="1"/>
  <c r="AA43" i="1"/>
  <c r="Z43" i="1"/>
  <c r="Y43" i="1"/>
  <c r="X43" i="1"/>
  <c r="W43" i="1"/>
  <c r="T43" i="1"/>
  <c r="R43" i="1"/>
  <c r="M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M41" i="1"/>
  <c r="AK41" i="1"/>
  <c r="AJ41" i="1"/>
  <c r="AI41" i="1"/>
  <c r="AB41" i="1"/>
  <c r="AA41" i="1"/>
  <c r="Z41" i="1"/>
  <c r="Y41" i="1"/>
  <c r="X41" i="1"/>
  <c r="W41" i="1"/>
  <c r="O41" i="1"/>
  <c r="L41" i="1"/>
  <c r="K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K40" i="1"/>
  <c r="AJ40" i="1"/>
  <c r="AI40" i="1"/>
  <c r="AB40" i="1"/>
  <c r="AA40" i="1"/>
  <c r="Z40" i="1"/>
  <c r="Y40" i="1"/>
  <c r="X40" i="1"/>
  <c r="W40" i="1"/>
  <c r="U40" i="1"/>
  <c r="R40" i="1"/>
  <c r="P40" i="1"/>
  <c r="M40" i="1"/>
  <c r="K40" i="1"/>
  <c r="J40" i="1"/>
  <c r="I40" i="1"/>
  <c r="H40" i="1"/>
  <c r="G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L39" i="1" s="1"/>
  <c r="CL39" i="1"/>
  <c r="CK39" i="1"/>
  <c r="CJ39" i="1"/>
  <c r="CI39" i="1"/>
  <c r="CH39" i="1"/>
  <c r="CG39" i="1"/>
  <c r="BH39" i="1"/>
  <c r="BG39" i="1"/>
  <c r="BF39" i="1"/>
  <c r="BE39" i="1"/>
  <c r="AV39" i="1"/>
  <c r="AM39" i="1"/>
  <c r="AL39" i="1"/>
  <c r="AK39" i="1"/>
  <c r="AJ39" i="1"/>
  <c r="AI39" i="1"/>
  <c r="AB39" i="1"/>
  <c r="AA39" i="1"/>
  <c r="Z39" i="1"/>
  <c r="Y39" i="1"/>
  <c r="X39" i="1"/>
  <c r="W39" i="1"/>
  <c r="Q39" i="1"/>
  <c r="N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P38" i="1"/>
  <c r="CO38" i="1"/>
  <c r="CL38" i="1"/>
  <c r="CK38" i="1"/>
  <c r="CJ38" i="1"/>
  <c r="CI38" i="1"/>
  <c r="CH38" i="1"/>
  <c r="CG38" i="1"/>
  <c r="BH38" i="1"/>
  <c r="BG38" i="1"/>
  <c r="BF38" i="1"/>
  <c r="BE38" i="1"/>
  <c r="AV38" i="1"/>
  <c r="AM38" i="1"/>
  <c r="AL38" i="1"/>
  <c r="AK38" i="1"/>
  <c r="AJ38" i="1"/>
  <c r="AI38" i="1"/>
  <c r="AB38" i="1"/>
  <c r="AA38" i="1"/>
  <c r="Z38" i="1"/>
  <c r="Y38" i="1"/>
  <c r="X38" i="1"/>
  <c r="W38" i="1"/>
  <c r="U38" i="1"/>
  <c r="T38" i="1"/>
  <c r="S38" i="1"/>
  <c r="R38" i="1"/>
  <c r="Q38" i="1"/>
  <c r="P38" i="1"/>
  <c r="O38" i="1"/>
  <c r="N38" i="1"/>
  <c r="M38" i="1"/>
  <c r="L38" i="1"/>
  <c r="K38" i="1"/>
  <c r="J38" i="1"/>
  <c r="I38" i="1"/>
  <c r="H38" i="1"/>
  <c r="G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M36" i="1"/>
  <c r="AK36" i="1"/>
  <c r="AJ36" i="1"/>
  <c r="AI36" i="1"/>
  <c r="AB36" i="1"/>
  <c r="AA36" i="1"/>
  <c r="Z36" i="1"/>
  <c r="Y36" i="1"/>
  <c r="X36" i="1"/>
  <c r="W36" i="1"/>
  <c r="Q36" i="1"/>
  <c r="O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L35" i="1" s="1"/>
  <c r="CL35" i="1"/>
  <c r="CK35" i="1"/>
  <c r="CJ35" i="1"/>
  <c r="CI35" i="1"/>
  <c r="CH35" i="1"/>
  <c r="CG35" i="1"/>
  <c r="BH35" i="1"/>
  <c r="BG35" i="1"/>
  <c r="BF35" i="1"/>
  <c r="BE35" i="1"/>
  <c r="AV35" i="1"/>
  <c r="AT35" i="1"/>
  <c r="AM35" i="1"/>
  <c r="AK35" i="1"/>
  <c r="AJ35" i="1"/>
  <c r="AI35" i="1"/>
  <c r="AB35" i="1"/>
  <c r="AA35" i="1"/>
  <c r="Z35" i="1"/>
  <c r="Y35" i="1"/>
  <c r="X35" i="1"/>
  <c r="W35" i="1"/>
  <c r="U35" i="1"/>
  <c r="R35" i="1"/>
  <c r="P35" i="1"/>
  <c r="M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Q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L33" i="1" s="1"/>
  <c r="CL33" i="1"/>
  <c r="CK33" i="1"/>
  <c r="CJ33" i="1"/>
  <c r="CI33" i="1"/>
  <c r="CH33" i="1"/>
  <c r="CG33" i="1"/>
  <c r="BH33" i="1"/>
  <c r="BG33" i="1"/>
  <c r="BF33" i="1"/>
  <c r="BE33" i="1"/>
  <c r="AV33" i="1"/>
  <c r="AT33" i="1"/>
  <c r="AM33" i="1"/>
  <c r="AL33" i="1"/>
  <c r="AK33" i="1"/>
  <c r="AJ33" i="1"/>
  <c r="AI33" i="1"/>
  <c r="AB33" i="1"/>
  <c r="AA33" i="1"/>
  <c r="Z33" i="1"/>
  <c r="Y33" i="1"/>
  <c r="X33" i="1"/>
  <c r="W33" i="1"/>
  <c r="U33" i="1"/>
  <c r="S33" i="1"/>
  <c r="P33" i="1"/>
  <c r="N33" i="1"/>
  <c r="M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O32" i="1"/>
  <c r="N32" i="1"/>
  <c r="L32" i="1"/>
  <c r="K32" i="1"/>
  <c r="J32" i="1"/>
  <c r="I32" i="1"/>
  <c r="H32" i="1"/>
  <c r="G32" i="1"/>
  <c r="F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FE31" i="1" s="1"/>
  <c r="CL31" i="1"/>
  <c r="CK31" i="1"/>
  <c r="CJ31" i="1"/>
  <c r="CI31" i="1"/>
  <c r="CH31" i="1"/>
  <c r="CG31" i="1"/>
  <c r="BH31" i="1"/>
  <c r="BG31" i="1"/>
  <c r="BF31" i="1"/>
  <c r="BE31" i="1"/>
  <c r="AV31" i="1"/>
  <c r="AM31" i="1"/>
  <c r="AK31" i="1"/>
  <c r="AJ31" i="1"/>
  <c r="AI31" i="1"/>
  <c r="AB31" i="1"/>
  <c r="AA31" i="1"/>
  <c r="Z31" i="1"/>
  <c r="Y31" i="1"/>
  <c r="X31" i="1"/>
  <c r="W31" i="1"/>
  <c r="Q31" i="1"/>
  <c r="N31" i="1"/>
  <c r="L31" i="1"/>
  <c r="K31" i="1"/>
  <c r="J31" i="1"/>
  <c r="I31" i="1"/>
  <c r="H31" i="1"/>
  <c r="G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K30" i="1"/>
  <c r="AJ30" i="1"/>
  <c r="AI30" i="1"/>
  <c r="AB30" i="1"/>
  <c r="AA30" i="1"/>
  <c r="Z30" i="1"/>
  <c r="Y30" i="1"/>
  <c r="X30" i="1"/>
  <c r="W30" i="1"/>
  <c r="T30" i="1"/>
  <c r="R30" i="1"/>
  <c r="O30" i="1"/>
  <c r="M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L29" i="1" s="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M28" i="1"/>
  <c r="AL28" i="1"/>
  <c r="AK28" i="1"/>
  <c r="AJ28" i="1"/>
  <c r="AI28" i="1"/>
  <c r="AB28" i="1"/>
  <c r="AA28" i="1"/>
  <c r="Z28" i="1"/>
  <c r="Y28" i="1"/>
  <c r="X28" i="1"/>
  <c r="W28" i="1"/>
  <c r="U28" i="1"/>
  <c r="T28" i="1"/>
  <c r="Q28" i="1"/>
  <c r="P28" i="1"/>
  <c r="O28" i="1"/>
  <c r="N28" i="1"/>
  <c r="M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M27" i="1"/>
  <c r="AK27" i="1"/>
  <c r="AJ27" i="1"/>
  <c r="AI27" i="1"/>
  <c r="AB27" i="1"/>
  <c r="AA27" i="1"/>
  <c r="Z27" i="1"/>
  <c r="Y27" i="1"/>
  <c r="X27" i="1"/>
  <c r="W27" i="1"/>
  <c r="T27" i="1"/>
  <c r="R27" i="1"/>
  <c r="M27" i="1"/>
  <c r="L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K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R25" i="1"/>
  <c r="CQ25" i="1"/>
  <c r="CP25" i="1"/>
  <c r="CO25" i="1"/>
  <c r="L25" i="1" s="1"/>
  <c r="CL25" i="1"/>
  <c r="CK25" i="1"/>
  <c r="CJ25" i="1"/>
  <c r="CI25" i="1"/>
  <c r="CH25" i="1"/>
  <c r="CG25" i="1"/>
  <c r="BH25" i="1"/>
  <c r="BG25" i="1"/>
  <c r="BF25" i="1"/>
  <c r="BE25" i="1"/>
  <c r="AV25" i="1"/>
  <c r="AT25" i="1"/>
  <c r="AM25" i="1"/>
  <c r="AK25" i="1"/>
  <c r="AJ25" i="1"/>
  <c r="AI25" i="1"/>
  <c r="AB25" i="1"/>
  <c r="AA25" i="1"/>
  <c r="Z25" i="1"/>
  <c r="Y25" i="1"/>
  <c r="X25" i="1"/>
  <c r="W25" i="1"/>
  <c r="Q25" i="1"/>
  <c r="N25" i="1"/>
  <c r="K25" i="1"/>
  <c r="J25" i="1"/>
  <c r="I25" i="1"/>
  <c r="H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N24" i="1"/>
  <c r="M24" i="1"/>
  <c r="L24" i="1"/>
  <c r="K24" i="1"/>
  <c r="J24" i="1"/>
  <c r="I24" i="1"/>
  <c r="H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R23" i="1"/>
  <c r="P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Q22" i="1"/>
  <c r="N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B21" i="1"/>
  <c r="AA21" i="1"/>
  <c r="Z21" i="1"/>
  <c r="Y21" i="1"/>
  <c r="X21" i="1"/>
  <c r="W21" i="1"/>
  <c r="T21" i="1"/>
  <c r="R21" i="1"/>
  <c r="M21" i="1"/>
  <c r="L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K19" i="1"/>
  <c r="AJ19" i="1"/>
  <c r="AI19" i="1"/>
  <c r="AB19" i="1"/>
  <c r="AA19" i="1"/>
  <c r="Z19" i="1"/>
  <c r="Y19" i="1"/>
  <c r="X19" i="1"/>
  <c r="W19" i="1"/>
  <c r="O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M17" i="1"/>
  <c r="AL17" i="1"/>
  <c r="AK17" i="1"/>
  <c r="AJ17" i="1"/>
  <c r="AI17" i="1"/>
  <c r="AB17" i="1"/>
  <c r="AA17" i="1"/>
  <c r="Z17" i="1"/>
  <c r="Y17" i="1"/>
  <c r="X17" i="1"/>
  <c r="W17" i="1"/>
  <c r="S17" i="1"/>
  <c r="Q17" i="1"/>
  <c r="N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T16" i="1"/>
  <c r="R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K14" i="1"/>
  <c r="AJ14" i="1"/>
  <c r="AI14" i="1"/>
  <c r="AB14" i="1"/>
  <c r="AA14" i="1"/>
  <c r="Z14" i="1"/>
  <c r="Y14" i="1"/>
  <c r="X14" i="1"/>
  <c r="W14" i="1"/>
  <c r="T14" i="1"/>
  <c r="O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P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S12" i="1"/>
  <c r="Q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T11" i="1"/>
  <c r="R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K9" i="1"/>
  <c r="AJ9" i="1"/>
  <c r="AI9" i="1"/>
  <c r="AB9" i="1"/>
  <c r="AA9" i="1"/>
  <c r="Z9" i="1"/>
  <c r="Y9" i="1"/>
  <c r="X9" i="1"/>
  <c r="W9" i="1"/>
  <c r="U9" i="1"/>
  <c r="T9" i="1"/>
  <c r="R9" i="1"/>
  <c r="Q9" i="1"/>
  <c r="P9" i="1"/>
  <c r="O9" i="1"/>
  <c r="N9" i="1"/>
  <c r="M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T8" i="1"/>
  <c r="R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K6" i="1"/>
  <c r="AJ6" i="1"/>
  <c r="AI6" i="1"/>
  <c r="AB6" i="1"/>
  <c r="AA6" i="1"/>
  <c r="Z6" i="1"/>
  <c r="Y6" i="1"/>
  <c r="X6" i="1"/>
  <c r="W6" i="1"/>
  <c r="U6" i="1"/>
  <c r="T6" i="1"/>
  <c r="Q6" i="1"/>
  <c r="P6" i="1"/>
  <c r="O6" i="1"/>
  <c r="N6" i="1"/>
  <c r="M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B5" i="1"/>
  <c r="AA5" i="1"/>
  <c r="Z5" i="1"/>
  <c r="Y5" i="1"/>
  <c r="X5" i="1"/>
  <c r="W5" i="1"/>
  <c r="N5" i="1"/>
  <c r="L5" i="1"/>
  <c r="K5" i="1"/>
  <c r="J5" i="1"/>
  <c r="I5" i="1"/>
  <c r="H5" i="1"/>
  <c r="G5" i="1"/>
  <c r="F5" i="1"/>
  <c r="E5" i="1"/>
  <c r="D5" i="1"/>
  <c r="C5" i="1"/>
  <c r="B5" i="1"/>
  <c r="A5" i="1"/>
  <c r="AA4" i="1"/>
  <c r="J4" i="1"/>
  <c r="I4" i="1"/>
  <c r="H4" i="1"/>
  <c r="F4" i="1"/>
  <c r="D4" i="1"/>
  <c r="B4" i="1"/>
  <c r="A4" i="1"/>
  <c r="F6" i="1" l="1"/>
  <c r="AL6" i="1"/>
  <c r="AL22" i="1"/>
  <c r="AT22" i="1"/>
  <c r="AL35" i="1"/>
  <c r="F35" i="1"/>
  <c r="L9" i="1"/>
  <c r="FE9" i="1"/>
  <c r="L20" i="1"/>
  <c r="L19" i="1"/>
  <c r="FE19" i="1"/>
  <c r="AT12" i="1"/>
  <c r="AL12" i="1"/>
  <c r="AL14" i="1"/>
  <c r="F14" i="1"/>
  <c r="F41" i="1"/>
  <c r="AT41" i="1"/>
  <c r="AL41" i="1"/>
  <c r="FE22" i="1"/>
  <c r="L22" i="1"/>
  <c r="AT21" i="1"/>
  <c r="AL21" i="1"/>
  <c r="F21" i="1"/>
  <c r="AL25" i="1"/>
  <c r="F25" i="1"/>
  <c r="AT28" i="1"/>
  <c r="F28" i="1"/>
  <c r="AT11" i="1"/>
  <c r="AL11" i="1"/>
  <c r="F11" i="1"/>
  <c r="F17" i="1"/>
  <c r="AT17" i="1"/>
  <c r="F40" i="1"/>
  <c r="AL40" i="1"/>
  <c r="L15" i="1"/>
  <c r="FE15" i="1"/>
  <c r="L26" i="1"/>
  <c r="FE26" i="1"/>
  <c r="FE36" i="1"/>
  <c r="L36" i="1"/>
  <c r="AL43" i="1"/>
  <c r="AT43" i="1"/>
  <c r="L10" i="1"/>
  <c r="L30" i="1"/>
  <c r="FE30" i="1"/>
  <c r="F16" i="1"/>
  <c r="AT16" i="1"/>
  <c r="AL16" i="1"/>
  <c r="F31" i="1"/>
  <c r="AT31" i="1"/>
  <c r="AL31" i="1"/>
  <c r="AL5" i="1"/>
  <c r="AT5" i="1"/>
  <c r="F19" i="1"/>
  <c r="AL19" i="1"/>
  <c r="AL36" i="1"/>
  <c r="F36" i="1"/>
  <c r="AT36" i="1"/>
  <c r="F38" i="1"/>
  <c r="AT38" i="1"/>
  <c r="F9" i="1"/>
  <c r="AL9" i="1"/>
  <c r="F30" i="1"/>
  <c r="AL30" i="1"/>
  <c r="L40" i="1"/>
  <c r="FE40" i="1"/>
  <c r="F27" i="1"/>
  <c r="AT27" i="1"/>
  <c r="AL27" i="1"/>
  <c r="CQ38" i="1"/>
  <c r="O4" i="2"/>
  <c r="O5" i="1" s="1"/>
  <c r="S5" i="2"/>
  <c r="S6" i="1" s="1"/>
  <c r="M6" i="2"/>
  <c r="M7" i="1" s="1"/>
  <c r="P7" i="2"/>
  <c r="P8" i="1" s="1"/>
  <c r="S8" i="2"/>
  <c r="S9" i="1" s="1"/>
  <c r="P10" i="2"/>
  <c r="P11" i="1" s="1"/>
  <c r="T11" i="2"/>
  <c r="T12" i="1" s="1"/>
  <c r="N12" i="2"/>
  <c r="N13" i="1" s="1"/>
  <c r="R13" i="2"/>
  <c r="R14" i="1" s="1"/>
  <c r="P15" i="2"/>
  <c r="P16" i="1" s="1"/>
  <c r="T16" i="2"/>
  <c r="T17" i="1" s="1"/>
  <c r="R18" i="2"/>
  <c r="R19" i="1" s="1"/>
  <c r="P20" i="2"/>
  <c r="P21" i="1" s="1"/>
  <c r="T21" i="2"/>
  <c r="T22" i="1" s="1"/>
  <c r="N22" i="2"/>
  <c r="N23" i="1" s="1"/>
  <c r="Q23" i="2"/>
  <c r="Q24" i="1" s="1"/>
  <c r="T24" i="2"/>
  <c r="T25" i="1" s="1"/>
  <c r="P26" i="2"/>
  <c r="P27" i="1" s="1"/>
  <c r="S27" i="2"/>
  <c r="S28" i="1" s="1"/>
  <c r="P29" i="2"/>
  <c r="P30" i="1" s="1"/>
  <c r="T30" i="2"/>
  <c r="T31" i="1" s="1"/>
  <c r="M31" i="2"/>
  <c r="M32" i="1" s="1"/>
  <c r="Q32" i="2"/>
  <c r="Q33" i="1" s="1"/>
  <c r="T33" i="2"/>
  <c r="T34" i="1" s="1"/>
  <c r="N34" i="2"/>
  <c r="N35" i="1" s="1"/>
  <c r="R35" i="2"/>
  <c r="R36" i="1" s="1"/>
  <c r="T38" i="2"/>
  <c r="T39" i="1" s="1"/>
  <c r="N39" i="2"/>
  <c r="N40" i="1" s="1"/>
  <c r="R40" i="2"/>
  <c r="R41" i="1" s="1"/>
  <c r="P42" i="2"/>
  <c r="P43" i="1" s="1"/>
  <c r="T43" i="2"/>
  <c r="T44" i="1" s="1"/>
  <c r="P4" i="2"/>
  <c r="P5" i="1" s="1"/>
  <c r="Q7" i="2"/>
  <c r="Q8" i="1" s="1"/>
  <c r="Q10" i="2"/>
  <c r="Q11" i="1" s="1"/>
  <c r="U11" i="2"/>
  <c r="U12" i="1" s="1"/>
  <c r="O12" i="2"/>
  <c r="O13" i="1" s="1"/>
  <c r="S13" i="2"/>
  <c r="S14" i="1" s="1"/>
  <c r="Q15" i="2"/>
  <c r="Q16" i="1" s="1"/>
  <c r="U16" i="2"/>
  <c r="U17" i="1" s="1"/>
  <c r="S18" i="2"/>
  <c r="S19" i="1" s="1"/>
  <c r="Q20" i="2"/>
  <c r="Q21" i="1" s="1"/>
  <c r="U21" i="2"/>
  <c r="U22" i="1" s="1"/>
  <c r="O22" i="2"/>
  <c r="O23" i="1" s="1"/>
  <c r="R23" i="2"/>
  <c r="R24" i="1" s="1"/>
  <c r="U24" i="2"/>
  <c r="U25" i="1" s="1"/>
  <c r="Q26" i="2"/>
  <c r="Q27" i="1" s="1"/>
  <c r="Q29" i="2"/>
  <c r="Q30" i="1" s="1"/>
  <c r="U30" i="2"/>
  <c r="U31" i="1" s="1"/>
  <c r="R32" i="2"/>
  <c r="R33" i="1" s="1"/>
  <c r="U33" i="2"/>
  <c r="U34" i="1" s="1"/>
  <c r="O34" i="2"/>
  <c r="O35" i="1" s="1"/>
  <c r="S35" i="2"/>
  <c r="S36" i="1" s="1"/>
  <c r="U38" i="2"/>
  <c r="U39" i="1" s="1"/>
  <c r="O39" i="2"/>
  <c r="O40" i="1" s="1"/>
  <c r="S40" i="2"/>
  <c r="S41" i="1" s="1"/>
  <c r="Q42" i="2"/>
  <c r="Q43" i="1" s="1"/>
  <c r="U43" i="2"/>
  <c r="U44" i="1" s="1"/>
  <c r="Q4" i="2"/>
  <c r="Q5" i="1" s="1"/>
  <c r="T18" i="2"/>
  <c r="T19" i="1" s="1"/>
  <c r="T35" i="2"/>
  <c r="T36" i="1" s="1"/>
  <c r="T40" i="2"/>
  <c r="T41" i="1" s="1"/>
  <c r="R4" i="2"/>
  <c r="R5" i="1" s="1"/>
  <c r="S7" i="2"/>
  <c r="S8" i="1" s="1"/>
  <c r="S10" i="2"/>
  <c r="S11" i="1" s="1"/>
  <c r="M11" i="2"/>
  <c r="M12" i="1" s="1"/>
  <c r="Q12" i="2"/>
  <c r="Q13" i="1" s="1"/>
  <c r="U13" i="2"/>
  <c r="U14" i="1" s="1"/>
  <c r="S15" i="2"/>
  <c r="S16" i="1" s="1"/>
  <c r="M16" i="2"/>
  <c r="M17" i="1" s="1"/>
  <c r="U18" i="2"/>
  <c r="U19" i="1" s="1"/>
  <c r="S20" i="2"/>
  <c r="S21" i="1" s="1"/>
  <c r="M21" i="2"/>
  <c r="M22" i="1" s="1"/>
  <c r="Q22" i="2"/>
  <c r="Q23" i="1" s="1"/>
  <c r="T23" i="2"/>
  <c r="T24" i="1" s="1"/>
  <c r="M24" i="2"/>
  <c r="M25" i="1" s="1"/>
  <c r="S26" i="2"/>
  <c r="S27" i="1" s="1"/>
  <c r="S29" i="2"/>
  <c r="S30" i="1" s="1"/>
  <c r="M30" i="2"/>
  <c r="M31" i="1" s="1"/>
  <c r="T32" i="2"/>
  <c r="T33" i="1" s="1"/>
  <c r="M33" i="2"/>
  <c r="M34" i="1" s="1"/>
  <c r="Q34" i="2"/>
  <c r="Q35" i="1" s="1"/>
  <c r="U35" i="2"/>
  <c r="U36" i="1" s="1"/>
  <c r="M38" i="2"/>
  <c r="M39" i="1" s="1"/>
  <c r="Q39" i="2"/>
  <c r="Q40" i="1" s="1"/>
  <c r="U40" i="2"/>
  <c r="U41" i="1" s="1"/>
  <c r="S42" i="2"/>
  <c r="S43" i="1" s="1"/>
  <c r="M43" i="2"/>
  <c r="M44" i="1" s="1"/>
  <c r="S4" i="2"/>
  <c r="S5" i="1" s="1"/>
  <c r="N11" i="2"/>
  <c r="N12" i="1" s="1"/>
  <c r="FE14" i="1"/>
  <c r="FE25" i="1"/>
  <c r="FE35" i="1"/>
  <c r="T4" i="2"/>
  <c r="T5" i="1" s="1"/>
  <c r="U7" i="2"/>
  <c r="U8" i="1" s="1"/>
  <c r="U10" i="2"/>
  <c r="U11" i="1" s="1"/>
  <c r="O11" i="2"/>
  <c r="O12" i="1" s="1"/>
  <c r="M13" i="2"/>
  <c r="M14" i="1" s="1"/>
  <c r="U15" i="2"/>
  <c r="U16" i="1" s="1"/>
  <c r="O16" i="2"/>
  <c r="O17" i="1" s="1"/>
  <c r="M18" i="2"/>
  <c r="M19" i="1" s="1"/>
  <c r="U20" i="2"/>
  <c r="U21" i="1" s="1"/>
  <c r="O21" i="2"/>
  <c r="O22" i="1" s="1"/>
  <c r="S22" i="2"/>
  <c r="S23" i="1" s="1"/>
  <c r="O24" i="2"/>
  <c r="O25" i="1" s="1"/>
  <c r="U26" i="2"/>
  <c r="U27" i="1" s="1"/>
  <c r="U29" i="2"/>
  <c r="U30" i="1" s="1"/>
  <c r="O30" i="2"/>
  <c r="O31" i="1" s="1"/>
  <c r="O33" i="2"/>
  <c r="O34" i="1" s="1"/>
  <c r="S34" i="2"/>
  <c r="S35" i="1" s="1"/>
  <c r="M35" i="2"/>
  <c r="M36" i="1" s="1"/>
  <c r="O38" i="2"/>
  <c r="O39" i="1" s="1"/>
  <c r="S39" i="2"/>
  <c r="S40" i="1" s="1"/>
  <c r="M40" i="2"/>
  <c r="M41" i="1" s="1"/>
  <c r="U42" i="2"/>
  <c r="U43" i="1" s="1"/>
  <c r="O43" i="2"/>
  <c r="O44" i="1" s="1"/>
  <c r="U4" i="2"/>
  <c r="U5" i="1" s="1"/>
  <c r="P11" i="2"/>
  <c r="P12" i="1" s="1"/>
  <c r="N13" i="2"/>
  <c r="N14" i="1" s="1"/>
  <c r="P16" i="2"/>
  <c r="P17" i="1" s="1"/>
  <c r="N18" i="2"/>
  <c r="N19" i="1" s="1"/>
  <c r="P21" i="2"/>
  <c r="P22" i="1" s="1"/>
  <c r="P24" i="2"/>
  <c r="P25" i="1" s="1"/>
  <c r="P30" i="2"/>
  <c r="P31" i="1" s="1"/>
  <c r="P33" i="2"/>
  <c r="P34" i="1" s="1"/>
  <c r="T34" i="2"/>
  <c r="T35" i="1" s="1"/>
  <c r="N35" i="2"/>
  <c r="N36" i="1" s="1"/>
  <c r="P38" i="2"/>
  <c r="P39" i="1" s="1"/>
  <c r="T39" i="2"/>
  <c r="T40" i="1" s="1"/>
  <c r="N40" i="2"/>
  <c r="N41" i="1" s="1"/>
  <c r="P43" i="2"/>
  <c r="P44" i="1" s="1"/>
  <c r="M4" i="2"/>
  <c r="M5" i="1" s="1"/>
  <c r="N7" i="2"/>
  <c r="N8" i="1" s="1"/>
  <c r="N10" i="2"/>
  <c r="N11" i="1" s="1"/>
  <c r="R11" i="2"/>
  <c r="R12" i="1" s="1"/>
  <c r="P13" i="2"/>
  <c r="P14" i="1" s="1"/>
  <c r="N15" i="2"/>
  <c r="N16" i="1" s="1"/>
  <c r="R16" i="2"/>
  <c r="R17" i="1" s="1"/>
  <c r="P18" i="2"/>
  <c r="P19" i="1" s="1"/>
  <c r="N20" i="2"/>
  <c r="N21" i="1" s="1"/>
  <c r="R21" i="2"/>
  <c r="R22" i="1" s="1"/>
  <c r="O23" i="2"/>
  <c r="O24" i="1" s="1"/>
  <c r="R24" i="2"/>
  <c r="R25" i="1" s="1"/>
  <c r="N26" i="2"/>
  <c r="N27" i="1" s="1"/>
  <c r="N29" i="2"/>
  <c r="N30" i="1" s="1"/>
  <c r="R30" i="2"/>
  <c r="R31" i="1" s="1"/>
  <c r="O32" i="2"/>
  <c r="O33" i="1" s="1"/>
  <c r="R33" i="2"/>
  <c r="R34" i="1" s="1"/>
  <c r="P35" i="2"/>
  <c r="P36" i="1" s="1"/>
  <c r="R38" i="2"/>
  <c r="R39" i="1" s="1"/>
  <c r="P40" i="2"/>
  <c r="P41" i="1" s="1"/>
  <c r="N42" i="2"/>
  <c r="N43" i="1" s="1"/>
  <c r="R43" i="2"/>
  <c r="R44" i="1" s="1"/>
</calcChain>
</file>

<file path=xl/sharedStrings.xml><?xml version="1.0" encoding="utf-8"?>
<sst xmlns="http://schemas.openxmlformats.org/spreadsheetml/2006/main" count="825" uniqueCount="667">
  <si>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</si>
  <si>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</si>
  <si>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</si>
  <si>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</si>
  <si>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</si>
  <si>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</si>
  <si>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</si>
  <si>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</si>
  <si>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</si>
  <si>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</si>
  <si>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</si>
  <si>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</si>
  <si>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</si>
  <si>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</si>
  <si>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</si>
  <si>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</si>
  <si>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</si>
  <si>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</si>
  <si>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</si>
  <si>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</si>
  <si>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</si>
  <si>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</si>
  <si>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</si>
  <si>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</si>
  <si>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</si>
  <si>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</si>
  <si>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</si>
  <si>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</si>
  <si>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</si>
  <si>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</si>
  <si>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</si>
  <si>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</si>
  <si>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</si>
  <si>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</si>
  <si>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</si>
  <si>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</si>
  <si>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</si>
  <si>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</si>
  <si>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</si>
  <si>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</si>
  <si>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</si>
  <si>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</si>
  <si>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</si>
  <si>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</si>
  <si>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</si>
  <si>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</si>
  <si>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</si>
  <si>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</si>
  <si>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</si>
  <si>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</si>
  <si>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</si>
  <si>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</si>
  <si>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</si>
  <si>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</si>
  <si>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</si>
  <si>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</si>
  <si>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</si>
  <si>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</si>
  <si>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</si>
  <si>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</si>
  <si>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</si>
  <si>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</si>
  <si>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</si>
  <si>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</si>
  <si>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</si>
  <si>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</si>
  <si>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</si>
  <si>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</si>
  <si>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</si>
  <si>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</si>
  <si>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</si>
  <si>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</si>
  <si>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</si>
  <si>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</si>
  <si>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</si>
  <si>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</si>
  <si>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</si>
  <si>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</si>
  <si>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</si>
  <si>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</si>
  <si>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</si>
  <si>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</si>
  <si>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</si>
  <si>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</si>
  <si>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</si>
  <si>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</si>
  <si>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</si>
  <si>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</si>
  <si>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</si>
  <si>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</si>
  <si>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</si>
  <si>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</si>
  <si>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</si>
  <si>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</si>
  <si>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</si>
  <si>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</si>
  <si>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</si>
  <si>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</si>
  <si>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</si>
  <si>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</si>
  <si>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</si>
  <si>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</si>
  <si>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</si>
  <si>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</si>
  <si>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</si>
  <si>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</si>
  <si>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</si>
  <si>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</si>
  <si>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</si>
  <si>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</si>
  <si>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</si>
  <si>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</si>
  <si>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</si>
  <si>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</si>
  <si>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</si>
  <si>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</si>
  <si>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</si>
  <si>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</si>
  <si>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</si>
  <si>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</si>
  <si>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</si>
  <si>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</si>
  <si>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</si>
  <si>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</si>
  <si>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</si>
  <si>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</si>
  <si>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</si>
  <si>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</si>
  <si>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</si>
  <si>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</si>
  <si>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</si>
  <si>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</si>
  <si>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</si>
  <si>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</si>
  <si>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</si>
  <si>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</si>
  <si>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</si>
  <si>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</si>
  <si>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</si>
  <si>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</si>
  <si>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</si>
  <si>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</si>
  <si>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</si>
  <si>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</si>
  <si>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</si>
  <si>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</si>
  <si>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</si>
  <si>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</si>
  <si>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</si>
  <si>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</si>
  <si>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</si>
  <si>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</si>
  <si>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</si>
  <si>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</si>
  <si>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</si>
  <si>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</si>
  <si>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</si>
  <si>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</si>
  <si>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</si>
  <si>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</si>
  <si>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</si>
  <si>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</si>
  <si>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</si>
  <si>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</si>
  <si>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</si>
  <si>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</si>
  <si>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</si>
  <si>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</si>
  <si>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</si>
  <si>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</si>
  <si>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</si>
  <si>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</si>
  <si>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</si>
  <si>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</si>
  <si>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</si>
  <si>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</si>
  <si>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</si>
  <si>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</si>
  <si>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</si>
  <si>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</si>
  <si>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</si>
  <si>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</si>
  <si>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</si>
  <si>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</si>
  <si>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</si>
  <si>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</si>
  <si>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</si>
  <si>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</si>
  <si>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</si>
  <si>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</si>
  <si>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</si>
  <si>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</si>
  <si>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</si>
  <si>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</si>
  <si>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</si>
  <si>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</si>
  <si>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</si>
  <si>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</si>
  <si>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</si>
  <si>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</si>
  <si>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</si>
  <si>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</si>
  <si>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</si>
  <si>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</si>
  <si>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</si>
  <si>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</si>
  <si>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</si>
  <si>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</si>
  <si>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</si>
  <si>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</si>
  <si>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</si>
  <si>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</si>
  <si>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</si>
  <si>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</si>
  <si>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</si>
  <si>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</si>
  <si>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</si>
  <si>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</si>
  <si>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</si>
  <si>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</si>
  <si>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</si>
  <si>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</si>
  <si>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</si>
  <si>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</si>
  <si>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</si>
  <si>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</si>
  <si>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</si>
  <si>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</si>
  <si>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</si>
  <si>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</si>
  <si>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</si>
  <si>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</si>
  <si>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</si>
  <si>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</si>
  <si>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</si>
  <si>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</si>
  <si>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</si>
  <si>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</si>
  <si>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</si>
  <si>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</si>
  <si>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</si>
  <si>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</si>
  <si>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</si>
  <si>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</si>
  <si>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</si>
  <si>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</si>
  <si>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</si>
  <si>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</si>
  <si>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</si>
  <si>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</si>
  <si>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</si>
  <si>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</si>
  <si>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</si>
  <si>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</si>
  <si>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</si>
  <si>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</si>
  <si>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</si>
  <si>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</si>
  <si>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</si>
  <si>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</si>
  <si>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</si>
  <si>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</si>
  <si>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</si>
  <si>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</si>
  <si>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</si>
  <si>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</si>
  <si>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</si>
  <si>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</si>
  <si>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</si>
  <si>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</si>
  <si>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</si>
  <si>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</si>
  <si>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</si>
  <si>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</si>
  <si>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</si>
  <si>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</si>
  <si>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</si>
  <si>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</si>
  <si>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</si>
  <si>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</si>
  <si>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</si>
  <si>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</si>
  <si>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</si>
  <si>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</si>
  <si>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</si>
  <si>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</si>
  <si>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</si>
  <si>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</si>
  <si>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</si>
  <si>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</si>
  <si>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</si>
  <si>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</si>
  <si>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</si>
  <si>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</si>
  <si>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</si>
  <si>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</si>
  <si>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</si>
  <si>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</si>
  <si>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</si>
  <si>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</si>
  <si>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</si>
  <si>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</si>
  <si>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</si>
  <si>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</si>
  <si>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</si>
  <si>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</si>
  <si>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</si>
  <si>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</si>
  <si>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</si>
  <si>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</si>
  <si>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</si>
  <si>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</si>
  <si>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</si>
  <si>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</si>
  <si>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</si>
  <si>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</si>
  <si>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</si>
  <si>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</si>
  <si>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</si>
  <si>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</si>
  <si>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</si>
  <si>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</si>
  <si>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</si>
  <si>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</si>
  <si>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</si>
  <si>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</si>
  <si>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</si>
  <si>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</si>
  <si>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</si>
  <si>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</si>
  <si>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</si>
  <si>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</si>
  <si>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</si>
  <si>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</si>
  <si>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</si>
  <si>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</si>
  <si>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</si>
  <si>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</si>
  <si>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</si>
  <si>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</si>
  <si>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</si>
  <si>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</si>
  <si>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</si>
  <si>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</si>
  <si>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</si>
  <si>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</si>
  <si>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</si>
  <si>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</si>
  <si>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</si>
  <si>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</si>
  <si>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</si>
  <si>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</si>
  <si>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</si>
  <si>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</si>
  <si>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</si>
  <si>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</si>
  <si>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</si>
  <si>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</si>
  <si>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</si>
  <si>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</si>
  <si>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</si>
  <si>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</si>
  <si>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</si>
  <si>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</si>
  <si>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</si>
  <si>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</si>
  <si>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</si>
  <si>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</si>
  <si>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</si>
  <si>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</si>
  <si>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</si>
  <si>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</si>
  <si>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</si>
  <si>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</si>
  <si>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</si>
  <si>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Lenovo/T470S/DE</t>
  </si>
  <si>
    <t>Price – NON-Backlit</t>
  </si>
  <si>
    <t>Lenovo T470s - Regular FR</t>
  </si>
  <si>
    <t>French</t>
  </si>
  <si>
    <t>Lenovo/T470S/FR</t>
  </si>
  <si>
    <t>Packing size</t>
  </si>
  <si>
    <t>Big</t>
  </si>
  <si>
    <t>Lenovo T470s - Regular IT</t>
  </si>
  <si>
    <t>Italian</t>
  </si>
  <si>
    <t>Lenovo/T470S/IT</t>
  </si>
  <si>
    <t>Package height (CM)</t>
  </si>
  <si>
    <t>Lenovo T470s - Regular ES</t>
  </si>
  <si>
    <t>Spanish</t>
  </si>
  <si>
    <t>01EN610</t>
  </si>
  <si>
    <t>Package width (CM)</t>
  </si>
  <si>
    <t>Lenovo T470s - Regular UK</t>
  </si>
  <si>
    <t>UK</t>
  </si>
  <si>
    <t>01EN670</t>
  </si>
  <si>
    <t>Package length (CM)</t>
  </si>
  <si>
    <t>Lenovo T470s - Regular NOR</t>
  </si>
  <si>
    <t>Scandinavian – Nordic</t>
  </si>
  <si>
    <t>01EN763</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</si>
  <si>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</si>
  <si>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</si>
  <si>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</si>
  <si>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</si>
  <si>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</si>
  <si>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</si>
  <si>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</si>
  <si>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</si>
  <si>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</si>
  <si>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</si>
  <si>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</si>
  <si>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</si>
  <si>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</si>
  <si>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</si>
  <si>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</si>
  <si>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</si>
  <si>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</si>
  <si>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</si>
  <si>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</si>
  <si>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</si>
  <si>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</si>
  <si>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</si>
  <si>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</si>
  <si>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</si>
  <si>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</si>
  <si>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</si>
  <si>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</si>
  <si>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</si>
  <si>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</si>
  <si>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</si>
  <si>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</si>
  <si>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</si>
  <si>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</si>
  <si>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</si>
  <si>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</si>
  <si>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</si>
  <si>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</si>
  <si>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</si>
  <si>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Update</t>
  </si>
  <si>
    <t>Lenovo T470s - Regular CH</t>
  </si>
  <si>
    <t>Swiss</t>
  </si>
  <si>
    <t>01EN750</t>
  </si>
  <si>
    <t>Lenovo T470s - Regular US INT</t>
  </si>
  <si>
    <t>US International</t>
  </si>
  <si>
    <t>Lenovo/T470S/USI</t>
  </si>
  <si>
    <t>Lenovo T470s - Regular RUS</t>
  </si>
  <si>
    <t>Russian</t>
  </si>
  <si>
    <t>01EN623</t>
  </si>
  <si>
    <t>Bullet Point 1:</t>
  </si>
  <si>
    <t>Lenovo T470s - Regular US</t>
  </si>
  <si>
    <t>US</t>
  </si>
  <si>
    <t>Lenovo/T470S/US</t>
  </si>
  <si>
    <t>Bullet Point 2:</t>
  </si>
  <si>
    <t>Lenovo T470s - DE</t>
  </si>
  <si>
    <t>Bullet Point 5:</t>
  </si>
  <si>
    <t>Lenovo T470s - FR FBA</t>
  </si>
  <si>
    <t>Bullet Point 4:</t>
  </si>
  <si>
    <t>Lenovo T470s BL - IT</t>
  </si>
  <si>
    <t>Lenovo T470s BL - ES</t>
  </si>
  <si>
    <t>01EN692</t>
  </si>
  <si>
    <t>Lenovo T470s BL - UK V2</t>
  </si>
  <si>
    <t>01EN752</t>
  </si>
  <si>
    <t>Product Description</t>
  </si>
  <si>
    <t>Lenovo T470s BL - 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</si>
  <si>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</si>
  <si>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</si>
  <si>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</si>
  <si>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</si>
  <si>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</si>
  <si>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</si>
  <si>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</si>
  <si>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</si>
  <si>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</si>
  <si>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</si>
  <si>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</si>
  <si>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</si>
  <si>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</si>
  <si>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</si>
  <si>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</si>
  <si>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</si>
  <si>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</si>
  <si>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</si>
  <si>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</si>
  <si>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</si>
  <si>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</si>
  <si>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</si>
  <si>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</si>
  <si>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</si>
  <si>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</si>
  <si>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</si>
  <si>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 T470s BL - RUS</t>
  </si>
  <si>
    <t>01EN705</t>
  </si>
  <si>
    <t>Lenovo T470s - US</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</si>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</sst>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94DE86B" TargetMode="External"/><Relationship Id="rId1" Type="http://schemas.openxmlformats.org/officeDocument/2006/relationships/externalLinkPath" Target="file:///594DE86B/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2" zoomScaleNormal="100" workbookViewId="0">
      <selection activeCell="G26" sqref="G2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666</v>
      </c>
    </row>
    <row r="4" spans="1:193" ht="17" x14ac:dyDescent="0.2">
      <c r="A4" s="2" t="str">
        <f>IF(ISBLANK(Values!E3),"",IF(Values!$B$37="EU","computercomponent","computer"))</f>
        <v>computercomponent</v>
      </c>
      <c r="B4" s="28" t="str">
        <f>Values!B13</f>
        <v>Lenovo T470s parent</v>
      </c>
      <c r="C4" s="28" t="s">
        <v>345</v>
      </c>
      <c r="D4" s="29">
        <f>Values!B14</f>
        <v>5714401471998</v>
      </c>
      <c r="E4" s="2" t="s">
        <v>346</v>
      </c>
      <c r="F4" s="28" t="str">
        <f>SUBSTITUTE(Values!B1, "{language}", "") &amp; " " &amp; Values!B3</f>
        <v>sostituzione della tastiera  retroilluminata per Lenovo Thinkpad T470s</v>
      </c>
      <c r="G4" s="28" t="s">
        <v>345</v>
      </c>
      <c r="H4" s="2" t="str">
        <f>Values!B16</f>
        <v>laptop-computer-replacement-parts</v>
      </c>
      <c r="I4" s="2" t="str">
        <f>IF(ISBLANK(Values!E3),"","4730574031")</f>
        <v>4730574031</v>
      </c>
      <c r="J4" s="30" t="str">
        <f>Values!B13</f>
        <v>Lenovo T470s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T470s - Regular DE</v>
      </c>
      <c r="C5" s="30" t="str">
        <f>IF(ISBLANK(Values!E4),"","TellusRem")</f>
        <v>TellusRem</v>
      </c>
      <c r="D5" s="29">
        <f>IF(ISBLANK(Values!E4),"",Values!E4)</f>
        <v>5714401479017</v>
      </c>
      <c r="E5" s="2" t="str">
        <f>IF(ISBLANK(Values!E4),"","EAN")</f>
        <v>EAN</v>
      </c>
      <c r="F5" s="28" t="str">
        <f>IF(ISBLANK(Values!E4),"",IF(Values!J4, SUBSTITUTE(Values!$B$1, "{language}", Values!H4) &amp; " " &amp;Values!$B$3, SUBSTITUTE(Values!$B$2, "{language}", Values!$H4) &amp; " " &amp;Values!$B$3))</f>
        <v>sostituzione della tastiera Tedesco non retroilluminata per Lenovo Thinkpad T470s</v>
      </c>
      <c r="G5" s="30" t="str">
        <f>IF(ISBLANK(Values!E4),"","TellusRem")</f>
        <v>TellusRem</v>
      </c>
      <c r="H5" s="2" t="str">
        <f>IF(ISBLANK(Values!E4),"",Values!$B$16)</f>
        <v>laptop-computer-replacement-parts</v>
      </c>
      <c r="I5" s="2" t="str">
        <f>IF(ISBLANK(Values!E4),"","4730574031")</f>
        <v>4730574031</v>
      </c>
      <c r="J5" s="32" t="str">
        <f>IF(ISBLANK(Values!E4),"",Values!F4 )</f>
        <v>Lenovo T470s - Regular DE</v>
      </c>
      <c r="K5" s="28">
        <f>IF(ISBLANK(Values!E4),"",IF(Values!J4, Values!$B$4, Values!$B$5))</f>
        <v>54.99</v>
      </c>
      <c r="L5" s="28" t="str">
        <f>IF(ISBLANK(Values!E4),"",IF($CO5="DEFAULT", Values!$B$18, ""))</f>
        <v/>
      </c>
      <c r="M5" s="28" t="str">
        <f>IF(ISBLANK(Values!E4),"",Values!$M4)</f>
        <v>https://raw.githubusercontent.com/PatrickVibild/TellusAmazonPictures/master/pictures/Lenovo/T470S/DE/1.jpg</v>
      </c>
      <c r="N5" s="28" t="str">
        <f>IF(ISBLANK(Values!$F4),"",Values!N4)</f>
        <v>https://raw.githubusercontent.com/PatrickVibild/TellusAmazonPictures/master/pictures/Lenovo/T470S/DE/2.jpg</v>
      </c>
      <c r="O5" s="28" t="str">
        <f>IF(ISBLANK(Values!$F4),"",Values!O4)</f>
        <v>https://raw.githubusercontent.com/PatrickVibild/TellusAmazonPictures/master/pictures/Lenovo/T470S/DE/3.jpg</v>
      </c>
      <c r="P5" s="28" t="str">
        <f>IF(ISBLANK(Values!$F4),"",Values!P4)</f>
        <v>https://raw.githubusercontent.com/PatrickVibild/TellusAmazonPictures/master/pictures/Lenovo/T470S/DE/4.jpg</v>
      </c>
      <c r="Q5" s="28" t="str">
        <f>IF(ISBLANK(Values!$F4),"",Values!Q4)</f>
        <v>https://raw.githubusercontent.com/PatrickVibild/TellusAmazonPictures/master/pictures/Lenovo/T470S/DE/5.jpg</v>
      </c>
      <c r="R5" s="28" t="str">
        <f>IF(ISBLANK(Values!$F4),"",Values!R4)</f>
        <v>https://raw.githubusercontent.com/PatrickVibild/TellusAmazonPictures/master/pictures/Lenovo/T470S/DE/6.jpg</v>
      </c>
      <c r="S5" s="28" t="str">
        <f>IF(ISBLANK(Values!$F4),"",Values!S4)</f>
        <v>https://raw.githubusercontent.com/PatrickVibild/TellusAmazonPictures/master/pictures/Lenovo/T470S/DE/7.jpg</v>
      </c>
      <c r="T5" s="28" t="str">
        <f>IF(ISBLANK(Values!$F4),"",Values!T4)</f>
        <v>https://raw.githubusercontent.com/PatrickVibild/TellusAmazonPictures/master/pictures/Lenovo/T470S/DE/8.jpg</v>
      </c>
      <c r="U5" s="28" t="str">
        <f>IF(ISBLANK(Values!$F4),"",Values!U4)</f>
        <v>https://raw.githubusercontent.com/PatrickVibild/TellusAmazonPictures/master/pictures/Lenovo/T470S/DE/9.jpg</v>
      </c>
      <c r="W5" s="30" t="str">
        <f>IF(ISBLANK(Values!E4),"","Child")</f>
        <v>Child</v>
      </c>
      <c r="X5" s="30" t="str">
        <f>IF(ISBLANK(Values!E4),"",Values!$B$13)</f>
        <v>Lenovo T470s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54.99</v>
      </c>
    </row>
    <row r="6" spans="1:193" ht="48" x14ac:dyDescent="0.2">
      <c r="A6" s="2" t="str">
        <f>IF(ISBLANK(Values!E5),"",IF(Values!$B$37="EU","computercomponent","computer"))</f>
        <v>computercomponent</v>
      </c>
      <c r="B6" s="34" t="str">
        <f>IF(ISBLANK(Values!E5),"",Values!F5)</f>
        <v>Lenovo T470s - Regular FR</v>
      </c>
      <c r="C6" s="30" t="str">
        <f>IF(ISBLANK(Values!E5),"","TellusRem")</f>
        <v>TellusRem</v>
      </c>
      <c r="D6" s="29">
        <f>IF(ISBLANK(Values!E5),"",Values!E5)</f>
        <v>5714401479024</v>
      </c>
      <c r="E6" s="2" t="str">
        <f>IF(ISBLANK(Values!E5),"","EAN")</f>
        <v>EAN</v>
      </c>
      <c r="F6" s="28" t="str">
        <f>IF(ISBLANK(Values!E5),"",IF(Values!J5, SUBSTITUTE(Values!$B$1, "{language}", Values!H5) &amp; " " &amp;Values!$B$3, SUBSTITUTE(Values!$B$2, "{language}", Values!$H5) &amp; " " &amp;Values!$B$3))</f>
        <v>sostituzione della tastiera Francese non retroilluminata per Lenovo Thinkpad T470s</v>
      </c>
      <c r="G6" s="30" t="str">
        <f>IF(ISBLANK(Values!E5),"","TellusRem")</f>
        <v>TellusRem</v>
      </c>
      <c r="H6" s="2" t="str">
        <f>IF(ISBLANK(Values!E5),"",Values!$B$16)</f>
        <v>laptop-computer-replacement-parts</v>
      </c>
      <c r="I6" s="2" t="str">
        <f>IF(ISBLANK(Values!E5),"","4730574031")</f>
        <v>4730574031</v>
      </c>
      <c r="J6" s="32" t="str">
        <f>IF(ISBLANK(Values!E5),"",Values!F5 )</f>
        <v>Lenovo T470s - Regular FR</v>
      </c>
      <c r="K6" s="28">
        <f>IF(ISBLANK(Values!E5),"",IF(Values!J5, Values!$B$4, Values!$B$5))</f>
        <v>54.99</v>
      </c>
      <c r="L6" s="28" t="str">
        <f>IF(ISBLANK(Values!E5),"",IF($CO6="DEFAULT", Values!$B$18, ""))</f>
        <v/>
      </c>
      <c r="M6" s="28" t="str">
        <f>IF(ISBLANK(Values!E5),"",Values!$M5)</f>
        <v>https://raw.githubusercontent.com/PatrickVibild/TellusAmazonPictures/master/pictures/Lenovo/T470S/FR/1.jpg</v>
      </c>
      <c r="N6" s="28" t="str">
        <f>IF(ISBLANK(Values!$F5),"",Values!N5)</f>
        <v>https://raw.githubusercontent.com/PatrickVibild/TellusAmazonPictures/master/pictures/Lenovo/T470S/FR/2.jpg</v>
      </c>
      <c r="O6" s="28" t="str">
        <f>IF(ISBLANK(Values!$F5),"",Values!O5)</f>
        <v>https://raw.githubusercontent.com/PatrickVibild/TellusAmazonPictures/master/pictures/Lenovo/T470S/FR/3.jpg</v>
      </c>
      <c r="P6" s="28" t="str">
        <f>IF(ISBLANK(Values!$F5),"",Values!P5)</f>
        <v>https://raw.githubusercontent.com/PatrickVibild/TellusAmazonPictures/master/pictures/Lenovo/T470S/FR/4.jpg</v>
      </c>
      <c r="Q6" s="28" t="str">
        <f>IF(ISBLANK(Values!$F5),"",Values!Q5)</f>
        <v>https://raw.githubusercontent.com/PatrickVibild/TellusAmazonPictures/master/pictures/Lenovo/T470S/FR/5.jpg</v>
      </c>
      <c r="R6" s="28" t="str">
        <f>IF(ISBLANK(Values!$F5),"",Values!R5)</f>
        <v>https://raw.githubusercontent.com/PatrickVibild/TellusAmazonPictures/master/pictures/Lenovo/T470S/FR/6.jpg</v>
      </c>
      <c r="S6" s="28" t="str">
        <f>IF(ISBLANK(Values!$F5),"",Values!S5)</f>
        <v>https://raw.githubusercontent.com/PatrickVibild/TellusAmazonPictures/master/pictures/Lenovo/T470S/FR/7.jpg</v>
      </c>
      <c r="T6" s="28" t="str">
        <f>IF(ISBLANK(Values!$F5),"",Values!T5)</f>
        <v>https://raw.githubusercontent.com/PatrickVibild/TellusAmazonPictures/master/pictures/Lenovo/T470S/FR/8.jpg</v>
      </c>
      <c r="U6" s="28" t="str">
        <f>IF(ISBLANK(Values!$F5),"",Values!U5)</f>
        <v>https://raw.githubusercontent.com/PatrickVibild/TellusAmazonPictures/master/pictures/Lenovo/T470S/FR/9.jpg</v>
      </c>
      <c r="W6" s="30" t="str">
        <f>IF(ISBLANK(Values!E5),"","Child")</f>
        <v>Child</v>
      </c>
      <c r="X6" s="30" t="str">
        <f>IF(ISBLANK(Values!E5),"",Values!$B$13)</f>
        <v>Lenovo T470s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54.99</v>
      </c>
    </row>
    <row r="7" spans="1:193" ht="48" x14ac:dyDescent="0.2">
      <c r="A7" s="2" t="str">
        <f>IF(ISBLANK(Values!E6),"",IF(Values!$B$37="EU","computercomponent","computer"))</f>
        <v>computercomponent</v>
      </c>
      <c r="B7" s="34" t="str">
        <f>IF(ISBLANK(Values!E6),"",Values!F6)</f>
        <v>Lenovo T470s - Regular IT</v>
      </c>
      <c r="C7" s="30" t="str">
        <f>IF(ISBLANK(Values!E6),"","TellusRem")</f>
        <v>TellusRem</v>
      </c>
      <c r="D7" s="29">
        <f>IF(ISBLANK(Values!E6),"",Values!E6)</f>
        <v>5714401479031</v>
      </c>
      <c r="E7" s="2" t="str">
        <f>IF(ISBLANK(Values!E6),"","EAN")</f>
        <v>EAN</v>
      </c>
      <c r="F7" s="28" t="str">
        <f>IF(ISBLANK(Values!E6),"",IF(Values!J6, SUBSTITUTE(Values!$B$1, "{language}", Values!H6) &amp; " " &amp;Values!$B$3, SUBSTITUTE(Values!$B$2, "{language}", Values!$H6) &amp; " " &amp;Values!$B$3))</f>
        <v>sostituzione della tastiera Italiano non retroilluminata per Lenovo Thinkpad T470s</v>
      </c>
      <c r="G7" s="30" t="str">
        <f>IF(ISBLANK(Values!E6),"","TellusRem")</f>
        <v>TellusRem</v>
      </c>
      <c r="H7" s="2" t="str">
        <f>IF(ISBLANK(Values!E6),"",Values!$B$16)</f>
        <v>laptop-computer-replacement-parts</v>
      </c>
      <c r="I7" s="2" t="str">
        <f>IF(ISBLANK(Values!E6),"","4730574031")</f>
        <v>4730574031</v>
      </c>
      <c r="J7" s="32" t="str">
        <f>IF(ISBLANK(Values!E6),"",Values!F6 )</f>
        <v>Lenovo T470s - Regular IT</v>
      </c>
      <c r="K7" s="28">
        <f>IF(ISBLANK(Values!E6),"",IF(Values!J6, Values!$B$4, Values!$B$5))</f>
        <v>54.99</v>
      </c>
      <c r="L7" s="28" t="str">
        <f>IF(ISBLANK(Values!E6),"",IF($CO7="DEFAULT", Values!$B$18, ""))</f>
        <v/>
      </c>
      <c r="M7" s="28" t="str">
        <f>IF(ISBLANK(Values!E6),"",Values!$M6)</f>
        <v>https://raw.githubusercontent.com/PatrickVibild/TellusAmazonPictures/master/pictures/Lenovo/T470S/IT/1.jpg</v>
      </c>
      <c r="N7" s="28" t="str">
        <f>IF(ISBLANK(Values!$F6),"",Values!N6)</f>
        <v>https://raw.githubusercontent.com/PatrickVibild/TellusAmazonPictures/master/pictures/Lenovo/T470S/IT/2.jpg</v>
      </c>
      <c r="O7" s="28" t="str">
        <f>IF(ISBLANK(Values!$F6),"",Values!O6)</f>
        <v>https://raw.githubusercontent.com/PatrickVibild/TellusAmazonPictures/master/pictures/Lenovo/T470S/IT/3.jpg</v>
      </c>
      <c r="P7" s="28" t="str">
        <f>IF(ISBLANK(Values!$F6),"",Values!P6)</f>
        <v>https://raw.githubusercontent.com/PatrickVibild/TellusAmazonPictures/master/pictures/Lenovo/T470S/IT/4.jpg</v>
      </c>
      <c r="Q7" s="28" t="str">
        <f>IF(ISBLANK(Values!$F6),"",Values!Q6)</f>
        <v>https://raw.githubusercontent.com/PatrickVibild/TellusAmazonPictures/master/pictures/Lenovo/T470S/IT/5.jpg</v>
      </c>
      <c r="R7" s="28" t="str">
        <f>IF(ISBLANK(Values!$F6),"",Values!R6)</f>
        <v>https://raw.githubusercontent.com/PatrickVibild/TellusAmazonPictures/master/pictures/Lenovo/T470S/IT/6.jpg</v>
      </c>
      <c r="S7" s="28" t="str">
        <f>IF(ISBLANK(Values!$F6),"",Values!S6)</f>
        <v>https://raw.githubusercontent.com/PatrickVibild/TellusAmazonPictures/master/pictures/Lenovo/T470S/IT/7.jpg</v>
      </c>
      <c r="T7" s="28" t="str">
        <f>IF(ISBLANK(Values!$F6),"",Values!T6)</f>
        <v>https://raw.githubusercontent.com/PatrickVibild/TellusAmazonPictures/master/pictures/Lenovo/T470S/IT/8.jpg</v>
      </c>
      <c r="U7" s="28" t="str">
        <f>IF(ISBLANK(Values!$F6),"",Values!U6)</f>
        <v>https://raw.githubusercontent.com/PatrickVibild/TellusAmazonPictures/master/pictures/Lenovo/T470S/IT/9.jpg</v>
      </c>
      <c r="W7" s="30" t="str">
        <f>IF(ISBLANK(Values!E6),"","Child")</f>
        <v>Child</v>
      </c>
      <c r="X7" s="30" t="str">
        <f>IF(ISBLANK(Values!E6),"",Values!$B$13)</f>
        <v>Lenovo T470s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54.99</v>
      </c>
    </row>
    <row r="8" spans="1:193" ht="48" x14ac:dyDescent="0.2">
      <c r="A8" s="2" t="str">
        <f>IF(ISBLANK(Values!E7),"",IF(Values!$B$37="EU","computercomponent","computer"))</f>
        <v>computercomponent</v>
      </c>
      <c r="B8" s="34" t="str">
        <f>IF(ISBLANK(Values!E7),"",Values!F7)</f>
        <v>Lenovo T470s - Regular ES</v>
      </c>
      <c r="C8" s="30" t="str">
        <f>IF(ISBLANK(Values!E7),"","TellusRem")</f>
        <v>TellusRem</v>
      </c>
      <c r="D8" s="29">
        <f>IF(ISBLANK(Values!E7),"",Values!E7)</f>
        <v>5714401479048</v>
      </c>
      <c r="E8" s="2" t="str">
        <f>IF(ISBLANK(Values!E7),"","EAN")</f>
        <v>EAN</v>
      </c>
      <c r="F8" s="28" t="str">
        <f>IF(ISBLANK(Values!E7),"",IF(Values!J7, SUBSTITUTE(Values!$B$1, "{language}", Values!H7) &amp; " " &amp;Values!$B$3, SUBSTITUTE(Values!$B$2, "{language}", Values!$H7) &amp; " " &amp;Values!$B$3))</f>
        <v>sostituzione della tastiera Spagnolo non retroilluminata per Lenovo Thinkpad T470s</v>
      </c>
      <c r="G8" s="30" t="str">
        <f>IF(ISBLANK(Values!E7),"","TellusRem")</f>
        <v>TellusRem</v>
      </c>
      <c r="H8" s="2" t="str">
        <f>IF(ISBLANK(Values!E7),"",Values!$B$16)</f>
        <v>laptop-computer-replacement-parts</v>
      </c>
      <c r="I8" s="2" t="str">
        <f>IF(ISBLANK(Values!E7),"","4730574031")</f>
        <v>4730574031</v>
      </c>
      <c r="J8" s="32" t="str">
        <f>IF(ISBLANK(Values!E7),"",Values!F7 )</f>
        <v>Lenovo T470s - Regular ES</v>
      </c>
      <c r="K8" s="28">
        <f>IF(ISBLANK(Values!E7),"",IF(Values!J7, Values!$B$4, Values!$B$5))</f>
        <v>54.99</v>
      </c>
      <c r="L8" s="28" t="str">
        <f>IF(ISBLANK(Values!E7),"",IF($CO8="DEFAULT", Values!$B$18, ""))</f>
        <v/>
      </c>
      <c r="M8" s="28" t="str">
        <f>IF(ISBLANK(Values!E7),"",Values!$M7)</f>
        <v>https://download.lenovo.com/Images/Parts/01EN610/01EN610_A.jpg</v>
      </c>
      <c r="N8" s="28" t="str">
        <f>IF(ISBLANK(Values!$F7),"",Values!N7)</f>
        <v>https://download.lenovo.com/Images/Parts/01EN610/01EN610_B.jpg</v>
      </c>
      <c r="O8" s="28" t="str">
        <f>IF(ISBLANK(Values!$F7),"",Values!O7)</f>
        <v>https://download.lenovo.com/Images/Parts/01EN610/01EN610_details.jpg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T470s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54.99</v>
      </c>
    </row>
    <row r="9" spans="1:193" ht="48" x14ac:dyDescent="0.2">
      <c r="A9" s="2" t="str">
        <f>IF(ISBLANK(Values!E8),"",IF(Values!$B$37="EU","computercomponent","computer"))</f>
        <v>computercomponent</v>
      </c>
      <c r="B9" s="34" t="str">
        <f>IF(ISBLANK(Values!E8),"",Values!F8)</f>
        <v>Lenovo T470s - Regular UK</v>
      </c>
      <c r="C9" s="30" t="str">
        <f>IF(ISBLANK(Values!E8),"","TellusRem")</f>
        <v>TellusRem</v>
      </c>
      <c r="D9" s="29">
        <f>IF(ISBLANK(Values!E8),"",Values!E8)</f>
        <v>5714401479055</v>
      </c>
      <c r="E9" s="2" t="str">
        <f>IF(ISBLANK(Values!E8),"","EAN")</f>
        <v>EAN</v>
      </c>
      <c r="F9" s="28" t="str">
        <f>IF(ISBLANK(Values!E8),"",IF(Values!J8, SUBSTITUTE(Values!$B$1, "{language}", Values!H8) &amp; " " &amp;Values!$B$3, SUBSTITUTE(Values!$B$2, "{language}", Values!$H8) &amp; " " &amp;Values!$B$3))</f>
        <v>sostituzione della tastiera UK non retroilluminata per Lenovo Thinkpad T470s</v>
      </c>
      <c r="G9" s="30" t="str">
        <f>IF(ISBLANK(Values!E8),"","TellusRem")</f>
        <v>TellusRem</v>
      </c>
      <c r="H9" s="2" t="str">
        <f>IF(ISBLANK(Values!E8),"",Values!$B$16)</f>
        <v>laptop-computer-replacement-parts</v>
      </c>
      <c r="I9" s="2" t="str">
        <f>IF(ISBLANK(Values!E8),"","4730574031")</f>
        <v>4730574031</v>
      </c>
      <c r="J9" s="32" t="str">
        <f>IF(ISBLANK(Values!E8),"",Values!F8 )</f>
        <v>Lenovo T470s - Regular UK</v>
      </c>
      <c r="K9" s="28">
        <f>IF(ISBLANK(Values!E8),"",IF(Values!J8, Values!$B$4, Values!$B$5))</f>
        <v>54.99</v>
      </c>
      <c r="L9" s="28" t="str">
        <f>IF(ISBLANK(Values!E8),"",IF($CO9="DEFAULT", Values!$B$18, ""))</f>
        <v/>
      </c>
      <c r="M9" s="28" t="str">
        <f>IF(ISBLANK(Values!E8),"",Values!$M8)</f>
        <v>https://download.lenovo.com/Images/Parts/01EN670/01EN670_A.jpg</v>
      </c>
      <c r="N9" s="28" t="str">
        <f>IF(ISBLANK(Values!$F8),"",Values!N8)</f>
        <v>https://download.lenovo.com/Images/Parts/01EN670/01EN670_B.jpg</v>
      </c>
      <c r="O9" s="28" t="str">
        <f>IF(ISBLANK(Values!$F8),"",Values!O8)</f>
        <v>https://download.lenovo.com/Images/Parts/01EN670/01EN670_details.jpg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T470s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54.99</v>
      </c>
    </row>
    <row r="10" spans="1:193" ht="48" x14ac:dyDescent="0.2">
      <c r="A10" s="2" t="str">
        <f>IF(ISBLANK(Values!E9),"",IF(Values!$B$37="EU","computercomponent","computer"))</f>
        <v>computercomponent</v>
      </c>
      <c r="B10" s="34" t="str">
        <f>IF(ISBLANK(Values!E9),"",Values!F9)</f>
        <v>Lenovo T470s - Regular NOR</v>
      </c>
      <c r="C10" s="30" t="str">
        <f>IF(ISBLANK(Values!E9),"","TellusRem")</f>
        <v>TellusRem</v>
      </c>
      <c r="D10" s="29">
        <f>IF(ISBLANK(Values!E9),"",Values!E9)</f>
        <v>5714401479062</v>
      </c>
      <c r="E10" s="2"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T470s</v>
      </c>
      <c r="G10" s="30" t="str">
        <f>IF(ISBLANK(Values!E9),"","TellusRem")</f>
        <v>TellusRem</v>
      </c>
      <c r="H10" s="2" t="str">
        <f>IF(ISBLANK(Values!E9),"",Values!$B$16)</f>
        <v>laptop-computer-replacement-parts</v>
      </c>
      <c r="I10" s="2" t="str">
        <f>IF(ISBLANK(Values!E9),"","4730574031")</f>
        <v>4730574031</v>
      </c>
      <c r="J10" s="32" t="str">
        <f>IF(ISBLANK(Values!E9),"",Values!F9 )</f>
        <v>Lenovo T470s - Regular NOR</v>
      </c>
      <c r="K10" s="28">
        <f>IF(ISBLANK(Values!E9),"",IF(Values!J9, Values!$B$4, Values!$B$5))</f>
        <v>54.99</v>
      </c>
      <c r="L10" s="28">
        <f>IF(ISBLANK(Values!E9),"",IF($CO10="DEFAULT", Values!$B$18, ""))</f>
        <v>5</v>
      </c>
      <c r="M10" s="28" t="str">
        <f>IF(ISBLANK(Values!E9),"",Values!$M9)</f>
        <v>https://download.lenovo.com/Images/Parts/01EN763/01EN763_A.jpg</v>
      </c>
      <c r="N10" s="28" t="str">
        <f>IF(ISBLANK(Values!$F9),"",Values!N9)</f>
        <v>https://download.lenovo.com/Images/Parts/01EN763/01EN763_B.jpg</v>
      </c>
      <c r="O10" s="28" t="str">
        <f>IF(ISBLANK(Values!$F9),"",Values!O9)</f>
        <v>https://download.lenovo.com/Images/Parts/01EN763/01EN763_details.jpg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T470s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54.99</v>
      </c>
    </row>
    <row r="11" spans="1:193" ht="48" x14ac:dyDescent="0.2">
      <c r="A11" s="2" t="str">
        <f>IF(ISBLANK(Values!E10),"",IF(Values!$B$37="EU","computercomponent","computer"))</f>
        <v>computercomponent</v>
      </c>
      <c r="B11" s="34" t="str">
        <f>IF(ISBLANK(Values!E10),"",Values!F10)</f>
        <v>Lenovo T470s - Regular BE</v>
      </c>
      <c r="C11" s="30" t="str">
        <f>IF(ISBLANK(Values!E10),"","TellusRem")</f>
        <v>TellusRem</v>
      </c>
      <c r="D11" s="29">
        <f>IF(ISBLANK(Values!E10),"",Values!E10)</f>
        <v>5714401479079</v>
      </c>
      <c r="E11" s="2" t="str">
        <f>IF(ISBLANK(Values!E10),"","EAN")</f>
        <v>EAN</v>
      </c>
      <c r="F11" s="28" t="str">
        <f>IF(ISBLANK(Values!E10),"",IF(Values!J10, SUBSTITUTE(Values!$B$1, "{language}", Values!H10) &amp; " " &amp;Values!$B$3, SUBSTITUTE(Values!$B$2, "{language}", Values!$H10) &amp; " " &amp;Values!$B$3))</f>
        <v>sostituzione della tastiera Belga non retroilluminata per Lenovo Thinkpad T470s</v>
      </c>
      <c r="G11" s="30" t="str">
        <f>IF(ISBLANK(Values!E10),"","TellusRem")</f>
        <v>TellusRem</v>
      </c>
      <c r="H11" s="2" t="str">
        <f>IF(ISBLANK(Values!E10),"",Values!$B$16)</f>
        <v>laptop-computer-replacement-parts</v>
      </c>
      <c r="I11" s="2" t="str">
        <f>IF(ISBLANK(Values!E10),"","4730574031")</f>
        <v>4730574031</v>
      </c>
      <c r="J11" s="32" t="str">
        <f>IF(ISBLANK(Values!E10),"",Values!F10 )</f>
        <v>Lenovo T470s - Regular BE</v>
      </c>
      <c r="K11" s="28">
        <f>IF(ISBLANK(Values!E10),"",IF(Values!J10, Values!$B$4, Values!$B$5))</f>
        <v>54.99</v>
      </c>
      <c r="L11" s="28">
        <f>IF(ISBLANK(Values!E10),"",IF($CO11="DEFAULT", Values!$B$18, ""))</f>
        <v>5</v>
      </c>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T470s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54.99</v>
      </c>
    </row>
    <row r="12" spans="1:193" ht="48" x14ac:dyDescent="0.2">
      <c r="A12" s="2" t="str">
        <f>IF(ISBLANK(Values!E11),"",IF(Values!$B$37="EU","computercomponent","computer"))</f>
        <v>computercomponent</v>
      </c>
      <c r="B12" s="34" t="str">
        <f>IF(ISBLANK(Values!E11),"",Values!F11)</f>
        <v>Lenovo T470s - Regular BG</v>
      </c>
      <c r="C12" s="30" t="str">
        <f>IF(ISBLANK(Values!E11),"","TellusRem")</f>
        <v>TellusRem</v>
      </c>
      <c r="D12" s="29">
        <f>IF(ISBLANK(Values!E11),"",Values!E11)</f>
        <v>5714401479086</v>
      </c>
      <c r="E12" s="2" t="str">
        <f>IF(ISBLANK(Values!E11),"","EAN")</f>
        <v>EAN</v>
      </c>
      <c r="F12" s="28" t="str">
        <f>IF(ISBLANK(Values!E11),"",IF(Values!J11, SUBSTITUTE(Values!$B$1, "{language}", Values!H11) &amp; " " &amp;Values!$B$3, SUBSTITUTE(Values!$B$2, "{language}", Values!$H11) &amp; " " &amp;Values!$B$3))</f>
        <v>sostituzione della tastiera Bulgaro non retroilluminata per Lenovo Thinkpad T470s</v>
      </c>
      <c r="G12" s="30" t="str">
        <f>IF(ISBLANK(Values!E11),"","TellusRem")</f>
        <v>TellusRem</v>
      </c>
      <c r="H12" s="2" t="str">
        <f>IF(ISBLANK(Values!E11),"",Values!$B$16)</f>
        <v>laptop-computer-replacement-parts</v>
      </c>
      <c r="I12" s="2" t="str">
        <f>IF(ISBLANK(Values!E11),"","4730574031")</f>
        <v>4730574031</v>
      </c>
      <c r="J12" s="32" t="str">
        <f>IF(ISBLANK(Values!E11),"",Values!F11 )</f>
        <v>Lenovo T470s - Regular BG</v>
      </c>
      <c r="K12" s="28">
        <f>IF(ISBLANK(Values!E11),"",IF(Values!J11, Values!$B$4, Values!$B$5))</f>
        <v>54.99</v>
      </c>
      <c r="L12" s="28">
        <f>IF(ISBLANK(Values!E11),"",IF($CO12="DEFAULT", Values!$B$18, ""))</f>
        <v>5</v>
      </c>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T470s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NO retroilluminato. </v>
      </c>
      <c r="AM12" s="2" t="str">
        <f>SUBSTITUTE(IF(ISBLANK(Values!E11),"",Values!$B$27),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2" s="28" t="str">
        <f>IF(ISBLANK(Values!E11),"",Values!H11)</f>
        <v>Bulgaro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54.99</v>
      </c>
    </row>
    <row r="13" spans="1:193" ht="48" x14ac:dyDescent="0.2">
      <c r="A13" s="2" t="str">
        <f>IF(ISBLANK(Values!E12),"",IF(Values!$B$37="EU","computercomponent","computer"))</f>
        <v>computercomponent</v>
      </c>
      <c r="B13" s="34" t="str">
        <f>IF(ISBLANK(Values!E12),"",Values!F12)</f>
        <v>Lenovo T470s - Regular CZ</v>
      </c>
      <c r="C13" s="30" t="str">
        <f>IF(ISBLANK(Values!E12),"","TellusRem")</f>
        <v>TellusRem</v>
      </c>
      <c r="D13" s="29">
        <f>IF(ISBLANK(Values!E12),"",Values!E12)</f>
        <v>5714401479215</v>
      </c>
      <c r="E13" s="2" t="str">
        <f>IF(ISBLANK(Values!E12),"","EAN")</f>
        <v>EAN</v>
      </c>
      <c r="F13" s="28" t="str">
        <f>IF(ISBLANK(Values!E12),"",IF(Values!J12, SUBSTITUTE(Values!$B$1, "{language}", Values!H12) &amp; " " &amp;Values!$B$3, SUBSTITUTE(Values!$B$2, "{language}", Values!$H12) &amp; " " &amp;Values!$B$3))</f>
        <v>sostituzione della tastiera Ceco non retroilluminata per Lenovo Thinkpad T470s</v>
      </c>
      <c r="G13" s="30" t="str">
        <f>IF(ISBLANK(Values!E12),"","TellusRem")</f>
        <v>TellusRem</v>
      </c>
      <c r="H13" s="2" t="str">
        <f>IF(ISBLANK(Values!E12),"",Values!$B$16)</f>
        <v>laptop-computer-replacement-parts</v>
      </c>
      <c r="I13" s="2" t="str">
        <f>IF(ISBLANK(Values!E12),"","4730574031")</f>
        <v>4730574031</v>
      </c>
      <c r="J13" s="32" t="str">
        <f>IF(ISBLANK(Values!E12),"",Values!F12 )</f>
        <v>Lenovo T470s - Regular CZ</v>
      </c>
      <c r="K13" s="28">
        <f>IF(ISBLANK(Values!E12),"",IF(Values!J12, Values!$B$4, Values!$B$5))</f>
        <v>54.99</v>
      </c>
      <c r="L13" s="28">
        <f>IF(ISBLANK(Values!E12),"",IF($CO13="DEFAULT", Values!$B$18, ""))</f>
        <v>5</v>
      </c>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T470s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NO retroilluminato. </v>
      </c>
      <c r="AM13" s="2" t="str">
        <f>SUBSTITUTE(IF(ISBLANK(Values!E12),"",Values!$B$27),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3" s="28" t="str">
        <f>IF(ISBLANK(Values!E12),"",Values!H12)</f>
        <v>Ceco</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54.99</v>
      </c>
    </row>
    <row r="14" spans="1:193" ht="48" x14ac:dyDescent="0.2">
      <c r="A14" s="2" t="str">
        <f>IF(ISBLANK(Values!E13),"",IF(Values!$B$37="EU","computercomponent","computer"))</f>
        <v>computercomponent</v>
      </c>
      <c r="B14" s="34" t="str">
        <f>IF(ISBLANK(Values!E13),"",Values!F13)</f>
        <v>Lenovo T470s - Regular DK</v>
      </c>
      <c r="C14" s="30" t="str">
        <f>IF(ISBLANK(Values!E13),"","TellusRem")</f>
        <v>TellusRem</v>
      </c>
      <c r="D14" s="29">
        <f>IF(ISBLANK(Values!E13),"",Values!E13)</f>
        <v>5714401479109</v>
      </c>
      <c r="E14" s="2" t="str">
        <f>IF(ISBLANK(Values!E13),"","EAN")</f>
        <v>EAN</v>
      </c>
      <c r="F14" s="28" t="str">
        <f>IF(ISBLANK(Values!E13),"",IF(Values!J13, SUBSTITUTE(Values!$B$1, "{language}", Values!H13) &amp; " " &amp;Values!$B$3, SUBSTITUTE(Values!$B$2, "{language}", Values!$H13) &amp; " " &amp;Values!$B$3))</f>
        <v>sostituzione della tastiera Danese non retroilluminata per Lenovo Thinkpad T470s</v>
      </c>
      <c r="G14" s="30" t="str">
        <f>IF(ISBLANK(Values!E13),"","TellusRem")</f>
        <v>TellusRem</v>
      </c>
      <c r="H14" s="2" t="str">
        <f>IF(ISBLANK(Values!E13),"",Values!$B$16)</f>
        <v>laptop-computer-replacement-parts</v>
      </c>
      <c r="I14" s="2" t="str">
        <f>IF(ISBLANK(Values!E13),"","4730574031")</f>
        <v>4730574031</v>
      </c>
      <c r="J14" s="32" t="str">
        <f>IF(ISBLANK(Values!E13),"",Values!F13 )</f>
        <v>Lenovo T470s - Regular DK</v>
      </c>
      <c r="K14" s="28">
        <f>IF(ISBLANK(Values!E13),"",IF(Values!J13, Values!$B$4, Values!$B$5))</f>
        <v>54.99</v>
      </c>
      <c r="L14" s="28">
        <f>IF(ISBLANK(Values!E13),"",IF($CO14="DEFAULT", Values!$B$18, ""))</f>
        <v>5</v>
      </c>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T470s parent</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NO retroilluminato. </v>
      </c>
      <c r="AM14" s="2" t="str">
        <f>SUBSTITUTE(IF(ISBLANK(Values!E13),"",Values!$B$27),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4" s="28" t="str">
        <f>IF(ISBLANK(Values!E13),"",Values!H13)</f>
        <v>Danese</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54.99</v>
      </c>
    </row>
    <row r="15" spans="1:193" ht="48" x14ac:dyDescent="0.2">
      <c r="A15" s="2" t="str">
        <f>IF(ISBLANK(Values!E14),"",IF(Values!$B$37="EU","computercomponent","computer"))</f>
        <v>computercomponent</v>
      </c>
      <c r="B15" s="34" t="str">
        <f>IF(ISBLANK(Values!E14),"",Values!F14)</f>
        <v>Lenovo T470s - Regular HU</v>
      </c>
      <c r="C15" s="30" t="str">
        <f>IF(ISBLANK(Values!E14),"","TellusRem")</f>
        <v>TellusRem</v>
      </c>
      <c r="D15" s="29">
        <f>IF(ISBLANK(Values!E14),"",Values!E14)</f>
        <v>5714401479116</v>
      </c>
      <c r="E15" s="2" t="str">
        <f>IF(ISBLANK(Values!E14),"","EAN")</f>
        <v>EAN</v>
      </c>
      <c r="F15" s="28" t="str">
        <f>IF(ISBLANK(Values!E14),"",IF(Values!J14, SUBSTITUTE(Values!$B$1, "{language}", Values!H14) &amp; " " &amp;Values!$B$3, SUBSTITUTE(Values!$B$2, "{language}", Values!$H14) &amp; " " &amp;Values!$B$3))</f>
        <v>sostituzione della tastiera Ungherese non retroilluminata per Lenovo Thinkpad T470s</v>
      </c>
      <c r="G15" s="30" t="str">
        <f>IF(ISBLANK(Values!E14),"","TellusRem")</f>
        <v>TellusRem</v>
      </c>
      <c r="H15" s="2" t="str">
        <f>IF(ISBLANK(Values!E14),"",Values!$B$16)</f>
        <v>laptop-computer-replacement-parts</v>
      </c>
      <c r="I15" s="2" t="str">
        <f>IF(ISBLANK(Values!E14),"","4730574031")</f>
        <v>4730574031</v>
      </c>
      <c r="J15" s="32" t="str">
        <f>IF(ISBLANK(Values!E14),"",Values!F14 )</f>
        <v>Lenovo T470s - Regular HU</v>
      </c>
      <c r="K15" s="28">
        <f>IF(ISBLANK(Values!E14),"",IF(Values!J14, Values!$B$4, Values!$B$5))</f>
        <v>54.99</v>
      </c>
      <c r="L15" s="28">
        <f>IF(ISBLANK(Values!E14),"",IF($CO15="DEFAULT", Values!$B$18, ""))</f>
        <v>5</v>
      </c>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T470s parent</v>
      </c>
      <c r="Y15" s="32" t="str">
        <f>IF(ISBLANK(Values!E14),"","Size-Color")</f>
        <v>Size-Color</v>
      </c>
      <c r="Z15" s="30" t="str">
        <f>IF(ISBLANK(Values!E14),"","variation")</f>
        <v>variation</v>
      </c>
      <c r="AA15" s="2" t="str">
        <f>IF(ISBLANK(Values!E14),"",Values!$B$20)</f>
        <v>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NO retroilluminato. </v>
      </c>
      <c r="AM15" s="2" t="str">
        <f>SUBSTITUTE(IF(ISBLANK(Values!E14),"",Values!$B$27),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 t="str">
        <f>IF(ISBLANK(Values!E14),"","Parts")</f>
        <v>Parts</v>
      </c>
      <c r="DP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54.99</v>
      </c>
    </row>
    <row r="16" spans="1:193" ht="48" x14ac:dyDescent="0.2">
      <c r="A16" s="2" t="str">
        <f>IF(ISBLANK(Values!E15),"",IF(Values!$B$37="EU","computercomponent","computer"))</f>
        <v>computercomponent</v>
      </c>
      <c r="B16" s="34" t="str">
        <f>IF(ISBLANK(Values!E15),"",Values!F15)</f>
        <v>Lenovo T470s - Regular NL</v>
      </c>
      <c r="C16" s="30" t="str">
        <f>IF(ISBLANK(Values!E15),"","TellusRem")</f>
        <v>TellusRem</v>
      </c>
      <c r="D16" s="29">
        <f>IF(ISBLANK(Values!E15),"",Values!E15)</f>
        <v>5714401479123</v>
      </c>
      <c r="E16" s="2" t="str">
        <f>IF(ISBLANK(Values!E15),"","EAN")</f>
        <v>EAN</v>
      </c>
      <c r="F16" s="28" t="str">
        <f>IF(ISBLANK(Values!E15),"",IF(Values!J15, SUBSTITUTE(Values!$B$1, "{language}", Values!H15) &amp; " " &amp;Values!$B$3, SUBSTITUTE(Values!$B$2, "{language}", Values!$H15) &amp; " " &amp;Values!$B$3))</f>
        <v>sostituzione della tastiera Olandese non retroilluminata per Lenovo Thinkpad T470s</v>
      </c>
      <c r="G16" s="30" t="str">
        <f>IF(ISBLANK(Values!E15),"","TellusRem")</f>
        <v>TellusRem</v>
      </c>
      <c r="H16" s="2" t="str">
        <f>IF(ISBLANK(Values!E15),"",Values!$B$16)</f>
        <v>laptop-computer-replacement-parts</v>
      </c>
      <c r="I16" s="2" t="str">
        <f>IF(ISBLANK(Values!E15),"","4730574031")</f>
        <v>4730574031</v>
      </c>
      <c r="J16" s="32" t="str">
        <f>IF(ISBLANK(Values!E15),"",Values!F15 )</f>
        <v>Lenovo T470s - Regular NL</v>
      </c>
      <c r="K16" s="28">
        <f>IF(ISBLANK(Values!E15),"",IF(Values!J15, Values!$B$4, Values!$B$5))</f>
        <v>54.99</v>
      </c>
      <c r="L16" s="28">
        <f>IF(ISBLANK(Values!E15),"",IF($CO16="DEFAULT", Values!$B$18, ""))</f>
        <v>5</v>
      </c>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T470s parent</v>
      </c>
      <c r="Y16" s="32" t="str">
        <f>IF(ISBLANK(Values!E15),"","Size-Color")</f>
        <v>Size-Color</v>
      </c>
      <c r="Z16" s="30" t="str">
        <f>IF(ISBLANK(Values!E15),"","variation")</f>
        <v>variation</v>
      </c>
      <c r="AA16" s="2" t="str">
        <f>IF(ISBLANK(Values!E15),"",Values!$B$20)</f>
        <v>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NO retroilluminato. </v>
      </c>
      <c r="AM16" s="2" t="str">
        <f>SUBSTITUTE(IF(ISBLANK(Values!E15),"",Values!$B$27),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 t="str">
        <f>IF(ISBLANK(Values!E15),"","Parts")</f>
        <v>Parts</v>
      </c>
      <c r="DP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54.99</v>
      </c>
    </row>
    <row r="17" spans="1:193" ht="48" x14ac:dyDescent="0.2">
      <c r="A17" s="2" t="str">
        <f>IF(ISBLANK(Values!E16),"",IF(Values!$B$37="EU","computercomponent","computer"))</f>
        <v>computercomponent</v>
      </c>
      <c r="B17" s="34" t="str">
        <f>IF(ISBLANK(Values!E16),"",Values!F16)</f>
        <v>Lenovo T470s - Regular NO</v>
      </c>
      <c r="C17" s="30" t="str">
        <f>IF(ISBLANK(Values!E16),"","TellusRem")</f>
        <v>TellusRem</v>
      </c>
      <c r="D17" s="29">
        <f>IF(ISBLANK(Values!E16),"",Values!E16)</f>
        <v>5714401479130</v>
      </c>
      <c r="E17" s="2" t="str">
        <f>IF(ISBLANK(Values!E16),"","EAN")</f>
        <v>EAN</v>
      </c>
      <c r="F17" s="28" t="str">
        <f>IF(ISBLANK(Values!E16),"",IF(Values!J16, SUBSTITUTE(Values!$B$1, "{language}", Values!H16) &amp; " " &amp;Values!$B$3, SUBSTITUTE(Values!$B$2, "{language}", Values!$H16) &amp; " " &amp;Values!$B$3))</f>
        <v>sostituzione della tastiera Norvegese non retroilluminata per Lenovo Thinkpad T470s</v>
      </c>
      <c r="G17" s="30" t="str">
        <f>IF(ISBLANK(Values!E16),"","TellusRem")</f>
        <v>TellusRem</v>
      </c>
      <c r="H17" s="2" t="str">
        <f>IF(ISBLANK(Values!E16),"",Values!$B$16)</f>
        <v>laptop-computer-replacement-parts</v>
      </c>
      <c r="I17" s="2" t="str">
        <f>IF(ISBLANK(Values!E16),"","4730574031")</f>
        <v>4730574031</v>
      </c>
      <c r="J17" s="32" t="str">
        <f>IF(ISBLANK(Values!E16),"",Values!F16 )</f>
        <v>Lenovo T470s - Regular NO</v>
      </c>
      <c r="K17" s="28">
        <f>IF(ISBLANK(Values!E16),"",IF(Values!J16, Values!$B$4, Values!$B$5))</f>
        <v>54.99</v>
      </c>
      <c r="L17" s="28">
        <f>IF(ISBLANK(Values!E16),"",IF($CO17="DEFAULT", Values!$B$18, ""))</f>
        <v>5</v>
      </c>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T470s parent</v>
      </c>
      <c r="Y17" s="32" t="str">
        <f>IF(ISBLANK(Values!E16),"","Size-Color")</f>
        <v>Size-Color</v>
      </c>
      <c r="Z17" s="30" t="str">
        <f>IF(ISBLANK(Values!E16),"","variation")</f>
        <v>variation</v>
      </c>
      <c r="AA17" s="2" t="str">
        <f>IF(ISBLANK(Values!E16),"",Values!$B$20)</f>
        <v>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NO retroilluminato. </v>
      </c>
      <c r="AM17" s="2" t="str">
        <f>SUBSTITUTE(IF(ISBLANK(Values!E16),"",Values!$B$27),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 t="str">
        <f>IF(ISBLANK(Values!E16),"","Parts")</f>
        <v>Parts</v>
      </c>
      <c r="DP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54.99</v>
      </c>
    </row>
    <row r="18" spans="1:193" ht="48" x14ac:dyDescent="0.2">
      <c r="A18" s="2" t="str">
        <f>IF(ISBLANK(Values!E17),"",IF(Values!$B$37="EU","computercomponent","computer"))</f>
        <v>computercomponent</v>
      </c>
      <c r="B18" s="34" t="str">
        <f>IF(ISBLANK(Values!E17),"",Values!F17)</f>
        <v>Lenovo T470s - Regular PL</v>
      </c>
      <c r="C18" s="30" t="str">
        <f>IF(ISBLANK(Values!E17),"","TellusRem")</f>
        <v>TellusRem</v>
      </c>
      <c r="D18" s="29">
        <f>IF(ISBLANK(Values!E17),"",Values!E17)</f>
        <v>5714401479147</v>
      </c>
      <c r="E18" s="2" t="str">
        <f>IF(ISBLANK(Values!E17),"","EAN")</f>
        <v>EAN</v>
      </c>
      <c r="F18" s="28" t="str">
        <f>IF(ISBLANK(Values!E17),"",IF(Values!J17, SUBSTITUTE(Values!$B$1, "{language}", Values!H17) &amp; " " &amp;Values!$B$3, SUBSTITUTE(Values!$B$2, "{language}", Values!$H17) &amp; " " &amp;Values!$B$3))</f>
        <v>sostituzione della tastiera Polacco non retroilluminata per Lenovo Thinkpad T470s</v>
      </c>
      <c r="G18" s="30" t="str">
        <f>IF(ISBLANK(Values!E17),"","TellusRem")</f>
        <v>TellusRem</v>
      </c>
      <c r="H18" s="2" t="str">
        <f>IF(ISBLANK(Values!E17),"",Values!$B$16)</f>
        <v>laptop-computer-replacement-parts</v>
      </c>
      <c r="I18" s="2" t="str">
        <f>IF(ISBLANK(Values!E17),"","4730574031")</f>
        <v>4730574031</v>
      </c>
      <c r="J18" s="32" t="str">
        <f>IF(ISBLANK(Values!E17),"",Values!F17 )</f>
        <v>Lenovo T470s - Regular PL</v>
      </c>
      <c r="K18" s="28">
        <f>IF(ISBLANK(Values!E17),"",IF(Values!J17, Values!$B$4, Values!$B$5))</f>
        <v>54.99</v>
      </c>
      <c r="L18" s="28">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T470s parent</v>
      </c>
      <c r="Y18" s="32" t="str">
        <f>IF(ISBLANK(Values!E17),"","Size-Color")</f>
        <v>Size-Color</v>
      </c>
      <c r="Z18" s="30" t="str">
        <f>IF(ISBLANK(Values!E17),"","variation")</f>
        <v>variation</v>
      </c>
      <c r="AA18" s="2" t="str">
        <f>IF(ISBLANK(Values!E17),"",Values!$B$20)</f>
        <v>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NO retroilluminato. </v>
      </c>
      <c r="AM18" s="2" t="str">
        <f>SUBSTITUTE(IF(ISBLANK(Values!E17),"",Values!$B$27),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8" s="28" t="str">
        <f>IF(ISBLANK(Values!E17),"",Values!H17)</f>
        <v>Polacco</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 t="str">
        <f>IF(ISBLANK(Values!E17),"","Parts")</f>
        <v>Parts</v>
      </c>
      <c r="DP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54.99</v>
      </c>
    </row>
    <row r="19" spans="1:193" ht="48" x14ac:dyDescent="0.2">
      <c r="A19" s="2" t="str">
        <f>IF(ISBLANK(Values!E18),"",IF(Values!$B$37="EU","computercomponent","computer"))</f>
        <v>computercomponent</v>
      </c>
      <c r="B19" s="34" t="str">
        <f>IF(ISBLANK(Values!E18),"",Values!F18)</f>
        <v>Lenovo T470s - Regular PT</v>
      </c>
      <c r="C19" s="30" t="str">
        <f>IF(ISBLANK(Values!E18),"","TellusRem")</f>
        <v>TellusRem</v>
      </c>
      <c r="D19" s="29">
        <f>IF(ISBLANK(Values!E18),"",Values!E18)</f>
        <v>5714401479154</v>
      </c>
      <c r="E19" s="2" t="str">
        <f>IF(ISBLANK(Values!E18),"","EAN")</f>
        <v>EAN</v>
      </c>
      <c r="F19" s="28" t="str">
        <f>IF(ISBLANK(Values!E18),"",IF(Values!J18, SUBSTITUTE(Values!$B$1, "{language}", Values!H18) &amp; " " &amp;Values!$B$3, SUBSTITUTE(Values!$B$2, "{language}", Values!$H18) &amp; " " &amp;Values!$B$3))</f>
        <v>sostituzione della tastiera Portoghese non retroilluminata per Lenovo Thinkpad T470s</v>
      </c>
      <c r="G19" s="30" t="str">
        <f>IF(ISBLANK(Values!E18),"","TellusRem")</f>
        <v>TellusRem</v>
      </c>
      <c r="H19" s="2" t="str">
        <f>IF(ISBLANK(Values!E18),"",Values!$B$16)</f>
        <v>laptop-computer-replacement-parts</v>
      </c>
      <c r="I19" s="2" t="str">
        <f>IF(ISBLANK(Values!E18),"","4730574031")</f>
        <v>4730574031</v>
      </c>
      <c r="J19" s="32" t="str">
        <f>IF(ISBLANK(Values!E18),"",Values!F18 )</f>
        <v>Lenovo T470s - Regular PT</v>
      </c>
      <c r="K19" s="28">
        <f>IF(ISBLANK(Values!E18),"",IF(Values!J18, Values!$B$4, Values!$B$5))</f>
        <v>54.99</v>
      </c>
      <c r="L19" s="28">
        <f>IF(ISBLANK(Values!E18),"",IF($CO19="DEFAULT", Values!$B$18, ""))</f>
        <v>5</v>
      </c>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T470s parent</v>
      </c>
      <c r="Y19" s="32" t="str">
        <f>IF(ISBLANK(Values!E18),"","Size-Color")</f>
        <v>Size-Color</v>
      </c>
      <c r="Z19" s="30" t="str">
        <f>IF(ISBLANK(Values!E18),"","variation")</f>
        <v>variation</v>
      </c>
      <c r="AA19" s="2" t="str">
        <f>IF(ISBLANK(Values!E18),"",Values!$B$20)</f>
        <v>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NO retroilluminato. </v>
      </c>
      <c r="AM19" s="2" t="str">
        <f>SUBSTITUTE(IF(ISBLANK(Values!E18),"",Values!$B$27),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 t="str">
        <f>IF(ISBLANK(Values!E18),"","Parts")</f>
        <v>Parts</v>
      </c>
      <c r="DP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54.99</v>
      </c>
    </row>
    <row r="20" spans="1:193" ht="48" x14ac:dyDescent="0.2">
      <c r="A20" s="2" t="str">
        <f>IF(ISBLANK(Values!E19),"",IF(Values!$B$37="EU","computercomponent","computer"))</f>
        <v>computercomponent</v>
      </c>
      <c r="B20" s="34" t="str">
        <f>IF(ISBLANK(Values!E19),"",Values!F19)</f>
        <v>Lenovo T470s - Regular SE/FI</v>
      </c>
      <c r="C20" s="30" t="str">
        <f>IF(ISBLANK(Values!E19),"","TellusRem")</f>
        <v>TellusRem</v>
      </c>
      <c r="D20" s="29">
        <f>IF(ISBLANK(Values!E19),"",Values!E19)</f>
        <v>5714401479161</v>
      </c>
      <c r="E20" s="2"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T470s</v>
      </c>
      <c r="G20" s="30" t="str">
        <f>IF(ISBLANK(Values!E19),"","TellusRem")</f>
        <v>TellusRem</v>
      </c>
      <c r="H20" s="2" t="str">
        <f>IF(ISBLANK(Values!E19),"",Values!$B$16)</f>
        <v>laptop-computer-replacement-parts</v>
      </c>
      <c r="I20" s="2" t="str">
        <f>IF(ISBLANK(Values!E19),"","4730574031")</f>
        <v>4730574031</v>
      </c>
      <c r="J20" s="32" t="str">
        <f>IF(ISBLANK(Values!E19),"",Values!F19 )</f>
        <v>Lenovo T470s - Regular SE/FI</v>
      </c>
      <c r="K20" s="28">
        <f>IF(ISBLANK(Values!E19),"",IF(Values!J19, Values!$B$4, Values!$B$5))</f>
        <v>54.99</v>
      </c>
      <c r="L20" s="28">
        <f>IF(ISBLANK(Values!E19),"",IF($CO20="DEFAULT", Values!$B$18, ""))</f>
        <v>5</v>
      </c>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T470s parent</v>
      </c>
      <c r="Y20" s="32" t="str">
        <f>IF(ISBLANK(Values!E19),"","Size-Color")</f>
        <v>Size-Color</v>
      </c>
      <c r="Z20" s="30" t="str">
        <f>IF(ISBLANK(Values!E19),"","variation")</f>
        <v>variation</v>
      </c>
      <c r="AA20" s="2" t="str">
        <f>IF(ISBLANK(Values!E19),"",Values!$B$20)</f>
        <v>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NO retroilluminato. </v>
      </c>
      <c r="AM20" s="2" t="str">
        <f>SUBSTITUTE(IF(ISBLANK(Values!E19),"",Values!$B$27),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 t="str">
        <f>IF(ISBLANK(Values!E19),"","Parts")</f>
        <v>Parts</v>
      </c>
      <c r="DP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54.99</v>
      </c>
    </row>
    <row r="21" spans="1:193" ht="48" x14ac:dyDescent="0.2">
      <c r="A21" s="2" t="str">
        <f>IF(ISBLANK(Values!E20),"",IF(Values!$B$37="EU","computercomponent","computer"))</f>
        <v>computercomponent</v>
      </c>
      <c r="B21" s="34" t="str">
        <f>IF(ISBLANK(Values!E20),"",Values!F20)</f>
        <v>Lenovo T470s - Regular CH</v>
      </c>
      <c r="C21" s="30" t="str">
        <f>IF(ISBLANK(Values!E20),"","TellusRem")</f>
        <v>TellusRem</v>
      </c>
      <c r="D21" s="29">
        <f>IF(ISBLANK(Values!E20),"",Values!E20)</f>
        <v>5714401479178</v>
      </c>
      <c r="E21" s="2" t="str">
        <f>IF(ISBLANK(Values!E20),"","EAN")</f>
        <v>EAN</v>
      </c>
      <c r="F21" s="28" t="str">
        <f>IF(ISBLANK(Values!E20),"",IF(Values!J20, SUBSTITUTE(Values!$B$1, "{language}", Values!H20) &amp; " " &amp;Values!$B$3, SUBSTITUTE(Values!$B$2, "{language}", Values!$H20) &amp; " " &amp;Values!$B$3))</f>
        <v>sostituzione della tastiera Svizzero non retroilluminata per Lenovo Thinkpad T470s</v>
      </c>
      <c r="G21" s="30" t="str">
        <f>IF(ISBLANK(Values!E20),"","TellusRem")</f>
        <v>TellusRem</v>
      </c>
      <c r="H21" s="2" t="str">
        <f>IF(ISBLANK(Values!E20),"",Values!$B$16)</f>
        <v>laptop-computer-replacement-parts</v>
      </c>
      <c r="I21" s="2" t="str">
        <f>IF(ISBLANK(Values!E20),"","4730574031")</f>
        <v>4730574031</v>
      </c>
      <c r="J21" s="32" t="str">
        <f>IF(ISBLANK(Values!E20),"",Values!F20 )</f>
        <v>Lenovo T470s - Regular CH</v>
      </c>
      <c r="K21" s="28">
        <f>IF(ISBLANK(Values!E20),"",IF(Values!J20, Values!$B$4, Values!$B$5))</f>
        <v>54.99</v>
      </c>
      <c r="L21" s="28">
        <f>IF(ISBLANK(Values!E20),"",IF($CO21="DEFAULT", Values!$B$18, ""))</f>
        <v>5</v>
      </c>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T470s parent</v>
      </c>
      <c r="Y21" s="32" t="str">
        <f>IF(ISBLANK(Values!E20),"","Size-Color")</f>
        <v>Size-Color</v>
      </c>
      <c r="Z21" s="30" t="str">
        <f>IF(ISBLANK(Values!E20),"","variation")</f>
        <v>variation</v>
      </c>
      <c r="AA21" s="2" t="str">
        <f>IF(ISBLANK(Values!E20),"",Values!$B$20)</f>
        <v>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NO retroilluminato. </v>
      </c>
      <c r="AM21" s="2" t="str">
        <f>SUBSTITUTE(IF(ISBLANK(Values!E20),"",Values!$B$27),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 t="str">
        <f>IF(ISBLANK(Values!E20),"","Parts")</f>
        <v>Parts</v>
      </c>
      <c r="DP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54.99</v>
      </c>
    </row>
    <row r="22" spans="1:193" ht="48" x14ac:dyDescent="0.2">
      <c r="A22" s="2" t="str">
        <f>IF(ISBLANK(Values!E21),"",IF(Values!$B$37="EU","computercomponent","computer"))</f>
        <v>computercomponent</v>
      </c>
      <c r="B22" s="34" t="str">
        <f>IF(ISBLANK(Values!E21),"",Values!F21)</f>
        <v>Lenovo T470s - Regular US INT</v>
      </c>
      <c r="C22" s="30" t="str">
        <f>IF(ISBLANK(Values!E21),"","TellusRem")</f>
        <v>TellusRem</v>
      </c>
      <c r="D22" s="29">
        <f>IF(ISBLANK(Values!E21),"",Values!E21)</f>
        <v>5714401479185</v>
      </c>
      <c r="E22" s="2"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T470s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54.99</v>
      </c>
      <c r="L22" s="28">
        <f>IF(ISBLANK(Values!E21),"",IF($CO22="DEFAULT", Values!$B$18, ""))</f>
        <v>5</v>
      </c>
      <c r="M22" s="28" t="str">
        <f>IF(ISBLANK(Values!E21),"",Values!$M21)</f>
        <v>https://raw.githubusercontent.com/PatrickVibild/TellusAmazonPictures/master/pictures/Lenovo/T470S/USI/1.jpg</v>
      </c>
      <c r="N22" s="28" t="str">
        <f>IF(ISBLANK(Values!$F21),"",Values!N21)</f>
        <v>https://raw.githubusercontent.com/PatrickVibild/TellusAmazonPictures/master/pictures/Lenovo/T470S/USI/2.jpg</v>
      </c>
      <c r="O22" s="28" t="str">
        <f>IF(ISBLANK(Values!$F21),"",Values!O21)</f>
        <v>https://raw.githubusercontent.com/PatrickVibild/TellusAmazonPictures/master/pictures/Lenovo/T470S/USI/3.jpg</v>
      </c>
      <c r="P22" s="28" t="str">
        <f>IF(ISBLANK(Values!$F21),"",Values!P21)</f>
        <v>https://raw.githubusercontent.com/PatrickVibild/TellusAmazonPictures/master/pictures/Lenovo/T470S/USI/4.jpg</v>
      </c>
      <c r="Q22" s="28" t="str">
        <f>IF(ISBLANK(Values!$F21),"",Values!Q21)</f>
        <v>https://raw.githubusercontent.com/PatrickVibild/TellusAmazonPictures/master/pictures/Lenovo/T470S/USI/5.jpg</v>
      </c>
      <c r="R22" s="28" t="str">
        <f>IF(ISBLANK(Values!$F21),"",Values!R21)</f>
        <v>https://raw.githubusercontent.com/PatrickVibild/TellusAmazonPictures/master/pictures/Lenovo/T470S/USI/6.jpg</v>
      </c>
      <c r="S22" s="28" t="str">
        <f>IF(ISBLANK(Values!$F21),"",Values!S21)</f>
        <v>https://raw.githubusercontent.com/PatrickVibild/TellusAmazonPictures/master/pictures/Lenovo/T470S/USI/7.jpg</v>
      </c>
      <c r="T22" s="28" t="str">
        <f>IF(ISBLANK(Values!$F21),"",Values!T21)</f>
        <v>https://raw.githubusercontent.com/PatrickVibild/TellusAmazonPictures/master/pictures/Lenovo/T470S/USI/8.jpg</v>
      </c>
      <c r="U22" s="28" t="str">
        <f>IF(ISBLANK(Values!$F21),"",Values!U21)</f>
        <v>https://raw.githubusercontent.com/PatrickVibild/TellusAmazonPictures/master/pictures/Lenovo/T470S/USI/9.jpg</v>
      </c>
      <c r="W22" s="30" t="str">
        <f>IF(ISBLANK(Values!E21),"","Child")</f>
        <v>Child</v>
      </c>
      <c r="X22" s="30" t="str">
        <f>IF(ISBLANK(Values!E21),"",Values!$B$13)</f>
        <v>Lenovo T470s parent</v>
      </c>
      <c r="Y22" s="32" t="str">
        <f>IF(ISBLANK(Values!E21),"","Size-Color")</f>
        <v>Size-Color</v>
      </c>
      <c r="Z22" s="30" t="str">
        <f>IF(ISBLANK(Values!E21),"","variation")</f>
        <v>variation</v>
      </c>
      <c r="AA22" s="2" t="str">
        <f>IF(ISBLANK(Values!E21),"",Values!$B$20)</f>
        <v>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NO retroilluminato. </v>
      </c>
      <c r="AM22" s="2" t="str">
        <f>SUBSTITUTE(IF(ISBLANK(Values!E21),"",Values!$B$27),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 t="str">
        <f>IF(ISBLANK(Values!E21),"","Parts")</f>
        <v>Parts</v>
      </c>
      <c r="DP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54.99</v>
      </c>
    </row>
    <row r="23" spans="1:193" s="36" customFormat="1" ht="48" x14ac:dyDescent="0.2">
      <c r="A23" s="2" t="str">
        <f>IF(ISBLANK(Values!E22),"",IF(Values!$B$37="EU","computercomponent","computer"))</f>
        <v>computercomponent</v>
      </c>
      <c r="B23" s="34" t="str">
        <f>IF(ISBLANK(Values!E22),"",Values!F22)</f>
        <v>Lenovo T470s - Regular RUS</v>
      </c>
      <c r="C23" s="30" t="str">
        <f>IF(ISBLANK(Values!E22),"","TellusRem")</f>
        <v>TellusRem</v>
      </c>
      <c r="D23" s="29">
        <f>IF(ISBLANK(Values!E22),"",Values!E22)</f>
        <v>5714401479192</v>
      </c>
      <c r="E23" s="2" t="str">
        <f>IF(ISBLANK(Values!E22),"","EAN")</f>
        <v>EAN</v>
      </c>
      <c r="F23" s="28" t="str">
        <f>IF(ISBLANK(Values!E22),"",IF(Values!J22, SUBSTITUTE(Values!$B$1, "{language}", Values!H22) &amp; " " &amp;Values!$B$3, SUBSTITUTE(Values!$B$2, "{language}", Values!$H22) &amp; " " &amp;Values!$B$3))</f>
        <v>sostituzione della tastiera Russo non retroilluminata per Lenovo Thinkpad T470s</v>
      </c>
      <c r="G23" s="30" t="str">
        <f>IF(ISBLANK(Values!E22),"","TellusRem")</f>
        <v>TellusRem</v>
      </c>
      <c r="H23" s="2" t="str">
        <f>IF(ISBLANK(Values!E22),"",Values!$B$16)</f>
        <v>laptop-computer-replacement-parts</v>
      </c>
      <c r="I23" s="2" t="str">
        <f>IF(ISBLANK(Values!E22),"","4730574031")</f>
        <v>4730574031</v>
      </c>
      <c r="J23" s="32" t="str">
        <f>IF(ISBLANK(Values!E22),"",Values!F22 )</f>
        <v>Lenovo T470s - Regular RUS</v>
      </c>
      <c r="K23" s="28">
        <f>IF(ISBLANK(Values!E22),"",IF(Values!J22, Values!$B$4, Values!$B$5))</f>
        <v>54.99</v>
      </c>
      <c r="L23" s="28">
        <f>IF(ISBLANK(Values!E22),"",IF($CO23="DEFAULT", Values!$B$18, ""))</f>
        <v>5</v>
      </c>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T470s parent</v>
      </c>
      <c r="Y23" s="32" t="str">
        <f>IF(ISBLANK(Values!E22),"","Size-Color")</f>
        <v>Size-Color</v>
      </c>
      <c r="Z23" s="30" t="str">
        <f>IF(ISBLANK(Values!E22),"","variation")</f>
        <v>variation</v>
      </c>
      <c r="AA23" s="2" t="str">
        <f>IF(ISBLANK(Values!E22),"",Values!$B$20)</f>
        <v>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NO retroilluminato. </v>
      </c>
      <c r="AM23" s="2" t="str">
        <f>SUBSTITUTE(IF(ISBLANK(Values!E22),"",Values!$B$27),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IF(ISBLANK(Values!E22),"",Values!H22)</f>
        <v>Russo</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54.99</v>
      </c>
    </row>
    <row r="24" spans="1:193" s="36" customFormat="1" ht="48" x14ac:dyDescent="0.2">
      <c r="A24" s="2" t="str">
        <f>IF(ISBLANK(Values!E23),"",IF(Values!$B$37="EU","computercomponent","computer"))</f>
        <v>computercomponent</v>
      </c>
      <c r="B24" s="34" t="str">
        <f>IF(ISBLANK(Values!E23),"",Values!F23)</f>
        <v>Lenovo T470s - Regular US</v>
      </c>
      <c r="C24" s="30" t="str">
        <f>IF(ISBLANK(Values!E23),"","TellusRem")</f>
        <v>TellusRem</v>
      </c>
      <c r="D24" s="29">
        <f>IF(ISBLANK(Values!E23),"",Values!E23)</f>
        <v>5714401479208</v>
      </c>
      <c r="E24" s="2" t="str">
        <f>IF(ISBLANK(Values!E23),"","EAN")</f>
        <v>EAN</v>
      </c>
      <c r="F24" s="28" t="str">
        <f>IF(ISBLANK(Values!E23),"",IF(Values!J23, SUBSTITUTE(Values!$B$1, "{language}", Values!H23) &amp; " " &amp;Values!$B$3, SUBSTITUTE(Values!$B$2, "{language}", Values!$H23) &amp; " " &amp;Values!$B$3))</f>
        <v>sostituzione della tastiera US  non retroilluminata per Lenovo Thinkpad T470s</v>
      </c>
      <c r="G24" s="37" t="s">
        <v>352</v>
      </c>
      <c r="H24" s="2" t="str">
        <f>IF(ISBLANK(Values!E23),"",Values!$B$16)</f>
        <v>laptop-computer-replacement-parts</v>
      </c>
      <c r="I24" s="2" t="str">
        <f>IF(ISBLANK(Values!E23),"","4730574031")</f>
        <v>4730574031</v>
      </c>
      <c r="J24" s="32" t="str">
        <f>IF(ISBLANK(Values!E23),"",Values!F23 )</f>
        <v>Lenovo T470s - Regular US</v>
      </c>
      <c r="K24" s="28">
        <f>IF(ISBLANK(Values!E23),"",IF(Values!J23, Values!$B$4, Values!$B$5))</f>
        <v>54.99</v>
      </c>
      <c r="L24" s="28">
        <f>IF(ISBLANK(Values!E23),"",IF($CO24="DEFAULT", Values!$B$18, ""))</f>
        <v>5</v>
      </c>
      <c r="M24" s="28" t="str">
        <f>IF(ISBLANK(Values!E23),"",Values!$M23)</f>
        <v>https://raw.githubusercontent.com/PatrickVibild/TellusAmazonPictures/master/pictures/Lenovo/T470S/US/1.jpg</v>
      </c>
      <c r="N24" s="28" t="str">
        <f>IF(ISBLANK(Values!$F23),"",Values!N23)</f>
        <v>https://raw.githubusercontent.com/PatrickVibild/TellusAmazonPictures/master/pictures/Lenovo/T470S/US/2.jpg</v>
      </c>
      <c r="O24" s="28" t="str">
        <f>IF(ISBLANK(Values!$F23),"",Values!O23)</f>
        <v>https://raw.githubusercontent.com/PatrickVibild/TellusAmazonPictures/master/pictures/Lenovo/T470S/US/3.jpg</v>
      </c>
      <c r="P24" s="28" t="str">
        <f>IF(ISBLANK(Values!$F23),"",Values!P23)</f>
        <v>https://raw.githubusercontent.com/PatrickVibild/TellusAmazonPictures/master/pictures/Lenovo/T470S/US/4.jpg</v>
      </c>
      <c r="Q24" s="28" t="str">
        <f>IF(ISBLANK(Values!$F23),"",Values!Q23)</f>
        <v>https://raw.githubusercontent.com/PatrickVibild/TellusAmazonPictures/master/pictures/Lenovo/T470S/US/5.jpg</v>
      </c>
      <c r="R24" s="28" t="str">
        <f>IF(ISBLANK(Values!$F23),"",Values!R23)</f>
        <v>https://raw.githubusercontent.com/PatrickVibild/TellusAmazonPictures/master/pictures/Lenovo/T470S/US/6.jpg</v>
      </c>
      <c r="S24" s="28" t="str">
        <f>IF(ISBLANK(Values!$F23),"",Values!S23)</f>
        <v>https://raw.githubusercontent.com/PatrickVibild/TellusAmazonPictures/master/pictures/Lenovo/T470S/US/7.jpg</v>
      </c>
      <c r="T24" s="28" t="str">
        <f>IF(ISBLANK(Values!$F23),"",Values!T23)</f>
        <v>https://raw.githubusercontent.com/PatrickVibild/TellusAmazonPictures/master/pictures/Lenovo/T470S/US/8.jpg</v>
      </c>
      <c r="U24" s="28" t="str">
        <f>IF(ISBLANK(Values!$F23),"",Values!U23)</f>
        <v>https://raw.githubusercontent.com/PatrickVibild/TellusAmazonPictures/master/pictures/Lenovo/T470S/US/9.jpg</v>
      </c>
      <c r="V24" s="2"/>
      <c r="W24" s="30" t="str">
        <f>IF(ISBLANK(Values!E23),"","Child")</f>
        <v>Child</v>
      </c>
      <c r="X24" s="30" t="str">
        <f>IF(ISBLANK(Values!E23),"",Values!$B$13)</f>
        <v>Lenovo T470s parent</v>
      </c>
      <c r="Y24" s="32" t="str">
        <f>IF(ISBLANK(Values!E23),"","Size-Color")</f>
        <v>Size-Color</v>
      </c>
      <c r="Z24" s="30" t="str">
        <f>IF(ISBLANK(Values!E23),"","variation")</f>
        <v>variation</v>
      </c>
      <c r="AA24" s="2" t="str">
        <f>IF(ISBLANK(Values!E23),"",Values!$B$20)</f>
        <v>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NO retroilluminato. </v>
      </c>
      <c r="AM24" s="2" t="str">
        <f>SUBSTITUTE(IF(ISBLANK(Values!E23),"",Values!$B$27),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IF(ISBLANK(Values!E23),"",Values!H23)</f>
        <v xml:space="preserve">US </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54.99</v>
      </c>
    </row>
    <row r="25" spans="1:193" s="36" customFormat="1" ht="48" x14ac:dyDescent="0.2">
      <c r="A25" s="2" t="str">
        <f>IF(ISBLANK(Values!E24),"",IF(Values!$B$37="EU","computercomponent","computer"))</f>
        <v>computercomponent</v>
      </c>
      <c r="B25" s="34" t="str">
        <f>IF(ISBLANK(Values!E24),"",Values!F24)</f>
        <v>Lenovo T470s - DE</v>
      </c>
      <c r="C25" s="30" t="str">
        <f>IF(ISBLANK(Values!E24),"","TellusRem")</f>
        <v>TellusRem</v>
      </c>
      <c r="D25" s="29">
        <f>IF(ISBLANK(Values!E24),"",Values!E24)</f>
        <v>5714401471011</v>
      </c>
      <c r="E25" s="2" t="str">
        <f>IF(ISBLANK(Values!E24),"","EAN")</f>
        <v>EAN</v>
      </c>
      <c r="F25" s="28" t="str">
        <f>IF(ISBLANK(Values!E24),"",IF(Values!J24, SUBSTITUTE(Values!$B$1, "{language}", Values!H24) &amp; " " &amp;Values!$B$3, SUBSTITUTE(Values!$B$2, "{language}", Values!$H24) &amp; " " &amp;Values!$B$3))</f>
        <v>sostituzione della tastiera Tedesco retroilluminata per Lenovo Thinkpad T470s</v>
      </c>
      <c r="G25" s="38" t="s">
        <v>352</v>
      </c>
      <c r="H25" s="2" t="str">
        <f>IF(ISBLANK(Values!E24),"",Values!$B$16)</f>
        <v>laptop-computer-replacement-parts</v>
      </c>
      <c r="I25" s="2" t="str">
        <f>IF(ISBLANK(Values!E24),"","4730574031")</f>
        <v>4730574031</v>
      </c>
      <c r="J25" s="32" t="str">
        <f>IF(ISBLANK(Values!E24),"",Values!F24 )</f>
        <v>Lenovo T470s - DE</v>
      </c>
      <c r="K25" s="28">
        <f>IF(ISBLANK(Values!E24),"",IF(Values!J24, Values!$B$4, Values!$B$5))</f>
        <v>64.989999999999995</v>
      </c>
      <c r="L25" s="28" t="str">
        <f>IF(ISBLANK(Values!E24),"",IF($CO25="DEFAULT", Values!$B$18, ""))</f>
        <v/>
      </c>
      <c r="M25" s="28" t="str">
        <f>IF(ISBLANK(Values!E24),"",Values!$M24)</f>
        <v>https://raw.githubusercontent.com/PatrickVibild/TellusAmazonPictures/master/pictures/Lenovo/T470S/DE/1.jpg</v>
      </c>
      <c r="N25" s="28" t="str">
        <f>IF(ISBLANK(Values!$F24),"",Values!N24)</f>
        <v>https://raw.githubusercontent.com/PatrickVibild/TellusAmazonPictures/master/pictures/Lenovo/T470S/DE/2.jpg</v>
      </c>
      <c r="O25" s="28" t="str">
        <f>IF(ISBLANK(Values!$F24),"",Values!O24)</f>
        <v>https://raw.githubusercontent.com/PatrickVibild/TellusAmazonPictures/master/pictures/Lenovo/T470S/DE/3.jpg</v>
      </c>
      <c r="P25" s="28" t="str">
        <f>IF(ISBLANK(Values!$F24),"",Values!P24)</f>
        <v>https://raw.githubusercontent.com/PatrickVibild/TellusAmazonPictures/master/pictures/Lenovo/T470S/DE/4.jpg</v>
      </c>
      <c r="Q25" s="28" t="str">
        <f>IF(ISBLANK(Values!$F24),"",Values!Q24)</f>
        <v>https://raw.githubusercontent.com/PatrickVibild/TellusAmazonPictures/master/pictures/Lenovo/T470S/DE/5.jpg</v>
      </c>
      <c r="R25" s="28" t="str">
        <f>IF(ISBLANK(Values!$F24),"",Values!R24)</f>
        <v>https://raw.githubusercontent.com/PatrickVibild/TellusAmazonPictures/master/pictures/Lenovo/T470S/DE/6.jpg</v>
      </c>
      <c r="S25" s="28" t="str">
        <f>IF(ISBLANK(Values!$F24),"",Values!S24)</f>
        <v>https://raw.githubusercontent.com/PatrickVibild/TellusAmazonPictures/master/pictures/Lenovo/T470S/DE/7.jpg</v>
      </c>
      <c r="T25" s="28" t="str">
        <f>IF(ISBLANK(Values!$F24),"",Values!T24)</f>
        <v>https://raw.githubusercontent.com/PatrickVibild/TellusAmazonPictures/master/pictures/Lenovo/T470S/DE/8.jpg</v>
      </c>
      <c r="U25" s="28" t="str">
        <f>IF(ISBLANK(Values!$F24),"",Values!U24)</f>
        <v>https://raw.githubusercontent.com/PatrickVibild/TellusAmazonPictures/master/pictures/Lenovo/T470S/DE/9.jpg</v>
      </c>
      <c r="V25" s="2"/>
      <c r="W25" s="30" t="str">
        <f>IF(ISBLANK(Values!E24),"","Child")</f>
        <v>Child</v>
      </c>
      <c r="X25" s="30" t="str">
        <f>IF(ISBLANK(Values!E24),"",Values!$B$13)</f>
        <v>Lenovo T470s parent</v>
      </c>
      <c r="Y25" s="32" t="str">
        <f>IF(ISBLANK(Values!E24),"","Size-Color")</f>
        <v>Size-Color</v>
      </c>
      <c r="Z25" s="30" t="str">
        <f>IF(ISBLANK(Values!E24),"","variation")</f>
        <v>variation</v>
      </c>
      <c r="AA25" s="2" t="str">
        <f>IF(ISBLANK(Values!E24),"",Values!$B$20)</f>
        <v>Update</v>
      </c>
      <c r="AB25" s="2"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2"/>
      <c r="AD25" s="2"/>
      <c r="AE25" s="2"/>
      <c r="AF25" s="2"/>
      <c r="AG25" s="2"/>
      <c r="AH25" s="2"/>
      <c r="AI25" s="35"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3"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5" s="2" t="str">
        <f>IF(ISBLANK(Values!E24),"",Values!$B$25)</f>
        <v xml:space="preserve">♻️ PRODOTTO ECOLOGICO - Acquista ricondizionato, ACQUISTA VERDE! Riduci oltre l'80% di anidride carbonica acquistando le nostre tastiere ricondizionate, rispetto a ottenere una nuova tastiera! </v>
      </c>
      <c r="AL25" s="2" t="str">
        <f>IF(ISBLANK(Values!E24),"",SUBSTITUTE(SUBSTITUTE(IF(Values!$J24, Values!$B$26, Values!$B$33), "{language}", Values!$H24), "{flag}", INDEX(options!$E$1:$E$20, Values!$V24)))</f>
        <v xml:space="preserve">👉 LAYOUT - 🇩🇪 Tedesco retroilluminato. </v>
      </c>
      <c r="AM25" s="2" t="str">
        <f>SUBSTITUTE(IF(ISBLANK(Values!E24),"",Values!$B$27),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5" s="2"/>
      <c r="AO25" s="2"/>
      <c r="AP25" s="2"/>
      <c r="AQ25" s="2"/>
      <c r="AR25" s="2"/>
      <c r="AS25" s="2"/>
      <c r="AT25" s="28" t="str">
        <f>IF(ISBLANK(Values!E24),"",Values!H24)</f>
        <v>Tedesco</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IF(ISBLANK(Values!E24), "", IF(AND(Values!$B$37=options!$G$2, Values!$C24), "AMAZON_NA", IF(AND(Values!$B$37=options!$G$1, Values!$D24), "AMAZON_EU", "DEFAULT")))</f>
        <v>AMAZON_EU</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Danimarca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2"/>
      <c r="DR25" s="2"/>
      <c r="DS25" s="2"/>
      <c r="DT25" s="2"/>
      <c r="DU25" s="2"/>
      <c r="DV25" s="2"/>
      <c r="DW25" s="2"/>
      <c r="DX25" s="2"/>
      <c r="DY25" t="str">
        <f>IF(ISBLANK(Values!$E24), "", "not_applicable")</f>
        <v>not_applicable</v>
      </c>
      <c r="DZ25" s="2"/>
      <c r="EA25" s="2"/>
      <c r="EB25" s="2"/>
      <c r="EC25" s="2"/>
      <c r="ED25" s="2"/>
      <c r="EE25" s="2"/>
      <c r="EF25" s="2"/>
      <c r="EG25" s="2"/>
      <c r="EH25" s="2"/>
      <c r="EI25" s="2"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IF(ISBLANK(Values!E24),"",IF(CO25&lt;&gt;"DEFAULT", "", 3))</f>
        <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64.989999999999995</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64.989999999999995</v>
      </c>
    </row>
    <row r="26" spans="1:193" s="36" customFormat="1" ht="48" x14ac:dyDescent="0.2">
      <c r="A26" s="2" t="str">
        <f>IF(ISBLANK(Values!E25),"",IF(Values!$B$37="EU","computercomponent","computer"))</f>
        <v>computercomponent</v>
      </c>
      <c r="B26" s="34" t="str">
        <f>IF(ISBLANK(Values!E25),"",Values!F25)</f>
        <v>Lenovo T470s - FR FBA</v>
      </c>
      <c r="C26" s="30" t="str">
        <f>IF(ISBLANK(Values!E25),"","TellusRem")</f>
        <v>TellusRem</v>
      </c>
      <c r="D26" s="29">
        <f>IF(ISBLANK(Values!E25),"",Values!E25)</f>
        <v>5714401471028</v>
      </c>
      <c r="E26" s="2" t="str">
        <f>IF(ISBLANK(Values!E25),"","EAN")</f>
        <v>EAN</v>
      </c>
      <c r="F26" s="28" t="str">
        <f>IF(ISBLANK(Values!E25),"",IF(Values!J25, SUBSTITUTE(Values!$B$1, "{language}", Values!H25) &amp; " " &amp;Values!$B$3, SUBSTITUTE(Values!$B$2, "{language}", Values!$H25) &amp; " " &amp;Values!$B$3))</f>
        <v>sostituzione della tastiera Francese retroilluminata per Lenovo Thinkpad T470s</v>
      </c>
      <c r="G26" s="30" t="str">
        <f>IF(ISBLANK(Values!E25),"","TellusRem")</f>
        <v>TellusRem</v>
      </c>
      <c r="H26" s="2" t="str">
        <f>IF(ISBLANK(Values!E25),"",Values!$B$16)</f>
        <v>laptop-computer-replacement-parts</v>
      </c>
      <c r="I26" s="2" t="str">
        <f>IF(ISBLANK(Values!E25),"","4730574031")</f>
        <v>4730574031</v>
      </c>
      <c r="J26" s="32" t="str">
        <f>IF(ISBLANK(Values!E25),"",Values!F25 )</f>
        <v>Lenovo T470s - FR FBA</v>
      </c>
      <c r="K26" s="28">
        <f>IF(ISBLANK(Values!E25),"",IF(Values!J25, Values!$B$4, Values!$B$5))</f>
        <v>64.989999999999995</v>
      </c>
      <c r="L26" s="28" t="str">
        <f>IF(ISBLANK(Values!E25),"",IF($CO26="DEFAULT", Values!$B$18, ""))</f>
        <v/>
      </c>
      <c r="M26" s="28" t="str">
        <f>IF(ISBLANK(Values!E25),"",Values!$M25)</f>
        <v>https://raw.githubusercontent.com/PatrickVibild/TellusAmazonPictures/master/pictures/Lenovo/T470S/FR/1.jpg</v>
      </c>
      <c r="N26" s="28" t="str">
        <f>IF(ISBLANK(Values!$F25),"",Values!N25)</f>
        <v>https://raw.githubusercontent.com/PatrickVibild/TellusAmazonPictures/master/pictures/Lenovo/T470S/FR/2.jpg</v>
      </c>
      <c r="O26" s="28" t="str">
        <f>IF(ISBLANK(Values!$F25),"",Values!O25)</f>
        <v>https://raw.githubusercontent.com/PatrickVibild/TellusAmazonPictures/master/pictures/Lenovo/T470S/FR/3.jpg</v>
      </c>
      <c r="P26" s="28" t="str">
        <f>IF(ISBLANK(Values!$F25),"",Values!P25)</f>
        <v>https://raw.githubusercontent.com/PatrickVibild/TellusAmazonPictures/master/pictures/Lenovo/T470S/FR/4.jpg</v>
      </c>
      <c r="Q26" s="28" t="str">
        <f>IF(ISBLANK(Values!$F25),"",Values!Q25)</f>
        <v>https://raw.githubusercontent.com/PatrickVibild/TellusAmazonPictures/master/pictures/Lenovo/T470S/FR/5.jpg</v>
      </c>
      <c r="R26" s="28" t="str">
        <f>IF(ISBLANK(Values!$F25),"",Values!R25)</f>
        <v>https://raw.githubusercontent.com/PatrickVibild/TellusAmazonPictures/master/pictures/Lenovo/T470S/FR/6.jpg</v>
      </c>
      <c r="S26" s="28" t="str">
        <f>IF(ISBLANK(Values!$F25),"",Values!S25)</f>
        <v>https://raw.githubusercontent.com/PatrickVibild/TellusAmazonPictures/master/pictures/Lenovo/T470S/FR/7.jpg</v>
      </c>
      <c r="T26" s="28" t="str">
        <f>IF(ISBLANK(Values!$F25),"",Values!T25)</f>
        <v>https://raw.githubusercontent.com/PatrickVibild/TellusAmazonPictures/master/pictures/Lenovo/T470S/FR/8.jpg</v>
      </c>
      <c r="U26" s="28" t="str">
        <f>IF(ISBLANK(Values!$F25),"",Values!U25)</f>
        <v>https://raw.githubusercontent.com/PatrickVibild/TellusAmazonPictures/master/pictures/Lenovo/T470S/FR/9.jpg</v>
      </c>
      <c r="V26" s="2"/>
      <c r="W26" s="30" t="str">
        <f>IF(ISBLANK(Values!E25),"","Child")</f>
        <v>Child</v>
      </c>
      <c r="X26" s="30" t="str">
        <f>IF(ISBLANK(Values!E25),"",Values!$B$13)</f>
        <v>Lenovo T470s parent</v>
      </c>
      <c r="Y26" s="32" t="str">
        <f>IF(ISBLANK(Values!E25),"","Size-Color")</f>
        <v>Size-Color</v>
      </c>
      <c r="Z26" s="30" t="str">
        <f>IF(ISBLANK(Values!E25),"","variation")</f>
        <v>variation</v>
      </c>
      <c r="AA26" s="2" t="str">
        <f>IF(ISBLANK(Values!E25),"",Values!$B$20)</f>
        <v>Update</v>
      </c>
      <c r="AB26" s="2"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2"/>
      <c r="AD26" s="2"/>
      <c r="AE26" s="2"/>
      <c r="AF26" s="2"/>
      <c r="AG26" s="2"/>
      <c r="AH26" s="2"/>
      <c r="AI26" s="35"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3"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6" s="2" t="str">
        <f>IF(ISBLANK(Values!E25),"",Values!$B$25)</f>
        <v xml:space="preserve">♻️ PRODOTTO ECOLOGICO - Acquista ricondizionato, ACQUISTA VERDE! Riduci oltre l'80% di anidride carbonica acquistando le nostre tastiere ricondizionate, rispetto a ottenere una nuova tastiera! </v>
      </c>
      <c r="AL26" s="2" t="str">
        <f>IF(ISBLANK(Values!E25),"",SUBSTITUTE(SUBSTITUTE(IF(Values!$J25, Values!$B$26, Values!$B$33), "{language}", Values!$H25), "{flag}", INDEX(options!$E$1:$E$20, Values!$V25)))</f>
        <v xml:space="preserve">👉 LAYOUT - 🇫🇷 Francese retroilluminato. </v>
      </c>
      <c r="AM26" s="2" t="str">
        <f>SUBSTITUTE(IF(ISBLANK(Values!E25),"",Values!$B$27),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6" s="2"/>
      <c r="AO26" s="2"/>
      <c r="AP26" s="2"/>
      <c r="AQ26" s="2"/>
      <c r="AR26" s="2"/>
      <c r="AS26" s="2"/>
      <c r="AT26" s="28" t="str">
        <f>IF(ISBLANK(Values!E25),"",Values!H25)</f>
        <v>Francese</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IF(ISBLANK(Values!E25), "", IF(AND(Values!$B$37=options!$G$2, Values!$C25), "AMAZON_NA", IF(AND(Values!$B$37=options!$G$1, Values!$D25), "AMAZON_EU", "DEFAULT")))</f>
        <v>AMAZON_EU</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Danimarca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2"/>
      <c r="DR26" s="2"/>
      <c r="DS26" s="2"/>
      <c r="DT26" s="2"/>
      <c r="DU26" s="2"/>
      <c r="DV26" s="2"/>
      <c r="DW26" s="2"/>
      <c r="DX26" s="2"/>
      <c r="DY26" t="str">
        <f>IF(ISBLANK(Values!$E25), "", "not_applicable")</f>
        <v>not_applicable</v>
      </c>
      <c r="DZ26" s="2"/>
      <c r="EA26" s="2"/>
      <c r="EB26" s="2"/>
      <c r="EC26" s="2"/>
      <c r="ED26" s="2"/>
      <c r="EE26" s="2"/>
      <c r="EF26" s="2"/>
      <c r="EG26" s="2"/>
      <c r="EH26" s="2"/>
      <c r="EI26" s="2"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IF(ISBLANK(Values!E25),"",IF(CO26&lt;&gt;"DEFAULT", "", 3))</f>
        <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64.989999999999995</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64.989999999999995</v>
      </c>
    </row>
    <row r="27" spans="1:193" s="36" customFormat="1" ht="48" x14ac:dyDescent="0.2">
      <c r="A27" s="2" t="str">
        <f>IF(ISBLANK(Values!E26),"",IF(Values!$B$37="EU","computercomponent","computer"))</f>
        <v>computercomponent</v>
      </c>
      <c r="B27" s="34" t="str">
        <f>IF(ISBLANK(Values!E26),"",Values!F26)</f>
        <v>Lenovo T470s BL - IT</v>
      </c>
      <c r="C27" s="30" t="str">
        <f>IF(ISBLANK(Values!E26),"","TellusRem")</f>
        <v>TellusRem</v>
      </c>
      <c r="D27" s="29">
        <f>IF(ISBLANK(Values!E26),"",Values!E26)</f>
        <v>5714401471035</v>
      </c>
      <c r="E27" s="2" t="str">
        <f>IF(ISBLANK(Values!E26),"","EAN")</f>
        <v>EAN</v>
      </c>
      <c r="F27" s="28" t="str">
        <f>IF(ISBLANK(Values!E26),"",IF(Values!J26, SUBSTITUTE(Values!$B$1, "{language}", Values!H26) &amp; " " &amp;Values!$B$3, SUBSTITUTE(Values!$B$2, "{language}", Values!$H26) &amp; " " &amp;Values!$B$3))</f>
        <v>sostituzione della tastiera Italiano retroilluminata per Lenovo Thinkpad T470s</v>
      </c>
      <c r="G27" s="30" t="str">
        <f>IF(ISBLANK(Values!E26),"","TellusRem")</f>
        <v>TellusRem</v>
      </c>
      <c r="H27" s="2" t="str">
        <f>IF(ISBLANK(Values!E26),"",Values!$B$16)</f>
        <v>laptop-computer-replacement-parts</v>
      </c>
      <c r="I27" s="2" t="str">
        <f>IF(ISBLANK(Values!E26),"","4730574031")</f>
        <v>4730574031</v>
      </c>
      <c r="J27" s="32" t="str">
        <f>IF(ISBLANK(Values!E26),"",Values!F26 )</f>
        <v>Lenovo T470s BL - IT</v>
      </c>
      <c r="K27" s="28">
        <f>IF(ISBLANK(Values!E26),"",IF(Values!J26, Values!$B$4, Values!$B$5))</f>
        <v>64.989999999999995</v>
      </c>
      <c r="L27" s="28" t="str">
        <f>IF(ISBLANK(Values!E26),"",IF($CO27="DEFAULT", Values!$B$18, ""))</f>
        <v/>
      </c>
      <c r="M27" s="28" t="str">
        <f>IF(ISBLANK(Values!E26),"",Values!$M26)</f>
        <v>https://raw.githubusercontent.com/PatrickVibild/TellusAmazonPictures/master/pictures/Lenovo/T470S/IT/1.jpg</v>
      </c>
      <c r="N27" s="28" t="str">
        <f>IF(ISBLANK(Values!$F26),"",Values!N26)</f>
        <v>https://raw.githubusercontent.com/PatrickVibild/TellusAmazonPictures/master/pictures/Lenovo/T470S/IT/2.jpg</v>
      </c>
      <c r="O27" s="28" t="str">
        <f>IF(ISBLANK(Values!$F26),"",Values!O26)</f>
        <v>https://raw.githubusercontent.com/PatrickVibild/TellusAmazonPictures/master/pictures/Lenovo/T470S/IT/3.jpg</v>
      </c>
      <c r="P27" s="28" t="str">
        <f>IF(ISBLANK(Values!$F26),"",Values!P26)</f>
        <v>https://raw.githubusercontent.com/PatrickVibild/TellusAmazonPictures/master/pictures/Lenovo/T470S/IT/4.jpg</v>
      </c>
      <c r="Q27" s="28" t="str">
        <f>IF(ISBLANK(Values!$F26),"",Values!Q26)</f>
        <v>https://raw.githubusercontent.com/PatrickVibild/TellusAmazonPictures/master/pictures/Lenovo/T470S/IT/5.jpg</v>
      </c>
      <c r="R27" s="28" t="str">
        <f>IF(ISBLANK(Values!$F26),"",Values!R26)</f>
        <v>https://raw.githubusercontent.com/PatrickVibild/TellusAmazonPictures/master/pictures/Lenovo/T470S/IT/6.jpg</v>
      </c>
      <c r="S27" s="28" t="str">
        <f>IF(ISBLANK(Values!$F26),"",Values!S26)</f>
        <v>https://raw.githubusercontent.com/PatrickVibild/TellusAmazonPictures/master/pictures/Lenovo/T470S/IT/7.jpg</v>
      </c>
      <c r="T27" s="28" t="str">
        <f>IF(ISBLANK(Values!$F26),"",Values!T26)</f>
        <v>https://raw.githubusercontent.com/PatrickVibild/TellusAmazonPictures/master/pictures/Lenovo/T470S/IT/8.jpg</v>
      </c>
      <c r="U27" s="28" t="str">
        <f>IF(ISBLANK(Values!$F26),"",Values!U26)</f>
        <v>https://raw.githubusercontent.com/PatrickVibild/TellusAmazonPictures/master/pictures/Lenovo/T470S/IT/9.jpg</v>
      </c>
      <c r="V27" s="2"/>
      <c r="W27" s="30" t="str">
        <f>IF(ISBLANK(Values!E26),"","Child")</f>
        <v>Child</v>
      </c>
      <c r="X27" s="30" t="str">
        <f>IF(ISBLANK(Values!E26),"",Values!$B$13)</f>
        <v>Lenovo T470s parent</v>
      </c>
      <c r="Y27" s="32" t="str">
        <f>IF(ISBLANK(Values!E26),"","Size-Color")</f>
        <v>Size-Color</v>
      </c>
      <c r="Z27" s="30" t="str">
        <f>IF(ISBLANK(Values!E26),"","variation")</f>
        <v>variation</v>
      </c>
      <c r="AA27" s="2" t="str">
        <f>IF(ISBLANK(Values!E26),"",Values!$B$20)</f>
        <v>Update</v>
      </c>
      <c r="AB27" s="2"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2"/>
      <c r="AD27" s="2"/>
      <c r="AE27" s="2"/>
      <c r="AF27" s="2"/>
      <c r="AG27" s="2"/>
      <c r="AH27" s="2"/>
      <c r="AI27" s="35"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3"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7" s="2" t="str">
        <f>IF(ISBLANK(Values!E26),"",Values!$B$25)</f>
        <v xml:space="preserve">♻️ PRODOTTO ECOLOGICO - Acquista ricondizionato, ACQUISTA VERDE! Riduci oltre l'80% di anidride carbonica acquistando le nostre tastiere ricondizionate, rispetto a ottenere una nuova tastiera! </v>
      </c>
      <c r="AL27" s="2" t="str">
        <f>IF(ISBLANK(Values!E26),"",SUBSTITUTE(SUBSTITUTE(IF(Values!$J26, Values!$B$26, Values!$B$33), "{language}", Values!$H26), "{flag}", INDEX(options!$E$1:$E$20, Values!$V26)))</f>
        <v xml:space="preserve">👉 LAYOUT - 🇮🇹 Italiano retroilluminato. </v>
      </c>
      <c r="AM27" s="2" t="str">
        <f>SUBSTITUTE(IF(ISBLANK(Values!E26),"",Values!$B$27),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7" s="2"/>
      <c r="AO27" s="2"/>
      <c r="AP27" s="2"/>
      <c r="AQ27" s="2"/>
      <c r="AR27" s="2"/>
      <c r="AS27" s="2"/>
      <c r="AT27" s="28" t="str">
        <f>IF(ISBLANK(Values!E26),"",Values!H26)</f>
        <v>Italiano</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IF(ISBLANK(Values!E26), "", IF(AND(Values!$B$37=options!$G$2, Values!$C26), "AMAZON_NA", IF(AND(Values!$B$37=options!$G$1, Values!$D26), "AMAZON_EU", "DEFAULT")))</f>
        <v>AMAZON_EU</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Danimarca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2"/>
      <c r="DR27" s="2"/>
      <c r="DS27" s="2"/>
      <c r="DT27" s="2"/>
      <c r="DU27" s="2"/>
      <c r="DV27" s="2"/>
      <c r="DW27" s="2"/>
      <c r="DX27" s="2"/>
      <c r="DY27" t="str">
        <f>IF(ISBLANK(Values!$E26), "", "not_applicable")</f>
        <v>not_applicable</v>
      </c>
      <c r="DZ27" s="2"/>
      <c r="EA27" s="2"/>
      <c r="EB27" s="2"/>
      <c r="EC27" s="2"/>
      <c r="ED27" s="2"/>
      <c r="EE27" s="2"/>
      <c r="EF27" s="2"/>
      <c r="EG27" s="2"/>
      <c r="EH27" s="2"/>
      <c r="EI27" s="2"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IF(ISBLANK(Values!E26),"",IF(CO27&lt;&gt;"DEFAULT", "", 3))</f>
        <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64.989999999999995</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64.989999999999995</v>
      </c>
    </row>
    <row r="28" spans="1:193" s="36" customFormat="1" ht="48" x14ac:dyDescent="0.2">
      <c r="A28" s="2" t="str">
        <f>IF(ISBLANK(Values!E27),"",IF(Values!$B$37="EU","computercomponent","computer"))</f>
        <v>computercomponent</v>
      </c>
      <c r="B28" s="34" t="str">
        <f>IF(ISBLANK(Values!E27),"",Values!F27)</f>
        <v>Lenovo T470s BL - ES</v>
      </c>
      <c r="C28" s="30" t="str">
        <f>IF(ISBLANK(Values!E27),"","TellusRem")</f>
        <v>TellusRem</v>
      </c>
      <c r="D28" s="29">
        <f>IF(ISBLANK(Values!E27),"",Values!E27)</f>
        <v>5714401471042</v>
      </c>
      <c r="E28" s="2" t="str">
        <f>IF(ISBLANK(Values!E27),"","EAN")</f>
        <v>EAN</v>
      </c>
      <c r="F28" s="28" t="str">
        <f>IF(ISBLANK(Values!E27),"",IF(Values!J27, SUBSTITUTE(Values!$B$1, "{language}", Values!H27) &amp; " " &amp;Values!$B$3, SUBSTITUTE(Values!$B$2, "{language}", Values!$H27) &amp; " " &amp;Values!$B$3))</f>
        <v>sostituzione della tastiera Spagnolo retroilluminata per Lenovo Thinkpad T470s</v>
      </c>
      <c r="G28" s="30" t="str">
        <f>IF(ISBLANK(Values!E27),"","TellusRem")</f>
        <v>TellusRem</v>
      </c>
      <c r="H28" s="2" t="str">
        <f>IF(ISBLANK(Values!E27),"",Values!$B$16)</f>
        <v>laptop-computer-replacement-parts</v>
      </c>
      <c r="I28" s="2" t="str">
        <f>IF(ISBLANK(Values!E27),"","4730574031")</f>
        <v>4730574031</v>
      </c>
      <c r="J28" s="32" t="str">
        <f>IF(ISBLANK(Values!E27),"",Values!F27 )</f>
        <v>Lenovo T470s BL - ES</v>
      </c>
      <c r="K28" s="28">
        <f>IF(ISBLANK(Values!E27),"",IF(Values!J27, Values!$B$4, Values!$B$5))</f>
        <v>64.989999999999995</v>
      </c>
      <c r="L28" s="28" t="str">
        <f>IF(ISBLANK(Values!E27),"",IF($CO28="DEFAULT", Values!$B$18, ""))</f>
        <v/>
      </c>
      <c r="M28" s="28" t="str">
        <f>IF(ISBLANK(Values!E27),"",Values!$M27)</f>
        <v>https://download.lenovo.com/Images/Parts/01EN692/01EN692_A.jpg</v>
      </c>
      <c r="N28" s="28" t="str">
        <f>IF(ISBLANK(Values!$F27),"",Values!N27)</f>
        <v>https://download.lenovo.com/Images/Parts/01EN692/01EN692_B.jpg</v>
      </c>
      <c r="O28" s="28" t="str">
        <f>IF(ISBLANK(Values!$F27),"",Values!O27)</f>
        <v>https://download.lenovo.com/Images/Parts/01EN692/01EN692_details.jpg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T470s parent</v>
      </c>
      <c r="Y28" s="32" t="str">
        <f>IF(ISBLANK(Values!E27),"","Size-Color")</f>
        <v>Size-Color</v>
      </c>
      <c r="Z28" s="30" t="str">
        <f>IF(ISBLANK(Values!E27),"","variation")</f>
        <v>variation</v>
      </c>
      <c r="AA28" s="2" t="str">
        <f>IF(ISBLANK(Values!E27),"",Values!$B$20)</f>
        <v>Update</v>
      </c>
      <c r="AB28" s="2"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2"/>
      <c r="AD28" s="2"/>
      <c r="AE28" s="2"/>
      <c r="AF28" s="2"/>
      <c r="AG28" s="2"/>
      <c r="AH28" s="2"/>
      <c r="AI28" s="35"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3"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8" s="2" t="str">
        <f>IF(ISBLANK(Values!E27),"",Values!$B$25)</f>
        <v xml:space="preserve">♻️ PRODOTTO ECOLOGICO - Acquista ricondizionato, ACQUISTA VERDE! Riduci oltre l'80% di anidride carbonica acquistando le nostre tastiere ricondizionate, rispetto a ottenere una nuova tastiera! </v>
      </c>
      <c r="AL28" s="2" t="str">
        <f>IF(ISBLANK(Values!E27),"",SUBSTITUTE(SUBSTITUTE(IF(Values!$J27, Values!$B$26, Values!$B$33), "{language}", Values!$H27), "{flag}", INDEX(options!$E$1:$E$20, Values!$V27)))</f>
        <v xml:space="preserve">👉 LAYOUT - 🇪🇸 Spagnolo retroilluminato. </v>
      </c>
      <c r="AM28" s="2" t="str">
        <f>SUBSTITUTE(IF(ISBLANK(Values!E27),"",Values!$B$27),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8" s="2"/>
      <c r="AO28" s="2"/>
      <c r="AP28" s="2"/>
      <c r="AQ28" s="2"/>
      <c r="AR28" s="2"/>
      <c r="AS28" s="2"/>
      <c r="AT28" s="28" t="str">
        <f>IF(ISBLANK(Values!E27),"",Values!H27)</f>
        <v>Spagnolo</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IF(ISBLANK(Values!E27), "", IF(AND(Values!$B$37=options!$G$2, Values!$C27), "AMAZON_NA", IF(AND(Values!$B$37=options!$G$1, Values!$D27), "AMAZON_EU", "DEFAULT")))</f>
        <v>AMAZON_EU</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Danimarca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2"/>
      <c r="DR28" s="2"/>
      <c r="DS28" s="2"/>
      <c r="DT28" s="2"/>
      <c r="DU28" s="2"/>
      <c r="DV28" s="2"/>
      <c r="DW28" s="2"/>
      <c r="DX28" s="2"/>
      <c r="DY28" t="str">
        <f>IF(ISBLANK(Values!$E27), "", "not_applicable")</f>
        <v>not_applicable</v>
      </c>
      <c r="DZ28" s="2"/>
      <c r="EA28" s="2"/>
      <c r="EB28" s="2"/>
      <c r="EC28" s="2"/>
      <c r="ED28" s="2"/>
      <c r="EE28" s="2"/>
      <c r="EF28" s="2"/>
      <c r="EG28" s="2"/>
      <c r="EH28" s="2"/>
      <c r="EI28" s="2"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IF(ISBLANK(Values!E27),"",IF(CO28&lt;&gt;"DEFAULT", "", 3))</f>
        <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64.989999999999995</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64.989999999999995</v>
      </c>
    </row>
    <row r="29" spans="1:193" s="36" customFormat="1" ht="48" x14ac:dyDescent="0.2">
      <c r="A29" s="2" t="str">
        <f>IF(ISBLANK(Values!E28),"",IF(Values!$B$37="EU","computercomponent","computer"))</f>
        <v>computercomponent</v>
      </c>
      <c r="B29" s="34" t="str">
        <f>IF(ISBLANK(Values!E28),"",Values!F28)</f>
        <v>Lenovo T470s BL - UK V2</v>
      </c>
      <c r="C29" s="30" t="str">
        <f>IF(ISBLANK(Values!E28),"","TellusRem")</f>
        <v>TellusRem</v>
      </c>
      <c r="D29" s="29">
        <f>IF(ISBLANK(Values!E28),"",Values!E28)</f>
        <v>5714401471257</v>
      </c>
      <c r="E29" s="2" t="str">
        <f>IF(ISBLANK(Values!E28),"","EAN")</f>
        <v>EAN</v>
      </c>
      <c r="F29" s="28" t="str">
        <f>IF(ISBLANK(Values!E28),"",IF(Values!J28, SUBSTITUTE(Values!$B$1, "{language}", Values!H28) &amp; " " &amp;Values!$B$3, SUBSTITUTE(Values!$B$2, "{language}", Values!$H28) &amp; " " &amp;Values!$B$3))</f>
        <v>sostituzione della tastiera UK retroilluminata per Lenovo Thinkpad T470s</v>
      </c>
      <c r="G29" s="30" t="str">
        <f>IF(ISBLANK(Values!E28),"","TellusRem")</f>
        <v>TellusRem</v>
      </c>
      <c r="H29" s="2" t="str">
        <f>IF(ISBLANK(Values!E28),"",Values!$B$16)</f>
        <v>laptop-computer-replacement-parts</v>
      </c>
      <c r="I29" s="2" t="str">
        <f>IF(ISBLANK(Values!E28),"","4730574031")</f>
        <v>4730574031</v>
      </c>
      <c r="J29" s="32" t="str">
        <f>IF(ISBLANK(Values!E28),"",Values!F28 )</f>
        <v>Lenovo T470s BL - UK V2</v>
      </c>
      <c r="K29" s="28">
        <f>IF(ISBLANK(Values!E28),"",IF(Values!J28, Values!$B$4, Values!$B$5))</f>
        <v>64.989999999999995</v>
      </c>
      <c r="L29" s="28" t="str">
        <f>IF(ISBLANK(Values!E28),"",IF($CO29="DEFAULT", Values!$B$18, ""))</f>
        <v/>
      </c>
      <c r="M29" s="28" t="str">
        <f>IF(ISBLANK(Values!E28),"",Values!$M28)</f>
        <v>https://download.lenovo.com/Images/Parts/01EN752/01EN752_A.jpg</v>
      </c>
      <c r="N29" s="28" t="str">
        <f>IF(ISBLANK(Values!$F28),"",Values!N28)</f>
        <v>https://download.lenovo.com/Images/Parts/01EN752/01EN752_B.jpg</v>
      </c>
      <c r="O29" s="28" t="str">
        <f>IF(ISBLANK(Values!$F28),"",Values!O28)</f>
        <v>https://download.lenovo.com/Images/Parts/01EN752/01EN752_details.jpg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T470s parent</v>
      </c>
      <c r="Y29" s="32" t="str">
        <f>IF(ISBLANK(Values!E28),"","Size-Color")</f>
        <v>Size-Color</v>
      </c>
      <c r="Z29" s="30" t="str">
        <f>IF(ISBLANK(Values!E28),"","variation")</f>
        <v>variation</v>
      </c>
      <c r="AA29" s="2" t="str">
        <f>IF(ISBLANK(Values!E28),"",Values!$B$20)</f>
        <v>Update</v>
      </c>
      <c r="AB29" s="2"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2"/>
      <c r="AD29" s="2"/>
      <c r="AE29" s="2"/>
      <c r="AF29" s="2"/>
      <c r="AG29" s="2"/>
      <c r="AH29" s="2"/>
      <c r="AI29" s="35"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3"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29" s="2" t="str">
        <f>IF(ISBLANK(Values!E28),"",Values!$B$25)</f>
        <v xml:space="preserve">♻️ PRODOTTO ECOLOGICO - Acquista ricondizionato, ACQUISTA VERDE! Riduci oltre l'80% di anidride carbonica acquistando le nostre tastiere ricondizionate, rispetto a ottenere una nuova tastiera! </v>
      </c>
      <c r="AL29" s="2" t="str">
        <f>IF(ISBLANK(Values!E28),"",SUBSTITUTE(SUBSTITUTE(IF(Values!$J28, Values!$B$26, Values!$B$33), "{language}", Values!$H28), "{flag}", INDEX(options!$E$1:$E$20, Values!$V28)))</f>
        <v xml:space="preserve">👉 LAYOUT - 🇬🇧 UK retroilluminato. </v>
      </c>
      <c r="AM29" s="2" t="str">
        <f>SUBSTITUTE(IF(ISBLANK(Values!E28),"",Values!$B$27),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29" s="2"/>
      <c r="AO29" s="2"/>
      <c r="AP29" s="2"/>
      <c r="AQ29" s="2"/>
      <c r="AR29" s="2"/>
      <c r="AS29" s="2"/>
      <c r="AT29" s="28" t="str">
        <f>IF(ISBLANK(Values!E28),"",Values!H28)</f>
        <v>UK</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IF(ISBLANK(Values!E28), "", IF(AND(Values!$B$37=options!$G$2, Values!$C28), "AMAZON_NA", IF(AND(Values!$B$37=options!$G$1, Values!$D28), "AMAZON_EU", "DEFAULT")))</f>
        <v>AMAZON_EU</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Danimarca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2"/>
      <c r="DR29" s="2"/>
      <c r="DS29" s="2"/>
      <c r="DT29" s="2"/>
      <c r="DU29" s="2"/>
      <c r="DV29" s="2"/>
      <c r="DW29" s="2"/>
      <c r="DX29" s="2"/>
      <c r="DY29" t="str">
        <f>IF(ISBLANK(Values!$E28), "", "not_applicable")</f>
        <v>not_applicable</v>
      </c>
      <c r="DZ29" s="2"/>
      <c r="EA29" s="2"/>
      <c r="EB29" s="2"/>
      <c r="EC29" s="2"/>
      <c r="ED29" s="2"/>
      <c r="EE29" s="2"/>
      <c r="EF29" s="2"/>
      <c r="EG29" s="2"/>
      <c r="EH29" s="2"/>
      <c r="EI29" s="2"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IF(ISBLANK(Values!E28),"",IF(CO29&lt;&gt;"DEFAULT", "", 3))</f>
        <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64.989999999999995</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64.989999999999995</v>
      </c>
    </row>
    <row r="30" spans="1:193" s="36" customFormat="1" ht="48" x14ac:dyDescent="0.2">
      <c r="A30" s="2" t="str">
        <f>IF(ISBLANK(Values!E29),"",IF(Values!$B$37="EU","computercomponent","computer"))</f>
        <v>computercomponent</v>
      </c>
      <c r="B30" s="34" t="str">
        <f>IF(ISBLANK(Values!E29),"",Values!F29)</f>
        <v>Lenovo T470s BL - NOR</v>
      </c>
      <c r="C30" s="30" t="str">
        <f>IF(ISBLANK(Values!E29),"","TellusRem")</f>
        <v>TellusRem</v>
      </c>
      <c r="D30" s="29">
        <f>IF(ISBLANK(Values!E29),"",Values!E29)</f>
        <v>5714401471066</v>
      </c>
      <c r="E30" s="2" t="str">
        <f>IF(ISBLANK(Values!E29),"","EAN")</f>
        <v>EAN</v>
      </c>
      <c r="F30" s="28" t="str">
        <f>IF(ISBLANK(Values!E29),"",IF(Values!J29, SUBSTITUTE(Values!$B$1, "{language}", Values!H29) &amp; " " &amp;Values!$B$3, SUBSTITUTE(Values!$B$2, "{language}", Values!$H29) &amp; " " &amp;Values!$B$3))</f>
        <v>sostituzione della tastiera Scandinavo - Nordico retroilluminata per Lenovo Thinkpad T470s</v>
      </c>
      <c r="G30" s="30" t="str">
        <f>IF(ISBLANK(Values!E29),"","TellusRem")</f>
        <v>TellusRem</v>
      </c>
      <c r="H30" s="2" t="str">
        <f>IF(ISBLANK(Values!E29),"",Values!$B$16)</f>
        <v>laptop-computer-replacement-parts</v>
      </c>
      <c r="I30" s="2" t="str">
        <f>IF(ISBLANK(Values!E29),"","4730574031")</f>
        <v>4730574031</v>
      </c>
      <c r="J30" s="32" t="str">
        <f>IF(ISBLANK(Values!E29),"",Values!F29 )</f>
        <v>Lenovo T470s BL - NOR</v>
      </c>
      <c r="K30" s="28">
        <f>IF(ISBLANK(Values!E29),"",IF(Values!J29, Values!$B$4, Values!$B$5))</f>
        <v>64.989999999999995</v>
      </c>
      <c r="L30" s="28">
        <f>IF(ISBLANK(Values!E29),"",IF($CO30="DEFAULT", Values!$B$18, ""))</f>
        <v>5</v>
      </c>
      <c r="M30" s="28" t="str">
        <f>IF(ISBLANK(Values!E29),"",Values!$M29)</f>
        <v>https://download.lenovo.com/Images/Parts/01EN763/01EN763_A.jpg</v>
      </c>
      <c r="N30" s="28" t="str">
        <f>IF(ISBLANK(Values!$F29),"",Values!N29)</f>
        <v>https://download.lenovo.com/Images/Parts/01EN763/01EN763_B.jpg</v>
      </c>
      <c r="O30" s="28" t="str">
        <f>IF(ISBLANK(Values!$F29),"",Values!O29)</f>
        <v>https://download.lenovo.com/Images/Parts/01EN763/01EN763_details.jpg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T470s parent</v>
      </c>
      <c r="Y30" s="32" t="str">
        <f>IF(ISBLANK(Values!E29),"","Size-Color")</f>
        <v>Size-Color</v>
      </c>
      <c r="Z30" s="30" t="str">
        <f>IF(ISBLANK(Values!E29),"","variation")</f>
        <v>variation</v>
      </c>
      <c r="AA30" s="2" t="str">
        <f>IF(ISBLANK(Values!E29),"",Values!$B$20)</f>
        <v>Update</v>
      </c>
      <c r="AB30" s="2"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2"/>
      <c r="AD30" s="2"/>
      <c r="AE30" s="2"/>
      <c r="AF30" s="2"/>
      <c r="AG30" s="2"/>
      <c r="AH30" s="2"/>
      <c r="AI30" s="35"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3"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0" s="2" t="str">
        <f>IF(ISBLANK(Values!E29),"",Values!$B$25)</f>
        <v xml:space="preserve">♻️ PRODOTTO ECOLOGICO - Acquista ricondizionato, ACQUISTA VERDE! Riduci oltre l'80% di anidride carbonica acquistando le nostre tastiere ricondizionate, rispetto a ottenere una nuova tastiera! </v>
      </c>
      <c r="AL30" s="2" t="str">
        <f>IF(ISBLANK(Values!E29),"",SUBSTITUTE(SUBSTITUTE(IF(Values!$J29, Values!$B$26, Values!$B$33), "{language}", Values!$H29), "{flag}", INDEX(options!$E$1:$E$20, Values!$V29)))</f>
        <v xml:space="preserve">👉 LAYOUT - 🇸🇪 🇫🇮 🇳🇴 🇩🇰 Scandinavo - Nordico retroilluminato. </v>
      </c>
      <c r="AM30" s="2" t="str">
        <f>SUBSTITUTE(IF(ISBLANK(Values!E29),"",Values!$B$27),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0" s="2"/>
      <c r="AO30" s="2"/>
      <c r="AP30" s="2"/>
      <c r="AQ30" s="2"/>
      <c r="AR30" s="2"/>
      <c r="AS30" s="2"/>
      <c r="AT30" s="28" t="str">
        <f>IF(ISBLANK(Values!E29),"",Values!H29)</f>
        <v>Scandinavo - Nordico</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IF(ISBLANK(Values!E29), "", 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Danimarca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2"/>
      <c r="DR30" s="2"/>
      <c r="DS30" s="2"/>
      <c r="DT30" s="2"/>
      <c r="DU30" s="2"/>
      <c r="DV30" s="2"/>
      <c r="DW30" s="2"/>
      <c r="DX30" s="2"/>
      <c r="DY30" t="str">
        <f>IF(ISBLANK(Values!$E29), "", "not_applicable")</f>
        <v>not_applicable</v>
      </c>
      <c r="DZ30" s="2"/>
      <c r="EA30" s="2"/>
      <c r="EB30" s="2"/>
      <c r="EC30" s="2"/>
      <c r="ED30" s="2"/>
      <c r="EE30" s="2"/>
      <c r="EF30" s="2"/>
      <c r="EG30" s="2"/>
      <c r="EH30" s="2"/>
      <c r="EI30" s="2"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f>IF(ISBLANK(Values!E29),"",IF(CO30&lt;&gt;"DEFAULT", "", 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64.989999999999995</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64.989999999999995</v>
      </c>
    </row>
    <row r="31" spans="1:193" s="36" customFormat="1" ht="48" x14ac:dyDescent="0.2">
      <c r="A31" s="2" t="str">
        <f>IF(ISBLANK(Values!E30),"",IF(Values!$B$37="EU","computercomponent","computer"))</f>
        <v>computercomponent</v>
      </c>
      <c r="B31" s="34" t="str">
        <f>IF(ISBLANK(Values!E30),"",Values!F30)</f>
        <v>Lenovo T470s - BE</v>
      </c>
      <c r="C31" s="30" t="str">
        <f>IF(ISBLANK(Values!E30),"","TellusRem")</f>
        <v>TellusRem</v>
      </c>
      <c r="D31" s="29">
        <f>IF(ISBLANK(Values!E30),"",Values!E30)</f>
        <v>5714401471073</v>
      </c>
      <c r="E31" s="2" t="str">
        <f>IF(ISBLANK(Values!E30),"","EAN")</f>
        <v>EAN</v>
      </c>
      <c r="F31" s="28" t="str">
        <f>IF(ISBLANK(Values!E30),"",IF(Values!J30, SUBSTITUTE(Values!$B$1, "{language}", Values!H30) &amp; " " &amp;Values!$B$3, SUBSTITUTE(Values!$B$2, "{language}", Values!$H30) &amp; " " &amp;Values!$B$3))</f>
        <v>sostituzione della tastiera Belga retroilluminata per Lenovo Thinkpad T470s</v>
      </c>
      <c r="G31" s="30" t="str">
        <f>IF(ISBLANK(Values!E30),"","TellusRem")</f>
        <v>TellusRem</v>
      </c>
      <c r="H31" s="2" t="str">
        <f>IF(ISBLANK(Values!E30),"",Values!$B$16)</f>
        <v>laptop-computer-replacement-parts</v>
      </c>
      <c r="I31" s="2" t="str">
        <f>IF(ISBLANK(Values!E30),"","4730574031")</f>
        <v>4730574031</v>
      </c>
      <c r="J31" s="32" t="str">
        <f>IF(ISBLANK(Values!E30),"",Values!F30 )</f>
        <v>Lenovo T470s - BE</v>
      </c>
      <c r="K31" s="28">
        <f>IF(ISBLANK(Values!E30),"",IF(Values!J30, Values!$B$4, Values!$B$5))</f>
        <v>64.989999999999995</v>
      </c>
      <c r="L31" s="28">
        <f>IF(ISBLANK(Values!E30),"",IF($CO31="DEFAULT", Values!$B$18, ""))</f>
        <v>5</v>
      </c>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T470s parent</v>
      </c>
      <c r="Y31" s="32" t="str">
        <f>IF(ISBLANK(Values!E30),"","Size-Color")</f>
        <v>Size-Color</v>
      </c>
      <c r="Z31" s="30" t="str">
        <f>IF(ISBLANK(Values!E30),"","variation")</f>
        <v>variation</v>
      </c>
      <c r="AA31" s="2" t="str">
        <f>IF(ISBLANK(Values!E30),"",Values!$B$20)</f>
        <v>Update</v>
      </c>
      <c r="AB31" s="2"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2"/>
      <c r="AD31" s="2"/>
      <c r="AE31" s="2"/>
      <c r="AF31" s="2"/>
      <c r="AG31" s="2"/>
      <c r="AH31" s="2"/>
      <c r="AI31" s="35"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3"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1" s="2" t="str">
        <f>IF(ISBLANK(Values!E30),"",Values!$B$25)</f>
        <v xml:space="preserve">♻️ PRODOTTO ECOLOGICO - Acquista ricondizionato, ACQUISTA VERDE! Riduci oltre l'80% di anidride carbonica acquistando le nostre tastiere ricondizionate, rispetto a ottenere una nuova tastiera! </v>
      </c>
      <c r="AL31" s="2" t="str">
        <f>IF(ISBLANK(Values!E30),"",SUBSTITUTE(SUBSTITUTE(IF(Values!$J30, Values!$B$26, Values!$B$33), "{language}", Values!$H30), "{flag}", INDEX(options!$E$1:$E$20, Values!$V30)))</f>
        <v xml:space="preserve">👉 LAYOUT - 🇧🇪 Belga retroilluminato. </v>
      </c>
      <c r="AM31" s="2" t="str">
        <f>SUBSTITUTE(IF(ISBLANK(Values!E30),"",Values!$B$27),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1" s="2"/>
      <c r="AO31" s="2"/>
      <c r="AP31" s="2"/>
      <c r="AQ31" s="2"/>
      <c r="AR31" s="2"/>
      <c r="AS31" s="2"/>
      <c r="AT31" s="28" t="str">
        <f>IF(ISBLANK(Values!E30),"",Values!H30)</f>
        <v>Belga</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IF(ISBLANK(Values!E30), "", 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Danimarca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2"/>
      <c r="DR31" s="2"/>
      <c r="DS31" s="2"/>
      <c r="DT31" s="2"/>
      <c r="DU31" s="2"/>
      <c r="DV31" s="2"/>
      <c r="DW31" s="2"/>
      <c r="DX31" s="2"/>
      <c r="DY31" t="str">
        <f>IF(ISBLANK(Values!$E30), "", "not_applicable")</f>
        <v>not_applicable</v>
      </c>
      <c r="DZ31" s="2"/>
      <c r="EA31" s="2"/>
      <c r="EB31" s="2"/>
      <c r="EC31" s="2"/>
      <c r="ED31" s="2"/>
      <c r="EE31" s="2"/>
      <c r="EF31" s="2"/>
      <c r="EG31" s="2"/>
      <c r="EH31" s="2"/>
      <c r="EI31" s="2"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f>IF(ISBLANK(Values!E30),"",IF(CO31&lt;&gt;"DEFAULT", "", 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64.989999999999995</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64.989999999999995</v>
      </c>
    </row>
    <row r="32" spans="1:193" s="36" customFormat="1" ht="48" x14ac:dyDescent="0.2">
      <c r="A32" s="2" t="str">
        <f>IF(ISBLANK(Values!E31),"",IF(Values!$B$37="EU","computercomponent","computer"))</f>
        <v>computercomponent</v>
      </c>
      <c r="B32" s="34" t="str">
        <f>IF(ISBLANK(Values!E31),"",Values!F31)</f>
        <v>Lenovo T470s BL - BG</v>
      </c>
      <c r="C32" s="30" t="str">
        <f>IF(ISBLANK(Values!E31),"","TellusRem")</f>
        <v>TellusRem</v>
      </c>
      <c r="D32" s="29">
        <f>IF(ISBLANK(Values!E31),"",Values!E31)</f>
        <v>5714401471080</v>
      </c>
      <c r="E32" s="2" t="str">
        <f>IF(ISBLANK(Values!E31),"","EAN")</f>
        <v>EAN</v>
      </c>
      <c r="F32" s="28" t="str">
        <f>IF(ISBLANK(Values!E31),"",IF(Values!J31, SUBSTITUTE(Values!$B$1, "{language}", Values!H31) &amp; " " &amp;Values!$B$3, SUBSTITUTE(Values!$B$2, "{language}", Values!$H31) &amp; " " &amp;Values!$B$3))</f>
        <v>sostituzione della tastiera Bulgaro retroilluminata per Lenovo Thinkpad T470s</v>
      </c>
      <c r="G32" s="30" t="str">
        <f>IF(ISBLANK(Values!E31),"","TellusRem")</f>
        <v>TellusRem</v>
      </c>
      <c r="H32" s="2" t="str">
        <f>IF(ISBLANK(Values!E31),"",Values!$B$16)</f>
        <v>laptop-computer-replacement-parts</v>
      </c>
      <c r="I32" s="2" t="str">
        <f>IF(ISBLANK(Values!E31),"","4730574031")</f>
        <v>4730574031</v>
      </c>
      <c r="J32" s="32" t="str">
        <f>IF(ISBLANK(Values!E31),"",Values!F31 )</f>
        <v>Lenovo T470s BL - BG</v>
      </c>
      <c r="K32" s="28">
        <f>IF(ISBLANK(Values!E31),"",IF(Values!J31, Values!$B$4, Values!$B$5))</f>
        <v>64.989999999999995</v>
      </c>
      <c r="L32" s="28">
        <f>IF(ISBLANK(Values!E31),"",IF($CO32="DEFAULT", Values!$B$18, ""))</f>
        <v>5</v>
      </c>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T470s parent</v>
      </c>
      <c r="Y32" s="32" t="str">
        <f>IF(ISBLANK(Values!E31),"","Size-Color")</f>
        <v>Size-Color</v>
      </c>
      <c r="Z32" s="30" t="str">
        <f>IF(ISBLANK(Values!E31),"","variation")</f>
        <v>variation</v>
      </c>
      <c r="AA32" s="2" t="str">
        <f>IF(ISBLANK(Values!E31),"",Values!$B$20)</f>
        <v>Update</v>
      </c>
      <c r="AB32" s="2"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2"/>
      <c r="AD32" s="2"/>
      <c r="AE32" s="2"/>
      <c r="AF32" s="2"/>
      <c r="AG32" s="2"/>
      <c r="AH32" s="2"/>
      <c r="AI32" s="35"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3"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2" s="2" t="str">
        <f>IF(ISBLANK(Values!E31),"",Values!$B$25)</f>
        <v xml:space="preserve">♻️ PRODOTTO ECOLOGICO - Acquista ricondizionato, ACQUISTA VERDE! Riduci oltre l'80% di anidride carbonica acquistando le nostre tastiere ricondizionate, rispetto a ottenere una nuova tastiera! </v>
      </c>
      <c r="AL32" s="2" t="str">
        <f>IF(ISBLANK(Values!E31),"",SUBSTITUTE(SUBSTITUTE(IF(Values!$J31, Values!$B$26, Values!$B$33), "{language}", Values!$H31), "{flag}", INDEX(options!$E$1:$E$20, Values!$V31)))</f>
        <v xml:space="preserve">👉 LAYOUT - 🇧🇬 Bulgaro retroilluminato. </v>
      </c>
      <c r="AM32" s="2" t="str">
        <f>SUBSTITUTE(IF(ISBLANK(Values!E31),"",Values!$B$27),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2" s="2"/>
      <c r="AO32" s="2"/>
      <c r="AP32" s="2"/>
      <c r="AQ32" s="2"/>
      <c r="AR32" s="2"/>
      <c r="AS32" s="2"/>
      <c r="AT32" s="28" t="str">
        <f>IF(ISBLANK(Values!E31),"",Values!H31)</f>
        <v>Bulgaro</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IF(ISBLANK(Values!E31), "", 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Danimarca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2"/>
      <c r="DR32" s="2"/>
      <c r="DS32" s="2"/>
      <c r="DT32" s="2"/>
      <c r="DU32" s="2"/>
      <c r="DV32" s="2"/>
      <c r="DW32" s="2"/>
      <c r="DX32" s="2"/>
      <c r="DY32" t="str">
        <f>IF(ISBLANK(Values!$E31), "", "not_applicable")</f>
        <v>not_applicable</v>
      </c>
      <c r="DZ32" s="2"/>
      <c r="EA32" s="2"/>
      <c r="EB32" s="2"/>
      <c r="EC32" s="2"/>
      <c r="ED32" s="2"/>
      <c r="EE32" s="2"/>
      <c r="EF32" s="2"/>
      <c r="EG32" s="2"/>
      <c r="EH32" s="2"/>
      <c r="EI32" s="2"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f>IF(ISBLANK(Values!E31),"",IF(CO32&lt;&gt;"DEFAULT", "", 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64.989999999999995</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64.989999999999995</v>
      </c>
    </row>
    <row r="33" spans="1:193" s="36" customFormat="1" ht="48" x14ac:dyDescent="0.2">
      <c r="A33" s="2" t="str">
        <f>IF(ISBLANK(Values!E32),"",IF(Values!$B$37="EU","computercomponent","computer"))</f>
        <v>computercomponent</v>
      </c>
      <c r="B33" s="34" t="str">
        <f>IF(ISBLANK(Values!E32),"",Values!F32)</f>
        <v>Lenovo T470s BL - CZ</v>
      </c>
      <c r="C33" s="30" t="str">
        <f>IF(ISBLANK(Values!E32),"","TellusRem")</f>
        <v>TellusRem</v>
      </c>
      <c r="D33" s="29">
        <f>IF(ISBLANK(Values!E32),"",Values!E32)</f>
        <v>5714401471097</v>
      </c>
      <c r="E33" s="2" t="str">
        <f>IF(ISBLANK(Values!E32),"","EAN")</f>
        <v>EAN</v>
      </c>
      <c r="F33" s="28" t="str">
        <f>IF(ISBLANK(Values!E32),"",IF(Values!J32, SUBSTITUTE(Values!$B$1, "{language}", Values!H32) &amp; " " &amp;Values!$B$3, SUBSTITUTE(Values!$B$2, "{language}", Values!$H32) &amp; " " &amp;Values!$B$3))</f>
        <v>sostituzione della tastiera Ceco retroilluminata per Lenovo Thinkpad T470s</v>
      </c>
      <c r="G33" s="30" t="str">
        <f>IF(ISBLANK(Values!E32),"","TellusRem")</f>
        <v>TellusRem</v>
      </c>
      <c r="H33" s="2" t="str">
        <f>IF(ISBLANK(Values!E32),"",Values!$B$16)</f>
        <v>laptop-computer-replacement-parts</v>
      </c>
      <c r="I33" s="2" t="str">
        <f>IF(ISBLANK(Values!E32),"","4730574031")</f>
        <v>4730574031</v>
      </c>
      <c r="J33" s="32" t="str">
        <f>IF(ISBLANK(Values!E32),"",Values!F32 )</f>
        <v>Lenovo T470s BL - CZ</v>
      </c>
      <c r="K33" s="28">
        <f>IF(ISBLANK(Values!E32),"",IF(Values!J32, Values!$B$4, Values!$B$5))</f>
        <v>64.989999999999995</v>
      </c>
      <c r="L33" s="28">
        <f>IF(ISBLANK(Values!E32),"",IF($CO33="DEFAULT", Values!$B$18, ""))</f>
        <v>5</v>
      </c>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T470s parent</v>
      </c>
      <c r="Y33" s="32" t="str">
        <f>IF(ISBLANK(Values!E32),"","Size-Color")</f>
        <v>Size-Color</v>
      </c>
      <c r="Z33" s="30" t="str">
        <f>IF(ISBLANK(Values!E32),"","variation")</f>
        <v>variation</v>
      </c>
      <c r="AA33" s="2" t="str">
        <f>IF(ISBLANK(Values!E32),"",Values!$B$20)</f>
        <v>Update</v>
      </c>
      <c r="AB33" s="2"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2"/>
      <c r="AD33" s="2"/>
      <c r="AE33" s="2"/>
      <c r="AF33" s="2"/>
      <c r="AG33" s="2"/>
      <c r="AH33" s="2"/>
      <c r="AI33" s="35"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3"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3" s="2" t="str">
        <f>IF(ISBLANK(Values!E32),"",Values!$B$25)</f>
        <v xml:space="preserve">♻️ PRODOTTO ECOLOGICO - Acquista ricondizionato, ACQUISTA VERDE! Riduci oltre l'80% di anidride carbonica acquistando le nostre tastiere ricondizionate, rispetto a ottenere una nuova tastiera! </v>
      </c>
      <c r="AL33" s="2" t="str">
        <f>IF(ISBLANK(Values!E32),"",SUBSTITUTE(SUBSTITUTE(IF(Values!$J32, Values!$B$26, Values!$B$33), "{language}", Values!$H32), "{flag}", INDEX(options!$E$1:$E$20, Values!$V32)))</f>
        <v xml:space="preserve">👉 LAYOUT - 🇨🇿 Ceco retroilluminato. </v>
      </c>
      <c r="AM33" s="2" t="str">
        <f>SUBSTITUTE(IF(ISBLANK(Values!E32),"",Values!$B$27),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3" s="2"/>
      <c r="AO33" s="2"/>
      <c r="AP33" s="2"/>
      <c r="AQ33" s="2"/>
      <c r="AR33" s="2"/>
      <c r="AS33" s="2"/>
      <c r="AT33" s="28" t="str">
        <f>IF(ISBLANK(Values!E32),"",Values!H32)</f>
        <v>Ceco</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IF(ISBLANK(Values!E32), "", 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Danimarca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2"/>
      <c r="DR33" s="2"/>
      <c r="DS33" s="2"/>
      <c r="DT33" s="2"/>
      <c r="DU33" s="2"/>
      <c r="DV33" s="2"/>
      <c r="DW33" s="2"/>
      <c r="DX33" s="2"/>
      <c r="DY33" t="str">
        <f>IF(ISBLANK(Values!$E32), "", "not_applicable")</f>
        <v>not_applicable</v>
      </c>
      <c r="DZ33" s="2"/>
      <c r="EA33" s="2"/>
      <c r="EB33" s="2"/>
      <c r="EC33" s="2"/>
      <c r="ED33" s="2"/>
      <c r="EE33" s="2"/>
      <c r="EF33" s="2"/>
      <c r="EG33" s="2"/>
      <c r="EH33" s="2"/>
      <c r="EI33" s="2"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f>IF(ISBLANK(Values!E32),"",IF(CO33&lt;&gt;"DEFAULT", "", 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64.989999999999995</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64.989999999999995</v>
      </c>
    </row>
    <row r="34" spans="1:193" s="36" customFormat="1" ht="48" x14ac:dyDescent="0.2">
      <c r="A34" s="2" t="str">
        <f>IF(ISBLANK(Values!E33),"",IF(Values!$B$37="EU","computercomponent","computer"))</f>
        <v>computercomponent</v>
      </c>
      <c r="B34" s="34" t="str">
        <f>IF(ISBLANK(Values!E33),"",Values!F33)</f>
        <v>Lenovo T470s BL - DK</v>
      </c>
      <c r="C34" s="30" t="str">
        <f>IF(ISBLANK(Values!E33),"","TellusRem")</f>
        <v>TellusRem</v>
      </c>
      <c r="D34" s="29">
        <f>IF(ISBLANK(Values!E33),"",Values!E33)</f>
        <v>5714401471103</v>
      </c>
      <c r="E34" s="2" t="str">
        <f>IF(ISBLANK(Values!E33),"","EAN")</f>
        <v>EAN</v>
      </c>
      <c r="F34" s="28" t="str">
        <f>IF(ISBLANK(Values!E33),"",IF(Values!J33, SUBSTITUTE(Values!$B$1, "{language}", Values!H33) &amp; " " &amp;Values!$B$3, SUBSTITUTE(Values!$B$2, "{language}", Values!$H33) &amp; " " &amp;Values!$B$3))</f>
        <v>sostituzione della tastiera Danese retroilluminata per Lenovo Thinkpad T470s</v>
      </c>
      <c r="G34" s="30" t="str">
        <f>IF(ISBLANK(Values!E33),"","TellusRem")</f>
        <v>TellusRem</v>
      </c>
      <c r="H34" s="2" t="str">
        <f>IF(ISBLANK(Values!E33),"",Values!$B$16)</f>
        <v>laptop-computer-replacement-parts</v>
      </c>
      <c r="I34" s="2" t="str">
        <f>IF(ISBLANK(Values!E33),"","4730574031")</f>
        <v>4730574031</v>
      </c>
      <c r="J34" s="32" t="str">
        <f>IF(ISBLANK(Values!E33),"",Values!F33 )</f>
        <v>Lenovo T470s BL - DK</v>
      </c>
      <c r="K34" s="28">
        <f>IF(ISBLANK(Values!E33),"",IF(Values!J33, Values!$B$4, Values!$B$5))</f>
        <v>64.989999999999995</v>
      </c>
      <c r="L34" s="28">
        <f>IF(ISBLANK(Values!E33),"",IF($CO34="DEFAULT", Values!$B$18, ""))</f>
        <v>5</v>
      </c>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T470s parent</v>
      </c>
      <c r="Y34" s="32" t="str">
        <f>IF(ISBLANK(Values!E33),"","Size-Color")</f>
        <v>Size-Color</v>
      </c>
      <c r="Z34" s="30" t="str">
        <f>IF(ISBLANK(Values!E33),"","variation")</f>
        <v>variation</v>
      </c>
      <c r="AA34" s="2" t="str">
        <f>IF(ISBLANK(Values!E33),"",Values!$B$20)</f>
        <v>Update</v>
      </c>
      <c r="AB34" s="2"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2"/>
      <c r="AD34" s="2"/>
      <c r="AE34" s="2"/>
      <c r="AF34" s="2"/>
      <c r="AG34" s="2"/>
      <c r="AH34" s="2"/>
      <c r="AI34" s="35"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3"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4" s="2" t="str">
        <f>IF(ISBLANK(Values!E33),"",Values!$B$25)</f>
        <v xml:space="preserve">♻️ PRODOTTO ECOLOGICO - Acquista ricondizionato, ACQUISTA VERDE! Riduci oltre l'80% di anidride carbonica acquistando le nostre tastiere ricondizionate, rispetto a ottenere una nuova tastiera! </v>
      </c>
      <c r="AL34" s="2" t="str">
        <f>IF(ISBLANK(Values!E33),"",SUBSTITUTE(SUBSTITUTE(IF(Values!$J33, Values!$B$26, Values!$B$33), "{language}", Values!$H33), "{flag}", INDEX(options!$E$1:$E$20, Values!$V33)))</f>
        <v xml:space="preserve">👉 LAYOUT - 🇩🇰 Danese retroilluminato. </v>
      </c>
      <c r="AM34" s="2" t="str">
        <f>SUBSTITUTE(IF(ISBLANK(Values!E33),"",Values!$B$27),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4" s="2"/>
      <c r="AO34" s="2"/>
      <c r="AP34" s="2"/>
      <c r="AQ34" s="2"/>
      <c r="AR34" s="2"/>
      <c r="AS34" s="2"/>
      <c r="AT34" s="28" t="str">
        <f>IF(ISBLANK(Values!E33),"",Values!H33)</f>
        <v>Danese</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IF(ISBLANK(Values!E33), "", 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Danimarca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2"/>
      <c r="DR34" s="2"/>
      <c r="DS34" s="2"/>
      <c r="DT34" s="2"/>
      <c r="DU34" s="2"/>
      <c r="DV34" s="2"/>
      <c r="DW34" s="2"/>
      <c r="DX34" s="2"/>
      <c r="DY34" t="str">
        <f>IF(ISBLANK(Values!$E33), "", "not_applicable")</f>
        <v>not_applicable</v>
      </c>
      <c r="DZ34" s="2"/>
      <c r="EA34" s="2"/>
      <c r="EB34" s="2"/>
      <c r="EC34" s="2"/>
      <c r="ED34" s="2"/>
      <c r="EE34" s="2"/>
      <c r="EF34" s="2"/>
      <c r="EG34" s="2"/>
      <c r="EH34" s="2"/>
      <c r="EI34" s="2"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f>IF(ISBLANK(Values!E33),"",IF(CO34&lt;&gt;"DEFAULT", "", 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64.989999999999995</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64.989999999999995</v>
      </c>
    </row>
    <row r="35" spans="1:193" s="36" customFormat="1" ht="48" x14ac:dyDescent="0.2">
      <c r="A35" s="2" t="str">
        <f>IF(ISBLANK(Values!E34),"",IF(Values!$B$37="EU","computercomponent","computer"))</f>
        <v>computercomponent</v>
      </c>
      <c r="B35" s="34" t="str">
        <f>IF(ISBLANK(Values!E34),"",Values!F34)</f>
        <v>Lenovo T470s BL - HU</v>
      </c>
      <c r="C35" s="30" t="str">
        <f>IF(ISBLANK(Values!E34),"","TellusRem")</f>
        <v>TellusRem</v>
      </c>
      <c r="D35" s="29">
        <f>IF(ISBLANK(Values!E34),"",Values!E34)</f>
        <v>5714401471110</v>
      </c>
      <c r="E35" s="2" t="str">
        <f>IF(ISBLANK(Values!E34),"","EAN")</f>
        <v>EAN</v>
      </c>
      <c r="F35" s="28" t="str">
        <f>IF(ISBLANK(Values!E34),"",IF(Values!J34, SUBSTITUTE(Values!$B$1, "{language}", Values!H34) &amp; " " &amp;Values!$B$3, SUBSTITUTE(Values!$B$2, "{language}", Values!$H34) &amp; " " &amp;Values!$B$3))</f>
        <v>sostituzione della tastiera Ungherese retroilluminata per Lenovo Thinkpad T470s</v>
      </c>
      <c r="G35" s="30" t="str">
        <f>IF(ISBLANK(Values!E34),"","TellusRem")</f>
        <v>TellusRem</v>
      </c>
      <c r="H35" s="2" t="str">
        <f>IF(ISBLANK(Values!E34),"",Values!$B$16)</f>
        <v>laptop-computer-replacement-parts</v>
      </c>
      <c r="I35" s="2" t="str">
        <f>IF(ISBLANK(Values!E34),"","4730574031")</f>
        <v>4730574031</v>
      </c>
      <c r="J35" s="32" t="str">
        <f>IF(ISBLANK(Values!E34),"",Values!F34 )</f>
        <v>Lenovo T470s BL - HU</v>
      </c>
      <c r="K35" s="28">
        <f>IF(ISBLANK(Values!E34),"",IF(Values!J34, Values!$B$4, Values!$B$5))</f>
        <v>64.989999999999995</v>
      </c>
      <c r="L35" s="28">
        <f>IF(ISBLANK(Values!E34),"",IF($CO35="DEFAULT", Values!$B$18, ""))</f>
        <v>5</v>
      </c>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T470s parent</v>
      </c>
      <c r="Y35" s="32" t="str">
        <f>IF(ISBLANK(Values!E34),"","Size-Color")</f>
        <v>Size-Color</v>
      </c>
      <c r="Z35" s="30" t="str">
        <f>IF(ISBLANK(Values!E34),"","variation")</f>
        <v>variation</v>
      </c>
      <c r="AA35" s="2" t="str">
        <f>IF(ISBLANK(Values!E34),"",Values!$B$20)</f>
        <v>Update</v>
      </c>
      <c r="AB35" s="2"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2"/>
      <c r="AD35" s="2"/>
      <c r="AE35" s="2"/>
      <c r="AF35" s="2"/>
      <c r="AG35" s="2"/>
      <c r="AH35" s="2"/>
      <c r="AI35" s="35"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3"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5" s="2" t="str">
        <f>IF(ISBLANK(Values!E34),"",Values!$B$25)</f>
        <v xml:space="preserve">♻️ PRODOTTO ECOLOGICO - Acquista ricondizionato, ACQUISTA VERDE! Riduci oltre l'80% di anidride carbonica acquistando le nostre tastiere ricondizionate, rispetto a ottenere una nuova tastiera! </v>
      </c>
      <c r="AL35" s="2" t="str">
        <f>IF(ISBLANK(Values!E34),"",SUBSTITUTE(SUBSTITUTE(IF(Values!$J34, Values!$B$26, Values!$B$33), "{language}", Values!$H34), "{flag}", INDEX(options!$E$1:$E$20, Values!$V34)))</f>
        <v xml:space="preserve">👉 LAYOUT - 🇭🇺 Ungherese retroilluminato. </v>
      </c>
      <c r="AM35" s="2" t="str">
        <f>SUBSTITUTE(IF(ISBLANK(Values!E34),"",Values!$B$27),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5" s="2"/>
      <c r="AO35" s="2"/>
      <c r="AP35" s="2"/>
      <c r="AQ35" s="2"/>
      <c r="AR35" s="2"/>
      <c r="AS35" s="2"/>
      <c r="AT35" s="28" t="str">
        <f>IF(ISBLANK(Values!E34),"",Values!H34)</f>
        <v>Ungherese</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IF(ISBLANK(Values!E34), "", 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Danimarca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2"/>
      <c r="DR35" s="2"/>
      <c r="DS35" s="2"/>
      <c r="DT35" s="2"/>
      <c r="DU35" s="2"/>
      <c r="DV35" s="2"/>
      <c r="DW35" s="2"/>
      <c r="DX35" s="2"/>
      <c r="DY35" t="str">
        <f>IF(ISBLANK(Values!$E34), "", "not_applicable")</f>
        <v>not_applicable</v>
      </c>
      <c r="DZ35" s="2"/>
      <c r="EA35" s="2"/>
      <c r="EB35" s="2"/>
      <c r="EC35" s="2"/>
      <c r="ED35" s="2"/>
      <c r="EE35" s="2"/>
      <c r="EF35" s="2"/>
      <c r="EG35" s="2"/>
      <c r="EH35" s="2"/>
      <c r="EI35" s="2"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f>IF(ISBLANK(Values!E34),"",IF(CO35&lt;&gt;"DEFAULT", "", 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64.989999999999995</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64.989999999999995</v>
      </c>
    </row>
    <row r="36" spans="1:193" s="36" customFormat="1" ht="48" x14ac:dyDescent="0.2">
      <c r="A36" s="2" t="str">
        <f>IF(ISBLANK(Values!E35),"",IF(Values!$B$37="EU","computercomponent","computer"))</f>
        <v>computercomponent</v>
      </c>
      <c r="B36" s="34" t="str">
        <f>IF(ISBLANK(Values!E35),"",Values!F35)</f>
        <v>Lenovo T470s BL - NL</v>
      </c>
      <c r="C36" s="30" t="str">
        <f>IF(ISBLANK(Values!E35),"","TellusRem")</f>
        <v>TellusRem</v>
      </c>
      <c r="D36" s="29">
        <f>IF(ISBLANK(Values!E35),"",Values!E35)</f>
        <v>5714401471127</v>
      </c>
      <c r="E36" s="2" t="str">
        <f>IF(ISBLANK(Values!E35),"","EAN")</f>
        <v>EAN</v>
      </c>
      <c r="F36" s="28" t="str">
        <f>IF(ISBLANK(Values!E35),"",IF(Values!J35, SUBSTITUTE(Values!$B$1, "{language}", Values!H35) &amp; " " &amp;Values!$B$3, SUBSTITUTE(Values!$B$2, "{language}", Values!$H35) &amp; " " &amp;Values!$B$3))</f>
        <v>sostituzione della tastiera Olandese retroilluminata per Lenovo Thinkpad T470s</v>
      </c>
      <c r="G36" s="30" t="str">
        <f>IF(ISBLANK(Values!E35),"","TellusRem")</f>
        <v>TellusRem</v>
      </c>
      <c r="H36" s="2" t="str">
        <f>IF(ISBLANK(Values!E35),"",Values!$B$16)</f>
        <v>laptop-computer-replacement-parts</v>
      </c>
      <c r="I36" s="2" t="str">
        <f>IF(ISBLANK(Values!E35),"","4730574031")</f>
        <v>4730574031</v>
      </c>
      <c r="J36" s="32" t="str">
        <f>IF(ISBLANK(Values!E35),"",Values!F35 )</f>
        <v>Lenovo T470s BL - NL</v>
      </c>
      <c r="K36" s="28">
        <f>IF(ISBLANK(Values!E35),"",IF(Values!J35, Values!$B$4, Values!$B$5))</f>
        <v>64.989999999999995</v>
      </c>
      <c r="L36" s="28">
        <f>IF(ISBLANK(Values!E35),"",IF($CO36="DEFAULT", Values!$B$18, ""))</f>
        <v>5</v>
      </c>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T470s parent</v>
      </c>
      <c r="Y36" s="32" t="str">
        <f>IF(ISBLANK(Values!E35),"","Size-Color")</f>
        <v>Size-Color</v>
      </c>
      <c r="Z36" s="30" t="str">
        <f>IF(ISBLANK(Values!E35),"","variation")</f>
        <v>variation</v>
      </c>
      <c r="AA36" s="2" t="str">
        <f>IF(ISBLANK(Values!E35),"",Values!$B$20)</f>
        <v>Update</v>
      </c>
      <c r="AB36" s="2"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2"/>
      <c r="AD36" s="2"/>
      <c r="AE36" s="2"/>
      <c r="AF36" s="2"/>
      <c r="AG36" s="2"/>
      <c r="AH36" s="2"/>
      <c r="AI36" s="35"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3"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6" s="2" t="str">
        <f>IF(ISBLANK(Values!E35),"",Values!$B$25)</f>
        <v xml:space="preserve">♻️ PRODOTTO ECOLOGICO - Acquista ricondizionato, ACQUISTA VERDE! Riduci oltre l'80% di anidride carbonica acquistando le nostre tastiere ricondizionate, rispetto a ottenere una nuova tastiera! </v>
      </c>
      <c r="AL36" s="2" t="str">
        <f>IF(ISBLANK(Values!E35),"",SUBSTITUTE(SUBSTITUTE(IF(Values!$J35, Values!$B$26, Values!$B$33), "{language}", Values!$H35), "{flag}", INDEX(options!$E$1:$E$20, Values!$V35)))</f>
        <v xml:space="preserve">👉 LAYOUT - 🇳🇱 Olandese retroilluminato. </v>
      </c>
      <c r="AM36" s="2" t="str">
        <f>SUBSTITUTE(IF(ISBLANK(Values!E35),"",Values!$B$27),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6" s="2"/>
      <c r="AO36" s="2"/>
      <c r="AP36" s="2"/>
      <c r="AQ36" s="2"/>
      <c r="AR36" s="2"/>
      <c r="AS36" s="2"/>
      <c r="AT36" s="28" t="str">
        <f>IF(ISBLANK(Values!E35),"",Values!H35)</f>
        <v>Olandese</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IF(ISBLANK(Values!E35), "", 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Danimarca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2"/>
      <c r="DR36" s="2"/>
      <c r="DS36" s="2"/>
      <c r="DT36" s="2"/>
      <c r="DU36" s="2"/>
      <c r="DV36" s="2"/>
      <c r="DW36" s="2"/>
      <c r="DX36" s="2"/>
      <c r="DY36" t="str">
        <f>IF(ISBLANK(Values!$E35), "", "not_applicable")</f>
        <v>not_applicable</v>
      </c>
      <c r="DZ36" s="2"/>
      <c r="EA36" s="2"/>
      <c r="EB36" s="2"/>
      <c r="EC36" s="2"/>
      <c r="ED36" s="2"/>
      <c r="EE36" s="2"/>
      <c r="EF36" s="2"/>
      <c r="EG36" s="2"/>
      <c r="EH36" s="2"/>
      <c r="EI36" s="2"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f>IF(ISBLANK(Values!E35),"",IF(CO36&lt;&gt;"DEFAULT", "", 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64.989999999999995</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64.989999999999995</v>
      </c>
    </row>
    <row r="37" spans="1:193" s="36" customFormat="1" ht="48" x14ac:dyDescent="0.2">
      <c r="A37" s="2" t="str">
        <f>IF(ISBLANK(Values!E36),"",IF(Values!$B$37="EU","computercomponent","computer"))</f>
        <v>computercomponent</v>
      </c>
      <c r="B37" s="34" t="str">
        <f>IF(ISBLANK(Values!E36),"",Values!F36)</f>
        <v>Lenovo T470s BL - NO</v>
      </c>
      <c r="C37" s="30" t="str">
        <f>IF(ISBLANK(Values!E36),"","TellusRem")</f>
        <v>TellusRem</v>
      </c>
      <c r="D37" s="29">
        <f>IF(ISBLANK(Values!E36),"",Values!E36)</f>
        <v>5714401471226</v>
      </c>
      <c r="E37" s="2" t="str">
        <f>IF(ISBLANK(Values!E36),"","EAN")</f>
        <v>EAN</v>
      </c>
      <c r="F37" s="28" t="str">
        <f>IF(ISBLANK(Values!E36),"",IF(Values!J36, SUBSTITUTE(Values!$B$1, "{language}", Values!H36) &amp; " " &amp;Values!$B$3, SUBSTITUTE(Values!$B$2, "{language}", Values!$H36) &amp; " " &amp;Values!$B$3))</f>
        <v>sostituzione della tastiera Norvegese retroilluminata per Lenovo Thinkpad T470s</v>
      </c>
      <c r="G37" s="30" t="str">
        <f>IF(ISBLANK(Values!E36),"","TellusRem")</f>
        <v>TellusRem</v>
      </c>
      <c r="H37" s="2" t="str">
        <f>IF(ISBLANK(Values!E36),"",Values!$B$16)</f>
        <v>laptop-computer-replacement-parts</v>
      </c>
      <c r="I37" s="2" t="str">
        <f>IF(ISBLANK(Values!E36),"","4730574031")</f>
        <v>4730574031</v>
      </c>
      <c r="J37" s="32" t="str">
        <f>IF(ISBLANK(Values!E36),"",Values!F36 )</f>
        <v>Lenovo T470s BL - NO</v>
      </c>
      <c r="K37" s="28">
        <f>IF(ISBLANK(Values!E36),"",IF(Values!J36, Values!$B$4, Values!$B$5))</f>
        <v>64.989999999999995</v>
      </c>
      <c r="L37" s="28">
        <f>IF(ISBLANK(Values!E36),"",IF($CO37="DEFAULT", Values!$B$18, ""))</f>
        <v>5</v>
      </c>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T470s parent</v>
      </c>
      <c r="Y37" s="32" t="str">
        <f>IF(ISBLANK(Values!E36),"","Size-Color")</f>
        <v>Size-Color</v>
      </c>
      <c r="Z37" s="30" t="str">
        <f>IF(ISBLANK(Values!E36),"","variation")</f>
        <v>variation</v>
      </c>
      <c r="AA37" s="2" t="str">
        <f>IF(ISBLANK(Values!E36),"",Values!$B$20)</f>
        <v>Update</v>
      </c>
      <c r="AB37" s="2"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2"/>
      <c r="AD37" s="2"/>
      <c r="AE37" s="2"/>
      <c r="AF37" s="2"/>
      <c r="AG37" s="2"/>
      <c r="AH37" s="2"/>
      <c r="AI37" s="35"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3"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7" s="2" t="str">
        <f>IF(ISBLANK(Values!E36),"",Values!$B$25)</f>
        <v xml:space="preserve">♻️ PRODOTTO ECOLOGICO - Acquista ricondizionato, ACQUISTA VERDE! Riduci oltre l'80% di anidride carbonica acquistando le nostre tastiere ricondizionate, rispetto a ottenere una nuova tastiera! </v>
      </c>
      <c r="AL37" s="2" t="str">
        <f>IF(ISBLANK(Values!E36),"",SUBSTITUTE(SUBSTITUTE(IF(Values!$J36, Values!$B$26, Values!$B$33), "{language}", Values!$H36), "{flag}", INDEX(options!$E$1:$E$20, Values!$V36)))</f>
        <v xml:space="preserve">👉 LAYOUT - 🇳🇴 Norvegese retroilluminato. </v>
      </c>
      <c r="AM37" s="2" t="str">
        <f>SUBSTITUTE(IF(ISBLANK(Values!E36),"",Values!$B$27),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7" s="2"/>
      <c r="AO37" s="2"/>
      <c r="AP37" s="2"/>
      <c r="AQ37" s="2"/>
      <c r="AR37" s="2"/>
      <c r="AS37" s="2"/>
      <c r="AT37" s="28" t="str">
        <f>IF(ISBLANK(Values!E36),"",Values!H36)</f>
        <v>Norvegese</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IF(ISBLANK(Values!E36), "", 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Danimarca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2"/>
      <c r="DR37" s="2"/>
      <c r="DS37" s="2"/>
      <c r="DT37" s="2"/>
      <c r="DU37" s="2"/>
      <c r="DV37" s="2"/>
      <c r="DW37" s="2"/>
      <c r="DX37" s="2"/>
      <c r="DY37" t="str">
        <f>IF(ISBLANK(Values!$E36), "", "not_applicable")</f>
        <v>not_applicable</v>
      </c>
      <c r="DZ37" s="2"/>
      <c r="EA37" s="2"/>
      <c r="EB37" s="2"/>
      <c r="EC37" s="2"/>
      <c r="ED37" s="2"/>
      <c r="EE37" s="2"/>
      <c r="EF37" s="2"/>
      <c r="EG37" s="2"/>
      <c r="EH37" s="2"/>
      <c r="EI37" s="2"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f>IF(ISBLANK(Values!E36),"",IF(CO37&lt;&gt;"DEFAULT", "", 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64.989999999999995</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64.989999999999995</v>
      </c>
    </row>
    <row r="38" spans="1:193" s="36" customFormat="1" ht="48" x14ac:dyDescent="0.2">
      <c r="A38" s="2" t="str">
        <f>IF(ISBLANK(Values!E37),"",IF(Values!$B$37="EU","computercomponent","computer"))</f>
        <v>computercomponent</v>
      </c>
      <c r="B38" s="34" t="str">
        <f>IF(ISBLANK(Values!E37),"",Values!F37)</f>
        <v>Lenovo T470s BL - PL</v>
      </c>
      <c r="C38" s="30" t="str">
        <f>IF(ISBLANK(Values!E37),"","TellusRem")</f>
        <v>TellusRem</v>
      </c>
      <c r="D38" s="29">
        <f>IF(ISBLANK(Values!E37),"",Values!E37)</f>
        <v>5714401471141</v>
      </c>
      <c r="E38" s="2" t="str">
        <f>IF(ISBLANK(Values!E37),"","EAN")</f>
        <v>EAN</v>
      </c>
      <c r="F38" s="28" t="str">
        <f>IF(ISBLANK(Values!E37),"",IF(Values!J37, SUBSTITUTE(Values!$B$1, "{language}", Values!H37) &amp; " " &amp;Values!$B$3, SUBSTITUTE(Values!$B$2, "{language}", Values!$H37) &amp; " " &amp;Values!$B$3))</f>
        <v>sostituzione della tastiera Polacco retroilluminata per Lenovo Thinkpad T470s</v>
      </c>
      <c r="G38" s="30" t="str">
        <f>IF(ISBLANK(Values!E37),"","TellusRem")</f>
        <v>TellusRem</v>
      </c>
      <c r="H38" s="2" t="str">
        <f>IF(ISBLANK(Values!E37),"",Values!$B$16)</f>
        <v>laptop-computer-replacement-parts</v>
      </c>
      <c r="I38" s="2" t="str">
        <f>IF(ISBLANK(Values!E37),"","4730574031")</f>
        <v>4730574031</v>
      </c>
      <c r="J38" s="32" t="str">
        <f>IF(ISBLANK(Values!E37),"",Values!F37 )</f>
        <v>Lenovo T470s BL - PL</v>
      </c>
      <c r="K38" s="28">
        <f>IF(ISBLANK(Values!E37),"",IF(Values!J37, Values!$B$4, Values!$B$5))</f>
        <v>64.989999999999995</v>
      </c>
      <c r="L38" s="28">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T470s parent</v>
      </c>
      <c r="Y38" s="32" t="str">
        <f>IF(ISBLANK(Values!E37),"","Size-Color")</f>
        <v>Size-Color</v>
      </c>
      <c r="Z38" s="30" t="str">
        <f>IF(ISBLANK(Values!E37),"","variation")</f>
        <v>variation</v>
      </c>
      <c r="AA38" s="2" t="str">
        <f>IF(ISBLANK(Values!E37),"",Values!$B$20)</f>
        <v>Update</v>
      </c>
      <c r="AB38" s="2"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2"/>
      <c r="AD38" s="2"/>
      <c r="AE38" s="2"/>
      <c r="AF38" s="2"/>
      <c r="AG38" s="2"/>
      <c r="AH38" s="2"/>
      <c r="AI38" s="35"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3"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8" s="2" t="str">
        <f>IF(ISBLANK(Values!E37),"",Values!$B$25)</f>
        <v xml:space="preserve">♻️ PRODOTTO ECOLOGICO - Acquista ricondizionato, ACQUISTA VERDE! Riduci oltre l'80% di anidride carbonica acquistando le nostre tastiere ricondizionate, rispetto a ottenere una nuova tastiera! </v>
      </c>
      <c r="AL38" s="2" t="str">
        <f>IF(ISBLANK(Values!E37),"",SUBSTITUTE(SUBSTITUTE(IF(Values!$J37, Values!$B$26, Values!$B$33), "{language}", Values!$H37), "{flag}", INDEX(options!$E$1:$E$20, Values!$V37)))</f>
        <v xml:space="preserve">👉 LAYOUT - 🇵🇱 Polacco retroilluminato. </v>
      </c>
      <c r="AM38" s="2" t="str">
        <f>SUBSTITUTE(IF(ISBLANK(Values!E37),"",Values!$B$27),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8" s="2"/>
      <c r="AO38" s="2"/>
      <c r="AP38" s="2"/>
      <c r="AQ38" s="2"/>
      <c r="AR38" s="2"/>
      <c r="AS38" s="2"/>
      <c r="AT38" s="28" t="str">
        <f>IF(ISBLANK(Values!E37),"",Values!H37)</f>
        <v>Polacco</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IF(ISBLANK(Values!E37), "", 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Danimarca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2"/>
      <c r="DR38" s="2"/>
      <c r="DS38" s="2"/>
      <c r="DT38" s="2"/>
      <c r="DU38" s="2"/>
      <c r="DV38" s="2"/>
      <c r="DW38" s="2"/>
      <c r="DX38" s="2"/>
      <c r="DY38" t="str">
        <f>IF(ISBLANK(Values!$E37), "", "not_applicable")</f>
        <v>not_applicable</v>
      </c>
      <c r="DZ38" s="2"/>
      <c r="EA38" s="2"/>
      <c r="EB38" s="2"/>
      <c r="EC38" s="2"/>
      <c r="ED38" s="2"/>
      <c r="EE38" s="2"/>
      <c r="EF38" s="2"/>
      <c r="EG38" s="2"/>
      <c r="EH38" s="2"/>
      <c r="EI38" s="2"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f>IF(ISBLANK(Values!E37),"",IF(CO38&lt;&gt;"DEFAULT", "", 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64.989999999999995</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64.989999999999995</v>
      </c>
    </row>
    <row r="39" spans="1:193" s="36" customFormat="1" ht="48" x14ac:dyDescent="0.2">
      <c r="A39" s="2" t="str">
        <f>IF(ISBLANK(Values!E38),"",IF(Values!$B$37="EU","computercomponent","computer"))</f>
        <v>computercomponent</v>
      </c>
      <c r="B39" s="34" t="str">
        <f>IF(ISBLANK(Values!E38),"",Values!F38)</f>
        <v>Lenovo T470s BL - PT</v>
      </c>
      <c r="C39" s="30" t="str">
        <f>IF(ISBLANK(Values!E38),"","TellusRem")</f>
        <v>TellusRem</v>
      </c>
      <c r="D39" s="29">
        <f>IF(ISBLANK(Values!E38),"",Values!E38)</f>
        <v>5714401471158</v>
      </c>
      <c r="E39" s="2" t="str">
        <f>IF(ISBLANK(Values!E38),"","EAN")</f>
        <v>EAN</v>
      </c>
      <c r="F39" s="28" t="str">
        <f>IF(ISBLANK(Values!E38),"",IF(Values!J38, SUBSTITUTE(Values!$B$1, "{language}", Values!H38) &amp; " " &amp;Values!$B$3, SUBSTITUTE(Values!$B$2, "{language}", Values!$H38) &amp; " " &amp;Values!$B$3))</f>
        <v>sostituzione della tastiera Portoghese retroilluminata per Lenovo Thinkpad T470s</v>
      </c>
      <c r="G39" s="30" t="str">
        <f>IF(ISBLANK(Values!E38),"","TellusRem")</f>
        <v>TellusRem</v>
      </c>
      <c r="H39" s="2" t="str">
        <f>IF(ISBLANK(Values!E38),"",Values!$B$16)</f>
        <v>laptop-computer-replacement-parts</v>
      </c>
      <c r="I39" s="2" t="str">
        <f>IF(ISBLANK(Values!E38),"","4730574031")</f>
        <v>4730574031</v>
      </c>
      <c r="J39" s="32" t="str">
        <f>IF(ISBLANK(Values!E38),"",Values!F38 )</f>
        <v>Lenovo T470s BL - PT</v>
      </c>
      <c r="K39" s="28">
        <f>IF(ISBLANK(Values!E38),"",IF(Values!J38, Values!$B$4, Values!$B$5))</f>
        <v>64.989999999999995</v>
      </c>
      <c r="L39" s="28">
        <f>IF(ISBLANK(Values!E38),"",IF($CO39="DEFAULT", Values!$B$18, ""))</f>
        <v>5</v>
      </c>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T470s parent</v>
      </c>
      <c r="Y39" s="32" t="str">
        <f>IF(ISBLANK(Values!E38),"","Size-Color")</f>
        <v>Size-Color</v>
      </c>
      <c r="Z39" s="30" t="str">
        <f>IF(ISBLANK(Values!E38),"","variation")</f>
        <v>variation</v>
      </c>
      <c r="AA39" s="2" t="str">
        <f>IF(ISBLANK(Values!E38),"",Values!$B$20)</f>
        <v>Update</v>
      </c>
      <c r="AB39" s="2"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2"/>
      <c r="AD39" s="2"/>
      <c r="AE39" s="2"/>
      <c r="AF39" s="2"/>
      <c r="AG39" s="2"/>
      <c r="AH39" s="2"/>
      <c r="AI39" s="35"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3"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39" s="2" t="str">
        <f>IF(ISBLANK(Values!E38),"",Values!$B$25)</f>
        <v xml:space="preserve">♻️ PRODOTTO ECOLOGICO - Acquista ricondizionato, ACQUISTA VERDE! Riduci oltre l'80% di anidride carbonica acquistando le nostre tastiere ricondizionate, rispetto a ottenere una nuova tastiera! </v>
      </c>
      <c r="AL39" s="2" t="str">
        <f>IF(ISBLANK(Values!E38),"",SUBSTITUTE(SUBSTITUTE(IF(Values!$J38, Values!$B$26, Values!$B$33), "{language}", Values!$H38), "{flag}", INDEX(options!$E$1:$E$20, Values!$V38)))</f>
        <v xml:space="preserve">👉 LAYOUT - 🇵🇹 Portoghese retroilluminato. </v>
      </c>
      <c r="AM39" s="2" t="str">
        <f>SUBSTITUTE(IF(ISBLANK(Values!E38),"",Values!$B$27),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39" s="2"/>
      <c r="AO39" s="2"/>
      <c r="AP39" s="2"/>
      <c r="AQ39" s="2"/>
      <c r="AR39" s="2"/>
      <c r="AS39" s="2"/>
      <c r="AT39" s="28" t="str">
        <f>IF(ISBLANK(Values!E38),"",Values!H38)</f>
        <v>Portoghese</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IF(ISBLANK(Values!E38), "", 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Danimarca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2"/>
      <c r="DR39" s="2"/>
      <c r="DS39" s="2"/>
      <c r="DT39" s="2"/>
      <c r="DU39" s="2"/>
      <c r="DV39" s="2"/>
      <c r="DW39" s="2"/>
      <c r="DX39" s="2"/>
      <c r="DY39" t="str">
        <f>IF(ISBLANK(Values!$E38), "", "not_applicable")</f>
        <v>not_applicable</v>
      </c>
      <c r="DZ39" s="2"/>
      <c r="EA39" s="2"/>
      <c r="EB39" s="2"/>
      <c r="EC39" s="2"/>
      <c r="ED39" s="2"/>
      <c r="EE39" s="2"/>
      <c r="EF39" s="2"/>
      <c r="EG39" s="2"/>
      <c r="EH39" s="2"/>
      <c r="EI39" s="2"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f>IF(ISBLANK(Values!E38),"",IF(CO39&lt;&gt;"DEFAULT", "", 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64.989999999999995</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64.989999999999995</v>
      </c>
    </row>
    <row r="40" spans="1:193" s="36" customFormat="1" ht="48" x14ac:dyDescent="0.2">
      <c r="A40" s="2" t="str">
        <f>IF(ISBLANK(Values!E39),"",IF(Values!$B$37="EU","computercomponent","computer"))</f>
        <v>computercomponent</v>
      </c>
      <c r="B40" s="34" t="str">
        <f>IF(ISBLANK(Values!E39),"",Values!F39)</f>
        <v>Lenovo T470s BL - SE/FI</v>
      </c>
      <c r="C40" s="30" t="str">
        <f>IF(ISBLANK(Values!E39),"","TellusRem")</f>
        <v>TellusRem</v>
      </c>
      <c r="D40" s="29">
        <f>IF(ISBLANK(Values!E39),"",Values!E39)</f>
        <v>5714401471165</v>
      </c>
      <c r="E40" s="2" t="str">
        <f>IF(ISBLANK(Values!E39),"","EAN")</f>
        <v>EAN</v>
      </c>
      <c r="F40" s="28" t="str">
        <f>IF(ISBLANK(Values!E39),"",IF(Values!J39, SUBSTITUTE(Values!$B$1, "{language}", Values!H39) &amp; " " &amp;Values!$B$3, SUBSTITUTE(Values!$B$2, "{language}", Values!$H39) &amp; " " &amp;Values!$B$3))</f>
        <v>sostituzione della tastiera Svedese – Finlandese retroilluminata per Lenovo Thinkpad T470s</v>
      </c>
      <c r="G40" s="30" t="str">
        <f>IF(ISBLANK(Values!E39),"","TellusRem")</f>
        <v>TellusRem</v>
      </c>
      <c r="H40" s="2" t="str">
        <f>IF(ISBLANK(Values!E39),"",Values!$B$16)</f>
        <v>laptop-computer-replacement-parts</v>
      </c>
      <c r="I40" s="2" t="str">
        <f>IF(ISBLANK(Values!E39),"","4730574031")</f>
        <v>4730574031</v>
      </c>
      <c r="J40" s="32" t="str">
        <f>IF(ISBLANK(Values!E39),"",Values!F39 )</f>
        <v>Lenovo T470s BL - SE/FI</v>
      </c>
      <c r="K40" s="28">
        <f>IF(ISBLANK(Values!E39),"",IF(Values!J39, Values!$B$4, Values!$B$5))</f>
        <v>64.989999999999995</v>
      </c>
      <c r="L40" s="28">
        <f>IF(ISBLANK(Values!E39),"",IF($CO40="DEFAULT", Values!$B$18, ""))</f>
        <v>5</v>
      </c>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T470s parent</v>
      </c>
      <c r="Y40" s="32" t="str">
        <f>IF(ISBLANK(Values!E39),"","Size-Color")</f>
        <v>Size-Color</v>
      </c>
      <c r="Z40" s="30" t="str">
        <f>IF(ISBLANK(Values!E39),"","variation")</f>
        <v>variation</v>
      </c>
      <c r="AA40" s="2" t="str">
        <f>IF(ISBLANK(Values!E39),"",Values!$B$20)</f>
        <v>Update</v>
      </c>
      <c r="AB40" s="2"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2"/>
      <c r="AD40" s="2"/>
      <c r="AE40" s="2"/>
      <c r="AF40" s="2"/>
      <c r="AG40" s="2"/>
      <c r="AH40" s="2"/>
      <c r="AI40" s="35"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3"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0" s="2" t="str">
        <f>IF(ISBLANK(Values!E39),"",Values!$B$25)</f>
        <v xml:space="preserve">♻️ PRODOTTO ECOLOGICO - Acquista ricondizionato, ACQUISTA VERDE! Riduci oltre l'80% di anidride carbonica acquistando le nostre tastiere ricondizionate, rispetto a ottenere una nuova tastiera! </v>
      </c>
      <c r="AL40" s="2" t="str">
        <f>IF(ISBLANK(Values!E39),"",SUBSTITUTE(SUBSTITUTE(IF(Values!$J39, Values!$B$26, Values!$B$33), "{language}", Values!$H39), "{flag}", INDEX(options!$E$1:$E$20, Values!$V39)))</f>
        <v xml:space="preserve">👉 LAYOUT - 🇸🇪 🇫🇮 Svedese – Finlandese retroilluminato. </v>
      </c>
      <c r="AM40" s="2" t="str">
        <f>SUBSTITUTE(IF(ISBLANK(Values!E39),"",Values!$B$27),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40" s="2"/>
      <c r="AO40" s="2"/>
      <c r="AP40" s="2"/>
      <c r="AQ40" s="2"/>
      <c r="AR40" s="2"/>
      <c r="AS40" s="2"/>
      <c r="AT40" s="28" t="str">
        <f>IF(ISBLANK(Values!E39),"",Values!H39)</f>
        <v>Svedese – Finlandese</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IF(ISBLANK(Values!E39), "", 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Danimarca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2"/>
      <c r="DR40" s="2"/>
      <c r="DS40" s="2"/>
      <c r="DT40" s="2"/>
      <c r="DU40" s="2"/>
      <c r="DV40" s="2"/>
      <c r="DW40" s="2"/>
      <c r="DX40" s="2"/>
      <c r="DY40" t="str">
        <f>IF(ISBLANK(Values!$E39), "", "not_applicable")</f>
        <v>not_applicable</v>
      </c>
      <c r="DZ40" s="2"/>
      <c r="EA40" s="2"/>
      <c r="EB40" s="2"/>
      <c r="EC40" s="2"/>
      <c r="ED40" s="2"/>
      <c r="EE40" s="2"/>
      <c r="EF40" s="2"/>
      <c r="EG40" s="2"/>
      <c r="EH40" s="2"/>
      <c r="EI40" s="2"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f>IF(ISBLANK(Values!E39),"",IF(CO40&lt;&gt;"DEFAULT", "", 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64.989999999999995</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64.989999999999995</v>
      </c>
    </row>
    <row r="41" spans="1:193" s="36" customFormat="1" ht="48" x14ac:dyDescent="0.2">
      <c r="A41" s="2" t="str">
        <f>IF(ISBLANK(Values!E40),"",IF(Values!$B$37="EU","computercomponent","computer"))</f>
        <v>computercomponent</v>
      </c>
      <c r="B41" s="34" t="str">
        <f>IF(ISBLANK(Values!E40),"",Values!F40)</f>
        <v>Lenovo T470s - CH</v>
      </c>
      <c r="C41" s="30" t="str">
        <f>IF(ISBLANK(Values!E40),"","TellusRem")</f>
        <v>TellusRem</v>
      </c>
      <c r="D41" s="29">
        <f>IF(ISBLANK(Values!E40),"",Values!E40)</f>
        <v>5714401471172</v>
      </c>
      <c r="E41" s="2" t="str">
        <f>IF(ISBLANK(Values!E40),"","EAN")</f>
        <v>EAN</v>
      </c>
      <c r="F41" s="28" t="str">
        <f>IF(ISBLANK(Values!E40),"",IF(Values!J40, SUBSTITUTE(Values!$B$1, "{language}", Values!H40) &amp; " " &amp;Values!$B$3, SUBSTITUTE(Values!$B$2, "{language}", Values!$H40) &amp; " " &amp;Values!$B$3))</f>
        <v>sostituzione della tastiera Svizzero retroilluminata per Lenovo Thinkpad T470s</v>
      </c>
      <c r="G41" s="30" t="str">
        <f>IF(ISBLANK(Values!E40),"","TellusRem")</f>
        <v>TellusRem</v>
      </c>
      <c r="H41" s="2" t="str">
        <f>IF(ISBLANK(Values!E40),"",Values!$B$16)</f>
        <v>laptop-computer-replacement-parts</v>
      </c>
      <c r="I41" s="2" t="str">
        <f>IF(ISBLANK(Values!E40),"","4730574031")</f>
        <v>4730574031</v>
      </c>
      <c r="J41" s="32" t="str">
        <f>IF(ISBLANK(Values!E40),"",Values!F40 )</f>
        <v>Lenovo T470s - CH</v>
      </c>
      <c r="K41" s="28">
        <f>IF(ISBLANK(Values!E40),"",IF(Values!J40, Values!$B$4, Values!$B$5))</f>
        <v>64.989999999999995</v>
      </c>
      <c r="L41" s="28">
        <f>IF(ISBLANK(Values!E40),"",IF($CO41="DEFAULT", Values!$B$18, ""))</f>
        <v>5</v>
      </c>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T470s parent</v>
      </c>
      <c r="Y41" s="32" t="str">
        <f>IF(ISBLANK(Values!E40),"","Size-Color")</f>
        <v>Size-Color</v>
      </c>
      <c r="Z41" s="30" t="str">
        <f>IF(ISBLANK(Values!E40),"","variation")</f>
        <v>variation</v>
      </c>
      <c r="AA41" s="2" t="str">
        <f>IF(ISBLANK(Values!E40),"",Values!$B$20)</f>
        <v>Update</v>
      </c>
      <c r="AB41" s="2"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2"/>
      <c r="AD41" s="2"/>
      <c r="AE41" s="2"/>
      <c r="AF41" s="2"/>
      <c r="AG41" s="2"/>
      <c r="AH41" s="2"/>
      <c r="AI41" s="35"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3"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1" s="2" t="str">
        <f>IF(ISBLANK(Values!E40),"",Values!$B$25)</f>
        <v xml:space="preserve">♻️ PRODOTTO ECOLOGICO - Acquista ricondizionato, ACQUISTA VERDE! Riduci oltre l'80% di anidride carbonica acquistando le nostre tastiere ricondizionate, rispetto a ottenere una nuova tastiera! </v>
      </c>
      <c r="AL41" s="2" t="str">
        <f>IF(ISBLANK(Values!E40),"",SUBSTITUTE(SUBSTITUTE(IF(Values!$J40, Values!$B$26, Values!$B$33), "{language}", Values!$H40), "{flag}", INDEX(options!$E$1:$E$20, Values!$V40)))</f>
        <v xml:space="preserve">👉 LAYOUT - 🇨🇭 Svizzero retroilluminato. </v>
      </c>
      <c r="AM41" s="2" t="str">
        <f>SUBSTITUTE(IF(ISBLANK(Values!E40),"",Values!$B$27),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N41" s="2"/>
      <c r="AO41" s="2"/>
      <c r="AP41" s="2"/>
      <c r="AQ41" s="2"/>
      <c r="AR41" s="2"/>
      <c r="AS41" s="2"/>
      <c r="AT41" s="28" t="str">
        <f>IF(ISBLANK(Values!E40),"",Values!H40)</f>
        <v>Svizzero</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IF(ISBLANK(Values!E40), "", 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Danimarca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2"/>
      <c r="DR41" s="2"/>
      <c r="DS41" s="2"/>
      <c r="DT41" s="2"/>
      <c r="DU41" s="2"/>
      <c r="DV41" s="2"/>
      <c r="DW41" s="2"/>
      <c r="DX41" s="2"/>
      <c r="DY41" t="str">
        <f>IF(ISBLANK(Values!$E40), "", "not_applicable")</f>
        <v>not_applicable</v>
      </c>
      <c r="DZ41" s="2"/>
      <c r="EA41" s="2"/>
      <c r="EB41" s="2"/>
      <c r="EC41" s="2"/>
      <c r="ED41" s="2"/>
      <c r="EE41" s="2"/>
      <c r="EF41" s="2"/>
      <c r="EG41" s="2"/>
      <c r="EH41" s="2"/>
      <c r="EI41" s="2"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f>IF(ISBLANK(Values!E40),"",IF(CO41&lt;&gt;"DEFAULT", "", 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64.989999999999995</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64.989999999999995</v>
      </c>
    </row>
    <row r="42" spans="1:193" ht="48" x14ac:dyDescent="0.2">
      <c r="A42" s="2" t="str">
        <f>IF(ISBLANK(Values!E41),"",IF(Values!$B$37="EU","computercomponent","computer"))</f>
        <v>computercomponent</v>
      </c>
      <c r="B42" s="34" t="str">
        <f>IF(ISBLANK(Values!E41),"",Values!F41)</f>
        <v>Lenovo T470s BL - US INT</v>
      </c>
      <c r="C42" s="30" t="str">
        <f>IF(ISBLANK(Values!E41),"","TellusRem")</f>
        <v>TellusRem</v>
      </c>
      <c r="D42" s="29">
        <f>IF(ISBLANK(Values!E41),"",Values!E41)</f>
        <v>5714401471189</v>
      </c>
      <c r="E42" s="2" t="str">
        <f>IF(ISBLANK(Values!E41),"","EAN")</f>
        <v>EAN</v>
      </c>
      <c r="F42" s="28" t="str">
        <f>IF(ISBLANK(Values!E41),"",IF(Values!J41, SUBSTITUTE(Values!$B$1, "{language}", Values!H41) &amp; " " &amp;Values!$B$3, SUBSTITUTE(Values!$B$2, "{language}", Values!$H41) &amp; " " &amp;Values!$B$3))</f>
        <v>sostituzione della tastiera US international retroilluminata per Lenovo Thinkpad T470s</v>
      </c>
      <c r="G42" s="30" t="str">
        <f>IF(ISBLANK(Values!E41),"","TellusRem")</f>
        <v>TellusRem</v>
      </c>
      <c r="H42" s="2" t="str">
        <f>IF(ISBLANK(Values!E41),"",Values!$B$16)</f>
        <v>laptop-computer-replacement-parts</v>
      </c>
      <c r="I42" s="2" t="str">
        <f>IF(ISBLANK(Values!E41),"","4730574031")</f>
        <v>4730574031</v>
      </c>
      <c r="J42" s="32" t="str">
        <f>IF(ISBLANK(Values!E41),"",Values!F41 )</f>
        <v>Lenovo T470s BL - US INT</v>
      </c>
      <c r="K42" s="28">
        <f>IF(ISBLANK(Values!E41),"",IF(Values!J41, Values!$B$4, Values!$B$5))</f>
        <v>64.989999999999995</v>
      </c>
      <c r="L42" s="28">
        <f>IF(ISBLANK(Values!E41),"",IF($CO42="DEFAULT", Values!$B$18, ""))</f>
        <v>5</v>
      </c>
      <c r="M42" s="28" t="str">
        <f>IF(ISBLANK(Values!E41),"",Values!$M41)</f>
        <v>https://raw.githubusercontent.com/PatrickVibild/TellusAmazonPictures/master/pictures/Lenovo/T470S/USI/1.jpg</v>
      </c>
      <c r="N42" s="28" t="str">
        <f>IF(ISBLANK(Values!$F41),"",Values!N41)</f>
        <v>https://raw.githubusercontent.com/PatrickVibild/TellusAmazonPictures/master/pictures/Lenovo/T470S/USI/2.jpg</v>
      </c>
      <c r="O42" s="28" t="str">
        <f>IF(ISBLANK(Values!$F41),"",Values!O41)</f>
        <v>https://raw.githubusercontent.com/PatrickVibild/TellusAmazonPictures/master/pictures/Lenovo/T470S/USI/3.jpg</v>
      </c>
      <c r="P42" s="28" t="str">
        <f>IF(ISBLANK(Values!$F41),"",Values!P41)</f>
        <v>https://raw.githubusercontent.com/PatrickVibild/TellusAmazonPictures/master/pictures/Lenovo/T470S/USI/4.jpg</v>
      </c>
      <c r="Q42" s="28" t="str">
        <f>IF(ISBLANK(Values!$F41),"",Values!Q41)</f>
        <v>https://raw.githubusercontent.com/PatrickVibild/TellusAmazonPictures/master/pictures/Lenovo/T470S/USI/5.jpg</v>
      </c>
      <c r="R42" s="28" t="str">
        <f>IF(ISBLANK(Values!$F41),"",Values!R41)</f>
        <v>https://raw.githubusercontent.com/PatrickVibild/TellusAmazonPictures/master/pictures/Lenovo/T470S/USI/6.jpg</v>
      </c>
      <c r="S42" s="28" t="str">
        <f>IF(ISBLANK(Values!$F41),"",Values!S41)</f>
        <v>https://raw.githubusercontent.com/PatrickVibild/TellusAmazonPictures/master/pictures/Lenovo/T470S/USI/7.jpg</v>
      </c>
      <c r="T42" s="28" t="str">
        <f>IF(ISBLANK(Values!$F41),"",Values!T41)</f>
        <v>https://raw.githubusercontent.com/PatrickVibild/TellusAmazonPictures/master/pictures/Lenovo/T470S/USI/8.jpg</v>
      </c>
      <c r="U42" s="28" t="str">
        <f>IF(ISBLANK(Values!$F41),"",Values!U41)</f>
        <v>https://raw.githubusercontent.com/PatrickVibild/TellusAmazonPictures/master/pictures/Lenovo/T470S/USI/9.jpg</v>
      </c>
      <c r="W42" s="30" t="str">
        <f>IF(ISBLANK(Values!E41),"","Child")</f>
        <v>Child</v>
      </c>
      <c r="X42" s="30" t="str">
        <f>IF(ISBLANK(Values!E41),"",Values!$B$13)</f>
        <v>Lenovo T470s parent</v>
      </c>
      <c r="Y42" s="32" t="str">
        <f>IF(ISBLANK(Values!E41),"","Size-Color")</f>
        <v>Size-Color</v>
      </c>
      <c r="Z42" s="30" t="str">
        <f>IF(ISBLANK(Values!E41),"","variation")</f>
        <v>variation</v>
      </c>
      <c r="AA42" s="2" t="str">
        <f>IF(ISBLANK(Values!E41),"",Values!$B$20)</f>
        <v>Update</v>
      </c>
      <c r="AB42" s="2"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5"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3"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2" s="2" t="str">
        <f>IF(ISBLANK(Values!E41),"",Values!$B$25)</f>
        <v xml:space="preserve">♻️ PRODOTTO ECOLOGICO - Acquista ricondizionato, ACQUISTA VERDE! Riduci oltre l'80% di anidride carbonica acquistando le nostre tastiere ricondizionate, rispetto a ottenere una nuova tastiera! </v>
      </c>
      <c r="AL42" s="2" t="str">
        <f>IF(ISBLANK(Values!E41),"",SUBSTITUTE(SUBSTITUTE(IF(Values!$J41, Values!$B$26, Values!$B$33), "{language}", Values!$H41), "{flag}", INDEX(options!$E$1:$E$20, Values!$V41)))</f>
        <v xml:space="preserve">👉 LAYOUT - 🇺🇸 with € symbol US international retroilluminato. </v>
      </c>
      <c r="AM42" s="2" t="str">
        <f>SUBSTITUTE(IF(ISBLANK(Values!E41),"",Values!$B$27),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IF(ISBLANK(Values!E41), "", IF(AND(Values!$B$37=options!$G$2, Values!$C41), "AMAZON_NA", IF(AND(Values!$B$37=options!$G$1, Values!$D41), "AMAZON_EU", "DEFAULT")))</f>
        <v>DEFAULT</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Danimarca</v>
      </c>
      <c r="CZ42" s="2" t="str">
        <f>IF(ISBLANK(Values!E41),"","No")</f>
        <v>No</v>
      </c>
      <c r="DA42" s="2" t="str">
        <f>IF(ISBLANK(Values!E41),"","No")</f>
        <v>No</v>
      </c>
      <c r="DO42" s="2" t="str">
        <f>IF(ISBLANK(Values!E41),"","Parts")</f>
        <v>Parts</v>
      </c>
      <c r="DP42" s="2"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2"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2" t="str">
        <f>IF(ISBLANK(Values!E41),"","Amazon Tellus UPS")</f>
        <v>Amazon Tellus UPS</v>
      </c>
      <c r="EV42" s="2" t="str">
        <f>IF(ISBLANK(Values!E41),"","New")</f>
        <v>New</v>
      </c>
      <c r="FE42" s="2">
        <f>IF(ISBLANK(Values!E41),"",IF(CO42&lt;&gt;"DEFAULT", "", 3))</f>
        <v>3</v>
      </c>
      <c r="FH42" s="2" t="str">
        <f>IF(ISBLANK(Values!E41),"","FALSE")</f>
        <v>FALSE</v>
      </c>
      <c r="FI42" s="2" t="str">
        <f>IF(ISBLANK(Values!E41),"","FALSE")</f>
        <v>FALSE</v>
      </c>
      <c r="FJ42" s="2" t="str">
        <f>IF(ISBLANK(Values!E41),"","FALSE")</f>
        <v>FALSE</v>
      </c>
      <c r="FM42" s="2" t="str">
        <f>IF(ISBLANK(Values!E41),"","1")</f>
        <v>1</v>
      </c>
      <c r="FO42" s="28">
        <f>IF(ISBLANK(Values!E41),"",IF(Values!J41, Values!$B$4, Values!$B$5))</f>
        <v>64.989999999999995</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64.989999999999995</v>
      </c>
    </row>
    <row r="43" spans="1:193" ht="48" x14ac:dyDescent="0.2">
      <c r="A43" s="2" t="str">
        <f>IF(ISBLANK(Values!E42),"",IF(Values!$B$37="EU","computercomponent","computer"))</f>
        <v>computercomponent</v>
      </c>
      <c r="B43" s="34" t="str">
        <f>IF(ISBLANK(Values!E42),"",Values!F42)</f>
        <v>Lenovo T470s BL - RUS</v>
      </c>
      <c r="C43" s="30" t="str">
        <f>IF(ISBLANK(Values!E42),"","TellusRem")</f>
        <v>TellusRem</v>
      </c>
      <c r="D43" s="29">
        <f>IF(ISBLANK(Values!E42),"",Values!E42)</f>
        <v>5714401471196</v>
      </c>
      <c r="E43" s="2" t="str">
        <f>IF(ISBLANK(Values!E42),"","EAN")</f>
        <v>EAN</v>
      </c>
      <c r="F43" s="28" t="str">
        <f>IF(ISBLANK(Values!E42),"",IF(Values!J42, SUBSTITUTE(Values!$B$1, "{language}", Values!H42) &amp; " " &amp;Values!$B$3, SUBSTITUTE(Values!$B$2, "{language}", Values!$H42) &amp; " " &amp;Values!$B$3))</f>
        <v>sostituzione della tastiera Russo retroilluminata per Lenovo Thinkpad T470s</v>
      </c>
      <c r="G43" s="30" t="str">
        <f>IF(ISBLANK(Values!E42),"","TellusRem")</f>
        <v>TellusRem</v>
      </c>
      <c r="H43" s="2" t="str">
        <f>IF(ISBLANK(Values!E42),"",Values!$B$16)</f>
        <v>laptop-computer-replacement-parts</v>
      </c>
      <c r="I43" s="2" t="str">
        <f>IF(ISBLANK(Values!E42),"","4730574031")</f>
        <v>4730574031</v>
      </c>
      <c r="J43" s="32" t="str">
        <f>IF(ISBLANK(Values!E42),"",Values!F42 )</f>
        <v>Lenovo T470s BL - RUS</v>
      </c>
      <c r="K43" s="28">
        <f>IF(ISBLANK(Values!E42),"",IF(Values!J42, Values!$B$4, Values!$B$5))</f>
        <v>64.989999999999995</v>
      </c>
      <c r="L43" s="28">
        <f>IF(ISBLANK(Values!E42),"",IF($CO43="DEFAULT", Values!$B$18, ""))</f>
        <v>5</v>
      </c>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T470s parent</v>
      </c>
      <c r="Y43" s="32" t="str">
        <f>IF(ISBLANK(Values!E42),"","Size-Color")</f>
        <v>Size-Color</v>
      </c>
      <c r="Z43" s="30" t="str">
        <f>IF(ISBLANK(Values!E42),"","variation")</f>
        <v>variation</v>
      </c>
      <c r="AA43" s="2" t="str">
        <f>IF(ISBLANK(Values!E42),"",Values!$B$20)</f>
        <v>Update</v>
      </c>
      <c r="AB43" s="2"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5"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3"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3" s="2" t="str">
        <f>IF(ISBLANK(Values!E42),"",Values!$B$25)</f>
        <v xml:space="preserve">♻️ PRODOTTO ECOLOGICO - Acquista ricondizionato, ACQUISTA VERDE! Riduci oltre l'80% di anidride carbonica acquistando le nostre tastiere ricondizionate, rispetto a ottenere una nuova tastiera! </v>
      </c>
      <c r="AL43" s="2" t="str">
        <f>IF(ISBLANK(Values!E42),"",SUBSTITUTE(SUBSTITUTE(IF(Values!$J42, Values!$B$26, Values!$B$33), "{language}", Values!$H42), "{flag}", INDEX(options!$E$1:$E$20, Values!$V42)))</f>
        <v xml:space="preserve">👉 LAYOUT - 🇷🇺 Russo retroilluminato. </v>
      </c>
      <c r="AM43" s="2" t="str">
        <f>SUBSTITUTE(IF(ISBLANK(Values!E42),"",Values!$B$27),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43" s="28" t="str">
        <f>IF(ISBLANK(Values!E42),"",Values!H42)</f>
        <v>Russo</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O43" s="2" t="str">
        <f>IF(ISBLANK(Values!E42), "", IF(AND(Values!$B$37=options!$G$2, Values!$C42), "AMAZON_NA", IF(AND(Values!$B$37=options!$G$1, Values!$D42), "AMAZON_EU", "DEFAULT")))</f>
        <v>DEFAULT</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Danimarca</v>
      </c>
      <c r="CZ43" s="2" t="str">
        <f>IF(ISBLANK(Values!E42),"","No")</f>
        <v>No</v>
      </c>
      <c r="DA43" s="2" t="str">
        <f>IF(ISBLANK(Values!E42),"","No")</f>
        <v>No</v>
      </c>
      <c r="DO43" s="2" t="str">
        <f>IF(ISBLANK(Values!E42),"","Parts")</f>
        <v>Parts</v>
      </c>
      <c r="DP43" s="2"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2"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2" t="str">
        <f>IF(ISBLANK(Values!E42),"","Amazon Tellus UPS")</f>
        <v>Amazon Tellus UPS</v>
      </c>
      <c r="EV43" s="2" t="str">
        <f>IF(ISBLANK(Values!E42),"","New")</f>
        <v>New</v>
      </c>
      <c r="FE43" s="2">
        <f>IF(ISBLANK(Values!E42),"",IF(CO43&lt;&gt;"DEFAULT", "", 3))</f>
        <v>3</v>
      </c>
      <c r="FH43" s="2" t="str">
        <f>IF(ISBLANK(Values!E42),"","FALSE")</f>
        <v>FALSE</v>
      </c>
      <c r="FI43" s="2" t="str">
        <f>IF(ISBLANK(Values!E42),"","FALSE")</f>
        <v>FALSE</v>
      </c>
      <c r="FJ43" s="2" t="str">
        <f>IF(ISBLANK(Values!E42),"","FALSE")</f>
        <v>FALSE</v>
      </c>
      <c r="FM43" s="2" t="str">
        <f>IF(ISBLANK(Values!E42),"","1")</f>
        <v>1</v>
      </c>
      <c r="FO43" s="28">
        <f>IF(ISBLANK(Values!E42),"",IF(Values!J42, Values!$B$4, Values!$B$5))</f>
        <v>64.989999999999995</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c r="GK43" s="62">
        <f>K43</f>
        <v>64.989999999999995</v>
      </c>
    </row>
    <row r="44" spans="1:193" ht="48" x14ac:dyDescent="0.2">
      <c r="A44" s="2" t="str">
        <f>IF(ISBLANK(Values!E43),"",IF(Values!$B$37="EU","computercomponent","computer"))</f>
        <v>computercomponent</v>
      </c>
      <c r="B44" s="34" t="str">
        <f>IF(ISBLANK(Values!E43),"",Values!F43)</f>
        <v>Lenovo T470s - US</v>
      </c>
      <c r="C44" s="30" t="str">
        <f>IF(ISBLANK(Values!E43),"","TellusRem")</f>
        <v>TellusRem</v>
      </c>
      <c r="D44" s="29">
        <f>IF(ISBLANK(Values!E43),"",Values!E43)</f>
        <v>5714401471202</v>
      </c>
      <c r="E44" s="2" t="str">
        <f>IF(ISBLANK(Values!E43),"","EAN")</f>
        <v>EAN</v>
      </c>
      <c r="F44" s="28" t="str">
        <f>IF(ISBLANK(Values!E43),"",IF(Values!J43, SUBSTITUTE(Values!$B$1, "{language}", Values!H43) &amp; " " &amp;Values!$B$3, SUBSTITUTE(Values!$B$2, "{language}", Values!$H43) &amp; " " &amp;Values!$B$3))</f>
        <v>sostituzione della tastiera US  retroilluminata per Lenovo Thinkpad T470s</v>
      </c>
      <c r="G44" s="30" t="str">
        <f>IF(ISBLANK(Values!E43),"","TellusRem")</f>
        <v>TellusRem</v>
      </c>
      <c r="H44" s="2" t="str">
        <f>IF(ISBLANK(Values!E43),"",Values!$B$16)</f>
        <v>laptop-computer-replacement-parts</v>
      </c>
      <c r="I44" s="2" t="str">
        <f>IF(ISBLANK(Values!E43),"","4730574031")</f>
        <v>4730574031</v>
      </c>
      <c r="J44" s="32" t="str">
        <f>IF(ISBLANK(Values!E43),"",Values!F43 )</f>
        <v>Lenovo T470s - US</v>
      </c>
      <c r="K44" s="28">
        <f>IF(ISBLANK(Values!E43),"",IF(Values!J43, Values!$B$4, Values!$B$5))</f>
        <v>64.989999999999995</v>
      </c>
      <c r="L44" s="28">
        <f>IF(ISBLANK(Values!E43),"",IF($CO44="DEFAULT", Values!$B$18, ""))</f>
        <v>5</v>
      </c>
      <c r="M44" s="28" t="str">
        <f>IF(ISBLANK(Values!E43),"",Values!$M43)</f>
        <v>https://raw.githubusercontent.com/PatrickVibild/TellusAmazonPictures/master/pictures/Lenovo/T470S/US/1.jpg</v>
      </c>
      <c r="N44" s="28" t="str">
        <f>IF(ISBLANK(Values!$F43),"",Values!N43)</f>
        <v>https://raw.githubusercontent.com/PatrickVibild/TellusAmazonPictures/master/pictures/Lenovo/T470S/US/2.jpg</v>
      </c>
      <c r="O44" s="28" t="str">
        <f>IF(ISBLANK(Values!$F43),"",Values!O43)</f>
        <v>https://raw.githubusercontent.com/PatrickVibild/TellusAmazonPictures/master/pictures/Lenovo/T470S/US/3.jpg</v>
      </c>
      <c r="P44" s="28" t="str">
        <f>IF(ISBLANK(Values!$F43),"",Values!P43)</f>
        <v>https://raw.githubusercontent.com/PatrickVibild/TellusAmazonPictures/master/pictures/Lenovo/T470S/US/4.jpg</v>
      </c>
      <c r="Q44" s="28" t="str">
        <f>IF(ISBLANK(Values!$F43),"",Values!Q43)</f>
        <v>https://raw.githubusercontent.com/PatrickVibild/TellusAmazonPictures/master/pictures/Lenovo/T470S/US/5.jpg</v>
      </c>
      <c r="R44" s="28" t="str">
        <f>IF(ISBLANK(Values!$F43),"",Values!R43)</f>
        <v>https://raw.githubusercontent.com/PatrickVibild/TellusAmazonPictures/master/pictures/Lenovo/T470S/US/6.jpg</v>
      </c>
      <c r="S44" s="28" t="str">
        <f>IF(ISBLANK(Values!$F43),"",Values!S43)</f>
        <v>https://raw.githubusercontent.com/PatrickVibild/TellusAmazonPictures/master/pictures/Lenovo/T470S/US/7.jpg</v>
      </c>
      <c r="T44" s="28" t="str">
        <f>IF(ISBLANK(Values!$F43),"",Values!T43)</f>
        <v>https://raw.githubusercontent.com/PatrickVibild/TellusAmazonPictures/master/pictures/Lenovo/T470S/US/8.jpg</v>
      </c>
      <c r="U44" s="28" t="str">
        <f>IF(ISBLANK(Values!$F43),"",Values!U43)</f>
        <v>https://raw.githubusercontent.com/PatrickVibild/TellusAmazonPictures/master/pictures/Lenovo/T470S/US/9.jpg</v>
      </c>
      <c r="W44" s="30" t="str">
        <f>IF(ISBLANK(Values!E43),"","Child")</f>
        <v>Child</v>
      </c>
      <c r="X44" s="30" t="str">
        <f>IF(ISBLANK(Values!E43),"",Values!$B$13)</f>
        <v>Lenovo T470s parent</v>
      </c>
      <c r="Y44" s="32" t="str">
        <f>IF(ISBLANK(Values!E43),"","Size-Color")</f>
        <v>Size-Color</v>
      </c>
      <c r="Z44" s="30" t="str">
        <f>IF(ISBLANK(Values!E43),"","variation")</f>
        <v>variation</v>
      </c>
      <c r="AA44" s="2" t="str">
        <f>IF(ISBLANK(Values!E43),"",Values!$B$20)</f>
        <v>Update</v>
      </c>
      <c r="AB44" s="2"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5"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3"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T470s</v>
      </c>
      <c r="AK44" s="2" t="str">
        <f>IF(ISBLANK(Values!E43),"",Values!$B$25)</f>
        <v xml:space="preserve">♻️ PRODOTTO ECOLOGICO - Acquista ricondizionato, ACQUISTA VERDE! Riduci oltre l'80% di anidride carbonica acquistando le nostre tastiere ricondizionate, rispetto a ottenere una nuova tastiera! </v>
      </c>
      <c r="AL44" s="2" t="str">
        <f>IF(ISBLANK(Values!E43),"",SUBSTITUTE(SUBSTITUTE(IF(Values!$J43, Values!$B$26, Values!$B$33), "{language}", Values!$H43), "{flag}", INDEX(options!$E$1:$E$20, Values!$V43)))</f>
        <v xml:space="preserve">👉 LAYOUT - 🇺🇸 US  retroilluminato. </v>
      </c>
      <c r="AM44" s="2" t="str">
        <f>SUBSTITUTE(IF(ISBLANK(Values!E43),"",Values!$B$27), "{model}", Values!$B$3)</f>
        <v xml:space="preserve">👉 COMPATIBILE CON - Lenovo T470s.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O44" s="2" t="str">
        <f>IF(ISBLANK(Values!E43), "", IF(AND(Values!$B$37=options!$G$2, Values!$C43), "AMAZON_NA", IF(AND(Values!$B$37=options!$G$1, Values!$D43), "AMAZON_EU", "DEFAULT")))</f>
        <v>DEFAULT</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Danimarca</v>
      </c>
      <c r="CZ44" s="2" t="str">
        <f>IF(ISBLANK(Values!E43),"","No")</f>
        <v>No</v>
      </c>
      <c r="DA44" s="2" t="str">
        <f>IF(ISBLANK(Values!E43),"","No")</f>
        <v>No</v>
      </c>
      <c r="DO44" s="2" t="str">
        <f>IF(ISBLANK(Values!E43),"","Parts")</f>
        <v>Parts</v>
      </c>
      <c r="DP44" s="2"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2"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2" t="str">
        <f>IF(ISBLANK(Values!E43),"","Amazon Tellus UPS")</f>
        <v>Amazon Tellus UPS</v>
      </c>
      <c r="EV44" s="2" t="str">
        <f>IF(ISBLANK(Values!E43),"","New")</f>
        <v>New</v>
      </c>
      <c r="FE44" s="2">
        <f>IF(ISBLANK(Values!E43),"",IF(CO44&lt;&gt;"DEFAULT", "", 3))</f>
        <v>3</v>
      </c>
      <c r="FH44" s="2" t="str">
        <f>IF(ISBLANK(Values!E43),"","FALSE")</f>
        <v>FALSE</v>
      </c>
      <c r="FI44" s="2" t="str">
        <f>IF(ISBLANK(Values!E43),"","FALSE")</f>
        <v>FALSE</v>
      </c>
      <c r="FJ44" s="2" t="str">
        <f>IF(ISBLANK(Values!E43),"","FALSE")</f>
        <v>FALSE</v>
      </c>
      <c r="FM44" s="2" t="str">
        <f>IF(ISBLANK(Values!E43),"","1")</f>
        <v>1</v>
      </c>
      <c r="FO44" s="28">
        <f>IF(ISBLANK(Values!E43),"",IF(Values!J43, Values!$B$4, Values!$B$5))</f>
        <v>64.989999999999995</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c r="GK44" s="62">
        <f>K44</f>
        <v>64.989999999999995</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0" t="s">
        <v>353</v>
      </c>
      <c r="B1" s="41"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354</v>
      </c>
      <c r="F1" s="1"/>
      <c r="G1" s="1"/>
      <c r="H1" s="42"/>
      <c r="I1" s="42"/>
    </row>
    <row r="2" spans="1:22" ht="14" x14ac:dyDescent="0.15">
      <c r="A2" s="40" t="s">
        <v>355</v>
      </c>
      <c r="B2" s="41"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V3" t="s">
        <v>371</v>
      </c>
    </row>
    <row r="4" spans="1:22" ht="28" x14ac:dyDescent="0.15">
      <c r="A4" s="40" t="s">
        <v>372</v>
      </c>
      <c r="B4" s="44">
        <v>64.989999999999995</v>
      </c>
      <c r="C4" s="45" t="b">
        <f>FALSE()</f>
        <v>0</v>
      </c>
      <c r="D4" s="45" t="b">
        <f>TRUE()</f>
        <v>1</v>
      </c>
      <c r="E4" s="39">
        <v>5714401479017</v>
      </c>
      <c r="F4" s="39" t="s">
        <v>373</v>
      </c>
      <c r="G4" s="46"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7" t="b">
        <f>TRUE()</f>
        <v>1</v>
      </c>
      <c r="J4" s="48" t="b">
        <f>FALSE()</f>
        <v>0</v>
      </c>
      <c r="K4" s="39" t="s">
        <v>375</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https://raw.githubusercontent.com/PatrickVibild/TellusAmazonPictures/master/pictures/Lenovo/T470S/DE/3.jpg</v>
      </c>
      <c r="P4" t="str">
        <f t="shared" ref="P4:P35" si="3">IF(ISBLANK(K4),"",IF(L4, "https://raw.githubusercontent.com/PatrickVibild/TellusAmazonPictures/master/pictures/"&amp;K4&amp;"/4.jpg", ""))</f>
        <v>https://raw.githubusercontent.com/PatrickVibild/TellusAmazonPictures/master/pictures/Lenovo/T470S/DE/4.jpg</v>
      </c>
      <c r="Q4" t="str">
        <f t="shared" ref="Q4:Q35" si="4">IF(ISBLANK(K4),"",IF(L4, "https://raw.githubusercontent.com/PatrickVibild/TellusAmazonPictures/master/pictures/"&amp;K4&amp;"/5.jpg", ""))</f>
        <v>https://raw.githubusercontent.com/PatrickVibild/TellusAmazonPictures/master/pictures/Lenovo/T470S/DE/5.jpg</v>
      </c>
      <c r="R4" t="str">
        <f t="shared" ref="R4:R35" si="5">IF(ISBLANK(K4),"",IF(L4, "https://raw.githubusercontent.com/PatrickVibild/TellusAmazonPictures/master/pictures/"&amp;K4&amp;"/6.jpg", ""))</f>
        <v>https://raw.githubusercontent.com/PatrickVibild/TellusAmazonPictures/master/pictures/Lenovo/T470S/DE/6.jpg</v>
      </c>
      <c r="S4" t="str">
        <f t="shared" ref="S4:S35" si="6">IF(ISBLANK(K4),"",IF(L4, "https://raw.githubusercontent.com/PatrickVibild/TellusAmazonPictures/master/pictures/"&amp;K4&amp;"/7.jpg", ""))</f>
        <v>https://raw.githubusercontent.com/PatrickVibild/TellusAmazonPictures/master/pictures/Lenovo/T470S/DE/7.jpg</v>
      </c>
      <c r="T4" t="str">
        <f t="shared" ref="T4:T35" si="7">IF(ISBLANK(K4),"",IF(L4, "https://raw.githubusercontent.com/PatrickVibild/TellusAmazonPictures/master/pictures/"&amp;K4&amp;"/8.jpg",""))</f>
        <v>https://raw.githubusercontent.com/PatrickVibild/TellusAmazonPictures/master/pictures/Lenovo/T470S/DE/8.jpg</v>
      </c>
      <c r="U4" t="str">
        <f t="shared" ref="U4:U35" si="8">IF(ISBLANK(K4),"",IF(L4, "https://raw.githubusercontent.com/PatrickVibild/TellusAmazonPictures/master/pictures/"&amp;K4&amp;"/9.jpg", ""))</f>
        <v>https://raw.githubusercontent.com/PatrickVibild/TellusAmazonPictures/master/pictures/Lenovo/T470S/DE/9.jpg</v>
      </c>
      <c r="V4" s="46">
        <f>MATCH(G4,options!$D$1:$D$20,0)</f>
        <v>1</v>
      </c>
    </row>
    <row r="5" spans="1:22" ht="28" x14ac:dyDescent="0.15">
      <c r="A5" s="40" t="s">
        <v>376</v>
      </c>
      <c r="B5" s="44">
        <v>54.99</v>
      </c>
      <c r="C5" s="45" t="b">
        <f>FALSE()</f>
        <v>0</v>
      </c>
      <c r="D5" s="45" t="b">
        <f>TRUE()</f>
        <v>1</v>
      </c>
      <c r="E5" s="39">
        <v>5714401479024</v>
      </c>
      <c r="F5" s="39" t="s">
        <v>377</v>
      </c>
      <c r="G5" s="46"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7" t="b">
        <f>TRUE()</f>
        <v>1</v>
      </c>
      <c r="J5" s="48" t="b">
        <f>FALSE()</f>
        <v>0</v>
      </c>
      <c r="K5" s="39" t="s">
        <v>379</v>
      </c>
      <c r="L5" s="49" t="b">
        <f>TRUE()</f>
        <v>1</v>
      </c>
      <c r="M5" s="50" t="str">
        <f t="shared" si="0"/>
        <v>https://raw.githubusercontent.com/PatrickVibild/TellusAmazonPictures/master/pictures/Lenovo/T470S/FR/1.jpg</v>
      </c>
      <c r="N5" s="50" t="str">
        <f t="shared" si="1"/>
        <v>https://raw.githubusercontent.com/PatrickVibild/TellusAmazonPictures/master/pictures/Lenovo/T470S/FR/2.jpg</v>
      </c>
      <c r="O5" s="51" t="str">
        <f t="shared" si="2"/>
        <v>https://raw.githubusercontent.com/PatrickVibild/TellusAmazonPictures/master/pictures/Lenovo/T470S/FR/3.jpg</v>
      </c>
      <c r="P5" t="str">
        <f t="shared" si="3"/>
        <v>https://raw.githubusercontent.com/PatrickVibild/TellusAmazonPictures/master/pictures/Lenovo/T470S/FR/4.jpg</v>
      </c>
      <c r="Q5" t="str">
        <f t="shared" si="4"/>
        <v>https://raw.githubusercontent.com/PatrickVibild/TellusAmazonPictures/master/pictures/Lenovo/T470S/FR/5.jpg</v>
      </c>
      <c r="R5" t="str">
        <f t="shared" si="5"/>
        <v>https://raw.githubusercontent.com/PatrickVibild/TellusAmazonPictures/master/pictures/Lenovo/T470S/FR/6.jpg</v>
      </c>
      <c r="S5" t="str">
        <f t="shared" si="6"/>
        <v>https://raw.githubusercontent.com/PatrickVibild/TellusAmazonPictures/master/pictures/Lenovo/T470S/FR/7.jpg</v>
      </c>
      <c r="T5" t="str">
        <f t="shared" si="7"/>
        <v>https://raw.githubusercontent.com/PatrickVibild/TellusAmazonPictures/master/pictures/Lenovo/T470S/FR/8.jpg</v>
      </c>
      <c r="U5" t="str">
        <f t="shared" si="8"/>
        <v>https://raw.githubusercontent.com/PatrickVibild/TellusAmazonPictures/master/pictures/Lenovo/T470S/FR/9.jpg</v>
      </c>
      <c r="V5" s="46">
        <f>MATCH(G5,options!$D$1:$D$20,0)</f>
        <v>2</v>
      </c>
    </row>
    <row r="6" spans="1:22" ht="28" x14ac:dyDescent="0.15">
      <c r="A6" s="40" t="s">
        <v>380</v>
      </c>
      <c r="B6" s="52" t="s">
        <v>381</v>
      </c>
      <c r="C6" s="45" t="b">
        <f>FALSE()</f>
        <v>0</v>
      </c>
      <c r="D6" s="45" t="b">
        <f>TRUE()</f>
        <v>1</v>
      </c>
      <c r="E6" s="39">
        <v>5714401479031</v>
      </c>
      <c r="F6" s="39" t="s">
        <v>382</v>
      </c>
      <c r="G6" s="46"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7" t="b">
        <f>TRUE()</f>
        <v>1</v>
      </c>
      <c r="J6" s="48" t="b">
        <f>FALSE()</f>
        <v>0</v>
      </c>
      <c r="K6" s="39" t="s">
        <v>384</v>
      </c>
      <c r="L6" s="49" t="b">
        <f>TRUE()</f>
        <v>1</v>
      </c>
      <c r="M6" s="50" t="str">
        <f t="shared" si="0"/>
        <v>https://raw.githubusercontent.com/PatrickVibild/TellusAmazonPictures/master/pictures/Lenovo/T470S/IT/1.jpg</v>
      </c>
      <c r="N6" s="50" t="str">
        <f t="shared" si="1"/>
        <v>https://raw.githubusercontent.com/PatrickVibild/TellusAmazonPictures/master/pictures/Lenovo/T470S/IT/2.jpg</v>
      </c>
      <c r="O6" s="51" t="str">
        <f t="shared" si="2"/>
        <v>https://raw.githubusercontent.com/PatrickVibild/TellusAmazonPictures/master/pictures/Lenovo/T470S/IT/3.jpg</v>
      </c>
      <c r="P6" t="str">
        <f t="shared" si="3"/>
        <v>https://raw.githubusercontent.com/PatrickVibild/TellusAmazonPictures/master/pictures/Lenovo/T470S/IT/4.jpg</v>
      </c>
      <c r="Q6" t="str">
        <f t="shared" si="4"/>
        <v>https://raw.githubusercontent.com/PatrickVibild/TellusAmazonPictures/master/pictures/Lenovo/T470S/IT/5.jpg</v>
      </c>
      <c r="R6" t="str">
        <f t="shared" si="5"/>
        <v>https://raw.githubusercontent.com/PatrickVibild/TellusAmazonPictures/master/pictures/Lenovo/T470S/IT/6.jpg</v>
      </c>
      <c r="S6" t="str">
        <f t="shared" si="6"/>
        <v>https://raw.githubusercontent.com/PatrickVibild/TellusAmazonPictures/master/pictures/Lenovo/T470S/IT/7.jpg</v>
      </c>
      <c r="T6" t="str">
        <f t="shared" si="7"/>
        <v>https://raw.githubusercontent.com/PatrickVibild/TellusAmazonPictures/master/pictures/Lenovo/T470S/IT/8.jpg</v>
      </c>
      <c r="U6" t="str">
        <f t="shared" si="8"/>
        <v>https://raw.githubusercontent.com/PatrickVibild/TellusAmazonPictures/master/pictures/Lenovo/T470S/IT/9.jpg</v>
      </c>
      <c r="V6" s="46">
        <f>MATCH(G6,options!$D$1:$D$20,0)</f>
        <v>3</v>
      </c>
    </row>
    <row r="7" spans="1:22" ht="14" x14ac:dyDescent="0.15">
      <c r="A7" s="40" t="s">
        <v>385</v>
      </c>
      <c r="B7" s="53" t="str">
        <f>IF(B6=options!C1,"41","41")</f>
        <v>41</v>
      </c>
      <c r="C7" s="45" t="b">
        <f>FALSE()</f>
        <v>0</v>
      </c>
      <c r="D7" s="45" t="b">
        <f>TRUE()</f>
        <v>1</v>
      </c>
      <c r="E7" s="39">
        <v>5714401479048</v>
      </c>
      <c r="F7" s="39" t="s">
        <v>386</v>
      </c>
      <c r="G7" s="46"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7" t="b">
        <f>TRUE()</f>
        <v>1</v>
      </c>
      <c r="J7" s="48" t="b">
        <f>FALSE()</f>
        <v>0</v>
      </c>
      <c r="K7" s="39" t="s">
        <v>388</v>
      </c>
      <c r="L7" s="49" t="b">
        <f>FALSE()</f>
        <v>0</v>
      </c>
      <c r="M7" s="50" t="str">
        <f t="shared" si="0"/>
        <v>https://download.lenovo.com/Images/Parts/01EN610/01EN610_A.jpg</v>
      </c>
      <c r="N7" s="50" t="str">
        <f t="shared" si="1"/>
        <v>https://download.lenovo.com/Images/Parts/01EN610/01EN610_B.jpg</v>
      </c>
      <c r="O7" s="51" t="str">
        <f t="shared" si="2"/>
        <v>https://download.lenovo.com/Images/Parts/01EN610/01EN610_details.jpg</v>
      </c>
      <c r="P7" t="str">
        <f t="shared" si="3"/>
        <v/>
      </c>
      <c r="Q7" t="str">
        <f t="shared" si="4"/>
        <v/>
      </c>
      <c r="R7" t="str">
        <f t="shared" si="5"/>
        <v/>
      </c>
      <c r="S7" t="str">
        <f t="shared" si="6"/>
        <v/>
      </c>
      <c r="T7" t="str">
        <f t="shared" si="7"/>
        <v/>
      </c>
      <c r="U7" t="str">
        <f t="shared" si="8"/>
        <v/>
      </c>
      <c r="V7" s="46">
        <f>MATCH(G7,options!$D$1:$D$20,0)</f>
        <v>4</v>
      </c>
    </row>
    <row r="8" spans="1:22" ht="14" x14ac:dyDescent="0.15">
      <c r="A8" s="40" t="s">
        <v>389</v>
      </c>
      <c r="B8" s="53" t="str">
        <f>IF(B6=options!C1,"17","17")</f>
        <v>17</v>
      </c>
      <c r="C8" s="45" t="b">
        <f>FALSE()</f>
        <v>0</v>
      </c>
      <c r="D8" s="45" t="b">
        <f>TRUE()</f>
        <v>1</v>
      </c>
      <c r="E8" s="39">
        <v>5714401479055</v>
      </c>
      <c r="F8" s="39" t="s">
        <v>390</v>
      </c>
      <c r="G8" s="46"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FALSE()</f>
        <v>0</v>
      </c>
      <c r="K8" s="39" t="s">
        <v>392</v>
      </c>
      <c r="L8" s="49" t="b">
        <f>FALSE()</f>
        <v>0</v>
      </c>
      <c r="M8" s="50" t="str">
        <f t="shared" si="0"/>
        <v>https://download.lenovo.com/Images/Parts/01EN670/01EN670_A.jpg</v>
      </c>
      <c r="N8" s="50" t="str">
        <f t="shared" si="1"/>
        <v>https://download.lenovo.com/Images/Parts/01EN670/01EN670_B.jpg</v>
      </c>
      <c r="O8" s="51" t="str">
        <f t="shared" si="2"/>
        <v>https://download.lenovo.com/Images/Parts/01EN670/01EN670_details.jpg</v>
      </c>
      <c r="P8" t="str">
        <f t="shared" si="3"/>
        <v/>
      </c>
      <c r="Q8" t="str">
        <f t="shared" si="4"/>
        <v/>
      </c>
      <c r="R8" t="str">
        <f t="shared" si="5"/>
        <v/>
      </c>
      <c r="S8" t="str">
        <f t="shared" si="6"/>
        <v/>
      </c>
      <c r="T8" t="str">
        <f t="shared" si="7"/>
        <v/>
      </c>
      <c r="U8" t="str">
        <f t="shared" si="8"/>
        <v/>
      </c>
      <c r="V8" s="46">
        <f>MATCH(G8,options!$D$1:$D$20,0)</f>
        <v>5</v>
      </c>
    </row>
    <row r="9" spans="1:22" ht="14" x14ac:dyDescent="0.15">
      <c r="A9" s="40" t="s">
        <v>393</v>
      </c>
      <c r="B9" s="53" t="str">
        <f>IF(B6=options!C1,"5","5")</f>
        <v>5</v>
      </c>
      <c r="C9" s="45" t="b">
        <f>FALSE()</f>
        <v>0</v>
      </c>
      <c r="D9" s="45" t="b">
        <f>FALSE()</f>
        <v>0</v>
      </c>
      <c r="E9" s="39">
        <v>5714401479062</v>
      </c>
      <c r="F9" s="39" t="s">
        <v>394</v>
      </c>
      <c r="G9" s="46"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7" t="b">
        <f>TRUE()</f>
        <v>1</v>
      </c>
      <c r="J9" s="48" t="b">
        <f>FALSE()</f>
        <v>0</v>
      </c>
      <c r="K9" s="39" t="s">
        <v>396</v>
      </c>
      <c r="L9" s="49" t="b">
        <f>FALSE()</f>
        <v>0</v>
      </c>
      <c r="M9" s="50" t="str">
        <f t="shared" si="0"/>
        <v>https://download.lenovo.com/Images/Parts/01EN763/01EN763_A.jpg</v>
      </c>
      <c r="N9" s="50" t="str">
        <f t="shared" si="1"/>
        <v>https://download.lenovo.com/Images/Parts/01EN763/01EN763_B.jpg</v>
      </c>
      <c r="O9" s="51" t="str">
        <f t="shared" si="2"/>
        <v>https://download.lenovo.com/Images/Parts/01EN763/01EN763_details.jpg</v>
      </c>
      <c r="P9" t="str">
        <f t="shared" si="3"/>
        <v/>
      </c>
      <c r="Q9" t="str">
        <f t="shared" si="4"/>
        <v/>
      </c>
      <c r="R9" t="str">
        <f t="shared" si="5"/>
        <v/>
      </c>
      <c r="S9" t="str">
        <f t="shared" si="6"/>
        <v/>
      </c>
      <c r="T9" t="str">
        <f t="shared" si="7"/>
        <v/>
      </c>
      <c r="U9" t="str">
        <f t="shared" si="8"/>
        <v/>
      </c>
      <c r="V9" s="46">
        <f>MATCH(G9,options!$D$1:$D$20,0)</f>
        <v>6</v>
      </c>
    </row>
    <row r="10" spans="1:22" ht="14" x14ac:dyDescent="0.15">
      <c r="A10" t="s">
        <v>397</v>
      </c>
      <c r="B10" s="54"/>
      <c r="C10" s="45" t="b">
        <f>FALSE()</f>
        <v>0</v>
      </c>
      <c r="D10" s="45" t="b">
        <f>FALSE()</f>
        <v>0</v>
      </c>
      <c r="E10" s="39">
        <v>5714401479079</v>
      </c>
      <c r="F10" s="39" t="s">
        <v>398</v>
      </c>
      <c r="G10" s="46"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7" t="b">
        <f>TRUE()</f>
        <v>1</v>
      </c>
      <c r="J10" s="48" t="b">
        <f>FALSE()</f>
        <v>0</v>
      </c>
      <c r="K10" s="39" t="s">
        <v>400</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401</v>
      </c>
      <c r="B11" s="44">
        <v>150</v>
      </c>
      <c r="C11" s="45" t="b">
        <f>FALSE()</f>
        <v>0</v>
      </c>
      <c r="D11" s="45" t="b">
        <f>FALSE()</f>
        <v>0</v>
      </c>
      <c r="E11" s="39">
        <v>5714401479086</v>
      </c>
      <c r="F11" s="39" t="s">
        <v>402</v>
      </c>
      <c r="G11" s="46" t="s">
        <v>403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7" t="b">
        <f>TRUE()</f>
        <v>1</v>
      </c>
      <c r="J11" s="48" t="b">
        <f>FALSE()</f>
        <v>0</v>
      </c>
      <c r="K11" s="39" t="s">
        <v>404</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405</v>
      </c>
      <c r="G12" s="46" t="s">
        <v>406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7" t="b">
        <f>TRUE()</f>
        <v>1</v>
      </c>
      <c r="J12" s="48" t="b">
        <f>FALSE()</f>
        <v>0</v>
      </c>
      <c r="K12" s="39" t="s">
        <v>407</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408</v>
      </c>
      <c r="B13" s="39" t="s">
        <v>409</v>
      </c>
      <c r="C13" s="45" t="b">
        <f>FALSE()</f>
        <v>0</v>
      </c>
      <c r="D13" s="45" t="b">
        <f>FALSE()</f>
        <v>0</v>
      </c>
      <c r="E13" s="39">
        <v>5714401479109</v>
      </c>
      <c r="F13" s="39" t="s">
        <v>410</v>
      </c>
      <c r="G13" s="46" t="s">
        <v>411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7" t="b">
        <f>TRUE()</f>
        <v>1</v>
      </c>
      <c r="J13" s="48" t="b">
        <f>FALSE()</f>
        <v>0</v>
      </c>
      <c r="K13" s="39" t="s">
        <v>412</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413</v>
      </c>
      <c r="B14" s="39">
        <v>5714401471998</v>
      </c>
      <c r="C14" s="45" t="b">
        <f>FALSE()</f>
        <v>0</v>
      </c>
      <c r="D14" s="45" t="b">
        <f>FALSE()</f>
        <v>0</v>
      </c>
      <c r="E14" s="39">
        <v>5714401479116</v>
      </c>
      <c r="F14" s="39" t="s">
        <v>414</v>
      </c>
      <c r="G14" s="46" t="s">
        <v>415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7" t="b">
        <f>TRUE()</f>
        <v>1</v>
      </c>
      <c r="J14" s="48" t="b">
        <f>FALSE()</f>
        <v>0</v>
      </c>
      <c r="K14" s="39" t="s">
        <v>416</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417</v>
      </c>
      <c r="G15" s="46" t="s">
        <v>418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7" t="b">
        <f>TRUE()</f>
        <v>1</v>
      </c>
      <c r="J15" s="48" t="b">
        <f>FALSE()</f>
        <v>0</v>
      </c>
      <c r="K15" s="39" t="s">
        <v>419</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420</v>
      </c>
      <c r="B16" s="41" t="s">
        <v>421</v>
      </c>
      <c r="C16" s="45" t="b">
        <f>FALSE()</f>
        <v>0</v>
      </c>
      <c r="D16" s="45" t="b">
        <f>FALSE()</f>
        <v>0</v>
      </c>
      <c r="E16" s="39">
        <v>5714401479130</v>
      </c>
      <c r="F16" s="39" t="s">
        <v>422</v>
      </c>
      <c r="G16" s="46" t="s">
        <v>423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7" t="b">
        <f>TRUE()</f>
        <v>1</v>
      </c>
      <c r="J16" s="48" t="b">
        <f>FALSE()</f>
        <v>0</v>
      </c>
      <c r="K16" s="39" t="s">
        <v>424</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425</v>
      </c>
      <c r="G17" s="46" t="s">
        <v>426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427</v>
      </c>
      <c r="B18" s="44">
        <v>5</v>
      </c>
      <c r="C18" s="45" t="b">
        <f>FALSE()</f>
        <v>0</v>
      </c>
      <c r="D18" s="45" t="b">
        <f>FALSE()</f>
        <v>0</v>
      </c>
      <c r="E18" s="39">
        <v>5714401479154</v>
      </c>
      <c r="F18" s="39" t="s">
        <v>428</v>
      </c>
      <c r="G18" s="46" t="s">
        <v>429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7" t="b">
        <f>TRUE()</f>
        <v>1</v>
      </c>
      <c r="J18" s="48" t="b">
        <f>FALSE()</f>
        <v>0</v>
      </c>
      <c r="K18" s="39" t="s">
        <v>430</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431</v>
      </c>
      <c r="G19" s="46" t="s">
        <v>432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7" t="b">
        <f>TRUE()</f>
        <v>1</v>
      </c>
      <c r="J19" s="48" t="b">
        <f>FALSE()</f>
        <v>0</v>
      </c>
      <c r="K19" s="39" t="s">
        <v>433</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434</v>
      </c>
      <c r="B20" s="56" t="s">
        <v>435</v>
      </c>
      <c r="C20" s="45" t="b">
        <f>FALSE()</f>
        <v>0</v>
      </c>
      <c r="D20" s="45" t="b">
        <f>FALSE()</f>
        <v>0</v>
      </c>
      <c r="E20" s="39">
        <v>5714401479178</v>
      </c>
      <c r="F20" s="39" t="s">
        <v>436</v>
      </c>
      <c r="G20" s="46" t="s">
        <v>437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7" t="b">
        <f>TRUE()</f>
        <v>1</v>
      </c>
      <c r="J20" s="48" t="b">
        <f>FALSE()</f>
        <v>0</v>
      </c>
      <c r="K20" s="39" t="s">
        <v>438</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439</v>
      </c>
      <c r="G21" s="46" t="s">
        <v>440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FALSE()</f>
        <v>0</v>
      </c>
      <c r="K21" s="39" t="s">
        <v>441</v>
      </c>
      <c r="L21" s="49" t="b">
        <f>TRUE()</f>
        <v>1</v>
      </c>
      <c r="M21" s="50" t="str">
        <f t="shared" si="0"/>
        <v>https://raw.githubusercontent.com/PatrickVibild/TellusAmazonPictures/master/pictures/Lenovo/T470S/USI/1.jpg</v>
      </c>
      <c r="N21" s="50" t="str">
        <f t="shared" si="1"/>
        <v>https://raw.githubusercontent.com/PatrickVibild/TellusAmazonPictures/master/pictures/Lenovo/T470S/USI/2.jpg</v>
      </c>
      <c r="O21" s="51" t="str">
        <f t="shared" si="2"/>
        <v>https://raw.githubusercontent.com/PatrickVibild/TellusAmazonPictures/master/pictures/Lenovo/T470S/USI/3.jpg</v>
      </c>
      <c r="P21" t="str">
        <f t="shared" si="3"/>
        <v>https://raw.githubusercontent.com/PatrickVibild/TellusAmazonPictures/master/pictures/Lenovo/T470S/USI/4.jpg</v>
      </c>
      <c r="Q21" t="str">
        <f t="shared" si="4"/>
        <v>https://raw.githubusercontent.com/PatrickVibild/TellusAmazonPictures/master/pictures/Lenovo/T470S/USI/5.jpg</v>
      </c>
      <c r="R21" t="str">
        <f t="shared" si="5"/>
        <v>https://raw.githubusercontent.com/PatrickVibild/TellusAmazonPictures/master/pictures/Lenovo/T470S/USI/6.jpg</v>
      </c>
      <c r="S21" t="str">
        <f t="shared" si="6"/>
        <v>https://raw.githubusercontent.com/PatrickVibild/TellusAmazonPictures/master/pictures/Lenovo/T470S/USI/7.jpg</v>
      </c>
      <c r="T21" t="str">
        <f t="shared" si="7"/>
        <v>https://raw.githubusercontent.com/PatrickVibild/TellusAmazonPictures/master/pictures/Lenovo/T470S/USI/8.jpg</v>
      </c>
      <c r="U21" t="str">
        <f t="shared" si="8"/>
        <v>https://raw.githubusercontent.com/PatrickVibild/TellusAmazonPictures/master/pictures/Lenovo/T470S/USI/9.jpg</v>
      </c>
      <c r="V21" s="46">
        <f>MATCH(G21,options!$D$1:$D$20,0)</f>
        <v>16</v>
      </c>
    </row>
    <row r="22" spans="1:22" ht="14" x14ac:dyDescent="0.15">
      <c r="B22" s="54"/>
      <c r="C22" s="45" t="b">
        <f>FALSE()</f>
        <v>0</v>
      </c>
      <c r="D22" s="45" t="b">
        <f>FALSE()</f>
        <v>0</v>
      </c>
      <c r="E22" s="39">
        <v>5714401479192</v>
      </c>
      <c r="F22" s="39" t="s">
        <v>442</v>
      </c>
      <c r="G22" s="46" t="s">
        <v>443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7" t="b">
        <f>TRUE()</f>
        <v>1</v>
      </c>
      <c r="J22" s="48" t="b">
        <f>FALSE()</f>
        <v>0</v>
      </c>
      <c r="K22" s="39" t="s">
        <v>444</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445</v>
      </c>
      <c r="B23" s="41"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5" t="b">
        <f>TRUE()</f>
        <v>1</v>
      </c>
      <c r="D23" s="45" t="b">
        <f>FALSE()</f>
        <v>0</v>
      </c>
      <c r="E23" s="39">
        <v>5714401479208</v>
      </c>
      <c r="F23" s="39" t="s">
        <v>446</v>
      </c>
      <c r="G23" s="46" t="s">
        <v>447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7" t="b">
        <f>TRUE()</f>
        <v>1</v>
      </c>
      <c r="J23" s="48" t="b">
        <f>FALSE()</f>
        <v>0</v>
      </c>
      <c r="K23" s="39" t="s">
        <v>448</v>
      </c>
      <c r="L23" s="49" t="b">
        <f>TRUE()</f>
        <v>1</v>
      </c>
      <c r="M23" s="50" t="str">
        <f t="shared" si="0"/>
        <v>https://raw.githubusercontent.com/PatrickVibild/TellusAmazonPictures/master/pictures/Lenovo/T470S/US/1.jpg</v>
      </c>
      <c r="N23" s="50" t="str">
        <f t="shared" si="1"/>
        <v>https://raw.githubusercontent.com/PatrickVibild/TellusAmazonPictures/master/pictures/Lenovo/T470S/US/2.jpg</v>
      </c>
      <c r="O23" s="51" t="str">
        <f t="shared" si="2"/>
        <v>https://raw.githubusercontent.com/PatrickVibild/TellusAmazonPictures/master/pictures/Lenovo/T470S/US/3.jpg</v>
      </c>
      <c r="P23" t="str">
        <f t="shared" si="3"/>
        <v>https://raw.githubusercontent.com/PatrickVibild/TellusAmazonPictures/master/pictures/Lenovo/T470S/US/4.jpg</v>
      </c>
      <c r="Q23" t="str">
        <f t="shared" si="4"/>
        <v>https://raw.githubusercontent.com/PatrickVibild/TellusAmazonPictures/master/pictures/Lenovo/T470S/US/5.jpg</v>
      </c>
      <c r="R23" t="str">
        <f t="shared" si="5"/>
        <v>https://raw.githubusercontent.com/PatrickVibild/TellusAmazonPictures/master/pictures/Lenovo/T470S/US/6.jpg</v>
      </c>
      <c r="S23" t="str">
        <f t="shared" si="6"/>
        <v>https://raw.githubusercontent.com/PatrickVibild/TellusAmazonPictures/master/pictures/Lenovo/T470S/US/7.jpg</v>
      </c>
      <c r="T23" t="str">
        <f t="shared" si="7"/>
        <v>https://raw.githubusercontent.com/PatrickVibild/TellusAmazonPictures/master/pictures/Lenovo/T470S/US/8.jpg</v>
      </c>
      <c r="U23" t="str">
        <f t="shared" si="8"/>
        <v>https://raw.githubusercontent.com/PatrickVibild/TellusAmazonPictures/master/pictures/Lenovo/T470S/US/9.jpg</v>
      </c>
      <c r="V23" s="46">
        <f>MATCH(G23,options!$D$1:$D$20,0)</f>
        <v>18</v>
      </c>
    </row>
    <row r="24" spans="1:22" ht="56" x14ac:dyDescent="0.15">
      <c r="A24" s="40" t="s">
        <v>449</v>
      </c>
      <c r="B24" s="41"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5" t="b">
        <f>FALSE()</f>
        <v>0</v>
      </c>
      <c r="D24" s="45" t="b">
        <f>TRUE()</f>
        <v>1</v>
      </c>
      <c r="E24" s="39">
        <v>5714401471011</v>
      </c>
      <c r="F24" s="39" t="s">
        <v>450</v>
      </c>
      <c r="G24" s="46"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47" t="b">
        <f>TRUE()</f>
        <v>1</v>
      </c>
      <c r="J24" s="48" t="b">
        <f>TRUE()</f>
        <v>1</v>
      </c>
      <c r="K24" s="39" t="s">
        <v>375</v>
      </c>
      <c r="L24" s="49" t="b">
        <f>TRUE()</f>
        <v>1</v>
      </c>
      <c r="M24" s="50" t="str">
        <f t="shared" si="0"/>
        <v>https://raw.githubusercontent.com/PatrickVibild/TellusAmazonPictures/master/pictures/Lenovo/T470S/DE/1.jpg</v>
      </c>
      <c r="N24" s="50" t="str">
        <f t="shared" si="1"/>
        <v>https://raw.githubusercontent.com/PatrickVibild/TellusAmazonPictures/master/pictures/Lenovo/T470S/DE/2.jpg</v>
      </c>
      <c r="O24" s="51" t="str">
        <f t="shared" si="2"/>
        <v>https://raw.githubusercontent.com/PatrickVibild/TellusAmazonPictures/master/pictures/Lenovo/T470S/DE/3.jpg</v>
      </c>
      <c r="P24" t="str">
        <f t="shared" si="3"/>
        <v>https://raw.githubusercontent.com/PatrickVibild/TellusAmazonPictures/master/pictures/Lenovo/T470S/DE/4.jpg</v>
      </c>
      <c r="Q24" t="str">
        <f t="shared" si="4"/>
        <v>https://raw.githubusercontent.com/PatrickVibild/TellusAmazonPictures/master/pictures/Lenovo/T470S/DE/5.jpg</v>
      </c>
      <c r="R24" t="str">
        <f t="shared" si="5"/>
        <v>https://raw.githubusercontent.com/PatrickVibild/TellusAmazonPictures/master/pictures/Lenovo/T470S/DE/6.jpg</v>
      </c>
      <c r="S24" t="str">
        <f t="shared" si="6"/>
        <v>https://raw.githubusercontent.com/PatrickVibild/TellusAmazonPictures/master/pictures/Lenovo/T470S/DE/7.jpg</v>
      </c>
      <c r="T24" t="str">
        <f t="shared" si="7"/>
        <v>https://raw.githubusercontent.com/PatrickVibild/TellusAmazonPictures/master/pictures/Lenovo/T470S/DE/8.jpg</v>
      </c>
      <c r="U24" t="str">
        <f t="shared" si="8"/>
        <v>https://raw.githubusercontent.com/PatrickVibild/TellusAmazonPictures/master/pictures/Lenovo/T470S/DE/9.jpg</v>
      </c>
      <c r="V24" s="46">
        <f>MATCH(G24,options!$D$1:$D$20,0)</f>
        <v>1</v>
      </c>
    </row>
    <row r="25" spans="1:22" ht="42" x14ac:dyDescent="0.15">
      <c r="A25" s="40" t="s">
        <v>451</v>
      </c>
      <c r="B25" s="41"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5" t="b">
        <f>FALSE()</f>
        <v>0</v>
      </c>
      <c r="D25" s="45" t="b">
        <f>TRUE()</f>
        <v>1</v>
      </c>
      <c r="E25" s="39">
        <v>5714401471028</v>
      </c>
      <c r="F25" s="39" t="s">
        <v>452</v>
      </c>
      <c r="G25" s="46"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47" t="b">
        <f>TRUE()</f>
        <v>1</v>
      </c>
      <c r="J25" s="48" t="b">
        <f>TRUE()</f>
        <v>1</v>
      </c>
      <c r="K25" s="39" t="s">
        <v>379</v>
      </c>
      <c r="L25" s="49" t="b">
        <f>TRUE()</f>
        <v>1</v>
      </c>
      <c r="M25" s="50" t="str">
        <f t="shared" si="0"/>
        <v>https://raw.githubusercontent.com/PatrickVibild/TellusAmazonPictures/master/pictures/Lenovo/T470S/FR/1.jpg</v>
      </c>
      <c r="N25" s="50" t="str">
        <f t="shared" si="1"/>
        <v>https://raw.githubusercontent.com/PatrickVibild/TellusAmazonPictures/master/pictures/Lenovo/T470S/FR/2.jpg</v>
      </c>
      <c r="O25" s="51" t="str">
        <f t="shared" si="2"/>
        <v>https://raw.githubusercontent.com/PatrickVibild/TellusAmazonPictures/master/pictures/Lenovo/T470S/FR/3.jpg</v>
      </c>
      <c r="P25" t="str">
        <f t="shared" si="3"/>
        <v>https://raw.githubusercontent.com/PatrickVibild/TellusAmazonPictures/master/pictures/Lenovo/T470S/FR/4.jpg</v>
      </c>
      <c r="Q25" t="str">
        <f t="shared" si="4"/>
        <v>https://raw.githubusercontent.com/PatrickVibild/TellusAmazonPictures/master/pictures/Lenovo/T470S/FR/5.jpg</v>
      </c>
      <c r="R25" t="str">
        <f t="shared" si="5"/>
        <v>https://raw.githubusercontent.com/PatrickVibild/TellusAmazonPictures/master/pictures/Lenovo/T470S/FR/6.jpg</v>
      </c>
      <c r="S25" t="str">
        <f t="shared" si="6"/>
        <v>https://raw.githubusercontent.com/PatrickVibild/TellusAmazonPictures/master/pictures/Lenovo/T470S/FR/7.jpg</v>
      </c>
      <c r="T25" t="str">
        <f t="shared" si="7"/>
        <v>https://raw.githubusercontent.com/PatrickVibild/TellusAmazonPictures/master/pictures/Lenovo/T470S/FR/8.jpg</v>
      </c>
      <c r="U25" t="str">
        <f t="shared" si="8"/>
        <v>https://raw.githubusercontent.com/PatrickVibild/TellusAmazonPictures/master/pictures/Lenovo/T470S/FR/9.jpg</v>
      </c>
      <c r="V25" s="46">
        <f>MATCH(G25,options!$D$1:$D$20,0)</f>
        <v>2</v>
      </c>
    </row>
    <row r="26" spans="1:22" ht="28" x14ac:dyDescent="0.15">
      <c r="A26" s="40" t="s">
        <v>453</v>
      </c>
      <c r="B26" s="41"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5" t="b">
        <f>FALSE()</f>
        <v>0</v>
      </c>
      <c r="D26" s="45" t="b">
        <f>TRUE()</f>
        <v>1</v>
      </c>
      <c r="E26" s="39">
        <v>5714401471035</v>
      </c>
      <c r="F26" s="39" t="s">
        <v>454</v>
      </c>
      <c r="G26" s="46"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7" t="b">
        <f>TRUE()</f>
        <v>1</v>
      </c>
      <c r="J26" s="48" t="b">
        <f>TRUE()</f>
        <v>1</v>
      </c>
      <c r="K26" s="39" t="s">
        <v>384</v>
      </c>
      <c r="L26" s="49" t="b">
        <f>TRUE()</f>
        <v>1</v>
      </c>
      <c r="M26" s="50" t="str">
        <f t="shared" si="0"/>
        <v>https://raw.githubusercontent.com/PatrickVibild/TellusAmazonPictures/master/pictures/Lenovo/T470S/IT/1.jpg</v>
      </c>
      <c r="N26" s="50" t="str">
        <f t="shared" si="1"/>
        <v>https://raw.githubusercontent.com/PatrickVibild/TellusAmazonPictures/master/pictures/Lenovo/T470S/IT/2.jpg</v>
      </c>
      <c r="O26" s="51" t="str">
        <f t="shared" si="2"/>
        <v>https://raw.githubusercontent.com/PatrickVibild/TellusAmazonPictures/master/pictures/Lenovo/T470S/IT/3.jpg</v>
      </c>
      <c r="P26" t="str">
        <f t="shared" si="3"/>
        <v>https://raw.githubusercontent.com/PatrickVibild/TellusAmazonPictures/master/pictures/Lenovo/T470S/IT/4.jpg</v>
      </c>
      <c r="Q26" t="str">
        <f t="shared" si="4"/>
        <v>https://raw.githubusercontent.com/PatrickVibild/TellusAmazonPictures/master/pictures/Lenovo/T470S/IT/5.jpg</v>
      </c>
      <c r="R26" t="str">
        <f t="shared" si="5"/>
        <v>https://raw.githubusercontent.com/PatrickVibild/TellusAmazonPictures/master/pictures/Lenovo/T470S/IT/6.jpg</v>
      </c>
      <c r="S26" t="str">
        <f t="shared" si="6"/>
        <v>https://raw.githubusercontent.com/PatrickVibild/TellusAmazonPictures/master/pictures/Lenovo/T470S/IT/7.jpg</v>
      </c>
      <c r="T26" t="str">
        <f t="shared" si="7"/>
        <v>https://raw.githubusercontent.com/PatrickVibild/TellusAmazonPictures/master/pictures/Lenovo/T470S/IT/8.jpg</v>
      </c>
      <c r="U26" t="str">
        <f t="shared" si="8"/>
        <v>https://raw.githubusercontent.com/PatrickVibild/TellusAmazonPictures/master/pictures/Lenovo/T470S/IT/9.jpg</v>
      </c>
      <c r="V26" s="46">
        <f>MATCH(G26,options!$D$1:$D$20,0)</f>
        <v>3</v>
      </c>
    </row>
    <row r="27" spans="1:22" ht="56" x14ac:dyDescent="0.15">
      <c r="A27" s="40" t="s">
        <v>451</v>
      </c>
      <c r="B27" s="41"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5" t="b">
        <f>FALSE()</f>
        <v>0</v>
      </c>
      <c r="D27" s="45" t="b">
        <f>TRUE()</f>
        <v>1</v>
      </c>
      <c r="E27" s="39">
        <v>5714401471042</v>
      </c>
      <c r="F27" s="39" t="s">
        <v>455</v>
      </c>
      <c r="G27" s="46"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47" t="b">
        <f>TRUE()</f>
        <v>1</v>
      </c>
      <c r="J27" s="48" t="b">
        <f>TRUE()</f>
        <v>1</v>
      </c>
      <c r="K27" s="39" t="s">
        <v>456</v>
      </c>
      <c r="L27" s="49" t="b">
        <f>FALSE()</f>
        <v>0</v>
      </c>
      <c r="M27" s="50" t="str">
        <f t="shared" si="0"/>
        <v>https://download.lenovo.com/Images/Parts/01EN692/01EN692_A.jpg</v>
      </c>
      <c r="N27" s="50" t="str">
        <f t="shared" si="1"/>
        <v>https://download.lenovo.com/Images/Parts/01EN692/01EN692_B.jpg</v>
      </c>
      <c r="O27" s="51" t="str">
        <f t="shared" si="2"/>
        <v>https://download.lenovo.com/Images/Parts/01EN692/01EN692_details.jpg</v>
      </c>
      <c r="P27" t="str">
        <f t="shared" si="3"/>
        <v/>
      </c>
      <c r="Q27" t="str">
        <f t="shared" si="4"/>
        <v/>
      </c>
      <c r="R27" t="str">
        <f t="shared" si="5"/>
        <v/>
      </c>
      <c r="S27" t="str">
        <f t="shared" si="6"/>
        <v/>
      </c>
      <c r="T27" t="str">
        <f t="shared" si="7"/>
        <v/>
      </c>
      <c r="U27" t="str">
        <f t="shared" si="8"/>
        <v/>
      </c>
      <c r="V27" s="46">
        <f>MATCH(G27,options!$D$1:$D$20,0)</f>
        <v>4</v>
      </c>
    </row>
    <row r="28" spans="1:22" ht="14" x14ac:dyDescent="0.15">
      <c r="B28" s="57"/>
      <c r="C28" s="45" t="b">
        <f>FALSE()</f>
        <v>0</v>
      </c>
      <c r="D28" s="45" t="b">
        <f>TRUE()</f>
        <v>1</v>
      </c>
      <c r="E28" s="39">
        <v>5714401471257</v>
      </c>
      <c r="F28" s="39" t="s">
        <v>457</v>
      </c>
      <c r="G28" s="46"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7" t="b">
        <f>TRUE()</f>
        <v>1</v>
      </c>
      <c r="J28" s="48" t="b">
        <f>TRUE()</f>
        <v>1</v>
      </c>
      <c r="K28" s="39" t="s">
        <v>458</v>
      </c>
      <c r="L28" s="49" t="b">
        <f>FALSE()</f>
        <v>0</v>
      </c>
      <c r="M28" s="50" t="str">
        <f t="shared" si="0"/>
        <v>https://download.lenovo.com/Images/Parts/01EN752/01EN752_A.jpg</v>
      </c>
      <c r="N28" s="50" t="str">
        <f t="shared" si="1"/>
        <v>https://download.lenovo.com/Images/Parts/01EN752/01EN752_B.jpg</v>
      </c>
      <c r="O28" s="51" t="str">
        <f t="shared" si="2"/>
        <v>https://download.lenovo.com/Images/Parts/01EN752/01EN752_details.jpg</v>
      </c>
      <c r="P28" t="str">
        <f t="shared" si="3"/>
        <v/>
      </c>
      <c r="Q28" t="str">
        <f t="shared" si="4"/>
        <v/>
      </c>
      <c r="R28" t="str">
        <f t="shared" si="5"/>
        <v/>
      </c>
      <c r="S28" t="str">
        <f t="shared" si="6"/>
        <v/>
      </c>
      <c r="T28" t="str">
        <f t="shared" si="7"/>
        <v/>
      </c>
      <c r="U28" t="str">
        <f t="shared" si="8"/>
        <v/>
      </c>
      <c r="V28" s="46">
        <f>MATCH(G28,options!$D$1:$D$20,0)</f>
        <v>5</v>
      </c>
    </row>
    <row r="29" spans="1:22" ht="56" x14ac:dyDescent="0.15">
      <c r="A29" s="40" t="s">
        <v>459</v>
      </c>
      <c r="B29" s="41"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5" t="b">
        <f>FALSE()</f>
        <v>0</v>
      </c>
      <c r="D29" s="45" t="b">
        <f>FALSE()</f>
        <v>0</v>
      </c>
      <c r="E29" s="39">
        <v>5714401471066</v>
      </c>
      <c r="F29" s="39" t="s">
        <v>460</v>
      </c>
      <c r="G29" s="46"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47" t="b">
        <f>TRUE()</f>
        <v>1</v>
      </c>
      <c r="J29" s="48" t="b">
        <f>TRUE()</f>
        <v>1</v>
      </c>
      <c r="K29" s="39" t="s">
        <v>396</v>
      </c>
      <c r="L29" s="49" t="b">
        <f>FALSE()</f>
        <v>0</v>
      </c>
      <c r="M29" s="50" t="str">
        <f t="shared" si="0"/>
        <v>https://download.lenovo.com/Images/Parts/01EN763/01EN763_A.jpg</v>
      </c>
      <c r="N29" s="50" t="str">
        <f t="shared" si="1"/>
        <v>https://download.lenovo.com/Images/Parts/01EN763/01EN763_B.jpg</v>
      </c>
      <c r="O29" s="51" t="str">
        <f t="shared" si="2"/>
        <v>https://download.lenovo.com/Images/Parts/01EN763/01EN763_details.jpg</v>
      </c>
      <c r="P29" t="str">
        <f t="shared" si="3"/>
        <v/>
      </c>
      <c r="Q29" t="str">
        <f t="shared" si="4"/>
        <v/>
      </c>
      <c r="R29" t="str">
        <f t="shared" si="5"/>
        <v/>
      </c>
      <c r="S29" t="str">
        <f t="shared" si="6"/>
        <v/>
      </c>
      <c r="T29" t="str">
        <f t="shared" si="7"/>
        <v/>
      </c>
      <c r="U29" t="str">
        <f t="shared" si="8"/>
        <v/>
      </c>
      <c r="V29" s="46">
        <f>MATCH(G29,options!$D$1:$D$20,0)</f>
        <v>6</v>
      </c>
    </row>
    <row r="30" spans="1:22" ht="14" x14ac:dyDescent="0.15">
      <c r="B30" s="57"/>
      <c r="C30" s="45" t="b">
        <f>FALSE()</f>
        <v>0</v>
      </c>
      <c r="D30" s="45" t="b">
        <f>FALSE()</f>
        <v>0</v>
      </c>
      <c r="E30" s="39">
        <v>5714401471073</v>
      </c>
      <c r="F30" s="39" t="s">
        <v>461</v>
      </c>
      <c r="G30" s="46"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7" t="b">
        <f>TRUE()</f>
        <v>1</v>
      </c>
      <c r="J30" s="48" t="b">
        <f>TRUE()</f>
        <v>1</v>
      </c>
      <c r="K30" s="39" t="s">
        <v>462</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56" x14ac:dyDescent="0.15">
      <c r="A31" s="40" t="s">
        <v>463</v>
      </c>
      <c r="B31" s="41"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5" t="b">
        <f>FALSE()</f>
        <v>0</v>
      </c>
      <c r="D31" s="45" t="b">
        <f>FALSE()</f>
        <v>0</v>
      </c>
      <c r="E31" s="39">
        <v>5714401471080</v>
      </c>
      <c r="F31" s="39" t="s">
        <v>464</v>
      </c>
      <c r="G31" s="46" t="s">
        <v>403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47" t="b">
        <f>TRUE()</f>
        <v>1</v>
      </c>
      <c r="J31" s="48" t="b">
        <f>TRUE()</f>
        <v>1</v>
      </c>
      <c r="K31" s="39" t="s">
        <v>465</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466</v>
      </c>
      <c r="G32" s="46" t="s">
        <v>406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47" t="b">
        <f>TRUE()</f>
        <v>1</v>
      </c>
      <c r="J32" s="48" t="b">
        <f>TRUE()</f>
        <v>1</v>
      </c>
      <c r="K32" s="39" t="s">
        <v>467</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468</v>
      </c>
      <c r="B33" s="41"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5" t="b">
        <f>FALSE()</f>
        <v>0</v>
      </c>
      <c r="D33" s="45" t="b">
        <f>FALSE()</f>
        <v>0</v>
      </c>
      <c r="E33" s="39">
        <v>5714401471103</v>
      </c>
      <c r="F33" s="39" t="s">
        <v>469</v>
      </c>
      <c r="G33" s="46" t="s">
        <v>411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47" t="b">
        <f>TRUE()</f>
        <v>1</v>
      </c>
      <c r="J33" s="48" t="b">
        <f>TRUE()</f>
        <v>1</v>
      </c>
      <c r="K33" s="39" t="s">
        <v>470</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471</v>
      </c>
      <c r="G34" s="46" t="s">
        <v>415</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47" t="b">
        <f>TRUE()</f>
        <v>1</v>
      </c>
      <c r="J34" s="48" t="b">
        <f>TRUE()</f>
        <v>1</v>
      </c>
      <c r="K34" s="39" t="s">
        <v>416</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472</v>
      </c>
      <c r="G35" s="46" t="s">
        <v>418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47" t="b">
        <f>TRUE()</f>
        <v>1</v>
      </c>
      <c r="J35" s="48" t="b">
        <f>TRUE()</f>
        <v>1</v>
      </c>
      <c r="K35" s="39" t="s">
        <v>473</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474</v>
      </c>
      <c r="B36" s="56" t="s">
        <v>383</v>
      </c>
      <c r="C36" s="45" t="b">
        <f>FALSE()</f>
        <v>0</v>
      </c>
      <c r="D36" s="45" t="b">
        <f>FALSE()</f>
        <v>0</v>
      </c>
      <c r="E36" s="39">
        <v>5714401471226</v>
      </c>
      <c r="F36" s="39" t="s">
        <v>475</v>
      </c>
      <c r="G36" s="46" t="s">
        <v>423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47" t="b">
        <f>TRUE()</f>
        <v>1</v>
      </c>
      <c r="J36" s="48" t="b">
        <f>TRUE()</f>
        <v>1</v>
      </c>
      <c r="K36" s="39" t="s">
        <v>476</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477</v>
      </c>
      <c r="B37" s="56" t="s">
        <v>478</v>
      </c>
      <c r="C37" s="45" t="b">
        <f>FALSE()</f>
        <v>0</v>
      </c>
      <c r="D37" s="45" t="b">
        <f>FALSE()</f>
        <v>0</v>
      </c>
      <c r="E37" s="39">
        <v>5714401471141</v>
      </c>
      <c r="F37" s="39" t="s">
        <v>479</v>
      </c>
      <c r="G37" s="46" t="s">
        <v>426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480</v>
      </c>
      <c r="G38" s="46" t="s">
        <v>429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47" t="b">
        <f>TRUE()</f>
        <v>1</v>
      </c>
      <c r="J38" s="48" t="b">
        <f>TRUE()</f>
        <v>1</v>
      </c>
      <c r="K38" s="39" t="s">
        <v>481</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482</v>
      </c>
      <c r="G39" s="46" t="s">
        <v>432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47" t="b">
        <f>TRUE()</f>
        <v>1</v>
      </c>
      <c r="J39" s="48" t="b">
        <f>TRUE()</f>
        <v>1</v>
      </c>
      <c r="K39" s="39" t="s">
        <v>483</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484</v>
      </c>
      <c r="G40" s="46" t="s">
        <v>437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47" t="b">
        <f>TRUE()</f>
        <v>1</v>
      </c>
      <c r="J40" s="48" t="b">
        <f>TRUE()</f>
        <v>1</v>
      </c>
      <c r="K40" s="39" t="s">
        <v>485</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486</v>
      </c>
      <c r="G41" s="46" t="s">
        <v>440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7" t="b">
        <f>TRUE()</f>
        <v>1</v>
      </c>
      <c r="J41" s="48" t="b">
        <f>TRUE()</f>
        <v>1</v>
      </c>
      <c r="K41" s="39" t="s">
        <v>441</v>
      </c>
      <c r="L41" s="49" t="b">
        <f>TRUE()</f>
        <v>1</v>
      </c>
      <c r="M41" s="50" t="str">
        <f t="shared" si="9"/>
        <v>https://raw.githubusercontent.com/PatrickVibild/TellusAmazonPictures/master/pictures/Lenovo/T470S/USI/1.jpg</v>
      </c>
      <c r="N41" s="50" t="str">
        <f t="shared" si="10"/>
        <v>https://raw.githubusercontent.com/PatrickVibild/TellusAmazonPictures/master/pictures/Lenovo/T470S/USI/2.jpg</v>
      </c>
      <c r="O41" s="51" t="str">
        <f t="shared" si="11"/>
        <v>https://raw.githubusercontent.com/PatrickVibild/TellusAmazonPictures/master/pictures/Lenovo/T470S/USI/3.jpg</v>
      </c>
      <c r="P41" t="str">
        <f t="shared" si="12"/>
        <v>https://raw.githubusercontent.com/PatrickVibild/TellusAmazonPictures/master/pictures/Lenovo/T470S/USI/4.jpg</v>
      </c>
      <c r="Q41" t="str">
        <f t="shared" si="13"/>
        <v>https://raw.githubusercontent.com/PatrickVibild/TellusAmazonPictures/master/pictures/Lenovo/T470S/USI/5.jpg</v>
      </c>
      <c r="R41" t="str">
        <f t="shared" si="14"/>
        <v>https://raw.githubusercontent.com/PatrickVibild/TellusAmazonPictures/master/pictures/Lenovo/T470S/USI/6.jpg</v>
      </c>
      <c r="S41" t="str">
        <f t="shared" si="15"/>
        <v>https://raw.githubusercontent.com/PatrickVibild/TellusAmazonPictures/master/pictures/Lenovo/T470S/USI/7.jpg</v>
      </c>
      <c r="T41" t="str">
        <f t="shared" si="16"/>
        <v>https://raw.githubusercontent.com/PatrickVibild/TellusAmazonPictures/master/pictures/Lenovo/T470S/USI/8.jpg</v>
      </c>
      <c r="U41" t="str">
        <f t="shared" si="17"/>
        <v>https://raw.githubusercontent.com/PatrickVibild/TellusAmazonPictures/master/pictures/Lenovo/T470S/USI/9.jpg</v>
      </c>
      <c r="V41" s="46">
        <f>MATCH(G41,options!$D$1:$D$20,0)</f>
        <v>16</v>
      </c>
    </row>
    <row r="42" spans="1:22" ht="14" x14ac:dyDescent="0.15">
      <c r="C42" s="45" t="b">
        <f>FALSE()</f>
        <v>0</v>
      </c>
      <c r="D42" s="45" t="b">
        <f>FALSE()</f>
        <v>0</v>
      </c>
      <c r="E42" s="39">
        <v>5714401471196</v>
      </c>
      <c r="F42" s="39" t="s">
        <v>487</v>
      </c>
      <c r="G42" s="46" t="s">
        <v>443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7" t="b">
        <f>TRUE()</f>
        <v>1</v>
      </c>
      <c r="J42" s="48" t="b">
        <f>TRUE()</f>
        <v>1</v>
      </c>
      <c r="K42" s="39" t="s">
        <v>488</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489</v>
      </c>
      <c r="G43" s="46" t="s">
        <v>447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7" t="b">
        <f>TRUE()</f>
        <v>1</v>
      </c>
      <c r="J43" s="48" t="b">
        <f>TRUE()</f>
        <v>1</v>
      </c>
      <c r="K43" s="39" t="s">
        <v>448</v>
      </c>
      <c r="L43" s="49" t="b">
        <f>TRUE()</f>
        <v>1</v>
      </c>
      <c r="M43" s="50" t="str">
        <f t="shared" si="9"/>
        <v>https://raw.githubusercontent.com/PatrickVibild/TellusAmazonPictures/master/pictures/Lenovo/T470S/US/1.jpg</v>
      </c>
      <c r="N43" s="50" t="str">
        <f t="shared" si="10"/>
        <v>https://raw.githubusercontent.com/PatrickVibild/TellusAmazonPictures/master/pictures/Lenovo/T470S/US/2.jpg</v>
      </c>
      <c r="O43" s="51" t="str">
        <f t="shared" si="11"/>
        <v>https://raw.githubusercontent.com/PatrickVibild/TellusAmazonPictures/master/pictures/Lenovo/T470S/US/3.jpg</v>
      </c>
      <c r="P43" t="str">
        <f t="shared" si="12"/>
        <v>https://raw.githubusercontent.com/PatrickVibild/TellusAmazonPictures/master/pictures/Lenovo/T470S/US/4.jpg</v>
      </c>
      <c r="Q43" t="str">
        <f t="shared" si="13"/>
        <v>https://raw.githubusercontent.com/PatrickVibild/TellusAmazonPictures/master/pictures/Lenovo/T470S/US/5.jpg</v>
      </c>
      <c r="R43" t="str">
        <f t="shared" si="14"/>
        <v>https://raw.githubusercontent.com/PatrickVibild/TellusAmazonPictures/master/pictures/Lenovo/T470S/US/6.jpg</v>
      </c>
      <c r="S43" t="str">
        <f t="shared" si="15"/>
        <v>https://raw.githubusercontent.com/PatrickVibild/TellusAmazonPictures/master/pictures/Lenovo/T470S/US/7.jpg</v>
      </c>
      <c r="T43" t="str">
        <f t="shared" si="16"/>
        <v>https://raw.githubusercontent.com/PatrickVibild/TellusAmazonPictures/master/pictures/Lenovo/T470S/US/8.jpg</v>
      </c>
      <c r="U43" t="str">
        <f t="shared" si="17"/>
        <v>https://raw.githubusercontent.com/PatrickVibild/TellusAmazonPictures/master/pictures/Lenovo/T470S/US/9.jpg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435</v>
      </c>
      <c r="B1" s="45" t="b">
        <f>TRUE()</f>
        <v>1</v>
      </c>
      <c r="C1" t="s">
        <v>490</v>
      </c>
      <c r="D1" s="46" t="s">
        <v>374</v>
      </c>
      <c r="E1" t="s">
        <v>491</v>
      </c>
      <c r="F1" t="s">
        <v>492</v>
      </c>
      <c r="G1" t="s">
        <v>478</v>
      </c>
    </row>
    <row r="2" spans="1:7" x14ac:dyDescent="0.15">
      <c r="A2" t="s">
        <v>493</v>
      </c>
      <c r="B2" s="45" t="b">
        <f>FALSE()</f>
        <v>0</v>
      </c>
      <c r="C2" t="s">
        <v>381</v>
      </c>
      <c r="D2" s="46" t="s">
        <v>378</v>
      </c>
      <c r="E2" t="s">
        <v>494</v>
      </c>
      <c r="F2" t="s">
        <v>378</v>
      </c>
      <c r="G2" t="s">
        <v>447</v>
      </c>
    </row>
    <row r="3" spans="1:7" x14ac:dyDescent="0.15">
      <c r="A3" t="s">
        <v>495</v>
      </c>
      <c r="D3" s="46" t="s">
        <v>383</v>
      </c>
      <c r="E3" t="s">
        <v>496</v>
      </c>
      <c r="F3" t="s">
        <v>374</v>
      </c>
    </row>
    <row r="4" spans="1:7" x14ac:dyDescent="0.15">
      <c r="D4" s="46" t="s">
        <v>387</v>
      </c>
      <c r="E4" t="s">
        <v>497</v>
      </c>
      <c r="F4" t="s">
        <v>383</v>
      </c>
    </row>
    <row r="5" spans="1:7" x14ac:dyDescent="0.15">
      <c r="D5" s="46" t="s">
        <v>391</v>
      </c>
      <c r="E5" t="s">
        <v>498</v>
      </c>
      <c r="F5" t="s">
        <v>387</v>
      </c>
    </row>
    <row r="6" spans="1:7" x14ac:dyDescent="0.15">
      <c r="D6" s="46" t="s">
        <v>395</v>
      </c>
      <c r="E6" t="s">
        <v>499</v>
      </c>
      <c r="F6" t="s">
        <v>418</v>
      </c>
    </row>
    <row r="7" spans="1:7" x14ac:dyDescent="0.15">
      <c r="D7" s="46" t="s">
        <v>399</v>
      </c>
      <c r="E7" t="s">
        <v>500</v>
      </c>
    </row>
    <row r="8" spans="1:7" x14ac:dyDescent="0.15">
      <c r="D8" s="46" t="s">
        <v>403</v>
      </c>
      <c r="E8" t="s">
        <v>501</v>
      </c>
    </row>
    <row r="9" spans="1:7" x14ac:dyDescent="0.15">
      <c r="D9" s="46" t="s">
        <v>411</v>
      </c>
      <c r="E9" t="s">
        <v>502</v>
      </c>
    </row>
    <row r="10" spans="1:7" x14ac:dyDescent="0.15">
      <c r="D10" s="46" t="s">
        <v>418</v>
      </c>
      <c r="E10" t="s">
        <v>503</v>
      </c>
    </row>
    <row r="11" spans="1:7" x14ac:dyDescent="0.15">
      <c r="D11" s="46" t="s">
        <v>423</v>
      </c>
      <c r="E11" t="s">
        <v>504</v>
      </c>
    </row>
    <row r="12" spans="1:7" x14ac:dyDescent="0.15">
      <c r="D12" s="46" t="s">
        <v>426</v>
      </c>
      <c r="E12" t="s">
        <v>505</v>
      </c>
    </row>
    <row r="13" spans="1:7" x14ac:dyDescent="0.15">
      <c r="D13" s="46" t="s">
        <v>429</v>
      </c>
      <c r="E13" t="s">
        <v>506</v>
      </c>
    </row>
    <row r="14" spans="1:7" x14ac:dyDescent="0.15">
      <c r="D14" s="46" t="s">
        <v>432</v>
      </c>
      <c r="E14" t="s">
        <v>507</v>
      </c>
    </row>
    <row r="15" spans="1:7" x14ac:dyDescent="0.15">
      <c r="D15" s="46" t="s">
        <v>437</v>
      </c>
      <c r="E15" t="s">
        <v>508</v>
      </c>
    </row>
    <row r="16" spans="1:7" x14ac:dyDescent="0.15">
      <c r="D16" s="46" t="s">
        <v>440</v>
      </c>
      <c r="E16" s="60" t="s">
        <v>509</v>
      </c>
    </row>
    <row r="17" spans="4:5" x14ac:dyDescent="0.15">
      <c r="D17" s="46" t="s">
        <v>443</v>
      </c>
      <c r="E17" t="s">
        <v>510</v>
      </c>
    </row>
    <row r="18" spans="4:5" x14ac:dyDescent="0.15">
      <c r="D18" s="46" t="s">
        <v>447</v>
      </c>
      <c r="E18" t="s">
        <v>511</v>
      </c>
    </row>
    <row r="19" spans="4:5" x14ac:dyDescent="0.15">
      <c r="D19" s="46" t="s">
        <v>415</v>
      </c>
      <c r="E19" t="s">
        <v>512</v>
      </c>
    </row>
    <row r="20" spans="4:5" x14ac:dyDescent="0.15">
      <c r="D20" s="46" t="s">
        <v>406</v>
      </c>
      <c r="E20" t="s">
        <v>513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492</v>
      </c>
    </row>
    <row r="3" spans="1:2" x14ac:dyDescent="0.15">
      <c r="B3" s="43" t="s">
        <v>514</v>
      </c>
    </row>
    <row r="4" spans="1:2" x14ac:dyDescent="0.15">
      <c r="B4" s="43" t="s">
        <v>515</v>
      </c>
    </row>
    <row r="5" spans="1:2" x14ac:dyDescent="0.15">
      <c r="B5" s="43" t="s">
        <v>516</v>
      </c>
    </row>
    <row r="6" spans="1:2" x14ac:dyDescent="0.15">
      <c r="A6" t="s">
        <v>517</v>
      </c>
      <c r="B6" s="43" t="s">
        <v>518</v>
      </c>
    </row>
    <row r="7" spans="1:2" x14ac:dyDescent="0.15">
      <c r="B7" s="43" t="s">
        <v>519</v>
      </c>
    </row>
    <row r="8" spans="1:2" x14ac:dyDescent="0.15">
      <c r="A8" t="s">
        <v>40</v>
      </c>
      <c r="B8" s="43" t="s">
        <v>520</v>
      </c>
    </row>
    <row r="9" spans="1:2" x14ac:dyDescent="0.15">
      <c r="A9" t="s">
        <v>521</v>
      </c>
      <c r="B9" s="43" t="s">
        <v>522</v>
      </c>
    </row>
    <row r="10" spans="1:2" x14ac:dyDescent="0.15">
      <c r="B10" t="s">
        <v>523</v>
      </c>
    </row>
    <row r="11" spans="1:2" x14ac:dyDescent="0.15">
      <c r="B11" t="s">
        <v>524</v>
      </c>
    </row>
    <row r="14" spans="1:2" x14ac:dyDescent="0.15">
      <c r="B14" s="43" t="s">
        <v>525</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403</v>
      </c>
    </row>
    <row r="28" spans="2:2" x14ac:dyDescent="0.15">
      <c r="B28" s="46" t="s">
        <v>411</v>
      </c>
    </row>
    <row r="29" spans="2:2" x14ac:dyDescent="0.15">
      <c r="B29" s="46" t="s">
        <v>418</v>
      </c>
    </row>
    <row r="30" spans="2:2" x14ac:dyDescent="0.15">
      <c r="B30" s="46" t="s">
        <v>423</v>
      </c>
    </row>
    <row r="31" spans="2:2" x14ac:dyDescent="0.15">
      <c r="B31" s="46" t="s">
        <v>426</v>
      </c>
    </row>
    <row r="32" spans="2:2" x14ac:dyDescent="0.15">
      <c r="B32" s="46" t="s">
        <v>429</v>
      </c>
    </row>
    <row r="33" spans="2:4" x14ac:dyDescent="0.15">
      <c r="B33" s="46" t="s">
        <v>432</v>
      </c>
    </row>
    <row r="34" spans="2:4" x14ac:dyDescent="0.15">
      <c r="B34" s="46" t="s">
        <v>437</v>
      </c>
      <c r="D34" s="43"/>
    </row>
    <row r="35" spans="2:4" x14ac:dyDescent="0.15">
      <c r="B35" s="46" t="s">
        <v>440</v>
      </c>
      <c r="D35" s="43"/>
    </row>
    <row r="36" spans="2:4" x14ac:dyDescent="0.15">
      <c r="B36" s="46" t="s">
        <v>443</v>
      </c>
      <c r="D36" s="43"/>
    </row>
    <row r="37" spans="2:4" x14ac:dyDescent="0.15">
      <c r="B37" s="46" t="s">
        <v>447</v>
      </c>
      <c r="D37" s="43"/>
    </row>
    <row r="38" spans="2:4" x14ac:dyDescent="0.15">
      <c r="B38" s="46" t="s">
        <v>415</v>
      </c>
      <c r="D38" s="43"/>
    </row>
    <row r="39" spans="2:4" x14ac:dyDescent="0.15">
      <c r="B39" s="46" t="s">
        <v>406</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526</v>
      </c>
    </row>
    <row r="4" spans="1:2" ht="16" x14ac:dyDescent="0.2">
      <c r="B4" s="61" t="s">
        <v>527</v>
      </c>
    </row>
    <row r="5" spans="1:2" ht="16" x14ac:dyDescent="0.2">
      <c r="B5" s="61" t="s">
        <v>528</v>
      </c>
    </row>
    <row r="6" spans="1:2" ht="16" x14ac:dyDescent="0.2">
      <c r="B6" s="61" t="s">
        <v>529</v>
      </c>
    </row>
    <row r="7" spans="1:2" ht="16" x14ac:dyDescent="0.2">
      <c r="B7" s="61" t="s">
        <v>530</v>
      </c>
    </row>
    <row r="8" spans="1:2" x14ac:dyDescent="0.15">
      <c r="A8" t="s">
        <v>531</v>
      </c>
      <c r="B8" t="s">
        <v>532</v>
      </c>
    </row>
    <row r="9" spans="1:2" x14ac:dyDescent="0.15">
      <c r="A9" t="s">
        <v>533</v>
      </c>
      <c r="B9" t="s">
        <v>534</v>
      </c>
    </row>
    <row r="10" spans="1:2" x14ac:dyDescent="0.15">
      <c r="B10" t="s">
        <v>535</v>
      </c>
    </row>
    <row r="11" spans="1:2" x14ac:dyDescent="0.15">
      <c r="B11" t="s">
        <v>536</v>
      </c>
    </row>
    <row r="14" spans="1:2" x14ac:dyDescent="0.15">
      <c r="B14" t="s">
        <v>537</v>
      </c>
    </row>
    <row r="20" spans="2:2" x14ac:dyDescent="0.15">
      <c r="B20" t="s">
        <v>538</v>
      </c>
    </row>
    <row r="21" spans="2:2" x14ac:dyDescent="0.15">
      <c r="B21" t="s">
        <v>539</v>
      </c>
    </row>
    <row r="22" spans="2:2" x14ac:dyDescent="0.15">
      <c r="B22" t="s">
        <v>540</v>
      </c>
    </row>
    <row r="23" spans="2:2" x14ac:dyDescent="0.15">
      <c r="B23" t="s">
        <v>541</v>
      </c>
    </row>
    <row r="24" spans="2:2" x14ac:dyDescent="0.15">
      <c r="B24" t="s">
        <v>391</v>
      </c>
    </row>
    <row r="25" spans="2:2" x14ac:dyDescent="0.15">
      <c r="B25" t="s">
        <v>542</v>
      </c>
    </row>
    <row r="26" spans="2:2" x14ac:dyDescent="0.15">
      <c r="B26" t="s">
        <v>543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440</v>
      </c>
    </row>
    <row r="36" spans="2:2" x14ac:dyDescent="0.15">
      <c r="B36" t="s">
        <v>552</v>
      </c>
    </row>
    <row r="37" spans="2:2" x14ac:dyDescent="0.15">
      <c r="B37" t="s">
        <v>553</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556</v>
      </c>
    </row>
    <row r="4" spans="1:2" x14ac:dyDescent="0.15">
      <c r="B4" s="43" t="s">
        <v>557</v>
      </c>
    </row>
    <row r="5" spans="1:2" x14ac:dyDescent="0.15">
      <c r="B5" s="43" t="s">
        <v>558</v>
      </c>
    </row>
    <row r="6" spans="1:2" x14ac:dyDescent="0.15">
      <c r="B6" s="43" t="s">
        <v>559</v>
      </c>
    </row>
    <row r="7" spans="1:2" x14ac:dyDescent="0.15">
      <c r="B7" s="43" t="s">
        <v>560</v>
      </c>
    </row>
    <row r="8" spans="1:2" x14ac:dyDescent="0.15">
      <c r="A8" t="s">
        <v>531</v>
      </c>
      <c r="B8" s="43" t="s">
        <v>561</v>
      </c>
    </row>
    <row r="9" spans="1:2" x14ac:dyDescent="0.15">
      <c r="A9" t="s">
        <v>533</v>
      </c>
      <c r="B9" s="43" t="s">
        <v>562</v>
      </c>
    </row>
    <row r="10" spans="1:2" x14ac:dyDescent="0.15">
      <c r="B10" s="43" t="s">
        <v>563</v>
      </c>
    </row>
    <row r="11" spans="1:2" x14ac:dyDescent="0.15">
      <c r="B11" s="43" t="s">
        <v>564</v>
      </c>
    </row>
    <row r="12" spans="1:2" x14ac:dyDescent="0.15">
      <c r="B12" s="43"/>
    </row>
    <row r="13" spans="1:2" x14ac:dyDescent="0.15">
      <c r="B13" s="43"/>
    </row>
    <row r="14" spans="1:2" x14ac:dyDescent="0.15">
      <c r="B14" s="43" t="s">
        <v>565</v>
      </c>
    </row>
    <row r="15" spans="1:2" x14ac:dyDescent="0.15">
      <c r="B15" s="43"/>
    </row>
    <row r="20" spans="2:2" x14ac:dyDescent="0.15">
      <c r="B20" t="s">
        <v>566</v>
      </c>
    </row>
    <row r="21" spans="2:2" x14ac:dyDescent="0.15">
      <c r="B21" t="s">
        <v>567</v>
      </c>
    </row>
    <row r="22" spans="2:2" x14ac:dyDescent="0.15">
      <c r="B22" t="s">
        <v>568</v>
      </c>
    </row>
    <row r="23" spans="2:2" x14ac:dyDescent="0.15">
      <c r="B23" t="s">
        <v>569</v>
      </c>
    </row>
    <row r="24" spans="2:2" x14ac:dyDescent="0.15">
      <c r="B24" t="s">
        <v>570</v>
      </c>
    </row>
    <row r="25" spans="2:2" x14ac:dyDescent="0.15">
      <c r="B25" t="s">
        <v>571</v>
      </c>
    </row>
    <row r="26" spans="2:2" x14ac:dyDescent="0.15">
      <c r="B26" t="s">
        <v>572</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581</v>
      </c>
    </row>
    <row r="36" spans="2:2" x14ac:dyDescent="0.15">
      <c r="B36" t="s">
        <v>582</v>
      </c>
    </row>
    <row r="37" spans="2:2" x14ac:dyDescent="0.15">
      <c r="B37" t="s">
        <v>447</v>
      </c>
    </row>
    <row r="38" spans="2:2" x14ac:dyDescent="0.15">
      <c r="B38" t="s">
        <v>583</v>
      </c>
    </row>
    <row r="39" spans="2:2" x14ac:dyDescent="0.15">
      <c r="B39" t="s">
        <v>584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ht="16" x14ac:dyDescent="0.2">
      <c r="B8" s="61" t="s">
        <v>590</v>
      </c>
    </row>
    <row r="9" spans="2:2" x14ac:dyDescent="0.15">
      <c r="B9" t="s">
        <v>591</v>
      </c>
    </row>
    <row r="10" spans="2:2" x14ac:dyDescent="0.15">
      <c r="B10" s="43" t="s">
        <v>592</v>
      </c>
    </row>
    <row r="11" spans="2:2" x14ac:dyDescent="0.15">
      <c r="B11" s="43"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391</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610</v>
      </c>
    </row>
    <row r="37" spans="2:2" x14ac:dyDescent="0.15">
      <c r="B37" t="s">
        <v>447</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613</v>
      </c>
    </row>
    <row r="4" spans="2:2" ht="16" x14ac:dyDescent="0.2">
      <c r="B4" s="61" t="s">
        <v>614</v>
      </c>
    </row>
    <row r="5" spans="2:2" x14ac:dyDescent="0.15">
      <c r="B5" t="s">
        <v>615</v>
      </c>
    </row>
    <row r="6" spans="2:2" ht="16" x14ac:dyDescent="0.2">
      <c r="B6" s="61" t="s">
        <v>616</v>
      </c>
    </row>
    <row r="7" spans="2:2" ht="16" x14ac:dyDescent="0.2">
      <c r="B7" s="61" t="s">
        <v>617</v>
      </c>
    </row>
    <row r="8" spans="2:2" x14ac:dyDescent="0.15">
      <c r="B8" t="s">
        <v>618</v>
      </c>
    </row>
    <row r="9" spans="2:2" x14ac:dyDescent="0.15">
      <c r="B9" t="s">
        <v>619</v>
      </c>
    </row>
    <row r="10" spans="2:2" x14ac:dyDescent="0.15">
      <c r="B10" t="s">
        <v>620</v>
      </c>
    </row>
    <row r="11" spans="2:2" x14ac:dyDescent="0.15">
      <c r="B11" t="s">
        <v>621</v>
      </c>
    </row>
    <row r="14" spans="2:2" ht="16" x14ac:dyDescent="0.2">
      <c r="B14" s="61" t="s">
        <v>622</v>
      </c>
    </row>
    <row r="20" spans="2:2" x14ac:dyDescent="0.15">
      <c r="B20" t="s">
        <v>623</v>
      </c>
    </row>
    <row r="21" spans="2:2" x14ac:dyDescent="0.15">
      <c r="B21" t="s">
        <v>624</v>
      </c>
    </row>
    <row r="22" spans="2:2" x14ac:dyDescent="0.15">
      <c r="B22" t="s">
        <v>568</v>
      </c>
    </row>
    <row r="23" spans="2:2" x14ac:dyDescent="0.15">
      <c r="B23" t="s">
        <v>625</v>
      </c>
    </row>
    <row r="24" spans="2:2" x14ac:dyDescent="0.15">
      <c r="B24" t="s">
        <v>391</v>
      </c>
    </row>
    <row r="25" spans="2:2" x14ac:dyDescent="0.15">
      <c r="B25" t="s">
        <v>626</v>
      </c>
    </row>
    <row r="26" spans="2:2" x14ac:dyDescent="0.15">
      <c r="B26" t="s">
        <v>572</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609</v>
      </c>
    </row>
    <row r="36" spans="2:2" x14ac:dyDescent="0.15">
      <c r="B36" t="s">
        <v>635</v>
      </c>
    </row>
    <row r="37" spans="2:2" x14ac:dyDescent="0.15">
      <c r="B37" t="s">
        <v>553</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418</v>
      </c>
    </row>
    <row r="3" spans="2:2" x14ac:dyDescent="0.15">
      <c r="B3" t="s">
        <v>638</v>
      </c>
    </row>
    <row r="4" spans="2:2" x14ac:dyDescent="0.15">
      <c r="B4" t="s">
        <v>639</v>
      </c>
    </row>
    <row r="5" spans="2:2" x14ac:dyDescent="0.15">
      <c r="B5" t="s">
        <v>640</v>
      </c>
    </row>
    <row r="6" spans="2:2" x14ac:dyDescent="0.15">
      <c r="B6" t="s">
        <v>641</v>
      </c>
    </row>
    <row r="7" spans="2:2" x14ac:dyDescent="0.15">
      <c r="B7" t="s">
        <v>642</v>
      </c>
    </row>
    <row r="8" spans="2:2" x14ac:dyDescent="0.15">
      <c r="B8" t="s">
        <v>643</v>
      </c>
    </row>
    <row r="9" spans="2:2" x14ac:dyDescent="0.15">
      <c r="B9" t="s">
        <v>644</v>
      </c>
    </row>
    <row r="10" spans="2:2" x14ac:dyDescent="0.15">
      <c r="B10" t="s">
        <v>645</v>
      </c>
    </row>
    <row r="11" spans="2:2" x14ac:dyDescent="0.15">
      <c r="B11" t="s">
        <v>646</v>
      </c>
    </row>
    <row r="14" spans="2:2" x14ac:dyDescent="0.15">
      <c r="B14" t="s">
        <v>647</v>
      </c>
    </row>
    <row r="20" spans="2:2" x14ac:dyDescent="0.15">
      <c r="B20" t="s">
        <v>648</v>
      </c>
    </row>
    <row r="21" spans="2:2" x14ac:dyDescent="0.15">
      <c r="B21" t="s">
        <v>649</v>
      </c>
    </row>
    <row r="22" spans="2:2" x14ac:dyDescent="0.15">
      <c r="B22" t="s">
        <v>650</v>
      </c>
    </row>
    <row r="23" spans="2:2" x14ac:dyDescent="0.15">
      <c r="B23" t="s">
        <v>651</v>
      </c>
    </row>
    <row r="24" spans="2:2" x14ac:dyDescent="0.15">
      <c r="B24" t="s">
        <v>391</v>
      </c>
    </row>
    <row r="25" spans="2:2" x14ac:dyDescent="0.15">
      <c r="B25" t="s">
        <v>652</v>
      </c>
    </row>
    <row r="26" spans="2:2" x14ac:dyDescent="0.15">
      <c r="B26" t="s">
        <v>653</v>
      </c>
    </row>
    <row r="27" spans="2:2" x14ac:dyDescent="0.15">
      <c r="B27" t="s">
        <v>654</v>
      </c>
    </row>
    <row r="28" spans="2:2" x14ac:dyDescent="0.15">
      <c r="B28" t="s">
        <v>655</v>
      </c>
    </row>
    <row r="29" spans="2:2" x14ac:dyDescent="0.15">
      <c r="B29" t="s">
        <v>656</v>
      </c>
    </row>
    <row r="30" spans="2:2" x14ac:dyDescent="0.15">
      <c r="B30" t="s">
        <v>657</v>
      </c>
    </row>
    <row r="31" spans="2:2" x14ac:dyDescent="0.15">
      <c r="B31" t="s">
        <v>658</v>
      </c>
    </row>
    <row r="32" spans="2:2" x14ac:dyDescent="0.15">
      <c r="B32" t="s">
        <v>659</v>
      </c>
    </row>
    <row r="33" spans="2:2" x14ac:dyDescent="0.15">
      <c r="B33" t="s">
        <v>660</v>
      </c>
    </row>
    <row r="34" spans="2:2" x14ac:dyDescent="0.15">
      <c r="B34" t="s">
        <v>661</v>
      </c>
    </row>
    <row r="35" spans="2:2" x14ac:dyDescent="0.15">
      <c r="B35" t="s">
        <v>662</v>
      </c>
    </row>
    <row r="36" spans="2:2" x14ac:dyDescent="0.15">
      <c r="B36" t="s">
        <v>552</v>
      </c>
    </row>
    <row r="37" spans="2:2" x14ac:dyDescent="0.15">
      <c r="B37" t="s">
        <v>447</v>
      </c>
    </row>
    <row r="38" spans="2:2" x14ac:dyDescent="0.15">
      <c r="B38" t="s">
        <v>663</v>
      </c>
    </row>
    <row r="39" spans="2:2" x14ac:dyDescent="0.15">
      <c r="B39" t="s">
        <v>664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138</cp:revision>
  <dcterms:created xsi:type="dcterms:W3CDTF">2020-07-27T15:42:24Z</dcterms:created>
  <dcterms:modified xsi:type="dcterms:W3CDTF">2024-07-24T17:37:09Z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