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00/"/>
    </mc:Choice>
  </mc:AlternateContent>
  <xr:revisionPtr revIDLastSave="0" documentId="13_ncr:1_{45EBDF72-0BE5-FB46-A7C8-D3CFDDA6AA14}" xr6:coauthVersionLast="47" xr6:coauthVersionMax="47" xr10:uidLastSave="{00000000-0000-0000-0000-000000000000}"/>
  <bookViews>
    <workbookView xWindow="0" yWindow="0" windowWidth="16380" windowHeight="8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H44" i="2" s="1"/>
  <c r="U44" i="2"/>
  <c r="T44" i="2"/>
  <c r="S44" i="2"/>
  <c r="R44" i="2"/>
  <c r="Q44" i="2"/>
  <c r="P44" i="2"/>
  <c r="O44" i="2"/>
  <c r="N44" i="2"/>
  <c r="M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H34" i="2" s="1"/>
  <c r="U34" i="2"/>
  <c r="T34" i="2"/>
  <c r="S34" i="2"/>
  <c r="R34" i="2"/>
  <c r="Q34" i="2"/>
  <c r="P34" i="2"/>
  <c r="O34" i="2"/>
  <c r="N34" i="2"/>
  <c r="M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H27" i="2" s="1"/>
  <c r="U27" i="2"/>
  <c r="T27" i="2"/>
  <c r="S27" i="2"/>
  <c r="R27" i="2"/>
  <c r="Q27" i="2"/>
  <c r="P27" i="2"/>
  <c r="O27" i="2"/>
  <c r="N27" i="2"/>
  <c r="M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H22" i="2" s="1"/>
  <c r="U22" i="2"/>
  <c r="T22" i="2"/>
  <c r="S22" i="2"/>
  <c r="R22" i="2"/>
  <c r="Q22" i="2"/>
  <c r="P22" i="2"/>
  <c r="O22" i="2"/>
  <c r="N22" i="2"/>
  <c r="M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U13" i="2"/>
  <c r="T13" i="2"/>
  <c r="S13" i="2"/>
  <c r="R13" i="2"/>
  <c r="Q13" i="2"/>
  <c r="P13" i="2"/>
  <c r="O13" i="2"/>
  <c r="N13" i="2"/>
  <c r="M13" i="2"/>
  <c r="H13" i="2"/>
  <c r="V12" i="2"/>
  <c r="H12" i="2" s="1"/>
  <c r="U12" i="2"/>
  <c r="T12" i="2"/>
  <c r="S12" i="2"/>
  <c r="R12" i="2"/>
  <c r="Q12" i="2"/>
  <c r="P12" i="2"/>
  <c r="O12" i="2"/>
  <c r="N12" i="2"/>
  <c r="M12" i="2"/>
  <c r="V11" i="2"/>
  <c r="U11" i="2"/>
  <c r="T11" i="2"/>
  <c r="S11" i="2"/>
  <c r="R11" i="2"/>
  <c r="Q11" i="2"/>
  <c r="P11" i="2"/>
  <c r="O11" i="2"/>
  <c r="N11" i="2"/>
  <c r="M11" i="2"/>
  <c r="M12" i="1" s="1"/>
  <c r="H11" i="2"/>
  <c r="V10" i="2"/>
  <c r="U10" i="2"/>
  <c r="T10" i="2"/>
  <c r="S10" i="2"/>
  <c r="R10" i="2"/>
  <c r="Q10" i="2"/>
  <c r="P10" i="2"/>
  <c r="O10" i="2"/>
  <c r="N10" i="2"/>
  <c r="N11" i="1" s="1"/>
  <c r="M10" i="2"/>
  <c r="H10" i="2"/>
  <c r="V9" i="2"/>
  <c r="U9" i="2"/>
  <c r="T9" i="2"/>
  <c r="S9" i="2"/>
  <c r="R9" i="2"/>
  <c r="Q9" i="2"/>
  <c r="P9" i="2"/>
  <c r="O9" i="2"/>
  <c r="O10" i="1" s="1"/>
  <c r="N9" i="2"/>
  <c r="M9" i="2"/>
  <c r="H9" i="2"/>
  <c r="B9" i="2"/>
  <c r="V8" i="2"/>
  <c r="U8" i="2"/>
  <c r="T8" i="2"/>
  <c r="S8" i="2"/>
  <c r="R8" i="2"/>
  <c r="Q8" i="2"/>
  <c r="Q9" i="1" s="1"/>
  <c r="P8" i="2"/>
  <c r="O8" i="2"/>
  <c r="N8" i="2"/>
  <c r="M8" i="2"/>
  <c r="H8" i="2"/>
  <c r="B8" i="2"/>
  <c r="V7" i="2"/>
  <c r="U7" i="2"/>
  <c r="T7" i="2"/>
  <c r="S7" i="2"/>
  <c r="S8" i="1" s="1"/>
  <c r="R7" i="2"/>
  <c r="Q7" i="2"/>
  <c r="P7" i="2"/>
  <c r="O7" i="2"/>
  <c r="N7" i="2"/>
  <c r="M7" i="2"/>
  <c r="H7" i="2"/>
  <c r="B7" i="2"/>
  <c r="V6" i="2"/>
  <c r="U6" i="2"/>
  <c r="T6" i="2"/>
  <c r="S6" i="2"/>
  <c r="R6" i="2"/>
  <c r="Q6" i="2"/>
  <c r="P6" i="2"/>
  <c r="O6" i="2"/>
  <c r="N6" i="2"/>
  <c r="M6" i="2"/>
  <c r="H6" i="2"/>
  <c r="V5" i="2"/>
  <c r="U5" i="2"/>
  <c r="T5" i="2"/>
  <c r="S5" i="2"/>
  <c r="R5" i="2"/>
  <c r="Q5" i="2"/>
  <c r="P5" i="2"/>
  <c r="O5" i="2"/>
  <c r="N5" i="2"/>
  <c r="M5" i="2"/>
  <c r="H5" i="2"/>
  <c r="F6" i="1" s="1"/>
  <c r="V4" i="2"/>
  <c r="U4" i="2"/>
  <c r="T4" i="2"/>
  <c r="S4" i="2"/>
  <c r="R4" i="2"/>
  <c r="Q4" i="2"/>
  <c r="P4" i="2"/>
  <c r="O4" i="2"/>
  <c r="N4" i="2"/>
  <c r="M4" i="2"/>
  <c r="M5" i="1" s="1"/>
  <c r="H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M11" i="1"/>
  <c r="L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T9" i="1"/>
  <c r="S9" i="1"/>
  <c r="R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R8" i="1"/>
  <c r="Q8" i="1"/>
  <c r="P8" i="1"/>
  <c r="O8" i="1"/>
  <c r="N8" i="1"/>
  <c r="M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K5" i="1"/>
  <c r="J5" i="1"/>
  <c r="I5" i="1"/>
  <c r="H5" i="1"/>
  <c r="G5" i="1"/>
  <c r="F5" i="1"/>
  <c r="E5" i="1"/>
  <c r="D5" i="1"/>
  <c r="C5" i="1"/>
  <c r="B5" i="1"/>
  <c r="A5" i="1"/>
  <c r="AA4" i="1"/>
  <c r="J4" i="1"/>
  <c r="I4" i="1"/>
  <c r="H4" i="1"/>
  <c r="F4" i="1"/>
  <c r="D4" i="1"/>
  <c r="B4" i="1"/>
  <c r="A4" i="1"/>
  <c r="F13" i="1" l="1"/>
  <c r="AT13" i="1"/>
  <c r="AL13" i="1"/>
  <c r="FE9" i="1"/>
  <c r="AL6" i="1"/>
  <c r="FE6" i="1"/>
  <c r="AT6" i="1"/>
  <c r="FE5" i="1"/>
</calcChain>
</file>

<file path=xl/sharedStrings.xml><?xml version="1.0" encoding="utf-8"?>
<sst xmlns="http://schemas.openxmlformats.org/spreadsheetml/2006/main" count="764" uniqueCount="613">
  <si>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</si>
  <si>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</si>
  <si>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</si>
  <si>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</si>
  <si>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</si>
  <si>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</si>
  <si>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</si>
  <si>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</si>
  <si>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</si>
  <si>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</si>
  <si>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</si>
  <si>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</si>
  <si>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</si>
  <si>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</si>
  <si>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</si>
  <si>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</si>
  <si>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</si>
  <si>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</si>
  <si>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</si>
  <si>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</si>
  <si>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</si>
  <si>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</si>
  <si>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</si>
  <si>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</si>
  <si>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</si>
  <si>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</si>
  <si>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</si>
  <si>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</si>
  <si>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</si>
  <si>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</si>
  <si>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</si>
  <si>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</si>
  <si>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</si>
  <si>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</si>
  <si>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</si>
  <si>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</si>
  <si>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</si>
  <si>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</si>
  <si>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</si>
  <si>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</si>
  <si>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</si>
  <si>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</si>
  <si>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</si>
  <si>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</si>
  <si>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</si>
  <si>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</si>
  <si>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</si>
  <si>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</si>
  <si>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</si>
  <si>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</si>
  <si>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</si>
  <si>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</si>
  <si>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</si>
  <si>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</si>
  <si>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</si>
  <si>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</si>
  <si>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</si>
  <si>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</si>
  <si>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</si>
  <si>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</si>
  <si>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</si>
  <si>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</si>
  <si>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</si>
  <si>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</si>
  <si>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</si>
  <si>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</si>
  <si>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</si>
  <si>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</si>
  <si>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</si>
  <si>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</si>
  <si>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</si>
  <si>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</si>
  <si>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</si>
  <si>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</si>
  <si>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</si>
  <si>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</si>
  <si>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</si>
  <si>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</si>
  <si>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</si>
  <si>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</si>
  <si>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</si>
  <si>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</si>
  <si>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</si>
  <si>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</si>
  <si>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</si>
  <si>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</si>
  <si>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</si>
  <si>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</si>
  <si>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</si>
  <si>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</si>
  <si>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</si>
  <si>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</si>
  <si>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</si>
  <si>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</si>
  <si>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</si>
  <si>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</si>
  <si>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</si>
  <si>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</si>
  <si>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</si>
  <si>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</si>
  <si>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</si>
  <si>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</si>
  <si>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</si>
  <si>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</si>
  <si>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</si>
  <si>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</si>
  <si>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</si>
  <si>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</si>
  <si>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</si>
  <si>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</si>
  <si>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</si>
  <si>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</si>
  <si>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</si>
  <si>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</si>
  <si>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</si>
  <si>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</si>
  <si>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</si>
  <si>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</si>
  <si>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</si>
  <si>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</si>
  <si>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</si>
  <si>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</si>
  <si>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</si>
  <si>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</si>
  <si>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</si>
  <si>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</si>
  <si>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</si>
  <si>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</si>
  <si>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</si>
  <si>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</si>
  <si>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</si>
  <si>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</si>
  <si>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</si>
  <si>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</si>
  <si>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</si>
  <si>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</si>
  <si>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</si>
  <si>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</si>
  <si>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</si>
  <si>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</si>
  <si>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</si>
  <si>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</si>
  <si>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</si>
  <si>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</si>
  <si>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</si>
  <si>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</si>
  <si>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</si>
  <si>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</si>
  <si>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</si>
  <si>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</si>
  <si>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</si>
  <si>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</si>
  <si>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</si>
  <si>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</si>
  <si>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</si>
  <si>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</si>
  <si>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</si>
  <si>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</si>
  <si>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</si>
  <si>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</si>
  <si>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</si>
  <si>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</si>
  <si>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</si>
  <si>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</si>
  <si>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</si>
  <si>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</si>
  <si>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</si>
  <si>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</si>
  <si>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</si>
  <si>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</si>
  <si>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</si>
  <si>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</si>
  <si>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</si>
  <si>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</si>
  <si>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</si>
  <si>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</si>
  <si>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</si>
  <si>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</si>
  <si>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</si>
  <si>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</si>
  <si>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</si>
  <si>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</si>
  <si>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</si>
  <si>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</si>
  <si>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</si>
  <si>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</si>
  <si>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</si>
  <si>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</si>
  <si>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</si>
  <si>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</si>
  <si>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</si>
  <si>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</si>
  <si>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</si>
  <si>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</si>
  <si>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</si>
  <si>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</si>
  <si>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</si>
  <si>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</si>
  <si>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</si>
  <si>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</si>
  <si>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</si>
  <si>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</si>
  <si>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</si>
  <si>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</si>
  <si>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</si>
  <si>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</si>
  <si>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</si>
  <si>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</si>
  <si>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</si>
  <si>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</si>
  <si>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</si>
  <si>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</si>
  <si>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</si>
  <si>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</si>
  <si>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</si>
  <si>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</si>
  <si>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</si>
  <si>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</si>
  <si>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</si>
  <si>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</si>
  <si>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</si>
  <si>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</si>
  <si>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</si>
  <si>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</si>
  <si>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</si>
  <si>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</si>
  <si>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</si>
  <si>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</si>
  <si>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</si>
  <si>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</si>
  <si>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</si>
  <si>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</si>
  <si>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</si>
  <si>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</si>
  <si>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</si>
  <si>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</si>
  <si>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</si>
  <si>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</si>
  <si>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</si>
  <si>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</si>
  <si>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</si>
  <si>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</si>
  <si>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</si>
  <si>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</si>
  <si>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</si>
  <si>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</si>
  <si>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</si>
  <si>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</si>
  <si>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</si>
  <si>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</si>
  <si>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</si>
  <si>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</si>
  <si>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</si>
  <si>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</si>
  <si>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</si>
  <si>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</si>
  <si>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</si>
  <si>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</si>
  <si>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</si>
  <si>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</si>
  <si>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</si>
  <si>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</si>
  <si>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</si>
  <si>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</si>
  <si>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</si>
  <si>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</si>
  <si>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</si>
  <si>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</si>
  <si>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</si>
  <si>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</si>
  <si>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</si>
  <si>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</si>
  <si>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</si>
  <si>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</si>
  <si>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</si>
  <si>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</si>
  <si>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</si>
  <si>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</si>
  <si>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</si>
  <si>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</si>
  <si>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</si>
  <si>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</si>
  <si>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</si>
  <si>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</si>
  <si>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</si>
  <si>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</si>
  <si>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</si>
  <si>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</si>
  <si>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</si>
  <si>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</si>
  <si>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</si>
  <si>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</si>
  <si>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</si>
  <si>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</si>
  <si>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</si>
  <si>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</si>
  <si>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</si>
  <si>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</si>
  <si>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</si>
  <si>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</si>
  <si>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</si>
  <si>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</si>
  <si>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</si>
  <si>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</si>
  <si>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</si>
  <si>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</si>
  <si>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</si>
  <si>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</si>
  <si>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</si>
  <si>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</si>
  <si>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</si>
  <si>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</si>
  <si>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</si>
  <si>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</si>
  <si>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</si>
  <si>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</si>
  <si>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</si>
  <si>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</si>
  <si>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</si>
  <si>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</si>
  <si>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</si>
  <si>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</si>
  <si>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</si>
  <si>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</si>
  <si>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</si>
  <si>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</si>
  <si>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</si>
  <si>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</si>
  <si>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</si>
  <si>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</si>
  <si>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</si>
  <si>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</si>
  <si>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</si>
  <si>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</si>
  <si>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</si>
  <si>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</si>
  <si>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</si>
  <si>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</si>
  <si>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</si>
  <si>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</si>
  <si>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</si>
  <si>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</si>
  <si>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</si>
  <si>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</si>
  <si>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</si>
  <si>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</si>
  <si>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</si>
  <si>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</si>
  <si>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</si>
  <si>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</si>
  <si>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</si>
  <si>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</si>
  <si>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Lenovo T440 - US</t>
  </si>
  <si>
    <t>Pruduct Title Backlit</t>
  </si>
  <si>
    <t>MODELS</t>
  </si>
  <si>
    <t>Product Title</t>
  </si>
  <si>
    <t>Product Model</t>
  </si>
  <si>
    <t>T60, T61, R60, R61, T400, T500, R400, R500, W500, W700, W700ds, W701, Z61e, Z61 m, Z61p, Z61t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</si>
  <si>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</si>
  <si>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</si>
  <si>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</si>
  <si>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</si>
  <si>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</si>
  <si>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</si>
  <si>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</si>
  <si>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</si>
  <si>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</si>
  <si>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</si>
  <si>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</si>
  <si>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</si>
  <si>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</si>
  <si>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</si>
  <si>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</si>
  <si>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T500 - DE</t>
  </si>
  <si>
    <t>German</t>
  </si>
  <si>
    <t>Lenovo/T500/DE</t>
  </si>
  <si>
    <t>Price – NON-Backlit</t>
  </si>
  <si>
    <t>Lenovo T500 - FR</t>
  </si>
  <si>
    <t>French</t>
  </si>
  <si>
    <t>Lenovo/T500/FR</t>
  </si>
  <si>
    <t>Packing size</t>
  </si>
  <si>
    <t>Big</t>
  </si>
  <si>
    <t>Lenovo T500 - IT FBA</t>
  </si>
  <si>
    <t>Italian</t>
  </si>
  <si>
    <t>Lenovo/T500/IT</t>
  </si>
  <si>
    <t>Package height (CM)</t>
  </si>
  <si>
    <t>Lenovo T500 - ES</t>
  </si>
  <si>
    <t>Spanish</t>
  </si>
  <si>
    <t>Lenovo/T500/ES</t>
  </si>
  <si>
    <t>Package width (CM)</t>
  </si>
  <si>
    <t>Lenovo T500 - UK</t>
  </si>
  <si>
    <t>UK</t>
  </si>
  <si>
    <t>Lenovo/T500/UK</t>
  </si>
  <si>
    <t>Package length (CM)</t>
  </si>
  <si>
    <t>Lenovo T500 - NOR</t>
  </si>
  <si>
    <t>Scandinavian – Nordic</t>
  </si>
  <si>
    <t>Origin of Product</t>
  </si>
  <si>
    <t>Lenovo T500 - BE</t>
  </si>
  <si>
    <t>Belgian</t>
  </si>
  <si>
    <t>Lenovo/T500/BE</t>
  </si>
  <si>
    <t>Package weight (GR)</t>
  </si>
  <si>
    <t>Lenovo T500 - CH</t>
  </si>
  <si>
    <t>Swiss</t>
  </si>
  <si>
    <t>Lenovo/T500/CH</t>
  </si>
  <si>
    <t>Lenovo T500 - US</t>
  </si>
  <si>
    <t>US</t>
  </si>
  <si>
    <t>Lenovo/T500/US</t>
  </si>
  <si>
    <t>Parent sku</t>
  </si>
  <si>
    <t>Lenovo T500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</si>
  <si>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</si>
  <si>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</si>
  <si>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</si>
  <si>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</si>
  <si>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</si>
  <si>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</si>
  <si>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</si>
  <si>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</si>
  <si>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</si>
  <si>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</si>
  <si>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</si>
  <si>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</si>
  <si>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</si>
  <si>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</si>
  <si>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</si>
  <si>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</si>
  <si>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</si>
  <si>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</si>
  <si>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</si>
  <si>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Warranty Message</t>
  </si>
  <si>
    <t>Bulgarian</t>
  </si>
  <si>
    <t>Czech</t>
  </si>
  <si>
    <t>bullet point 4: regular</t>
  </si>
  <si>
    <t>Danish</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</si>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</sst>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7E6BEEF" TargetMode="External"/><Relationship Id="rId1" Type="http://schemas.openxmlformats.org/officeDocument/2006/relationships/externalLinkPath" Target="file:///57E6BEE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zoomScaleNormal="100" workbookViewId="0">
      <selection activeCell="F14" sqref="F1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611</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612</v>
      </c>
    </row>
    <row r="4" spans="1:193" ht="17" x14ac:dyDescent="0.2">
      <c r="A4" s="2" t="str">
        <f>IF(ISBLANK(Values!E3),"",IF(Values!$B$37="EU","computercomponent","computer"))</f>
        <v>computer</v>
      </c>
      <c r="B4" s="28" t="str">
        <f>Values!B13</f>
        <v>Lenovo T500 parent</v>
      </c>
      <c r="C4" s="28" t="s">
        <v>345</v>
      </c>
      <c r="D4" s="29">
        <f>Values!B14</f>
        <v>5714401500995</v>
      </c>
      <c r="E4" s="2" t="s">
        <v>346</v>
      </c>
      <c r="F4" s="28" t="str">
        <f>SUBSTITUTE(Values!B1, "{language}", "") &amp; " " &amp; Values!B3</f>
        <v>replacement  backlit keyboard for Lenovo Thinkpad  T60, T61, R60, R61, T400, T500, R400, R500, W500, W700, W700ds, W701, Z61e, Z61 m, Z61p, Z61t</v>
      </c>
      <c r="G4" s="28" t="s">
        <v>345</v>
      </c>
      <c r="H4" s="2" t="str">
        <f>Values!B16</f>
        <v>laptop-computer-replacement-parts</v>
      </c>
      <c r="I4" s="2" t="str">
        <f>IF(ISBLANK(Values!E3),"","4730574031")</f>
        <v>4730574031</v>
      </c>
      <c r="J4" s="30" t="str">
        <f>Values!B13</f>
        <v>Lenovo T500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Lenovo T500 - DE</v>
      </c>
      <c r="C5" s="30" t="str">
        <f>IF(ISBLANK(Values!E4),"","TellusRem")</f>
        <v>TellusRem</v>
      </c>
      <c r="D5" s="29">
        <f>IF(ISBLANK(Values!E4),"",Values!E4)</f>
        <v>5714401500193</v>
      </c>
      <c r="E5" s="2" t="str">
        <f>IF(ISBLANK(Values!E4),"","EAN")</f>
        <v>EAN</v>
      </c>
      <c r="F5" s="28" t="str">
        <f>IF(ISBLANK(Values!E4),"",IF(Values!J4, SUBSTITUTE(Values!$B$1, "{language}", Values!H4) &amp; " " &amp;Values!$B$3, SUBSTITUTE(Values!$B$2, "{language}", Values!$H4) &amp; " " &amp;Values!$B$3))</f>
        <v>replacement German non-backlit keyboard for Lenovo Thinkpad  T60, T61, R60, R61, T400, T500, R400, R500, W500, W700, W700ds, W701, Z61e, Z61 m, Z61p, Z61t</v>
      </c>
      <c r="G5" s="30" t="str">
        <f>IF(ISBLANK(Values!E4),"","TellusRem")</f>
        <v>TellusRem</v>
      </c>
      <c r="H5" s="2" t="str">
        <f>IF(ISBLANK(Values!E4),"",Values!$B$16)</f>
        <v>laptop-computer-replacement-parts</v>
      </c>
      <c r="I5" s="2" t="str">
        <f>IF(ISBLANK(Values!E4),"","4730574031")</f>
        <v>4730574031</v>
      </c>
      <c r="J5" s="32" t="str">
        <f>IF(ISBLANK(Values!E4),"",Values!F4 )</f>
        <v>Lenovo T500 - DE</v>
      </c>
      <c r="K5" s="28">
        <f>IF(ISBLANK(Values!E4),"",IF(Values!J4, Values!$B$4, Values!$B$5))</f>
        <v>37</v>
      </c>
      <c r="L5" s="28">
        <f>IF(ISBLANK(Values!E4),"",IF($CO5="DEFAULT", Values!$B$18, ""))</f>
        <v>5</v>
      </c>
      <c r="M5" s="28" t="str">
        <f>IF(ISBLANK(Values!E4),"",Values!$M4)</f>
        <v>https://raw.githubusercontent.com/PatrickVibild/TellusAmazonPictures/master/pictures/Lenovo/T500/DE/1.jpg</v>
      </c>
      <c r="N5" s="28" t="str">
        <f>IF(ISBLANK(Values!$F4),"",Values!N4)</f>
        <v>https://raw.githubusercontent.com/PatrickVibild/TellusAmazonPictures/master/pictures/Lenovo/T500/DE/2.jpg</v>
      </c>
      <c r="O5" s="28" t="str">
        <f>IF(ISBLANK(Values!$F4),"",Values!O4)</f>
        <v>https://raw.githubusercontent.com/PatrickVibild/TellusAmazonPictures/master/pictures/Lenovo/T500/DE/3.jpg</v>
      </c>
      <c r="P5" s="28" t="str">
        <f>IF(ISBLANK(Values!$F4),"",Values!P4)</f>
        <v>https://raw.githubusercontent.com/PatrickVibild/TellusAmazonPictures/master/pictures/Lenovo/T500/DE/4.jpg</v>
      </c>
      <c r="Q5" s="28" t="str">
        <f>IF(ISBLANK(Values!$F4),"",Values!Q4)</f>
        <v>https://raw.githubusercontent.com/PatrickVibild/TellusAmazonPictures/master/pictures/Lenovo/T500/DE/5.jpg</v>
      </c>
      <c r="R5" s="28" t="str">
        <f>IF(ISBLANK(Values!$F4),"",Values!R4)</f>
        <v>https://raw.githubusercontent.com/PatrickVibild/TellusAmazonPictures/master/pictures/Lenovo/T500/DE/6.jpg</v>
      </c>
      <c r="S5" s="28" t="str">
        <f>IF(ISBLANK(Values!$F4),"",Values!S4)</f>
        <v>https://raw.githubusercontent.com/PatrickVibild/TellusAmazonPictures/master/pictures/Lenovo/T500/DE/7.jpg</v>
      </c>
      <c r="T5" s="28" t="str">
        <f>IF(ISBLANK(Values!$F4),"",Values!T4)</f>
        <v>https://raw.githubusercontent.com/PatrickVibild/TellusAmazonPictures/master/pictures/Lenovo/T500/DE/8.jpg</v>
      </c>
      <c r="U5" s="28" t="str">
        <f>IF(ISBLANK(Values!$F4),"",Values!U4)</f>
        <v>https://raw.githubusercontent.com/PatrickVibild/TellusAmazonPictures/master/pictures/Lenovo/T500/DE/9.jpg</v>
      </c>
      <c r="W5" s="30" t="str">
        <f>IF(ISBLANK(Values!E4),"","Child")</f>
        <v>Child</v>
      </c>
      <c r="X5" s="30" t="str">
        <f>IF(ISBLANK(Values!E4),"",Values!$B$13)</f>
        <v>Lenovo T500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37</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37</v>
      </c>
    </row>
    <row r="6" spans="1:193" ht="48" x14ac:dyDescent="0.2">
      <c r="A6" s="2" t="str">
        <f>IF(ISBLANK(Values!E5),"",IF(Values!$B$37="EU","computercomponent","computer"))</f>
        <v>computer</v>
      </c>
      <c r="B6" s="34" t="str">
        <f>IF(ISBLANK(Values!E5),"",Values!F5)</f>
        <v>Lenovo T500 - FR</v>
      </c>
      <c r="C6" s="30" t="str">
        <f>IF(ISBLANK(Values!E5),"","TellusRem")</f>
        <v>TellusRem</v>
      </c>
      <c r="D6" s="29">
        <f>IF(ISBLANK(Values!E5),"",Values!E5)</f>
        <v>5714401500025</v>
      </c>
      <c r="E6" s="2" t="str">
        <f>IF(ISBLANK(Values!E5),"","EAN")</f>
        <v>EAN</v>
      </c>
      <c r="F6" s="28" t="str">
        <f>IF(ISBLANK(Values!E5),"",IF(Values!J5, SUBSTITUTE(Values!$B$1, "{language}", Values!H5) &amp; " " &amp;Values!$B$3, SUBSTITUTE(Values!$B$2, "{language}", Values!$H5) &amp; " " &amp;Values!$B$3))</f>
        <v>replacement French non-backlit keyboard for Lenovo Thinkpad  T60, T61, R60, R61, T400, T500, R400, R500, W500, W700, W700ds, W701, Z61e, Z61 m, Z61p, Z61t</v>
      </c>
      <c r="G6" s="30" t="str">
        <f>IF(ISBLANK(Values!E5),"","TellusRem")</f>
        <v>TellusRem</v>
      </c>
      <c r="H6" s="2" t="str">
        <f>IF(ISBLANK(Values!E5),"",Values!$B$16)</f>
        <v>laptop-computer-replacement-parts</v>
      </c>
      <c r="I6" s="2" t="str">
        <f>IF(ISBLANK(Values!E5),"","4730574031")</f>
        <v>4730574031</v>
      </c>
      <c r="J6" s="32" t="str">
        <f>IF(ISBLANK(Values!E5),"",Values!F5 )</f>
        <v>Lenovo T500 - FR</v>
      </c>
      <c r="K6" s="28">
        <f>IF(ISBLANK(Values!E5),"",IF(Values!J5, Values!$B$4, Values!$B$5))</f>
        <v>37</v>
      </c>
      <c r="L6" s="28">
        <f>IF(ISBLANK(Values!E5),"",IF($CO6="DEFAULT", Values!$B$18, ""))</f>
        <v>5</v>
      </c>
      <c r="M6" s="28" t="str">
        <f>IF(ISBLANK(Values!E5),"",Values!$M5)</f>
        <v>https://raw.githubusercontent.com/PatrickVibild/TellusAmazonPictures/master/pictures/Lenovo/T500/FR/1.jpg</v>
      </c>
      <c r="N6" s="28" t="str">
        <f>IF(ISBLANK(Values!$F5),"",Values!N5)</f>
        <v>https://raw.githubusercontent.com/PatrickVibild/TellusAmazonPictures/master/pictures/Lenovo/T500/FR/2.jpg</v>
      </c>
      <c r="O6" s="28" t="str">
        <f>IF(ISBLANK(Values!$F5),"",Values!O5)</f>
        <v>https://raw.githubusercontent.com/PatrickVibild/TellusAmazonPictures/master/pictures/Lenovo/T500/FR/3.jpg</v>
      </c>
      <c r="P6" s="28" t="str">
        <f>IF(ISBLANK(Values!$F5),"",Values!P5)</f>
        <v>https://raw.githubusercontent.com/PatrickVibild/TellusAmazonPictures/master/pictures/Lenovo/T500/FR/4.jpg</v>
      </c>
      <c r="Q6" s="28" t="str">
        <f>IF(ISBLANK(Values!$F5),"",Values!Q5)</f>
        <v>https://raw.githubusercontent.com/PatrickVibild/TellusAmazonPictures/master/pictures/Lenovo/T500/FR/5.jpg</v>
      </c>
      <c r="R6" s="28" t="str">
        <f>IF(ISBLANK(Values!$F5),"",Values!R5)</f>
        <v>https://raw.githubusercontent.com/PatrickVibild/TellusAmazonPictures/master/pictures/Lenovo/T500/FR/6.jpg</v>
      </c>
      <c r="S6" s="28" t="str">
        <f>IF(ISBLANK(Values!$F5),"",Values!S5)</f>
        <v>https://raw.githubusercontent.com/PatrickVibild/TellusAmazonPictures/master/pictures/Lenovo/T500/FR/7.jpg</v>
      </c>
      <c r="T6" s="28" t="str">
        <f>IF(ISBLANK(Values!$F5),"",Values!T5)</f>
        <v>https://raw.githubusercontent.com/PatrickVibild/TellusAmazonPictures/master/pictures/Lenovo/T500/FR/8.jpg</v>
      </c>
      <c r="U6" s="28" t="str">
        <f>IF(ISBLANK(Values!$F5),"",Values!U5)</f>
        <v>https://raw.githubusercontent.com/PatrickVibild/TellusAmazonPictures/master/pictures/Lenovo/T500/FR/9.jpg</v>
      </c>
      <c r="W6" s="30" t="str">
        <f>IF(ISBLANK(Values!E5),"","Child")</f>
        <v>Child</v>
      </c>
      <c r="X6" s="30" t="str">
        <f>IF(ISBLANK(Values!E5),"",Values!$B$13)</f>
        <v>Lenovo T500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37</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37</v>
      </c>
    </row>
    <row r="7" spans="1:193" ht="48" x14ac:dyDescent="0.2">
      <c r="A7" s="2" t="str">
        <f>IF(ISBLANK(Values!E6),"",IF(Values!$B$37="EU","computercomponent","computer"))</f>
        <v>computer</v>
      </c>
      <c r="B7" s="34" t="str">
        <f>IF(ISBLANK(Values!E6),"",Values!F6)</f>
        <v>Lenovo T500 - IT FBA</v>
      </c>
      <c r="C7" s="30" t="str">
        <f>IF(ISBLANK(Values!E6),"","TellusRem")</f>
        <v>TellusRem</v>
      </c>
      <c r="D7" s="29">
        <f>IF(ISBLANK(Values!E6),"",Values!E6)</f>
        <v>5714401500032</v>
      </c>
      <c r="E7" s="2" t="str">
        <f>IF(ISBLANK(Values!E6),"","EAN")</f>
        <v>EAN</v>
      </c>
      <c r="F7" s="28" t="str">
        <f>IF(ISBLANK(Values!E6),"",IF(Values!J6, SUBSTITUTE(Values!$B$1, "{language}", Values!H6) &amp; " " &amp;Values!$B$3, SUBSTITUTE(Values!$B$2, "{language}", Values!$H6) &amp; " " &amp;Values!$B$3))</f>
        <v>replacement Italian non-backlit keyboard for Lenovo Thinkpad  T60, T61, R60, R61, T400, T500, R400, R500, W500, W700, W700ds, W701, Z61e, Z61 m, Z61p, Z61t</v>
      </c>
      <c r="G7" s="30" t="str">
        <f>IF(ISBLANK(Values!E6),"","TellusRem")</f>
        <v>TellusRem</v>
      </c>
      <c r="H7" s="2" t="str">
        <f>IF(ISBLANK(Values!E6),"",Values!$B$16)</f>
        <v>laptop-computer-replacement-parts</v>
      </c>
      <c r="I7" s="2" t="str">
        <f>IF(ISBLANK(Values!E6),"","4730574031")</f>
        <v>4730574031</v>
      </c>
      <c r="J7" s="32" t="str">
        <f>IF(ISBLANK(Values!E6),"",Values!F6 )</f>
        <v>Lenovo T500 - IT FBA</v>
      </c>
      <c r="K7" s="28">
        <f>IF(ISBLANK(Values!E6),"",IF(Values!J6, Values!$B$4, Values!$B$5))</f>
        <v>37</v>
      </c>
      <c r="L7" s="28">
        <f>IF(ISBLANK(Values!E6),"",IF($CO7="DEFAULT", Values!$B$18, ""))</f>
        <v>5</v>
      </c>
      <c r="M7" s="28" t="str">
        <f>IF(ISBLANK(Values!E6),"",Values!$M6)</f>
        <v>https://raw.githubusercontent.com/PatrickVibild/TellusAmazonPictures/master/pictures/Lenovo/T500/IT/1.jpg</v>
      </c>
      <c r="N7" s="28" t="str">
        <f>IF(ISBLANK(Values!$F6),"",Values!N6)</f>
        <v>https://raw.githubusercontent.com/PatrickVibild/TellusAmazonPictures/master/pictures/Lenovo/T500/IT/2.jpg</v>
      </c>
      <c r="O7" s="28" t="str">
        <f>IF(ISBLANK(Values!$F6),"",Values!O6)</f>
        <v>https://raw.githubusercontent.com/PatrickVibild/TellusAmazonPictures/master/pictures/Lenovo/T500/IT/3.jpg</v>
      </c>
      <c r="P7" s="28" t="str">
        <f>IF(ISBLANK(Values!$F6),"",Values!P6)</f>
        <v>https://raw.githubusercontent.com/PatrickVibild/TellusAmazonPictures/master/pictures/Lenovo/T500/IT/4.jpg</v>
      </c>
      <c r="Q7" s="28" t="str">
        <f>IF(ISBLANK(Values!$F6),"",Values!Q6)</f>
        <v>https://raw.githubusercontent.com/PatrickVibild/TellusAmazonPictures/master/pictures/Lenovo/T500/IT/5.jpg</v>
      </c>
      <c r="R7" s="28" t="str">
        <f>IF(ISBLANK(Values!$F6),"",Values!R6)</f>
        <v>https://raw.githubusercontent.com/PatrickVibild/TellusAmazonPictures/master/pictures/Lenovo/T500/IT/6.jpg</v>
      </c>
      <c r="S7" s="28" t="str">
        <f>IF(ISBLANK(Values!$F6),"",Values!S6)</f>
        <v>https://raw.githubusercontent.com/PatrickVibild/TellusAmazonPictures/master/pictures/Lenovo/T500/IT/7.jpg</v>
      </c>
      <c r="T7" s="28" t="str">
        <f>IF(ISBLANK(Values!$F6),"",Values!T6)</f>
        <v>https://raw.githubusercontent.com/PatrickVibild/TellusAmazonPictures/master/pictures/Lenovo/T500/IT/8.jpg</v>
      </c>
      <c r="U7" s="28" t="str">
        <f>IF(ISBLANK(Values!$F6),"",Values!U6)</f>
        <v>https://raw.githubusercontent.com/PatrickVibild/TellusAmazonPictures/master/pictures/Lenovo/T500/IT/9.jpg</v>
      </c>
      <c r="W7" s="30" t="str">
        <f>IF(ISBLANK(Values!E6),"","Child")</f>
        <v>Child</v>
      </c>
      <c r="X7" s="30" t="str">
        <f>IF(ISBLANK(Values!E6),"",Values!$B$13)</f>
        <v>Lenovo T500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37</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37</v>
      </c>
    </row>
    <row r="8" spans="1:193" ht="48" x14ac:dyDescent="0.2">
      <c r="A8" s="2" t="str">
        <f>IF(ISBLANK(Values!E7),"",IF(Values!$B$37="EU","computercomponent","computer"))</f>
        <v>computer</v>
      </c>
      <c r="B8" s="34" t="str">
        <f>IF(ISBLANK(Values!E7),"",Values!F7)</f>
        <v>Lenovo T500 - ES</v>
      </c>
      <c r="C8" s="30" t="str">
        <f>IF(ISBLANK(Values!E7),"","TellusRem")</f>
        <v>TellusRem</v>
      </c>
      <c r="D8" s="29">
        <f>IF(ISBLANK(Values!E7),"",Values!E7)</f>
        <v>5714401500049</v>
      </c>
      <c r="E8" s="2" t="str">
        <f>IF(ISBLANK(Values!E7),"","EAN")</f>
        <v>EAN</v>
      </c>
      <c r="F8" s="28" t="str">
        <f>IF(ISBLANK(Values!E7),"",IF(Values!J7, SUBSTITUTE(Values!$B$1, "{language}", Values!H7) &amp; " " &amp;Values!$B$3, SUBSTITUTE(Values!$B$2, "{language}", Values!$H7) &amp; " " &amp;Values!$B$3))</f>
        <v>replacement Spanish non-backlit keyboard for Lenovo Thinkpad  T60, T61, R60, R61, T400, T500, R400, R500, W500, W700, W700ds, W701, Z61e, Z61 m, Z61p, Z61t</v>
      </c>
      <c r="G8" s="30" t="str">
        <f>IF(ISBLANK(Values!E7),"","TellusRem")</f>
        <v>TellusRem</v>
      </c>
      <c r="H8" s="2" t="str">
        <f>IF(ISBLANK(Values!E7),"",Values!$B$16)</f>
        <v>laptop-computer-replacement-parts</v>
      </c>
      <c r="I8" s="2" t="str">
        <f>IF(ISBLANK(Values!E7),"","4730574031")</f>
        <v>4730574031</v>
      </c>
      <c r="J8" s="32" t="str">
        <f>IF(ISBLANK(Values!E7),"",Values!F7 )</f>
        <v>Lenovo T500 - ES</v>
      </c>
      <c r="K8" s="28">
        <f>IF(ISBLANK(Values!E7),"",IF(Values!J7, Values!$B$4, Values!$B$5))</f>
        <v>37</v>
      </c>
      <c r="L8" s="28">
        <f>IF(ISBLANK(Values!E7),"",IF($CO8="DEFAULT", Values!$B$18, ""))</f>
        <v>5</v>
      </c>
      <c r="M8" s="28" t="str">
        <f>IF(ISBLANK(Values!E7),"",Values!$M7)</f>
        <v>https://raw.githubusercontent.com/PatrickVibild/TellusAmazonPictures/master/pictures/Lenovo/T500/ES/1.jpg</v>
      </c>
      <c r="N8" s="28" t="str">
        <f>IF(ISBLANK(Values!$F7),"",Values!N7)</f>
        <v>https://raw.githubusercontent.com/PatrickVibild/TellusAmazonPictures/master/pictures/Lenovo/T500/ES/2.jpg</v>
      </c>
      <c r="O8" s="28" t="str">
        <f>IF(ISBLANK(Values!$F7),"",Values!O7)</f>
        <v>https://raw.githubusercontent.com/PatrickVibild/TellusAmazonPictures/master/pictures/Lenovo/T500/ES/3.jpg</v>
      </c>
      <c r="P8" s="28" t="str">
        <f>IF(ISBLANK(Values!$F7),"",Values!P7)</f>
        <v>https://raw.githubusercontent.com/PatrickVibild/TellusAmazonPictures/master/pictures/Lenovo/T500/ES/4.jpg</v>
      </c>
      <c r="Q8" s="28" t="str">
        <f>IF(ISBLANK(Values!$F7),"",Values!Q7)</f>
        <v>https://raw.githubusercontent.com/PatrickVibild/TellusAmazonPictures/master/pictures/Lenovo/T500/ES/5.jpg</v>
      </c>
      <c r="R8" s="28" t="str">
        <f>IF(ISBLANK(Values!$F7),"",Values!R7)</f>
        <v>https://raw.githubusercontent.com/PatrickVibild/TellusAmazonPictures/master/pictures/Lenovo/T500/ES/6.jpg</v>
      </c>
      <c r="S8" s="28" t="str">
        <f>IF(ISBLANK(Values!$F7),"",Values!S7)</f>
        <v>https://raw.githubusercontent.com/PatrickVibild/TellusAmazonPictures/master/pictures/Lenovo/T500/ES/7.jpg</v>
      </c>
      <c r="T8" s="28" t="str">
        <f>IF(ISBLANK(Values!$F7),"",Values!T7)</f>
        <v>https://raw.githubusercontent.com/PatrickVibild/TellusAmazonPictures/master/pictures/Lenovo/T500/ES/8.jpg</v>
      </c>
      <c r="U8" s="28" t="str">
        <f>IF(ISBLANK(Values!$F7),"",Values!U7)</f>
        <v>https://raw.githubusercontent.com/PatrickVibild/TellusAmazonPictures/master/pictures/Lenovo/T500/ES/9.jpg</v>
      </c>
      <c r="W8" s="30" t="str">
        <f>IF(ISBLANK(Values!E7),"","Child")</f>
        <v>Child</v>
      </c>
      <c r="X8" s="30" t="str">
        <f>IF(ISBLANK(Values!E7),"",Values!$B$13)</f>
        <v>Lenovo T500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37</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37</v>
      </c>
    </row>
    <row r="9" spans="1:193" ht="48" x14ac:dyDescent="0.2">
      <c r="A9" s="2" t="str">
        <f>IF(ISBLANK(Values!E8),"",IF(Values!$B$37="EU","computercomponent","computer"))</f>
        <v>computer</v>
      </c>
      <c r="B9" s="34" t="str">
        <f>IF(ISBLANK(Values!E8),"",Values!F8)</f>
        <v>Lenovo T500 - UK</v>
      </c>
      <c r="C9" s="30" t="str">
        <f>IF(ISBLANK(Values!E8),"","TellusRem")</f>
        <v>TellusRem</v>
      </c>
      <c r="D9" s="29">
        <f>IF(ISBLANK(Values!E8),"",Values!E8)</f>
        <v>5714401500056</v>
      </c>
      <c r="E9" s="2" t="str">
        <f>IF(ISBLANK(Values!E8),"","EAN")</f>
        <v>EAN</v>
      </c>
      <c r="F9" s="28" t="str">
        <f>IF(ISBLANK(Values!E8),"",IF(Values!J8, SUBSTITUTE(Values!$B$1, "{language}", Values!H8) &amp; " " &amp;Values!$B$3, SUBSTITUTE(Values!$B$2, "{language}", Values!$H8) &amp; " " &amp;Values!$B$3))</f>
        <v>replacement UK non-backlit keyboard for Lenovo Thinkpad  T60, T61, R60, R61, T400, T500, R400, R500, W500, W700, W700ds, W701, Z61e, Z61 m, Z61p, Z61t</v>
      </c>
      <c r="G9" s="30" t="str">
        <f>IF(ISBLANK(Values!E8),"","TellusRem")</f>
        <v>TellusRem</v>
      </c>
      <c r="H9" s="2" t="str">
        <f>IF(ISBLANK(Values!E8),"",Values!$B$16)</f>
        <v>laptop-computer-replacement-parts</v>
      </c>
      <c r="I9" s="2" t="str">
        <f>IF(ISBLANK(Values!E8),"","4730574031")</f>
        <v>4730574031</v>
      </c>
      <c r="J9" s="32" t="str">
        <f>IF(ISBLANK(Values!E8),"",Values!F8 )</f>
        <v>Lenovo T500 - UK</v>
      </c>
      <c r="K9" s="28">
        <f>IF(ISBLANK(Values!E8),"",IF(Values!J8, Values!$B$4, Values!$B$5))</f>
        <v>37</v>
      </c>
      <c r="L9" s="28">
        <f>IF(ISBLANK(Values!E8),"",IF($CO9="DEFAULT", Values!$B$18, ""))</f>
        <v>5</v>
      </c>
      <c r="M9" s="28" t="str">
        <f>IF(ISBLANK(Values!E8),"",Values!$M8)</f>
        <v>https://raw.githubusercontent.com/PatrickVibild/TellusAmazonPictures/master/pictures/Lenovo/T500/UK/1.jpg</v>
      </c>
      <c r="N9" s="28" t="str">
        <f>IF(ISBLANK(Values!$F8),"",Values!N8)</f>
        <v>https://raw.githubusercontent.com/PatrickVibild/TellusAmazonPictures/master/pictures/Lenovo/T500/UK/2.jpg</v>
      </c>
      <c r="O9" s="28" t="str">
        <f>IF(ISBLANK(Values!$F8),"",Values!O8)</f>
        <v>https://raw.githubusercontent.com/PatrickVibild/TellusAmazonPictures/master/pictures/Lenovo/T500/UK/3.jpg</v>
      </c>
      <c r="P9" s="28" t="str">
        <f>IF(ISBLANK(Values!$F8),"",Values!P8)</f>
        <v>https://raw.githubusercontent.com/PatrickVibild/TellusAmazonPictures/master/pictures/Lenovo/T500/UK/4.jpg</v>
      </c>
      <c r="Q9" s="28" t="str">
        <f>IF(ISBLANK(Values!$F8),"",Values!Q8)</f>
        <v>https://raw.githubusercontent.com/PatrickVibild/TellusAmazonPictures/master/pictures/Lenovo/T500/UK/5.jpg</v>
      </c>
      <c r="R9" s="28" t="str">
        <f>IF(ISBLANK(Values!$F8),"",Values!R8)</f>
        <v>https://raw.githubusercontent.com/PatrickVibild/TellusAmazonPictures/master/pictures/Lenovo/T500/UK/6.jpg</v>
      </c>
      <c r="S9" s="28" t="str">
        <f>IF(ISBLANK(Values!$F8),"",Values!S8)</f>
        <v>https://raw.githubusercontent.com/PatrickVibild/TellusAmazonPictures/master/pictures/Lenovo/T500/UK/7.jpg</v>
      </c>
      <c r="T9" s="28" t="str">
        <f>IF(ISBLANK(Values!$F8),"",Values!T8)</f>
        <v>https://raw.githubusercontent.com/PatrickVibild/TellusAmazonPictures/master/pictures/Lenovo/T500/UK/8.jpg</v>
      </c>
      <c r="U9" s="28" t="str">
        <f>IF(ISBLANK(Values!$F8),"",Values!U8)</f>
        <v>https://raw.githubusercontent.com/PatrickVibild/TellusAmazonPictures/master/pictures/Lenovo/T500/UK/9.jpg</v>
      </c>
      <c r="W9" s="30" t="str">
        <f>IF(ISBLANK(Values!E8),"","Child")</f>
        <v>Child</v>
      </c>
      <c r="X9" s="30" t="str">
        <f>IF(ISBLANK(Values!E8),"",Values!$B$13)</f>
        <v>Lenovo T500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37</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37</v>
      </c>
    </row>
    <row r="10" spans="1:193" ht="48" x14ac:dyDescent="0.2">
      <c r="A10" s="2" t="str">
        <f>IF(ISBLANK(Values!E9),"",IF(Values!$B$37="EU","computercomponent","computer"))</f>
        <v>computer</v>
      </c>
      <c r="B10" s="34" t="str">
        <f>IF(ISBLANK(Values!E9),"",Values!F9)</f>
        <v>Lenovo T500 - NOR</v>
      </c>
      <c r="C10" s="30" t="str">
        <f>IF(ISBLANK(Values!E9),"","TellusRem")</f>
        <v>TellusRem</v>
      </c>
      <c r="D10" s="29">
        <f>IF(ISBLANK(Values!E9),"",Values!E9)</f>
        <v>5714401500063</v>
      </c>
      <c r="E10" s="2" t="str">
        <f>IF(ISBLANK(Values!E9),"","EAN")</f>
        <v>EAN</v>
      </c>
      <c r="F10" s="28" t="str">
        <f>IF(ISBLANK(Values!E9),"",IF(Values!J9, SUBSTITUTE(Values!$B$1, "{language}", Values!H9) &amp; " " &amp;Values!$B$3, SUBSTITUTE(Values!$B$2, "{language}", Values!$H9) &amp; " " &amp;Values!$B$3))</f>
        <v>replacement Scandinavian – Nordic non-backlit keyboard for Lenovo Thinkpad  T60, T61, R60, R61, T400, T500, R400, R500, W500, W700, W700ds, W701, Z61e, Z61 m, Z61p, Z61t</v>
      </c>
      <c r="G10" s="30" t="str">
        <f>IF(ISBLANK(Values!E9),"","TellusRem")</f>
        <v>TellusRem</v>
      </c>
      <c r="H10" s="2" t="str">
        <f>IF(ISBLANK(Values!E9),"",Values!$B$16)</f>
        <v>laptop-computer-replacement-parts</v>
      </c>
      <c r="I10" s="2" t="str">
        <f>IF(ISBLANK(Values!E9),"","4730574031")</f>
        <v>4730574031</v>
      </c>
      <c r="J10" s="32" t="str">
        <f>IF(ISBLANK(Values!E9),"",Values!F9 )</f>
        <v>Lenovo T500 - NOR</v>
      </c>
      <c r="K10" s="28">
        <f>IF(ISBLANK(Values!E9),"",IF(Values!J9, Values!$B$4, Values!$B$5))</f>
        <v>37</v>
      </c>
      <c r="L10" s="28">
        <f>IF(ISBLANK(Values!E9),"",IF($CO10="DEFAULT", Values!$B$18, ""))</f>
        <v>5</v>
      </c>
      <c r="M10" s="28" t="str">
        <f>IF(ISBLANK(Values!E9),"",Values!$M9)</f>
        <v>https://raw.githubusercontent.com/PatrickVibild/TellusAmazonPictures/master/pictures/Lenovo/T500/DE/1.jpg</v>
      </c>
      <c r="N10" s="28" t="str">
        <f>IF(ISBLANK(Values!$F9),"",Values!N9)</f>
        <v>https://raw.githubusercontent.com/PatrickVibild/TellusAmazonPictures/master/pictures/Lenovo/T500/DE/2.jpg</v>
      </c>
      <c r="O10" s="28" t="str">
        <f>IF(ISBLANK(Values!$F9),"",Values!O9)</f>
        <v>https://raw.githubusercontent.com/PatrickVibild/TellusAmazonPictures/master/pictures/Lenovo/T500/DE/3.jpg</v>
      </c>
      <c r="P10" s="28" t="str">
        <f>IF(ISBLANK(Values!$F9),"",Values!P9)</f>
        <v>https://raw.githubusercontent.com/PatrickVibild/TellusAmazonPictures/master/pictures/Lenovo/T500/DE/4.jpg</v>
      </c>
      <c r="Q10" s="28" t="str">
        <f>IF(ISBLANK(Values!$F9),"",Values!Q9)</f>
        <v>https://raw.githubusercontent.com/PatrickVibild/TellusAmazonPictures/master/pictures/Lenovo/T500/DE/5.jpg</v>
      </c>
      <c r="R10" s="28" t="str">
        <f>IF(ISBLANK(Values!$F9),"",Values!R9)</f>
        <v>https://raw.githubusercontent.com/PatrickVibild/TellusAmazonPictures/master/pictures/Lenovo/T500/DE/6.jpg</v>
      </c>
      <c r="S10" s="28" t="str">
        <f>IF(ISBLANK(Values!$F9),"",Values!S9)</f>
        <v>https://raw.githubusercontent.com/PatrickVibild/TellusAmazonPictures/master/pictures/Lenovo/T500/DE/7.jpg</v>
      </c>
      <c r="T10" s="28" t="str">
        <f>IF(ISBLANK(Values!$F9),"",Values!T9)</f>
        <v>https://raw.githubusercontent.com/PatrickVibild/TellusAmazonPictures/master/pictures/Lenovo/T500/DE/8.jpg</v>
      </c>
      <c r="U10" s="28" t="str">
        <f>IF(ISBLANK(Values!$F9),"",Values!U9)</f>
        <v>https://raw.githubusercontent.com/PatrickVibild/TellusAmazonPictures/master/pictures/Lenovo/T500/DE/9.jpg</v>
      </c>
      <c r="W10" s="30" t="str">
        <f>IF(ISBLANK(Values!E9),"","Child")</f>
        <v>Child</v>
      </c>
      <c r="X10" s="30" t="str">
        <f>IF(ISBLANK(Values!E9),"",Values!$B$13)</f>
        <v>Lenovo T500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37</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37</v>
      </c>
    </row>
    <row r="11" spans="1:193" ht="48" x14ac:dyDescent="0.2">
      <c r="A11" s="2" t="str">
        <f>IF(ISBLANK(Values!E10),"",IF(Values!$B$37="EU","computercomponent","computer"))</f>
        <v>computer</v>
      </c>
      <c r="B11" s="34" t="str">
        <f>IF(ISBLANK(Values!E10),"",Values!F10)</f>
        <v>Lenovo T500 - BE</v>
      </c>
      <c r="C11" s="30" t="str">
        <f>IF(ISBLANK(Values!E10),"","TellusRem")</f>
        <v>TellusRem</v>
      </c>
      <c r="D11" s="29">
        <f>IF(ISBLANK(Values!E10),"",Values!E10)</f>
        <v>5714401500070</v>
      </c>
      <c r="E11" s="2" t="str">
        <f>IF(ISBLANK(Values!E10),"","EAN")</f>
        <v>EAN</v>
      </c>
      <c r="F11" s="28" t="str">
        <f>IF(ISBLANK(Values!E10),"",IF(Values!J10, SUBSTITUTE(Values!$B$1, "{language}", Values!H10) &amp; " " &amp;Values!$B$3, SUBSTITUTE(Values!$B$2, "{language}", Values!$H10) &amp; " " &amp;Values!$B$3))</f>
        <v>replacement Belgian non-backlit keyboard for Lenovo Thinkpad  T60, T61, R60, R61, T400, T500, R400, R500, W500, W700, W700ds, W701, Z61e, Z61 m, Z61p, Z61t</v>
      </c>
      <c r="G11" s="30" t="str">
        <f>IF(ISBLANK(Values!E10),"","TellusRem")</f>
        <v>TellusRem</v>
      </c>
      <c r="H11" s="2" t="str">
        <f>IF(ISBLANK(Values!E10),"",Values!$B$16)</f>
        <v>laptop-computer-replacement-parts</v>
      </c>
      <c r="I11" s="2" t="str">
        <f>IF(ISBLANK(Values!E10),"","4730574031")</f>
        <v>4730574031</v>
      </c>
      <c r="J11" s="32" t="str">
        <f>IF(ISBLANK(Values!E10),"",Values!F10 )</f>
        <v>Lenovo T500 - BE</v>
      </c>
      <c r="K11" s="28">
        <f>IF(ISBLANK(Values!E10),"",IF(Values!J10, Values!$B$4, Values!$B$5))</f>
        <v>37</v>
      </c>
      <c r="L11" s="28">
        <f>IF(ISBLANK(Values!E10),"",IF($CO11="DEFAULT", Values!$B$18, ""))</f>
        <v>5</v>
      </c>
      <c r="M11" s="28" t="str">
        <f>IF(ISBLANK(Values!E10),"",Values!$M10)</f>
        <v>https://raw.githubusercontent.com/PatrickVibild/TellusAmazonPictures/master/pictures/Lenovo/T500/BE/1.jpg</v>
      </c>
      <c r="N11" s="28" t="str">
        <f>IF(ISBLANK(Values!$F10),"",Values!N10)</f>
        <v>https://raw.githubusercontent.com/PatrickVibild/TellusAmazonPictures/master/pictures/Lenovo/T500/BE/2.jpg</v>
      </c>
      <c r="O11" s="28" t="str">
        <f>IF(ISBLANK(Values!$F10),"",Values!O10)</f>
        <v>https://raw.githubusercontent.com/PatrickVibild/TellusAmazonPictures/master/pictures/Lenovo/T500/BE/3.jpg</v>
      </c>
      <c r="P11" s="28" t="str">
        <f>IF(ISBLANK(Values!$F10),"",Values!P10)</f>
        <v>https://raw.githubusercontent.com/PatrickVibild/TellusAmazonPictures/master/pictures/Lenovo/T500/BE/4.jpg</v>
      </c>
      <c r="Q11" s="28" t="str">
        <f>IF(ISBLANK(Values!$F10),"",Values!Q10)</f>
        <v>https://raw.githubusercontent.com/PatrickVibild/TellusAmazonPictures/master/pictures/Lenovo/T500/BE/5.jpg</v>
      </c>
      <c r="R11" s="28" t="str">
        <f>IF(ISBLANK(Values!$F10),"",Values!R10)</f>
        <v>https://raw.githubusercontent.com/PatrickVibild/TellusAmazonPictures/master/pictures/Lenovo/T500/BE/6.jpg</v>
      </c>
      <c r="S11" s="28" t="str">
        <f>IF(ISBLANK(Values!$F10),"",Values!S10)</f>
        <v>https://raw.githubusercontent.com/PatrickVibild/TellusAmazonPictures/master/pictures/Lenovo/T500/BE/7.jpg</v>
      </c>
      <c r="T11" s="28" t="str">
        <f>IF(ISBLANK(Values!$F10),"",Values!T10)</f>
        <v>https://raw.githubusercontent.com/PatrickVibild/TellusAmazonPictures/master/pictures/Lenovo/T500/BE/8.jpg</v>
      </c>
      <c r="U11" s="28" t="str">
        <f>IF(ISBLANK(Values!$F10),"",Values!U10)</f>
        <v>https://raw.githubusercontent.com/PatrickVibild/TellusAmazonPictures/master/pictures/Lenovo/T500/BE/9.jpg</v>
      </c>
      <c r="W11" s="30" t="str">
        <f>IF(ISBLANK(Values!E10),"","Child")</f>
        <v>Child</v>
      </c>
      <c r="X11" s="30" t="str">
        <f>IF(ISBLANK(Values!E10),"",Values!$B$13)</f>
        <v>Lenovo T500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37</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37</v>
      </c>
    </row>
    <row r="12" spans="1:193" ht="48" x14ac:dyDescent="0.2">
      <c r="A12" s="2" t="str">
        <f>IF(ISBLANK(Values!E11),"",IF(Values!$B$37="EU","computercomponent","computer"))</f>
        <v>computer</v>
      </c>
      <c r="B12" s="34" t="str">
        <f>IF(ISBLANK(Values!E11),"",Values!F11)</f>
        <v>Lenovo T500 - CH</v>
      </c>
      <c r="C12" s="30" t="str">
        <f>IF(ISBLANK(Values!E11),"","TellusRem")</f>
        <v>TellusRem</v>
      </c>
      <c r="D12" s="29">
        <f>IF(ISBLANK(Values!E11),"",Values!E11)</f>
        <v>5714401500179</v>
      </c>
      <c r="E12" s="2" t="str">
        <f>IF(ISBLANK(Values!E11),"","EAN")</f>
        <v>EAN</v>
      </c>
      <c r="F12" s="28" t="str">
        <f>IF(ISBLANK(Values!E11),"",IF(Values!J11, SUBSTITUTE(Values!$B$1, "{language}", Values!H11) &amp; " " &amp;Values!$B$3, SUBSTITUTE(Values!$B$2, "{language}", Values!$H11) &amp; " " &amp;Values!$B$3))</f>
        <v>replacement Swiss non-backlit keyboard for Lenovo Thinkpad  T60, T61, R60, R61, T400, T500, R400, R500, W500, W700, W700ds, W701, Z61e, Z61 m, Z61p, Z61t</v>
      </c>
      <c r="G12" s="30" t="str">
        <f>IF(ISBLANK(Values!E11),"","TellusRem")</f>
        <v>TellusRem</v>
      </c>
      <c r="H12" s="2" t="str">
        <f>IF(ISBLANK(Values!E11),"",Values!$B$16)</f>
        <v>laptop-computer-replacement-parts</v>
      </c>
      <c r="I12" s="2" t="str">
        <f>IF(ISBLANK(Values!E11),"","4730574031")</f>
        <v>4730574031</v>
      </c>
      <c r="J12" s="32" t="str">
        <f>IF(ISBLANK(Values!E11),"",Values!F11 )</f>
        <v>Lenovo T500 - CH</v>
      </c>
      <c r="K12" s="28">
        <f>IF(ISBLANK(Values!E11),"",IF(Values!J11, Values!$B$4, Values!$B$5))</f>
        <v>37</v>
      </c>
      <c r="L12" s="28">
        <f>IF(ISBLANK(Values!E11),"",IF($CO12="DEFAULT", Values!$B$18, ""))</f>
        <v>5</v>
      </c>
      <c r="M12" s="28" t="str">
        <f>IF(ISBLANK(Values!E11),"",Values!$M11)</f>
        <v>https://raw.githubusercontent.com/PatrickVibild/TellusAmazonPictures/master/pictures/Lenovo/T500/CH/1.jpg</v>
      </c>
      <c r="N12" s="28" t="str">
        <f>IF(ISBLANK(Values!$F11),"",Values!N11)</f>
        <v>https://raw.githubusercontent.com/PatrickVibild/TellusAmazonPictures/master/pictures/Lenovo/T500/CH/2.jpg</v>
      </c>
      <c r="O12" s="28" t="str">
        <f>IF(ISBLANK(Values!$F11),"",Values!O11)</f>
        <v>https://raw.githubusercontent.com/PatrickVibild/TellusAmazonPictures/master/pictures/Lenovo/T500/CH/3.jpg</v>
      </c>
      <c r="P12" s="28" t="str">
        <f>IF(ISBLANK(Values!$F11),"",Values!P11)</f>
        <v>https://raw.githubusercontent.com/PatrickVibild/TellusAmazonPictures/master/pictures/Lenovo/T500/CH/4.jpg</v>
      </c>
      <c r="Q12" s="28" t="str">
        <f>IF(ISBLANK(Values!$F11),"",Values!Q11)</f>
        <v>https://raw.githubusercontent.com/PatrickVibild/TellusAmazonPictures/master/pictures/Lenovo/T500/CH/5.jpg</v>
      </c>
      <c r="R12" s="28" t="str">
        <f>IF(ISBLANK(Values!$F11),"",Values!R11)</f>
        <v>https://raw.githubusercontent.com/PatrickVibild/TellusAmazonPictures/master/pictures/Lenovo/T500/CH/6.jpg</v>
      </c>
      <c r="S12" s="28" t="str">
        <f>IF(ISBLANK(Values!$F11),"",Values!S11)</f>
        <v>https://raw.githubusercontent.com/PatrickVibild/TellusAmazonPictures/master/pictures/Lenovo/T500/CH/7.jpg</v>
      </c>
      <c r="T12" s="28" t="str">
        <f>IF(ISBLANK(Values!$F11),"",Values!T11)</f>
        <v>https://raw.githubusercontent.com/PatrickVibild/TellusAmazonPictures/master/pictures/Lenovo/T500/CH/8.jpg</v>
      </c>
      <c r="U12" s="28" t="str">
        <f>IF(ISBLANK(Values!$F11),"",Values!U11)</f>
        <v>https://raw.githubusercontent.com/PatrickVibild/TellusAmazonPictures/master/pictures/Lenovo/T500/CH/9.jpg</v>
      </c>
      <c r="W12" s="30" t="str">
        <f>IF(ISBLANK(Values!E11),"","Child")</f>
        <v>Child</v>
      </c>
      <c r="X12" s="30" t="str">
        <f>IF(ISBLANK(Values!E11),"",Values!$B$13)</f>
        <v>Lenovo T500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2" s="28" t="str">
        <f>IF(ISBLANK(Values!E11),"",Values!H11)</f>
        <v>Swiss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37</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37</v>
      </c>
    </row>
    <row r="13" spans="1:193" ht="48" x14ac:dyDescent="0.2">
      <c r="A13" s="2" t="str">
        <f>IF(ISBLANK(Values!E12),"",IF(Values!$B$37="EU","computercomponent","computer"))</f>
        <v>computer</v>
      </c>
      <c r="B13" s="34" t="str">
        <f>IF(ISBLANK(Values!E12),"",Values!F12)</f>
        <v>Lenovo T500 - US</v>
      </c>
      <c r="C13" s="30" t="str">
        <f>IF(ISBLANK(Values!E12),"","TellusRem")</f>
        <v>TellusRem</v>
      </c>
      <c r="D13" s="29">
        <f>IF(ISBLANK(Values!E12),"",Values!E12)</f>
        <v>5714401500018</v>
      </c>
      <c r="E13" s="2" t="str">
        <f>IF(ISBLANK(Values!E12),"","EAN")</f>
        <v>EAN</v>
      </c>
      <c r="F13" s="28" t="str">
        <f>IF(ISBLANK(Values!E12),"",IF(Values!J12, SUBSTITUTE(Values!$B$1, "{language}", Values!H12) &amp; " " &amp;Values!$B$3, SUBSTITUTE(Values!$B$2, "{language}", Values!$H12) &amp; " " &amp;Values!$B$3))</f>
        <v>replacement US non-backlit keyboard for Lenovo Thinkpad  T60, T61, R60, R61, T400, T500, R400, R500, W500, W700, W700ds, W701, Z61e, Z61 m, Z61p, Z61t</v>
      </c>
      <c r="G13" s="30" t="str">
        <f>IF(ISBLANK(Values!E12),"","TellusRem")</f>
        <v>TellusRem</v>
      </c>
      <c r="H13" s="2" t="str">
        <f>IF(ISBLANK(Values!E12),"",Values!$B$16)</f>
        <v>laptop-computer-replacement-parts</v>
      </c>
      <c r="I13" s="2" t="str">
        <f>IF(ISBLANK(Values!E12),"","4730574031")</f>
        <v>4730574031</v>
      </c>
      <c r="J13" s="32" t="str">
        <f>IF(ISBLANK(Values!E12),"",Values!F12 )</f>
        <v>Lenovo T500 - US</v>
      </c>
      <c r="K13" s="28">
        <f>IF(ISBLANK(Values!E12),"",IF(Values!J12, Values!$B$4, Values!$B$5))</f>
        <v>37</v>
      </c>
      <c r="L13" s="28" t="str">
        <f>IF(ISBLANK(Values!E12),"",IF($CO13="DEFAULT", Values!$B$18, ""))</f>
        <v/>
      </c>
      <c r="M13" s="28" t="str">
        <f>IF(ISBLANK(Values!E12),"",Values!$M12)</f>
        <v>https://raw.githubusercontent.com/PatrickVibild/TellusAmazonPictures/master/pictures/Lenovo/T500/US/1.jpg</v>
      </c>
      <c r="N13" s="28" t="str">
        <f>IF(ISBLANK(Values!$F12),"",Values!N12)</f>
        <v>https://raw.githubusercontent.com/PatrickVibild/TellusAmazonPictures/master/pictures/Lenovo/T500/US/2.jpg</v>
      </c>
      <c r="O13" s="28" t="str">
        <f>IF(ISBLANK(Values!$F12),"",Values!O12)</f>
        <v>https://raw.githubusercontent.com/PatrickVibild/TellusAmazonPictures/master/pictures/Lenovo/T500/US/3.jpg</v>
      </c>
      <c r="P13" s="28" t="str">
        <f>IF(ISBLANK(Values!$F12),"",Values!P12)</f>
        <v>https://raw.githubusercontent.com/PatrickVibild/TellusAmazonPictures/master/pictures/Lenovo/T500/US/4.jpg</v>
      </c>
      <c r="Q13" s="28" t="str">
        <f>IF(ISBLANK(Values!$F12),"",Values!Q12)</f>
        <v>https://raw.githubusercontent.com/PatrickVibild/TellusAmazonPictures/master/pictures/Lenovo/T500/US/5.jpg</v>
      </c>
      <c r="R13" s="28" t="str">
        <f>IF(ISBLANK(Values!$F12),"",Values!R12)</f>
        <v>https://raw.githubusercontent.com/PatrickVibild/TellusAmazonPictures/master/pictures/Lenovo/T500/US/6.jpg</v>
      </c>
      <c r="S13" s="28" t="str">
        <f>IF(ISBLANK(Values!$F12),"",Values!S12)</f>
        <v>https://raw.githubusercontent.com/PatrickVibild/TellusAmazonPictures/master/pictures/Lenovo/T500/US/7.jpg</v>
      </c>
      <c r="T13" s="28" t="str">
        <f>IF(ISBLANK(Values!$F12),"",Values!T12)</f>
        <v>https://raw.githubusercontent.com/PatrickVibild/TellusAmazonPictures/master/pictures/Lenovo/T500/US/8.jpg</v>
      </c>
      <c r="U13" s="28" t="str">
        <f>IF(ISBLANK(Values!$F12),"",Values!U12)</f>
        <v>https://raw.githubusercontent.com/PatrickVibild/TellusAmazonPictures/master/pictures/Lenovo/T500/US/9.jpg</v>
      </c>
      <c r="W13" s="30" t="str">
        <f>IF(ISBLANK(Values!E12),"","Child")</f>
        <v>Child</v>
      </c>
      <c r="X13" s="30" t="str">
        <f>IF(ISBLANK(Values!E12),"",Values!$B$13)</f>
        <v>Lenovo T500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US NO backlit.</v>
      </c>
      <c r="AM13" s="2" t="str">
        <f>SUBSTITUTE(IF(ISBLANK(Values!E12),"",Values!$B$27),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3" s="28" t="str">
        <f>IF(ISBLANK(Values!E12),"",Values!H12)</f>
        <v>US</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AMAZON_NA</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t="str">
        <f>IF(ISBLANK(Values!E12),"",IF(CO13&lt;&gt;"DEFAULT", "", 3))</f>
        <v/>
      </c>
      <c r="FH13" s="2" t="str">
        <f>IF(ISBLANK(Values!E12),"","FALSE")</f>
        <v>FALSE</v>
      </c>
      <c r="FI13" s="2" t="str">
        <f>IF(ISBLANK(Values!E12),"","FALSE")</f>
        <v>FALSE</v>
      </c>
      <c r="FJ13" s="2" t="str">
        <f>IF(ISBLANK(Values!E12),"","FALSE")</f>
        <v>FALSE</v>
      </c>
      <c r="FM13" s="2" t="str">
        <f>IF(ISBLANK(Values!E12),"","1")</f>
        <v>1</v>
      </c>
      <c r="FO13" s="28">
        <f>IF(ISBLANK(Values!E12),"",IF(Values!J12, Values!$B$4, Values!$B$5))</f>
        <v>37</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37</v>
      </c>
    </row>
    <row r="14" spans="1:193" ht="48" x14ac:dyDescent="0.2">
      <c r="A14" s="2" t="str">
        <f>IF(ISBLANK(Values!E12),"",IF(Values!$B$37="EU","computercomponent","computer"))</f>
        <v>computer</v>
      </c>
      <c r="B14" s="34" t="str">
        <f>IF(ISBLANK(Values!E12),"",Values!F12)</f>
        <v>Lenovo T500 - US</v>
      </c>
      <c r="C14" s="30" t="str">
        <f>IF(ISBLANK(Values!E12),"","TellusRem")</f>
        <v>TellusRem</v>
      </c>
      <c r="D14" s="29">
        <f>IF(ISBLANK(Values!E12),"",Values!E12)</f>
        <v>5714401500018</v>
      </c>
      <c r="E14" s="2" t="str">
        <f>IF(ISBLANK(Values!E12),"","EAN")</f>
        <v>EAN</v>
      </c>
      <c r="F14" s="28" t="str">
        <f>IF(ISBLANK(Values!E12),"",IF(Values!J13, SUBSTITUTE(Values!$B$1, "{language}", Values!H13) &amp; " " &amp;Values!$B$3, SUBSTITUTE(Values!$B$2, "{language}", Values!$H13) &amp; " " &amp;Values!$B$3))</f>
        <v>replacement US non-backlit keyboard for Lenovo Thinkpad  T60, T61, R60, R61, T400, T500, R400, R500, W500, W700, W700ds, W701, Z61e, Z61 m, Z61p, Z61t</v>
      </c>
      <c r="G14" s="30" t="s">
        <v>351</v>
      </c>
      <c r="H14" s="2" t="str">
        <f>IF(ISBLANK(Values!E12),"",Values!$B$16)</f>
        <v>laptop-computer-replacement-parts</v>
      </c>
      <c r="I14" s="2" t="str">
        <f>IF(ISBLANK(Values!E12),"","4730574031")</f>
        <v>4730574031</v>
      </c>
      <c r="J14" s="32" t="str">
        <f>IF(ISBLANK(Values!E12),"",Values!F12 )</f>
        <v>Lenovo T500 - US</v>
      </c>
      <c r="K14" s="28">
        <f>IF(ISBLANK(Values!E12),"",IF(Values!J13, Values!$B$4, Values!$B$5))</f>
        <v>37</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Child</v>
      </c>
      <c r="X14" s="30" t="str">
        <f>IF(ISBLANK(Values!E12),"",Values!$B$13)</f>
        <v>Lenovo T500 parent</v>
      </c>
      <c r="Y14" s="32" t="str">
        <f>IF(ISBLANK(Values!E12),"","Size-Color")</f>
        <v>Size-Color</v>
      </c>
      <c r="Z14" s="30" t="str">
        <f>IF(ISBLANK(Values!E12),"","variation")</f>
        <v>variation</v>
      </c>
      <c r="AA14" s="2" t="str">
        <f>IF(ISBLANK(Values!E12),"",Values!$B$20)</f>
        <v>Update</v>
      </c>
      <c r="AB14"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IF(ISBLANK(Values!E12),"",IF(Values!I13,Values!$B$23,Values!$B$33))</f>
        <v>👉 REFURBISHED:  SAVE MONEY -  Replacement Lenovo laptop keyboard, same quality as OEM keyboards. TellusRem is the Leading keyboards distributor in the world since 2011. Perfect replacement keyboard, easy to replace and install.</v>
      </c>
      <c r="AJ14"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4" s="2" t="str">
        <f>IF(ISBLANK(Values!E12),"",Values!$B$25)</f>
        <v>♻️ ECOFRIENDLY PRODUCT - Buy refurbished, BUY GREEN! Reduce more than 80% carbon dioxide by buying our refurbished keyboards, compared to getting a new keyboard! Perfect OEM replacement part for your keyboard.</v>
      </c>
      <c r="AL14" s="2" t="str">
        <f>IF(ISBLANK(Values!E12),"",SUBSTITUTE(SUBSTITUTE(IF(Values!$J13, Values!$B$26, Values!$B$33), "{language}", Values!$H13), "{flag}", INDEX(options!$E$1:$E$20, Values!$V13)))</f>
        <v>👉 LAYOUT -  🇺🇸 US NO backlit.</v>
      </c>
      <c r="AM14" s="2" t="str">
        <f>SUBSTITUTE(IF(ISBLANK(Values!E12),"",Values!$B$27),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4" s="28" t="str">
        <f>IF(ISBLANK(Values!E12),"",Values!H13)</f>
        <v>US</v>
      </c>
      <c r="AV14" s="2" t="str">
        <f>IF(ISBLANK(Values!E12),"",IF(Values!J13,"Backlit", "Non-Backlit"))</f>
        <v>Non-Backlit</v>
      </c>
      <c r="BE14" s="2" t="str">
        <f>IF(ISBLANK(Values!E12),"","Professional Audience")</f>
        <v>Professional Audience</v>
      </c>
      <c r="BF14" s="2" t="str">
        <f>IF(ISBLANK(Values!E12),"","Consumer Audience")</f>
        <v>Consumer Audience</v>
      </c>
      <c r="BG14" s="2" t="str">
        <f>IF(ISBLANK(Values!E12),"","Adults")</f>
        <v>Adults</v>
      </c>
      <c r="BH14" s="2" t="str">
        <f>IF(ISBLANK(Values!E12),"","People")</f>
        <v>People</v>
      </c>
      <c r="CG14" s="2">
        <f>IF(ISBLANK(Values!E12),"",Values!$B$11)</f>
        <v>150</v>
      </c>
      <c r="CH14" s="2" t="str">
        <f>IF(ISBLANK(Values!E12),"","GR")</f>
        <v>GR</v>
      </c>
      <c r="CI14" s="2" t="str">
        <f>IF(ISBLANK(Values!E12),"",Values!$B$7)</f>
        <v>41</v>
      </c>
      <c r="CJ14" s="2" t="str">
        <f>IF(ISBLANK(Values!E12),"",Values!$B$8)</f>
        <v>17</v>
      </c>
      <c r="CK14" s="2" t="str">
        <f>IF(ISBLANK(Values!E12),"",Values!$B$9)</f>
        <v>5</v>
      </c>
      <c r="CL14" s="2" t="str">
        <f>IF(ISBLANK(Values!E12),"","CM")</f>
        <v>CM</v>
      </c>
      <c r="CO14" s="2" t="str">
        <f>IF(ISBLANK(Values!E12), "", IF(AND(Values!$B$37=options!$G$2, Values!$C13), "AMAZON_NA", IF(AND(Values!$B$37=options!$G$1, Values!$D13), "AMAZON_EU", "DEFAULT")))</f>
        <v>AMAZON_NA</v>
      </c>
      <c r="CP14" s="2" t="str">
        <f>IF(ISBLANK(Values!E12),"",Values!$B$7)</f>
        <v>41</v>
      </c>
      <c r="CQ14" s="2" t="str">
        <f>IF(ISBLANK(Values!E12),"",Values!$B$8)</f>
        <v>17</v>
      </c>
      <c r="CR14" s="2" t="str">
        <f>IF(ISBLANK(Values!E12),"",Values!$B$9)</f>
        <v>5</v>
      </c>
      <c r="CS14" s="2">
        <f>IF(ISBLANK(Values!E12),"",Values!$B$11)</f>
        <v>150</v>
      </c>
      <c r="CT14" s="2" t="str">
        <f>IF(ISBLANK(Values!E12),"","GR")</f>
        <v>GR</v>
      </c>
      <c r="CU14" s="2" t="str">
        <f>IF(ISBLANK(Values!E12),"","CM")</f>
        <v>CM</v>
      </c>
      <c r="CV14" s="2" t="str">
        <f>IF(ISBLANK(Values!E12),"",IF(Values!$B$36=options!$F$1,"Denmark", IF(Values!$B$36=options!$F$2, "Danemark",IF(Values!$B$36=options!$F$3, "Dänemark",IF(Values!$B$36=options!$F$4, "Danimarca",IF(Values!$B$36=options!$F$5, "Dinamarca",IF(Values!$B$36=options!$F$6, "Denemarken","" ) ) ) ) )))</f>
        <v>Denmark</v>
      </c>
      <c r="CZ14" s="2" t="str">
        <f>IF(ISBLANK(Values!E12),"","No")</f>
        <v>No</v>
      </c>
      <c r="DA14" s="2" t="str">
        <f>IF(ISBLANK(Values!E12),"","No")</f>
        <v>No</v>
      </c>
      <c r="DO14" s="2" t="str">
        <f>IF(ISBLANK(Values!E12),"","Parts")</f>
        <v>Parts</v>
      </c>
      <c r="DP14" s="2" t="str">
        <f>IF(ISBLANK(Values!E12),"",Values!$B$31)</f>
        <v>6 month warranty after the delivery date. In case of any malfunction of the keyboard a new unit or a spare part for the keyboard of the product will be sent. In case of shortage of stock a full refund is issued.</v>
      </c>
      <c r="DY14" t="str">
        <f>IF(ISBLANK(Values!$E12), "", "not_applicable")</f>
        <v>not_applicable</v>
      </c>
      <c r="EI14" s="2" t="str">
        <f>IF(ISBLANK(Values!E12),"",Values!$B$31)</f>
        <v>6 month warranty after the delivery date. In case of any malfunction of the keyboard a new unit or a spare part for the keyboard of the product will be sent. In case of shortage of stock a full refund is issued.</v>
      </c>
      <c r="ES14" s="2" t="str">
        <f>IF(ISBLANK(Values!E12),"","Amazon Tellus UPS")</f>
        <v>Amazon Tellus UPS</v>
      </c>
      <c r="EV14" s="2" t="str">
        <f>IF(ISBLANK(Values!E12),"","New")</f>
        <v>New</v>
      </c>
      <c r="FE14" s="2" t="str">
        <f>IF(ISBLANK(Values!E12),"",IF(CO14&lt;&gt;"DEFAULT", "", 3))</f>
        <v/>
      </c>
      <c r="FH14" s="2" t="str">
        <f>IF(ISBLANK(Values!E12),"","FALSE")</f>
        <v>FALSE</v>
      </c>
      <c r="FI14" s="2" t="str">
        <f>IF(ISBLANK(Values!E12),"","FALSE")</f>
        <v>FALSE</v>
      </c>
      <c r="FJ14" s="2" t="str">
        <f>IF(ISBLANK(Values!E12),"","FALSE")</f>
        <v>FALSE</v>
      </c>
      <c r="FM14" s="2" t="str">
        <f>IF(ISBLANK(Values!E12),"","1")</f>
        <v>1</v>
      </c>
      <c r="FO14" s="28">
        <f>IF(ISBLANK(Values!E12),"",IF(Values!J13, Values!$B$4, Values!$B$5))</f>
        <v>37</v>
      </c>
      <c r="FP14" s="2" t="str">
        <f>IF(ISBLANK(Values!E12),"","Percent")</f>
        <v>Percent</v>
      </c>
      <c r="FQ14" s="2" t="str">
        <f>IF(ISBLANK(Values!E12),"","2")</f>
        <v>2</v>
      </c>
      <c r="FR14" s="2" t="str">
        <f>IF(ISBLANK(Values!E12),"","3")</f>
        <v>3</v>
      </c>
      <c r="FS14" s="2" t="str">
        <f>IF(ISBLANK(Values!E12),"","5")</f>
        <v>5</v>
      </c>
      <c r="FT14" s="2" t="str">
        <f>IF(ISBLANK(Values!E12),"","6")</f>
        <v>6</v>
      </c>
      <c r="FU14" s="2" t="str">
        <f>IF(ISBLANK(Values!E12),"","10")</f>
        <v>10</v>
      </c>
      <c r="FV14" s="2" t="str">
        <f>IF(ISBLANK(Values!E12),"","10")</f>
        <v>10</v>
      </c>
      <c r="GK14" s="60">
        <f>K14</f>
        <v>37</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0"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0"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0"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0"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0"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0"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0"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352</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0"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1"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1"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D30" sqref="D30"/>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354</v>
      </c>
      <c r="F1" s="1"/>
      <c r="G1" s="1"/>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38" t="s">
        <v>356</v>
      </c>
      <c r="B3" s="41" t="s">
        <v>357</v>
      </c>
      <c r="C3" s="38" t="s">
        <v>358</v>
      </c>
      <c r="D3" s="38" t="s">
        <v>359</v>
      </c>
      <c r="E3" s="38" t="s">
        <v>360</v>
      </c>
      <c r="F3" s="38" t="s">
        <v>361</v>
      </c>
      <c r="G3" s="38" t="s">
        <v>362</v>
      </c>
      <c r="H3" s="38" t="s">
        <v>363</v>
      </c>
      <c r="I3" s="38" t="s">
        <v>364</v>
      </c>
      <c r="J3" s="38" t="s">
        <v>365</v>
      </c>
      <c r="K3" s="38" t="s">
        <v>366</v>
      </c>
      <c r="L3" s="38" t="s">
        <v>367</v>
      </c>
      <c r="M3" s="38" t="s">
        <v>368</v>
      </c>
      <c r="N3" s="38" t="s">
        <v>369</v>
      </c>
      <c r="O3" s="38" t="s">
        <v>370</v>
      </c>
      <c r="V3" t="s">
        <v>371</v>
      </c>
    </row>
    <row r="4" spans="1:22" ht="28" x14ac:dyDescent="0.15">
      <c r="A4" s="38" t="s">
        <v>372</v>
      </c>
      <c r="B4" s="42">
        <v>37</v>
      </c>
      <c r="C4" s="43" t="b">
        <v>0</v>
      </c>
      <c r="D4" s="43" t="b">
        <v>1</v>
      </c>
      <c r="E4" s="37">
        <v>5714401500193</v>
      </c>
      <c r="F4" s="37" t="s">
        <v>373</v>
      </c>
      <c r="G4" s="44"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5" t="b">
        <v>1</v>
      </c>
      <c r="J4" s="46" t="b">
        <v>0</v>
      </c>
      <c r="K4" s="37" t="s">
        <v>375</v>
      </c>
      <c r="L4" s="47" t="b">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https://raw.githubusercontent.com/PatrickVibild/TellusAmazonPictures/master/pictures/Lenovo/T500/DE/1.jpg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https://raw.githubusercontent.com/PatrickVibild/TellusAmazonPictures/master/pictures/Lenovo/T500/DE/2.jpg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https://raw.githubusercontent.com/PatrickVibild/TellusAmazonPictures/master/pictures/Lenovo/T500/DE/3.jpg</v>
      </c>
      <c r="P4" t="str">
        <f t="shared" ref="P4:P35" si="3">IF(ISBLANK(K4),"",IF(L4, "https://raw.githubusercontent.com/PatrickVibild/TellusAmazonPictures/master/pictures/"&amp;K4&amp;"/4.jpg", ""))</f>
        <v>https://raw.githubusercontent.com/PatrickVibild/TellusAmazonPictures/master/pictures/Lenovo/T500/DE/4.jpg</v>
      </c>
      <c r="Q4" t="str">
        <f t="shared" ref="Q4:Q35" si="4">IF(ISBLANK(K4),"",IF(L4, "https://raw.githubusercontent.com/PatrickVibild/TellusAmazonPictures/master/pictures/"&amp;K4&amp;"/5.jpg", ""))</f>
        <v>https://raw.githubusercontent.com/PatrickVibild/TellusAmazonPictures/master/pictures/Lenovo/T500/DE/5.jpg</v>
      </c>
      <c r="R4" t="str">
        <f t="shared" ref="R4:R35" si="5">IF(ISBLANK(K4),"",IF(L4, "https://raw.githubusercontent.com/PatrickVibild/TellusAmazonPictures/master/pictures/"&amp;K4&amp;"/6.jpg", ""))</f>
        <v>https://raw.githubusercontent.com/PatrickVibild/TellusAmazonPictures/master/pictures/Lenovo/T500/DE/6.jpg</v>
      </c>
      <c r="S4" t="str">
        <f t="shared" ref="S4:S35" si="6">IF(ISBLANK(K4),"",IF(L4, "https://raw.githubusercontent.com/PatrickVibild/TellusAmazonPictures/master/pictures/"&amp;K4&amp;"/7.jpg", ""))</f>
        <v>https://raw.githubusercontent.com/PatrickVibild/TellusAmazonPictures/master/pictures/Lenovo/T500/DE/7.jpg</v>
      </c>
      <c r="T4" t="str">
        <f t="shared" ref="T4:T35" si="7">IF(ISBLANK(K4),"",IF(L4, "https://raw.githubusercontent.com/PatrickVibild/TellusAmazonPictures/master/pictures/"&amp;K4&amp;"/8.jpg",""))</f>
        <v>https://raw.githubusercontent.com/PatrickVibild/TellusAmazonPictures/master/pictures/Lenovo/T500/DE/8.jpg</v>
      </c>
      <c r="U4" t="str">
        <f t="shared" ref="U4:U35" si="8">IF(ISBLANK(K4),"",IF(L4, "https://raw.githubusercontent.com/PatrickVibild/TellusAmazonPictures/master/pictures/"&amp;K4&amp;"/9.jpg", ""))</f>
        <v>https://raw.githubusercontent.com/PatrickVibild/TellusAmazonPictures/master/pictures/Lenovo/T500/DE/9.jpg</v>
      </c>
      <c r="V4" s="44">
        <f>MATCH(G4,options!$D$1:$D$20,0)</f>
        <v>1</v>
      </c>
    </row>
    <row r="5" spans="1:22" ht="28" x14ac:dyDescent="0.15">
      <c r="A5" s="38" t="s">
        <v>376</v>
      </c>
      <c r="B5" s="42">
        <v>37</v>
      </c>
      <c r="C5" s="43" t="b">
        <v>0</v>
      </c>
      <c r="D5" s="43" t="b">
        <v>1</v>
      </c>
      <c r="E5" s="37">
        <v>5714401500025</v>
      </c>
      <c r="F5" s="37" t="s">
        <v>377</v>
      </c>
      <c r="G5" s="44"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5" t="b">
        <v>1</v>
      </c>
      <c r="J5" s="46" t="b">
        <v>0</v>
      </c>
      <c r="K5" s="37" t="s">
        <v>379</v>
      </c>
      <c r="L5" s="47" t="b">
        <v>1</v>
      </c>
      <c r="M5" s="48" t="str">
        <f t="shared" si="0"/>
        <v>https://raw.githubusercontent.com/PatrickVibild/TellusAmazonPictures/master/pictures/Lenovo/T500/FR/1.jpg</v>
      </c>
      <c r="N5" s="48" t="str">
        <f t="shared" si="1"/>
        <v>https://raw.githubusercontent.com/PatrickVibild/TellusAmazonPictures/master/pictures/Lenovo/T500/FR/2.jpg</v>
      </c>
      <c r="O5" s="49" t="str">
        <f t="shared" si="2"/>
        <v>https://raw.githubusercontent.com/PatrickVibild/TellusAmazonPictures/master/pictures/Lenovo/T500/FR/3.jpg</v>
      </c>
      <c r="P5" t="str">
        <f t="shared" si="3"/>
        <v>https://raw.githubusercontent.com/PatrickVibild/TellusAmazonPictures/master/pictures/Lenovo/T500/FR/4.jpg</v>
      </c>
      <c r="Q5" t="str">
        <f t="shared" si="4"/>
        <v>https://raw.githubusercontent.com/PatrickVibild/TellusAmazonPictures/master/pictures/Lenovo/T500/FR/5.jpg</v>
      </c>
      <c r="R5" t="str">
        <f t="shared" si="5"/>
        <v>https://raw.githubusercontent.com/PatrickVibild/TellusAmazonPictures/master/pictures/Lenovo/T500/FR/6.jpg</v>
      </c>
      <c r="S5" t="str">
        <f t="shared" si="6"/>
        <v>https://raw.githubusercontent.com/PatrickVibild/TellusAmazonPictures/master/pictures/Lenovo/T500/FR/7.jpg</v>
      </c>
      <c r="T5" t="str">
        <f t="shared" si="7"/>
        <v>https://raw.githubusercontent.com/PatrickVibild/TellusAmazonPictures/master/pictures/Lenovo/T500/FR/8.jpg</v>
      </c>
      <c r="U5" t="str">
        <f t="shared" si="8"/>
        <v>https://raw.githubusercontent.com/PatrickVibild/TellusAmazonPictures/master/pictures/Lenovo/T500/FR/9.jpg</v>
      </c>
      <c r="V5" s="44">
        <f>MATCH(G5,options!$D$1:$D$20,0)</f>
        <v>2</v>
      </c>
    </row>
    <row r="6" spans="1:22" ht="28" x14ac:dyDescent="0.15">
      <c r="A6" s="38" t="s">
        <v>380</v>
      </c>
      <c r="B6" s="50" t="s">
        <v>381</v>
      </c>
      <c r="C6" s="43" t="b">
        <v>0</v>
      </c>
      <c r="D6" s="43" t="b">
        <v>1</v>
      </c>
      <c r="E6" s="37">
        <v>5714401500032</v>
      </c>
      <c r="F6" s="37" t="s">
        <v>382</v>
      </c>
      <c r="G6" s="44"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5" t="b">
        <v>1</v>
      </c>
      <c r="J6" s="46" t="b">
        <v>0</v>
      </c>
      <c r="K6" s="37" t="s">
        <v>384</v>
      </c>
      <c r="L6" s="47" t="b">
        <v>1</v>
      </c>
      <c r="M6" s="48" t="str">
        <f t="shared" si="0"/>
        <v>https://raw.githubusercontent.com/PatrickVibild/TellusAmazonPictures/master/pictures/Lenovo/T500/IT/1.jpg</v>
      </c>
      <c r="N6" s="48" t="str">
        <f t="shared" si="1"/>
        <v>https://raw.githubusercontent.com/PatrickVibild/TellusAmazonPictures/master/pictures/Lenovo/T500/IT/2.jpg</v>
      </c>
      <c r="O6" s="49" t="str">
        <f t="shared" si="2"/>
        <v>https://raw.githubusercontent.com/PatrickVibild/TellusAmazonPictures/master/pictures/Lenovo/T500/IT/3.jpg</v>
      </c>
      <c r="P6" t="str">
        <f t="shared" si="3"/>
        <v>https://raw.githubusercontent.com/PatrickVibild/TellusAmazonPictures/master/pictures/Lenovo/T500/IT/4.jpg</v>
      </c>
      <c r="Q6" t="str">
        <f t="shared" si="4"/>
        <v>https://raw.githubusercontent.com/PatrickVibild/TellusAmazonPictures/master/pictures/Lenovo/T500/IT/5.jpg</v>
      </c>
      <c r="R6" t="str">
        <f t="shared" si="5"/>
        <v>https://raw.githubusercontent.com/PatrickVibild/TellusAmazonPictures/master/pictures/Lenovo/T500/IT/6.jpg</v>
      </c>
      <c r="S6" t="str">
        <f t="shared" si="6"/>
        <v>https://raw.githubusercontent.com/PatrickVibild/TellusAmazonPictures/master/pictures/Lenovo/T500/IT/7.jpg</v>
      </c>
      <c r="T6" t="str">
        <f t="shared" si="7"/>
        <v>https://raw.githubusercontent.com/PatrickVibild/TellusAmazonPictures/master/pictures/Lenovo/T500/IT/8.jpg</v>
      </c>
      <c r="U6" t="str">
        <f t="shared" si="8"/>
        <v>https://raw.githubusercontent.com/PatrickVibild/TellusAmazonPictures/master/pictures/Lenovo/T500/IT/9.jpg</v>
      </c>
      <c r="V6" s="44">
        <f>MATCH(G6,options!$D$1:$D$20,0)</f>
        <v>3</v>
      </c>
    </row>
    <row r="7" spans="1:22" ht="28" x14ac:dyDescent="0.15">
      <c r="A7" s="38" t="s">
        <v>385</v>
      </c>
      <c r="B7" s="51" t="str">
        <f>IF(B6=options!C1,"41","41")</f>
        <v>41</v>
      </c>
      <c r="C7" s="43" t="b">
        <v>0</v>
      </c>
      <c r="D7" s="43" t="b">
        <v>1</v>
      </c>
      <c r="E7" s="37">
        <v>5714401500049</v>
      </c>
      <c r="F7" s="37" t="s">
        <v>386</v>
      </c>
      <c r="G7" s="44"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5" t="b">
        <v>1</v>
      </c>
      <c r="J7" s="46" t="b">
        <v>0</v>
      </c>
      <c r="K7" s="37" t="s">
        <v>388</v>
      </c>
      <c r="L7" s="47" t="b">
        <v>1</v>
      </c>
      <c r="M7" s="48" t="str">
        <f t="shared" si="0"/>
        <v>https://raw.githubusercontent.com/PatrickVibild/TellusAmazonPictures/master/pictures/Lenovo/T500/ES/1.jpg</v>
      </c>
      <c r="N7" s="48" t="str">
        <f t="shared" si="1"/>
        <v>https://raw.githubusercontent.com/PatrickVibild/TellusAmazonPictures/master/pictures/Lenovo/T500/ES/2.jpg</v>
      </c>
      <c r="O7" s="49" t="str">
        <f t="shared" si="2"/>
        <v>https://raw.githubusercontent.com/PatrickVibild/TellusAmazonPictures/master/pictures/Lenovo/T500/ES/3.jpg</v>
      </c>
      <c r="P7" t="str">
        <f t="shared" si="3"/>
        <v>https://raw.githubusercontent.com/PatrickVibild/TellusAmazonPictures/master/pictures/Lenovo/T500/ES/4.jpg</v>
      </c>
      <c r="Q7" t="str">
        <f t="shared" si="4"/>
        <v>https://raw.githubusercontent.com/PatrickVibild/TellusAmazonPictures/master/pictures/Lenovo/T500/ES/5.jpg</v>
      </c>
      <c r="R7" t="str">
        <f t="shared" si="5"/>
        <v>https://raw.githubusercontent.com/PatrickVibild/TellusAmazonPictures/master/pictures/Lenovo/T500/ES/6.jpg</v>
      </c>
      <c r="S7" t="str">
        <f t="shared" si="6"/>
        <v>https://raw.githubusercontent.com/PatrickVibild/TellusAmazonPictures/master/pictures/Lenovo/T500/ES/7.jpg</v>
      </c>
      <c r="T7" t="str">
        <f t="shared" si="7"/>
        <v>https://raw.githubusercontent.com/PatrickVibild/TellusAmazonPictures/master/pictures/Lenovo/T500/ES/8.jpg</v>
      </c>
      <c r="U7" t="str">
        <f t="shared" si="8"/>
        <v>https://raw.githubusercontent.com/PatrickVibild/TellusAmazonPictures/master/pictures/Lenovo/T500/ES/9.jpg</v>
      </c>
      <c r="V7" s="44">
        <f>MATCH(G7,options!$D$1:$D$20,0)</f>
        <v>4</v>
      </c>
    </row>
    <row r="8" spans="1:22" ht="28" x14ac:dyDescent="0.15">
      <c r="A8" s="38" t="s">
        <v>389</v>
      </c>
      <c r="B8" s="51" t="str">
        <f>IF(B6=options!C1,"17","17")</f>
        <v>17</v>
      </c>
      <c r="C8" s="43" t="b">
        <v>0</v>
      </c>
      <c r="D8" s="43" t="b">
        <v>1</v>
      </c>
      <c r="E8" s="37">
        <v>5714401500056</v>
      </c>
      <c r="F8" s="37" t="s">
        <v>390</v>
      </c>
      <c r="G8" s="44"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v>1</v>
      </c>
      <c r="J8" s="46" t="b">
        <v>0</v>
      </c>
      <c r="K8" s="37" t="s">
        <v>392</v>
      </c>
      <c r="L8" s="47" t="b">
        <v>1</v>
      </c>
      <c r="M8" s="48" t="str">
        <f t="shared" si="0"/>
        <v>https://raw.githubusercontent.com/PatrickVibild/TellusAmazonPictures/master/pictures/Lenovo/T500/UK/1.jpg</v>
      </c>
      <c r="N8" s="48" t="str">
        <f t="shared" si="1"/>
        <v>https://raw.githubusercontent.com/PatrickVibild/TellusAmazonPictures/master/pictures/Lenovo/T500/UK/2.jpg</v>
      </c>
      <c r="O8" s="49" t="str">
        <f t="shared" si="2"/>
        <v>https://raw.githubusercontent.com/PatrickVibild/TellusAmazonPictures/master/pictures/Lenovo/T500/UK/3.jpg</v>
      </c>
      <c r="P8" t="str">
        <f t="shared" si="3"/>
        <v>https://raw.githubusercontent.com/PatrickVibild/TellusAmazonPictures/master/pictures/Lenovo/T500/UK/4.jpg</v>
      </c>
      <c r="Q8" t="str">
        <f t="shared" si="4"/>
        <v>https://raw.githubusercontent.com/PatrickVibild/TellusAmazonPictures/master/pictures/Lenovo/T500/UK/5.jpg</v>
      </c>
      <c r="R8" t="str">
        <f t="shared" si="5"/>
        <v>https://raw.githubusercontent.com/PatrickVibild/TellusAmazonPictures/master/pictures/Lenovo/T500/UK/6.jpg</v>
      </c>
      <c r="S8" t="str">
        <f t="shared" si="6"/>
        <v>https://raw.githubusercontent.com/PatrickVibild/TellusAmazonPictures/master/pictures/Lenovo/T500/UK/7.jpg</v>
      </c>
      <c r="T8" t="str">
        <f t="shared" si="7"/>
        <v>https://raw.githubusercontent.com/PatrickVibild/TellusAmazonPictures/master/pictures/Lenovo/T500/UK/8.jpg</v>
      </c>
      <c r="U8" t="str">
        <f t="shared" si="8"/>
        <v>https://raw.githubusercontent.com/PatrickVibild/TellusAmazonPictures/master/pictures/Lenovo/T500/UK/9.jpg</v>
      </c>
      <c r="V8" s="44">
        <f>MATCH(G8,options!$D$1:$D$20,0)</f>
        <v>5</v>
      </c>
    </row>
    <row r="9" spans="1:22" ht="28" x14ac:dyDescent="0.15">
      <c r="A9" s="38" t="s">
        <v>393</v>
      </c>
      <c r="B9" s="51" t="str">
        <f>IF(B6=options!C1,"5","5")</f>
        <v>5</v>
      </c>
      <c r="C9" s="43" t="b">
        <v>0</v>
      </c>
      <c r="D9" s="43" t="b">
        <v>1</v>
      </c>
      <c r="E9" s="37">
        <v>5714401500063</v>
      </c>
      <c r="F9" s="37" t="s">
        <v>394</v>
      </c>
      <c r="G9" s="44"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5" t="b">
        <v>1</v>
      </c>
      <c r="J9" s="46" t="b">
        <v>0</v>
      </c>
      <c r="K9" s="37" t="s">
        <v>375</v>
      </c>
      <c r="L9" s="47" t="b">
        <v>1</v>
      </c>
      <c r="M9" s="48" t="str">
        <f t="shared" si="0"/>
        <v>https://raw.githubusercontent.com/PatrickVibild/TellusAmazonPictures/master/pictures/Lenovo/T500/DE/1.jpg</v>
      </c>
      <c r="N9" s="48" t="str">
        <f t="shared" si="1"/>
        <v>https://raw.githubusercontent.com/PatrickVibild/TellusAmazonPictures/master/pictures/Lenovo/T500/DE/2.jpg</v>
      </c>
      <c r="O9" s="49" t="str">
        <f t="shared" si="2"/>
        <v>https://raw.githubusercontent.com/PatrickVibild/TellusAmazonPictures/master/pictures/Lenovo/T500/DE/3.jpg</v>
      </c>
      <c r="P9" t="str">
        <f t="shared" si="3"/>
        <v>https://raw.githubusercontent.com/PatrickVibild/TellusAmazonPictures/master/pictures/Lenovo/T500/DE/4.jpg</v>
      </c>
      <c r="Q9" t="str">
        <f t="shared" si="4"/>
        <v>https://raw.githubusercontent.com/PatrickVibild/TellusAmazonPictures/master/pictures/Lenovo/T500/DE/5.jpg</v>
      </c>
      <c r="R9" t="str">
        <f t="shared" si="5"/>
        <v>https://raw.githubusercontent.com/PatrickVibild/TellusAmazonPictures/master/pictures/Lenovo/T500/DE/6.jpg</v>
      </c>
      <c r="S9" t="str">
        <f t="shared" si="6"/>
        <v>https://raw.githubusercontent.com/PatrickVibild/TellusAmazonPictures/master/pictures/Lenovo/T500/DE/7.jpg</v>
      </c>
      <c r="T9" t="str">
        <f t="shared" si="7"/>
        <v>https://raw.githubusercontent.com/PatrickVibild/TellusAmazonPictures/master/pictures/Lenovo/T500/DE/8.jpg</v>
      </c>
      <c r="U9" t="str">
        <f t="shared" si="8"/>
        <v>https://raw.githubusercontent.com/PatrickVibild/TellusAmazonPictures/master/pictures/Lenovo/T500/DE/9.jpg</v>
      </c>
      <c r="V9" s="44">
        <f>MATCH(G9,options!$D$1:$D$20,0)</f>
        <v>6</v>
      </c>
    </row>
    <row r="10" spans="1:22" ht="28" x14ac:dyDescent="0.15">
      <c r="A10" t="s">
        <v>396</v>
      </c>
      <c r="B10" s="52"/>
      <c r="C10" s="43" t="b">
        <v>0</v>
      </c>
      <c r="D10" s="43" t="b">
        <v>1</v>
      </c>
      <c r="E10" s="37">
        <v>5714401500070</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5" t="b">
        <v>1</v>
      </c>
      <c r="J10" s="46" t="b">
        <v>0</v>
      </c>
      <c r="K10" s="37" t="s">
        <v>399</v>
      </c>
      <c r="L10" s="47" t="b">
        <v>1</v>
      </c>
      <c r="M10" s="48" t="str">
        <f t="shared" si="0"/>
        <v>https://raw.githubusercontent.com/PatrickVibild/TellusAmazonPictures/master/pictures/Lenovo/T500/BE/1.jpg</v>
      </c>
      <c r="N10" s="48" t="str">
        <f t="shared" si="1"/>
        <v>https://raw.githubusercontent.com/PatrickVibild/TellusAmazonPictures/master/pictures/Lenovo/T500/BE/2.jpg</v>
      </c>
      <c r="O10" s="49" t="str">
        <f t="shared" si="2"/>
        <v>https://raw.githubusercontent.com/PatrickVibild/TellusAmazonPictures/master/pictures/Lenovo/T500/BE/3.jpg</v>
      </c>
      <c r="P10" t="str">
        <f t="shared" si="3"/>
        <v>https://raw.githubusercontent.com/PatrickVibild/TellusAmazonPictures/master/pictures/Lenovo/T500/BE/4.jpg</v>
      </c>
      <c r="Q10" t="str">
        <f t="shared" si="4"/>
        <v>https://raw.githubusercontent.com/PatrickVibild/TellusAmazonPictures/master/pictures/Lenovo/T500/BE/5.jpg</v>
      </c>
      <c r="R10" t="str">
        <f t="shared" si="5"/>
        <v>https://raw.githubusercontent.com/PatrickVibild/TellusAmazonPictures/master/pictures/Lenovo/T500/BE/6.jpg</v>
      </c>
      <c r="S10" t="str">
        <f t="shared" si="6"/>
        <v>https://raw.githubusercontent.com/PatrickVibild/TellusAmazonPictures/master/pictures/Lenovo/T500/BE/7.jpg</v>
      </c>
      <c r="T10" t="str">
        <f t="shared" si="7"/>
        <v>https://raw.githubusercontent.com/PatrickVibild/TellusAmazonPictures/master/pictures/Lenovo/T500/BE/8.jpg</v>
      </c>
      <c r="U10" t="str">
        <f t="shared" si="8"/>
        <v>https://raw.githubusercontent.com/PatrickVibild/TellusAmazonPictures/master/pictures/Lenovo/T500/BE/9.jpg</v>
      </c>
      <c r="V10" s="44">
        <f>MATCH(G10,options!$D$1:$D$20,0)</f>
        <v>7</v>
      </c>
    </row>
    <row r="11" spans="1:22" ht="28" x14ac:dyDescent="0.15">
      <c r="A11" s="38" t="s">
        <v>400</v>
      </c>
      <c r="B11" s="53">
        <v>150</v>
      </c>
      <c r="C11" s="43" t="b">
        <v>0</v>
      </c>
      <c r="D11" s="43" t="b">
        <v>1</v>
      </c>
      <c r="E11" s="37">
        <v>5714401500179</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45" t="b">
        <v>1</v>
      </c>
      <c r="J11" s="46" t="b">
        <v>0</v>
      </c>
      <c r="K11" s="37" t="s">
        <v>403</v>
      </c>
      <c r="L11" s="47" t="b">
        <v>1</v>
      </c>
      <c r="M11" s="48" t="str">
        <f t="shared" si="0"/>
        <v>https://raw.githubusercontent.com/PatrickVibild/TellusAmazonPictures/master/pictures/Lenovo/T500/CH/1.jpg</v>
      </c>
      <c r="N11" s="48" t="str">
        <f t="shared" si="1"/>
        <v>https://raw.githubusercontent.com/PatrickVibild/TellusAmazonPictures/master/pictures/Lenovo/T500/CH/2.jpg</v>
      </c>
      <c r="O11" s="49" t="str">
        <f t="shared" si="2"/>
        <v>https://raw.githubusercontent.com/PatrickVibild/TellusAmazonPictures/master/pictures/Lenovo/T500/CH/3.jpg</v>
      </c>
      <c r="P11" t="str">
        <f t="shared" si="3"/>
        <v>https://raw.githubusercontent.com/PatrickVibild/TellusAmazonPictures/master/pictures/Lenovo/T500/CH/4.jpg</v>
      </c>
      <c r="Q11" t="str">
        <f t="shared" si="4"/>
        <v>https://raw.githubusercontent.com/PatrickVibild/TellusAmazonPictures/master/pictures/Lenovo/T500/CH/5.jpg</v>
      </c>
      <c r="R11" t="str">
        <f t="shared" si="5"/>
        <v>https://raw.githubusercontent.com/PatrickVibild/TellusAmazonPictures/master/pictures/Lenovo/T500/CH/6.jpg</v>
      </c>
      <c r="S11" t="str">
        <f t="shared" si="6"/>
        <v>https://raw.githubusercontent.com/PatrickVibild/TellusAmazonPictures/master/pictures/Lenovo/T500/CH/7.jpg</v>
      </c>
      <c r="T11" t="str">
        <f t="shared" si="7"/>
        <v>https://raw.githubusercontent.com/PatrickVibild/TellusAmazonPictures/master/pictures/Lenovo/T500/CH/8.jpg</v>
      </c>
      <c r="U11" t="str">
        <f t="shared" si="8"/>
        <v>https://raw.githubusercontent.com/PatrickVibild/TellusAmazonPictures/master/pictures/Lenovo/T500/CH/9.jpg</v>
      </c>
      <c r="V11" s="44">
        <f>MATCH(G11,options!$D$1:$D$20,0)</f>
        <v>15</v>
      </c>
    </row>
    <row r="12" spans="1:22" ht="28" x14ac:dyDescent="0.15">
      <c r="B12" s="52"/>
      <c r="C12" s="43" t="b">
        <v>1</v>
      </c>
      <c r="D12" s="43" t="b">
        <v>0</v>
      </c>
      <c r="E12" s="37">
        <v>5714401500018</v>
      </c>
      <c r="F12" s="37" t="s">
        <v>404</v>
      </c>
      <c r="G12" s="44"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5" t="b">
        <v>1</v>
      </c>
      <c r="J12" s="46" t="b">
        <v>0</v>
      </c>
      <c r="K12" s="37" t="s">
        <v>406</v>
      </c>
      <c r="L12" s="47" t="b">
        <v>1</v>
      </c>
      <c r="M12" s="48" t="str">
        <f t="shared" si="0"/>
        <v>https://raw.githubusercontent.com/PatrickVibild/TellusAmazonPictures/master/pictures/Lenovo/T500/US/1.jpg</v>
      </c>
      <c r="N12" s="48" t="str">
        <f t="shared" si="1"/>
        <v>https://raw.githubusercontent.com/PatrickVibild/TellusAmazonPictures/master/pictures/Lenovo/T500/US/2.jpg</v>
      </c>
      <c r="O12" s="49" t="str">
        <f t="shared" si="2"/>
        <v>https://raw.githubusercontent.com/PatrickVibild/TellusAmazonPictures/master/pictures/Lenovo/T500/US/3.jpg</v>
      </c>
      <c r="P12" t="str">
        <f t="shared" si="3"/>
        <v>https://raw.githubusercontent.com/PatrickVibild/TellusAmazonPictures/master/pictures/Lenovo/T500/US/4.jpg</v>
      </c>
      <c r="Q12" t="str">
        <f t="shared" si="4"/>
        <v>https://raw.githubusercontent.com/PatrickVibild/TellusAmazonPictures/master/pictures/Lenovo/T500/US/5.jpg</v>
      </c>
      <c r="R12" t="str">
        <f t="shared" si="5"/>
        <v>https://raw.githubusercontent.com/PatrickVibild/TellusAmazonPictures/master/pictures/Lenovo/T500/US/6.jpg</v>
      </c>
      <c r="S12" t="str">
        <f t="shared" si="6"/>
        <v>https://raw.githubusercontent.com/PatrickVibild/TellusAmazonPictures/master/pictures/Lenovo/T500/US/7.jpg</v>
      </c>
      <c r="T12" t="str">
        <f t="shared" si="7"/>
        <v>https://raw.githubusercontent.com/PatrickVibild/TellusAmazonPictures/master/pictures/Lenovo/T500/US/8.jpg</v>
      </c>
      <c r="U12" t="str">
        <f t="shared" si="8"/>
        <v>https://raw.githubusercontent.com/PatrickVibild/TellusAmazonPictures/master/pictures/Lenovo/T500/US/9.jpg</v>
      </c>
      <c r="V12" s="44">
        <f>MATCH(G12,options!$D$1:$D$20,0)</f>
        <v>18</v>
      </c>
    </row>
    <row r="13" spans="1:22" ht="14" x14ac:dyDescent="0.15">
      <c r="A13" s="38" t="s">
        <v>407</v>
      </c>
      <c r="B13" s="37" t="s">
        <v>408</v>
      </c>
      <c r="C13" s="43"/>
      <c r="D13" s="43"/>
      <c r="G13" s="44"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5" t="b">
        <v>1</v>
      </c>
      <c r="J13" s="46" t="b">
        <v>0</v>
      </c>
      <c r="K13" s="37"/>
      <c r="L13" s="47" t="b">
        <v>1</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409</v>
      </c>
      <c r="B14" s="37">
        <v>5714401500995</v>
      </c>
      <c r="C14" s="43"/>
      <c r="D14" s="43"/>
      <c r="E14" s="37"/>
      <c r="F14" s="37"/>
      <c r="G14" s="44" t="s">
        <v>410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412</v>
      </c>
      <c r="B16" s="39" t="s">
        <v>413</v>
      </c>
      <c r="C16" s="43"/>
      <c r="D16" s="43"/>
      <c r="E16" s="37"/>
      <c r="F16" s="37"/>
      <c r="G16" s="44"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416</v>
      </c>
      <c r="B18" s="53">
        <v>5</v>
      </c>
      <c r="C18" s="43"/>
      <c r="D18" s="43"/>
      <c r="E18" s="37"/>
      <c r="F18" s="37"/>
      <c r="G18" s="44" t="s">
        <v>417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419</v>
      </c>
      <c r="B20" s="54" t="s">
        <v>420</v>
      </c>
      <c r="C20" s="43"/>
      <c r="D20" s="43"/>
      <c r="E20" s="37"/>
      <c r="F20" s="37"/>
      <c r="G20" s="44"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421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423</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3"/>
      <c r="D23" s="43"/>
      <c r="E23" s="37"/>
      <c r="F23" s="37"/>
      <c r="G23" s="44"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42" x14ac:dyDescent="0.15">
      <c r="A24" s="38" t="s">
        <v>424</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37"/>
      <c r="F24" s="37"/>
      <c r="G24" s="44"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425</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37"/>
      <c r="F25" s="37"/>
      <c r="G25" s="44"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426</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37"/>
      <c r="F26" s="37"/>
      <c r="G26" s="44"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425</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3"/>
      <c r="D27" s="43"/>
      <c r="E27" s="37"/>
      <c r="F27" s="37"/>
      <c r="G27" s="44"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427</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37"/>
      <c r="F29" s="37"/>
      <c r="G29" s="44"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428</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37"/>
      <c r="F31" s="37"/>
      <c r="G31" s="44"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431</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37"/>
      <c r="F33" s="37"/>
      <c r="G33" s="44"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433</v>
      </c>
      <c r="B36" s="54" t="s">
        <v>434</v>
      </c>
      <c r="C36" s="43"/>
      <c r="D36" s="43"/>
      <c r="E36" s="37"/>
      <c r="F36" s="37"/>
      <c r="G36" s="44"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435</v>
      </c>
      <c r="B37" s="54" t="s">
        <v>405</v>
      </c>
      <c r="C37" s="43"/>
      <c r="D37" s="43"/>
      <c r="E37" s="37"/>
      <c r="F37" s="37"/>
      <c r="G37" s="44"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421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420</v>
      </c>
      <c r="B1" s="43" t="b">
        <f>TRUE()</f>
        <v>1</v>
      </c>
      <c r="C1" t="s">
        <v>436</v>
      </c>
      <c r="D1" s="44" t="s">
        <v>374</v>
      </c>
      <c r="E1" t="s">
        <v>437</v>
      </c>
      <c r="F1" t="s">
        <v>434</v>
      </c>
      <c r="G1" t="s">
        <v>438</v>
      </c>
    </row>
    <row r="2" spans="1:7" x14ac:dyDescent="0.15">
      <c r="A2" t="s">
        <v>439</v>
      </c>
      <c r="B2" s="43" t="b">
        <f>FALSE()</f>
        <v>0</v>
      </c>
      <c r="C2" t="s">
        <v>381</v>
      </c>
      <c r="D2" s="44" t="s">
        <v>378</v>
      </c>
      <c r="E2" t="s">
        <v>440</v>
      </c>
      <c r="F2" t="s">
        <v>378</v>
      </c>
      <c r="G2" t="s">
        <v>405</v>
      </c>
    </row>
    <row r="3" spans="1:7" x14ac:dyDescent="0.15">
      <c r="A3" t="s">
        <v>441</v>
      </c>
      <c r="D3" s="44" t="s">
        <v>383</v>
      </c>
      <c r="E3" t="s">
        <v>442</v>
      </c>
      <c r="F3" t="s">
        <v>374</v>
      </c>
    </row>
    <row r="4" spans="1:7" x14ac:dyDescent="0.15">
      <c r="D4" s="44" t="s">
        <v>387</v>
      </c>
      <c r="E4" t="s">
        <v>443</v>
      </c>
      <c r="F4" t="s">
        <v>383</v>
      </c>
    </row>
    <row r="5" spans="1:7" x14ac:dyDescent="0.15">
      <c r="D5" s="44" t="s">
        <v>391</v>
      </c>
      <c r="E5" t="s">
        <v>444</v>
      </c>
      <c r="F5" t="s">
        <v>387</v>
      </c>
    </row>
    <row r="6" spans="1:7" x14ac:dyDescent="0.15">
      <c r="D6" s="44" t="s">
        <v>395</v>
      </c>
      <c r="E6" t="s">
        <v>445</v>
      </c>
      <c r="F6" t="s">
        <v>411</v>
      </c>
    </row>
    <row r="7" spans="1:7" x14ac:dyDescent="0.15">
      <c r="D7" s="44" t="s">
        <v>398</v>
      </c>
      <c r="E7" t="s">
        <v>446</v>
      </c>
    </row>
    <row r="8" spans="1:7" x14ac:dyDescent="0.15">
      <c r="D8" s="44" t="s">
        <v>429</v>
      </c>
      <c r="E8" t="s">
        <v>447</v>
      </c>
    </row>
    <row r="9" spans="1:7" x14ac:dyDescent="0.15">
      <c r="D9" s="44" t="s">
        <v>432</v>
      </c>
      <c r="E9" t="s">
        <v>448</v>
      </c>
    </row>
    <row r="10" spans="1:7" x14ac:dyDescent="0.15">
      <c r="D10" s="44" t="s">
        <v>411</v>
      </c>
      <c r="E10" t="s">
        <v>449</v>
      </c>
    </row>
    <row r="11" spans="1:7" x14ac:dyDescent="0.15">
      <c r="D11" s="44" t="s">
        <v>414</v>
      </c>
      <c r="E11" t="s">
        <v>450</v>
      </c>
    </row>
    <row r="12" spans="1:7" x14ac:dyDescent="0.15">
      <c r="D12" s="44" t="s">
        <v>415</v>
      </c>
      <c r="E12" t="s">
        <v>451</v>
      </c>
    </row>
    <row r="13" spans="1:7" x14ac:dyDescent="0.15">
      <c r="D13" s="44" t="s">
        <v>417</v>
      </c>
      <c r="E13" t="s">
        <v>452</v>
      </c>
    </row>
    <row r="14" spans="1:7" x14ac:dyDescent="0.15">
      <c r="D14" s="44" t="s">
        <v>418</v>
      </c>
      <c r="E14" t="s">
        <v>453</v>
      </c>
    </row>
    <row r="15" spans="1:7" x14ac:dyDescent="0.15">
      <c r="D15" s="44" t="s">
        <v>402</v>
      </c>
      <c r="E15" t="s">
        <v>454</v>
      </c>
    </row>
    <row r="16" spans="1:7" x14ac:dyDescent="0.15">
      <c r="D16" s="44" t="s">
        <v>421</v>
      </c>
      <c r="E16" s="58" t="s">
        <v>455</v>
      </c>
    </row>
    <row r="17" spans="4:5" x14ac:dyDescent="0.15">
      <c r="D17" s="44" t="s">
        <v>422</v>
      </c>
      <c r="E17" t="s">
        <v>456</v>
      </c>
    </row>
    <row r="18" spans="4:5" x14ac:dyDescent="0.15">
      <c r="D18" s="44" t="s">
        <v>405</v>
      </c>
      <c r="E18" t="s">
        <v>457</v>
      </c>
    </row>
    <row r="19" spans="4:5" x14ac:dyDescent="0.15">
      <c r="D19" s="44" t="s">
        <v>410</v>
      </c>
      <c r="E19" t="s">
        <v>458</v>
      </c>
    </row>
    <row r="20" spans="4:5" x14ac:dyDescent="0.15">
      <c r="D20" s="44" t="s">
        <v>430</v>
      </c>
      <c r="E20" t="s">
        <v>459</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434</v>
      </c>
    </row>
    <row r="3" spans="1:2" x14ac:dyDescent="0.15">
      <c r="B3" s="41" t="s">
        <v>460</v>
      </c>
    </row>
    <row r="4" spans="1:2" x14ac:dyDescent="0.15">
      <c r="B4" s="41" t="s">
        <v>461</v>
      </c>
    </row>
    <row r="5" spans="1:2" x14ac:dyDescent="0.15">
      <c r="B5" s="41" t="s">
        <v>462</v>
      </c>
    </row>
    <row r="6" spans="1:2" x14ac:dyDescent="0.15">
      <c r="A6" t="s">
        <v>463</v>
      </c>
      <c r="B6" s="41" t="s">
        <v>464</v>
      </c>
    </row>
    <row r="7" spans="1:2" x14ac:dyDescent="0.15">
      <c r="B7" s="41" t="s">
        <v>465</v>
      </c>
    </row>
    <row r="8" spans="1:2" x14ac:dyDescent="0.15">
      <c r="A8" t="s">
        <v>40</v>
      </c>
      <c r="B8" s="41" t="s">
        <v>466</v>
      </c>
    </row>
    <row r="9" spans="1:2" x14ac:dyDescent="0.15">
      <c r="A9" t="s">
        <v>467</v>
      </c>
      <c r="B9" s="41" t="s">
        <v>468</v>
      </c>
    </row>
    <row r="10" spans="1:2" x14ac:dyDescent="0.15">
      <c r="B10" t="s">
        <v>469</v>
      </c>
    </row>
    <row r="11" spans="1:2" x14ac:dyDescent="0.15">
      <c r="B11" t="s">
        <v>470</v>
      </c>
    </row>
    <row r="14" spans="1:2" x14ac:dyDescent="0.15">
      <c r="B14" s="41" t="s">
        <v>471</v>
      </c>
    </row>
    <row r="20" spans="2:2" x14ac:dyDescent="0.15">
      <c r="B20" s="44" t="s">
        <v>374</v>
      </c>
    </row>
    <row r="21" spans="2:2" x14ac:dyDescent="0.15">
      <c r="B21" s="44" t="s">
        <v>378</v>
      </c>
    </row>
    <row r="22" spans="2:2" x14ac:dyDescent="0.15">
      <c r="B22" s="44" t="s">
        <v>383</v>
      </c>
    </row>
    <row r="23" spans="2:2" x14ac:dyDescent="0.15">
      <c r="B23" s="44" t="s">
        <v>387</v>
      </c>
    </row>
    <row r="24" spans="2:2" x14ac:dyDescent="0.15">
      <c r="B24" s="44" t="s">
        <v>391</v>
      </c>
    </row>
    <row r="25" spans="2:2" x14ac:dyDescent="0.15">
      <c r="B25" s="44" t="s">
        <v>395</v>
      </c>
    </row>
    <row r="26" spans="2:2" x14ac:dyDescent="0.15">
      <c r="B26" s="44" t="s">
        <v>398</v>
      </c>
    </row>
    <row r="27" spans="2:2" x14ac:dyDescent="0.15">
      <c r="B27" s="44" t="s">
        <v>429</v>
      </c>
    </row>
    <row r="28" spans="2:2" x14ac:dyDescent="0.15">
      <c r="B28" s="44" t="s">
        <v>432</v>
      </c>
    </row>
    <row r="29" spans="2:2" x14ac:dyDescent="0.15">
      <c r="B29" s="44" t="s">
        <v>411</v>
      </c>
    </row>
    <row r="30" spans="2:2" x14ac:dyDescent="0.15">
      <c r="B30" s="44" t="s">
        <v>414</v>
      </c>
    </row>
    <row r="31" spans="2:2" x14ac:dyDescent="0.15">
      <c r="B31" s="44" t="s">
        <v>415</v>
      </c>
    </row>
    <row r="32" spans="2:2" x14ac:dyDescent="0.15">
      <c r="B32" s="44" t="s">
        <v>417</v>
      </c>
    </row>
    <row r="33" spans="2:4" x14ac:dyDescent="0.15">
      <c r="B33" s="44" t="s">
        <v>418</v>
      </c>
    </row>
    <row r="34" spans="2:4" x14ac:dyDescent="0.15">
      <c r="B34" s="44" t="s">
        <v>402</v>
      </c>
      <c r="D34" s="41"/>
    </row>
    <row r="35" spans="2:4" x14ac:dyDescent="0.15">
      <c r="B35" s="44" t="s">
        <v>421</v>
      </c>
      <c r="D35" s="41"/>
    </row>
    <row r="36" spans="2:4" x14ac:dyDescent="0.15">
      <c r="B36" s="44" t="s">
        <v>422</v>
      </c>
      <c r="D36" s="41"/>
    </row>
    <row r="37" spans="2:4" x14ac:dyDescent="0.15">
      <c r="B37" s="44" t="s">
        <v>405</v>
      </c>
      <c r="D37" s="41"/>
    </row>
    <row r="38" spans="2:4" x14ac:dyDescent="0.15">
      <c r="B38" s="44" t="s">
        <v>410</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59" t="s">
        <v>472</v>
      </c>
    </row>
    <row r="4" spans="1:2" ht="16" x14ac:dyDescent="0.2">
      <c r="B4" s="59" t="s">
        <v>473</v>
      </c>
    </row>
    <row r="5" spans="1:2" ht="16" x14ac:dyDescent="0.2">
      <c r="B5" s="59" t="s">
        <v>474</v>
      </c>
    </row>
    <row r="6" spans="1:2" ht="16" x14ac:dyDescent="0.2">
      <c r="B6" s="59" t="s">
        <v>475</v>
      </c>
    </row>
    <row r="7" spans="1:2" ht="16" x14ac:dyDescent="0.2">
      <c r="B7" s="59" t="s">
        <v>476</v>
      </c>
    </row>
    <row r="8" spans="1:2" x14ac:dyDescent="0.15">
      <c r="A8" t="s">
        <v>477</v>
      </c>
      <c r="B8" t="s">
        <v>478</v>
      </c>
    </row>
    <row r="9" spans="1:2" x14ac:dyDescent="0.15">
      <c r="A9" t="s">
        <v>479</v>
      </c>
      <c r="B9" t="s">
        <v>480</v>
      </c>
    </row>
    <row r="10" spans="1:2" x14ac:dyDescent="0.15">
      <c r="B10" t="s">
        <v>481</v>
      </c>
    </row>
    <row r="11" spans="1:2" x14ac:dyDescent="0.15">
      <c r="B11" t="s">
        <v>482</v>
      </c>
    </row>
    <row r="14" spans="1:2" x14ac:dyDescent="0.15">
      <c r="B14" t="s">
        <v>483</v>
      </c>
    </row>
    <row r="20" spans="2:2" x14ac:dyDescent="0.15">
      <c r="B20" t="s">
        <v>484</v>
      </c>
    </row>
    <row r="21" spans="2:2" x14ac:dyDescent="0.15">
      <c r="B21" t="s">
        <v>485</v>
      </c>
    </row>
    <row r="22" spans="2:2" x14ac:dyDescent="0.15">
      <c r="B22" t="s">
        <v>486</v>
      </c>
    </row>
    <row r="23" spans="2:2" x14ac:dyDescent="0.15">
      <c r="B23" t="s">
        <v>487</v>
      </c>
    </row>
    <row r="24" spans="2:2" x14ac:dyDescent="0.15">
      <c r="B24" t="s">
        <v>391</v>
      </c>
    </row>
    <row r="25" spans="2:2" x14ac:dyDescent="0.15">
      <c r="B25" t="s">
        <v>488</v>
      </c>
    </row>
    <row r="26" spans="2:2" x14ac:dyDescent="0.15">
      <c r="B26" t="s">
        <v>489</v>
      </c>
    </row>
    <row r="27" spans="2:2" x14ac:dyDescent="0.15">
      <c r="B27" t="s">
        <v>490</v>
      </c>
    </row>
    <row r="28" spans="2:2" x14ac:dyDescent="0.15">
      <c r="B28" t="s">
        <v>491</v>
      </c>
    </row>
    <row r="29" spans="2:2" x14ac:dyDescent="0.15">
      <c r="B29" t="s">
        <v>492</v>
      </c>
    </row>
    <row r="30" spans="2:2" x14ac:dyDescent="0.15">
      <c r="B30" t="s">
        <v>493</v>
      </c>
    </row>
    <row r="31" spans="2:2" x14ac:dyDescent="0.15">
      <c r="B31" t="s">
        <v>494</v>
      </c>
    </row>
    <row r="32" spans="2:2" x14ac:dyDescent="0.15">
      <c r="B32" t="s">
        <v>495</v>
      </c>
    </row>
    <row r="33" spans="2:2" x14ac:dyDescent="0.15">
      <c r="B33" t="s">
        <v>496</v>
      </c>
    </row>
    <row r="34" spans="2:2" x14ac:dyDescent="0.15">
      <c r="B34" t="s">
        <v>497</v>
      </c>
    </row>
    <row r="35" spans="2:2" x14ac:dyDescent="0.15">
      <c r="B35" t="s">
        <v>421</v>
      </c>
    </row>
    <row r="36" spans="2:2" x14ac:dyDescent="0.15">
      <c r="B36" t="s">
        <v>498</v>
      </c>
    </row>
    <row r="37" spans="2:2" x14ac:dyDescent="0.15">
      <c r="B37" t="s">
        <v>499</v>
      </c>
    </row>
    <row r="38" spans="2:2" x14ac:dyDescent="0.15">
      <c r="B38" t="s">
        <v>500</v>
      </c>
    </row>
    <row r="39" spans="2:2" x14ac:dyDescent="0.15">
      <c r="B39" t="s">
        <v>501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387</v>
      </c>
    </row>
    <row r="3" spans="1:2" x14ac:dyDescent="0.15">
      <c r="B3" s="41" t="s">
        <v>502</v>
      </c>
    </row>
    <row r="4" spans="1:2" x14ac:dyDescent="0.15">
      <c r="B4" s="41" t="s">
        <v>503</v>
      </c>
    </row>
    <row r="5" spans="1:2" x14ac:dyDescent="0.15">
      <c r="B5" s="41" t="s">
        <v>504</v>
      </c>
    </row>
    <row r="6" spans="1:2" x14ac:dyDescent="0.15">
      <c r="B6" s="41" t="s">
        <v>505</v>
      </c>
    </row>
    <row r="7" spans="1:2" x14ac:dyDescent="0.15">
      <c r="B7" s="41" t="s">
        <v>506</v>
      </c>
    </row>
    <row r="8" spans="1:2" x14ac:dyDescent="0.15">
      <c r="A8" t="s">
        <v>477</v>
      </c>
      <c r="B8" s="41" t="s">
        <v>507</v>
      </c>
    </row>
    <row r="9" spans="1:2" x14ac:dyDescent="0.15">
      <c r="A9" t="s">
        <v>479</v>
      </c>
      <c r="B9" s="41" t="s">
        <v>508</v>
      </c>
    </row>
    <row r="10" spans="1:2" x14ac:dyDescent="0.15">
      <c r="B10" s="41" t="s">
        <v>509</v>
      </c>
    </row>
    <row r="11" spans="1:2" x14ac:dyDescent="0.15">
      <c r="B11" s="41" t="s">
        <v>510</v>
      </c>
    </row>
    <row r="12" spans="1:2" x14ac:dyDescent="0.15">
      <c r="B12" s="41"/>
    </row>
    <row r="13" spans="1:2" x14ac:dyDescent="0.15">
      <c r="B13" s="41"/>
    </row>
    <row r="14" spans="1:2" x14ac:dyDescent="0.15">
      <c r="B14" s="41" t="s">
        <v>511</v>
      </c>
    </row>
    <row r="15" spans="1:2" x14ac:dyDescent="0.15">
      <c r="B15" s="41"/>
    </row>
    <row r="20" spans="2:2" x14ac:dyDescent="0.15">
      <c r="B20" t="s">
        <v>512</v>
      </c>
    </row>
    <row r="21" spans="2:2" x14ac:dyDescent="0.15">
      <c r="B21" t="s">
        <v>513</v>
      </c>
    </row>
    <row r="22" spans="2:2" x14ac:dyDescent="0.15">
      <c r="B22" t="s">
        <v>514</v>
      </c>
    </row>
    <row r="23" spans="2:2" x14ac:dyDescent="0.15">
      <c r="B23" t="s">
        <v>515</v>
      </c>
    </row>
    <row r="24" spans="2:2" x14ac:dyDescent="0.15">
      <c r="B24" t="s">
        <v>516</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405</v>
      </c>
    </row>
    <row r="38" spans="2:2" x14ac:dyDescent="0.15">
      <c r="B38" t="s">
        <v>529</v>
      </c>
    </row>
    <row r="39" spans="2:2" x14ac:dyDescent="0.15">
      <c r="B39" t="s">
        <v>530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531</v>
      </c>
    </row>
    <row r="4" spans="2:2" x14ac:dyDescent="0.15">
      <c r="B4" t="s">
        <v>532</v>
      </c>
    </row>
    <row r="5" spans="2:2" x14ac:dyDescent="0.15">
      <c r="B5" t="s">
        <v>533</v>
      </c>
    </row>
    <row r="6" spans="2:2" x14ac:dyDescent="0.15">
      <c r="B6" t="s">
        <v>534</v>
      </c>
    </row>
    <row r="7" spans="2:2" x14ac:dyDescent="0.15">
      <c r="B7" t="s">
        <v>535</v>
      </c>
    </row>
    <row r="8" spans="2:2" ht="16" x14ac:dyDescent="0.2">
      <c r="B8" s="59" t="s">
        <v>536</v>
      </c>
    </row>
    <row r="9" spans="2:2" x14ac:dyDescent="0.15">
      <c r="B9" t="s">
        <v>537</v>
      </c>
    </row>
    <row r="10" spans="2:2" x14ac:dyDescent="0.15">
      <c r="B10" s="41" t="s">
        <v>538</v>
      </c>
    </row>
    <row r="11" spans="2:2" x14ac:dyDescent="0.15">
      <c r="B11" s="41" t="s">
        <v>539</v>
      </c>
    </row>
    <row r="14" spans="2:2" x14ac:dyDescent="0.15">
      <c r="B14" t="s">
        <v>540</v>
      </c>
    </row>
    <row r="20" spans="2:2" x14ac:dyDescent="0.15">
      <c r="B20" t="s">
        <v>541</v>
      </c>
    </row>
    <row r="21" spans="2:2" x14ac:dyDescent="0.15">
      <c r="B21" t="s">
        <v>542</v>
      </c>
    </row>
    <row r="22" spans="2:2" x14ac:dyDescent="0.15">
      <c r="B22" t="s">
        <v>543</v>
      </c>
    </row>
    <row r="23" spans="2:2" x14ac:dyDescent="0.15">
      <c r="B23" t="s">
        <v>544</v>
      </c>
    </row>
    <row r="24" spans="2:2" x14ac:dyDescent="0.15">
      <c r="B24" t="s">
        <v>391</v>
      </c>
    </row>
    <row r="25" spans="2:2" x14ac:dyDescent="0.15">
      <c r="B25" t="s">
        <v>545</v>
      </c>
    </row>
    <row r="26" spans="2:2" x14ac:dyDescent="0.15">
      <c r="B26" t="s">
        <v>546</v>
      </c>
    </row>
    <row r="27" spans="2:2" x14ac:dyDescent="0.15">
      <c r="B27" t="s">
        <v>547</v>
      </c>
    </row>
    <row r="28" spans="2:2" x14ac:dyDescent="0.15">
      <c r="B28" t="s">
        <v>548</v>
      </c>
    </row>
    <row r="29" spans="2:2" x14ac:dyDescent="0.15">
      <c r="B29" t="s">
        <v>549</v>
      </c>
    </row>
    <row r="30" spans="2:2" x14ac:dyDescent="0.15">
      <c r="B30" t="s">
        <v>550</v>
      </c>
    </row>
    <row r="31" spans="2:2" x14ac:dyDescent="0.15">
      <c r="B31" t="s">
        <v>551</v>
      </c>
    </row>
    <row r="32" spans="2:2" x14ac:dyDescent="0.15">
      <c r="B32" t="s">
        <v>552</v>
      </c>
    </row>
    <row r="33" spans="2:2" x14ac:dyDescent="0.15">
      <c r="B33" t="s">
        <v>553</v>
      </c>
    </row>
    <row r="34" spans="2:2" x14ac:dyDescent="0.15">
      <c r="B34" t="s">
        <v>554</v>
      </c>
    </row>
    <row r="35" spans="2:2" x14ac:dyDescent="0.15">
      <c r="B35" t="s">
        <v>555</v>
      </c>
    </row>
    <row r="36" spans="2:2" x14ac:dyDescent="0.15">
      <c r="B36" t="s">
        <v>556</v>
      </c>
    </row>
    <row r="37" spans="2:2" x14ac:dyDescent="0.15">
      <c r="B37" t="s">
        <v>405</v>
      </c>
    </row>
    <row r="38" spans="2:2" x14ac:dyDescent="0.15">
      <c r="B38" t="s">
        <v>557</v>
      </c>
    </row>
    <row r="39" spans="2:2" x14ac:dyDescent="0.15">
      <c r="B39" t="s">
        <v>558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59" t="s">
        <v>559</v>
      </c>
    </row>
    <row r="4" spans="2:2" ht="16" x14ac:dyDescent="0.2">
      <c r="B4" s="59" t="s">
        <v>560</v>
      </c>
    </row>
    <row r="5" spans="2:2" x14ac:dyDescent="0.15">
      <c r="B5" t="s">
        <v>561</v>
      </c>
    </row>
    <row r="6" spans="2:2" ht="16" x14ac:dyDescent="0.2">
      <c r="B6" s="59" t="s">
        <v>562</v>
      </c>
    </row>
    <row r="7" spans="2:2" ht="16" x14ac:dyDescent="0.2">
      <c r="B7" s="59" t="s">
        <v>563</v>
      </c>
    </row>
    <row r="8" spans="2:2" x14ac:dyDescent="0.15">
      <c r="B8" t="s">
        <v>564</v>
      </c>
    </row>
    <row r="9" spans="2:2" x14ac:dyDescent="0.15">
      <c r="B9" t="s">
        <v>565</v>
      </c>
    </row>
    <row r="10" spans="2:2" x14ac:dyDescent="0.15">
      <c r="B10" t="s">
        <v>566</v>
      </c>
    </row>
    <row r="11" spans="2:2" x14ac:dyDescent="0.15">
      <c r="B11" t="s">
        <v>567</v>
      </c>
    </row>
    <row r="14" spans="2:2" ht="16" x14ac:dyDescent="0.2">
      <c r="B14" s="59" t="s">
        <v>568</v>
      </c>
    </row>
    <row r="20" spans="2:2" x14ac:dyDescent="0.15">
      <c r="B20" t="s">
        <v>569</v>
      </c>
    </row>
    <row r="21" spans="2:2" x14ac:dyDescent="0.15">
      <c r="B21" t="s">
        <v>570</v>
      </c>
    </row>
    <row r="22" spans="2:2" x14ac:dyDescent="0.15">
      <c r="B22" t="s">
        <v>514</v>
      </c>
    </row>
    <row r="23" spans="2:2" x14ac:dyDescent="0.15">
      <c r="B23" t="s">
        <v>571</v>
      </c>
    </row>
    <row r="24" spans="2:2" x14ac:dyDescent="0.15">
      <c r="B24" t="s">
        <v>391</v>
      </c>
    </row>
    <row r="25" spans="2:2" x14ac:dyDescent="0.15">
      <c r="B25" t="s">
        <v>572</v>
      </c>
    </row>
    <row r="26" spans="2:2" x14ac:dyDescent="0.15">
      <c r="B26" t="s">
        <v>518</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555</v>
      </c>
    </row>
    <row r="36" spans="2:2" x14ac:dyDescent="0.15">
      <c r="B36" t="s">
        <v>581</v>
      </c>
    </row>
    <row r="37" spans="2:2" x14ac:dyDescent="0.15">
      <c r="B37" t="s">
        <v>499</v>
      </c>
    </row>
    <row r="38" spans="2:2" x14ac:dyDescent="0.15">
      <c r="B38" t="s">
        <v>582</v>
      </c>
    </row>
    <row r="39" spans="2:2" x14ac:dyDescent="0.15">
      <c r="B39" t="s">
        <v>583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411</v>
      </c>
    </row>
    <row r="3" spans="2:2" x14ac:dyDescent="0.15">
      <c r="B3" t="s">
        <v>584</v>
      </c>
    </row>
    <row r="4" spans="2:2" x14ac:dyDescent="0.15">
      <c r="B4" t="s">
        <v>585</v>
      </c>
    </row>
    <row r="5" spans="2:2" x14ac:dyDescent="0.15">
      <c r="B5" t="s">
        <v>586</v>
      </c>
    </row>
    <row r="6" spans="2:2" x14ac:dyDescent="0.15">
      <c r="B6" t="s">
        <v>587</v>
      </c>
    </row>
    <row r="7" spans="2:2" x14ac:dyDescent="0.15">
      <c r="B7" t="s">
        <v>588</v>
      </c>
    </row>
    <row r="8" spans="2:2" x14ac:dyDescent="0.15">
      <c r="B8" t="s">
        <v>589</v>
      </c>
    </row>
    <row r="9" spans="2:2" x14ac:dyDescent="0.15">
      <c r="B9" t="s">
        <v>590</v>
      </c>
    </row>
    <row r="10" spans="2:2" x14ac:dyDescent="0.15">
      <c r="B10" t="s">
        <v>591</v>
      </c>
    </row>
    <row r="11" spans="2:2" x14ac:dyDescent="0.15">
      <c r="B11" t="s">
        <v>592</v>
      </c>
    </row>
    <row r="14" spans="2:2" x14ac:dyDescent="0.15">
      <c r="B14" t="s">
        <v>593</v>
      </c>
    </row>
    <row r="20" spans="2:2" x14ac:dyDescent="0.15">
      <c r="B20" t="s">
        <v>594</v>
      </c>
    </row>
    <row r="21" spans="2:2" x14ac:dyDescent="0.15">
      <c r="B21" t="s">
        <v>595</v>
      </c>
    </row>
    <row r="22" spans="2:2" x14ac:dyDescent="0.15">
      <c r="B22" t="s">
        <v>596</v>
      </c>
    </row>
    <row r="23" spans="2:2" x14ac:dyDescent="0.15">
      <c r="B23" t="s">
        <v>597</v>
      </c>
    </row>
    <row r="24" spans="2:2" x14ac:dyDescent="0.15">
      <c r="B24" t="s">
        <v>391</v>
      </c>
    </row>
    <row r="25" spans="2:2" x14ac:dyDescent="0.15">
      <c r="B25" t="s">
        <v>598</v>
      </c>
    </row>
    <row r="26" spans="2:2" x14ac:dyDescent="0.15">
      <c r="B26" t="s">
        <v>599</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608</v>
      </c>
    </row>
    <row r="36" spans="2:2" x14ac:dyDescent="0.15">
      <c r="B36" t="s">
        <v>498</v>
      </c>
    </row>
    <row r="37" spans="2:2" x14ac:dyDescent="0.15">
      <c r="B37" t="s">
        <v>405</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163</cp:revision>
  <dcterms:created xsi:type="dcterms:W3CDTF">2020-07-27T15:42:24Z</dcterms:created>
  <dcterms:modified xsi:type="dcterms:W3CDTF">2024-07-24T17:21:45Z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