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510/"/>
    </mc:Choice>
  </mc:AlternateContent>
  <xr:revisionPtr revIDLastSave="0" documentId="13_ncr:1_{83CF4D39-ADCD-2F49-AE8A-E2520A01FF7D}"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L23" i="2"/>
  <c r="J23" i="2"/>
  <c r="I23" i="2"/>
  <c r="L22" i="2"/>
  <c r="J22" i="2"/>
  <c r="FT23" i="1" s="1"/>
  <c r="I22" i="2"/>
  <c r="AI23" i="1" s="1"/>
  <c r="L21" i="2"/>
  <c r="M21" i="2" s="1"/>
  <c r="M22" i="1" s="1"/>
  <c r="J21" i="2"/>
  <c r="FR22" i="1" s="1"/>
  <c r="I21" i="2"/>
  <c r="L20" i="2"/>
  <c r="J20" i="2"/>
  <c r="I20" i="2"/>
  <c r="L19" i="2"/>
  <c r="J19" i="2"/>
  <c r="I19" i="2"/>
  <c r="L18" i="2"/>
  <c r="J18" i="2"/>
  <c r="FV19" i="1" s="1"/>
  <c r="I18" i="2"/>
  <c r="L17" i="2"/>
  <c r="J17" i="2"/>
  <c r="FT18" i="1" s="1"/>
  <c r="I17" i="2"/>
  <c r="L16" i="2"/>
  <c r="J16" i="2"/>
  <c r="I16" i="2"/>
  <c r="L15" i="2"/>
  <c r="J15" i="2"/>
  <c r="FP16" i="1" s="1"/>
  <c r="I15" i="2"/>
  <c r="L14" i="2"/>
  <c r="J14" i="2"/>
  <c r="FO15" i="1" s="1"/>
  <c r="I14" i="2"/>
  <c r="L13" i="2"/>
  <c r="J13" i="2"/>
  <c r="I13" i="2"/>
  <c r="L12" i="2"/>
  <c r="J12" i="2"/>
  <c r="FT13" i="1" s="1"/>
  <c r="I12" i="2"/>
  <c r="L11" i="2"/>
  <c r="J11" i="2"/>
  <c r="FR12" i="1" s="1"/>
  <c r="I11" i="2"/>
  <c r="L10" i="2"/>
  <c r="J10" i="2"/>
  <c r="I10" i="2"/>
  <c r="L9" i="2"/>
  <c r="J9" i="2"/>
  <c r="I9" i="2"/>
  <c r="L8" i="2"/>
  <c r="Q8" i="2" s="1"/>
  <c r="Q9" i="1" s="1"/>
  <c r="J8" i="2"/>
  <c r="FV9" i="1" s="1"/>
  <c r="I8" i="2"/>
  <c r="L7" i="2"/>
  <c r="P7" i="2" s="1"/>
  <c r="P8" i="1" s="1"/>
  <c r="J7" i="2"/>
  <c r="FT8" i="1" s="1"/>
  <c r="I7" i="2"/>
  <c r="L6" i="2"/>
  <c r="J6" i="2"/>
  <c r="I6" i="2"/>
  <c r="L5" i="2"/>
  <c r="J5" i="2"/>
  <c r="FP6" i="1" s="1"/>
  <c r="I5" i="2"/>
  <c r="AI6" i="1" s="1"/>
  <c r="L4" i="2"/>
  <c r="J4" i="2"/>
  <c r="FS5" i="1" s="1"/>
  <c r="I4" i="2"/>
  <c r="D23" i="2"/>
  <c r="D22" i="2"/>
  <c r="C22" i="2"/>
  <c r="D21" i="2"/>
  <c r="C21" i="2"/>
  <c r="D20" i="2"/>
  <c r="C20" i="2"/>
  <c r="D19" i="2"/>
  <c r="C19" i="2"/>
  <c r="CO20" i="1" s="1"/>
  <c r="L20" i="1" s="1"/>
  <c r="D18" i="2"/>
  <c r="CO19" i="1" s="1"/>
  <c r="C18" i="2"/>
  <c r="D17" i="2"/>
  <c r="C17" i="2"/>
  <c r="D16" i="2"/>
  <c r="C16" i="2"/>
  <c r="D15" i="2"/>
  <c r="C15" i="2"/>
  <c r="CO16" i="1" s="1"/>
  <c r="FE16" i="1" s="1"/>
  <c r="D14" i="2"/>
  <c r="C14" i="2"/>
  <c r="CO15" i="1" s="1"/>
  <c r="FE15" i="1" s="1"/>
  <c r="D13" i="2"/>
  <c r="CO14" i="1" s="1"/>
  <c r="L14" i="1" s="1"/>
  <c r="C13" i="2"/>
  <c r="D12" i="2"/>
  <c r="C12" i="2"/>
  <c r="D11" i="2"/>
  <c r="C11" i="2"/>
  <c r="D10" i="2"/>
  <c r="C10" i="2"/>
  <c r="CO11" i="1" s="1"/>
  <c r="L11" i="1" s="1"/>
  <c r="D9" i="2"/>
  <c r="C9" i="2"/>
  <c r="D8" i="2"/>
  <c r="CO9" i="1" s="1"/>
  <c r="L9" i="1" s="1"/>
  <c r="C8" i="2"/>
  <c r="D7" i="2"/>
  <c r="C7" i="2"/>
  <c r="D6" i="2"/>
  <c r="C6" i="2"/>
  <c r="CO7" i="1" s="1"/>
  <c r="D5" i="2"/>
  <c r="C5" i="2"/>
  <c r="D4" i="2"/>
  <c r="C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U6" i="1"/>
  <c r="FV6" i="1"/>
  <c r="FO7" i="1"/>
  <c r="FP7" i="1"/>
  <c r="FQ7" i="1"/>
  <c r="FR7" i="1"/>
  <c r="FS7" i="1"/>
  <c r="FT7" i="1"/>
  <c r="FU7" i="1"/>
  <c r="FV7" i="1"/>
  <c r="FS8" i="1"/>
  <c r="FR9" i="1"/>
  <c r="FS9" i="1"/>
  <c r="FT9" i="1"/>
  <c r="FU9" i="1"/>
  <c r="FO10" i="1"/>
  <c r="FP10" i="1"/>
  <c r="FQ10" i="1"/>
  <c r="FR10" i="1"/>
  <c r="FS10" i="1"/>
  <c r="FT10" i="1"/>
  <c r="FU10" i="1"/>
  <c r="FV10" i="1"/>
  <c r="FO11" i="1"/>
  <c r="FP11" i="1"/>
  <c r="FQ11" i="1"/>
  <c r="FR11" i="1"/>
  <c r="FS11" i="1"/>
  <c r="FT11" i="1"/>
  <c r="FU11" i="1"/>
  <c r="FV11" i="1"/>
  <c r="FO12" i="1"/>
  <c r="FP12" i="1"/>
  <c r="FQ12" i="1"/>
  <c r="FO13" i="1"/>
  <c r="FP13" i="1"/>
  <c r="FQ13" i="1"/>
  <c r="FR13" i="1"/>
  <c r="FS13" i="1"/>
  <c r="FO14" i="1"/>
  <c r="FP14" i="1"/>
  <c r="FQ14" i="1"/>
  <c r="FR14" i="1"/>
  <c r="FS14" i="1"/>
  <c r="FT14" i="1"/>
  <c r="FU14" i="1"/>
  <c r="FV14" i="1"/>
  <c r="FV15" i="1"/>
  <c r="FO16" i="1"/>
  <c r="FU16" i="1"/>
  <c r="FV16" i="1"/>
  <c r="FO17" i="1"/>
  <c r="FP17" i="1"/>
  <c r="FQ17" i="1"/>
  <c r="FR17" i="1"/>
  <c r="FS17" i="1"/>
  <c r="FT17" i="1"/>
  <c r="FU17" i="1"/>
  <c r="FV17" i="1"/>
  <c r="FS18" i="1"/>
  <c r="FR19" i="1"/>
  <c r="FS19" i="1"/>
  <c r="FT19" i="1"/>
  <c r="FU19" i="1"/>
  <c r="FO20" i="1"/>
  <c r="FP20" i="1"/>
  <c r="FQ20" i="1"/>
  <c r="FR20" i="1"/>
  <c r="FS20" i="1"/>
  <c r="FT20" i="1"/>
  <c r="FU20" i="1"/>
  <c r="FV20" i="1"/>
  <c r="FO21" i="1"/>
  <c r="FP21" i="1"/>
  <c r="FQ21" i="1"/>
  <c r="FR21" i="1"/>
  <c r="FS21" i="1"/>
  <c r="FT21" i="1"/>
  <c r="FU21" i="1"/>
  <c r="FV21" i="1"/>
  <c r="FO22" i="1"/>
  <c r="FP22" i="1"/>
  <c r="FQ22" i="1"/>
  <c r="FO23" i="1"/>
  <c r="FP23" i="1"/>
  <c r="FQ23" i="1"/>
  <c r="FR23" i="1"/>
  <c r="FS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T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J43" i="2"/>
  <c r="J42" i="2"/>
  <c r="J41" i="2"/>
  <c r="J40" i="2"/>
  <c r="J39" i="2"/>
  <c r="J38" i="2"/>
  <c r="J37" i="2"/>
  <c r="J36" i="2"/>
  <c r="J35" i="2"/>
  <c r="J34" i="2"/>
  <c r="J33" i="2"/>
  <c r="J32" i="2"/>
  <c r="J31" i="2"/>
  <c r="J30" i="2"/>
  <c r="J29" i="2"/>
  <c r="J28" i="2"/>
  <c r="J27" i="2"/>
  <c r="J26" i="2"/>
  <c r="J25" i="2"/>
  <c r="J24" i="2"/>
  <c r="D43" i="2"/>
  <c r="C43" i="2"/>
  <c r="D42" i="2"/>
  <c r="C42" i="2"/>
  <c r="D41" i="2"/>
  <c r="C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K6" i="1"/>
  <c r="K7" i="1"/>
  <c r="K10" i="1"/>
  <c r="K11" i="1"/>
  <c r="K13" i="1"/>
  <c r="K14" i="1"/>
  <c r="K15" i="1"/>
  <c r="K16" i="1"/>
  <c r="K17" i="1"/>
  <c r="K20" i="1"/>
  <c r="K21"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AT21" i="1" s="1"/>
  <c r="H21" i="2"/>
  <c r="H22" i="2"/>
  <c r="AT23" i="1" s="1"/>
  <c r="H23" i="2"/>
  <c r="H24" i="2"/>
  <c r="AT25" i="1" s="1"/>
  <c r="H25" i="2"/>
  <c r="AL26" i="1" s="1"/>
  <c r="H26" i="2"/>
  <c r="AT27" i="1" s="1"/>
  <c r="H27" i="2"/>
  <c r="AT28" i="1" s="1"/>
  <c r="H28" i="2"/>
  <c r="H29" i="2"/>
  <c r="H30" i="2"/>
  <c r="H31" i="2"/>
  <c r="H32" i="2"/>
  <c r="H33" i="2"/>
  <c r="H34" i="2"/>
  <c r="AT35" i="1" s="1"/>
  <c r="H35" i="2"/>
  <c r="AL36" i="1" s="1"/>
  <c r="H36" i="2"/>
  <c r="F37" i="1" s="1"/>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U41" i="2"/>
  <c r="U42" i="1" s="1"/>
  <c r="T41" i="2"/>
  <c r="T42" i="1" s="1"/>
  <c r="S41" i="2"/>
  <c r="S42" i="1" s="1"/>
  <c r="R41" i="2"/>
  <c r="Q41" i="2"/>
  <c r="P41" i="2"/>
  <c r="O41" i="2"/>
  <c r="N41" i="2"/>
  <c r="N42" i="1" s="1"/>
  <c r="M41" i="2"/>
  <c r="M42" i="1" s="1"/>
  <c r="V40" i="2"/>
  <c r="U40" i="2"/>
  <c r="T40" i="2"/>
  <c r="S40" i="2"/>
  <c r="R40" i="2"/>
  <c r="Q40" i="2"/>
  <c r="P40" i="2"/>
  <c r="O40" i="2"/>
  <c r="N40" i="2"/>
  <c r="M40" i="2"/>
  <c r="M41" i="1" s="1"/>
  <c r="V39" i="2"/>
  <c r="U39" i="2"/>
  <c r="T39" i="2"/>
  <c r="S39" i="2"/>
  <c r="R39" i="2"/>
  <c r="Q39" i="2"/>
  <c r="P39" i="2"/>
  <c r="O39" i="2"/>
  <c r="N39" i="2"/>
  <c r="M39" i="2"/>
  <c r="M40" i="1" s="1"/>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T34" i="2"/>
  <c r="S34" i="2"/>
  <c r="R34" i="2"/>
  <c r="Q34" i="2"/>
  <c r="P34" i="2"/>
  <c r="O34" i="2"/>
  <c r="N34" i="2"/>
  <c r="N35" i="1" s="1"/>
  <c r="M34" i="2"/>
  <c r="M35" i="1" s="1"/>
  <c r="V33" i="2"/>
  <c r="U33" i="2"/>
  <c r="T33" i="2"/>
  <c r="S33" i="2"/>
  <c r="R33" i="2"/>
  <c r="Q33" i="2"/>
  <c r="P33" i="2"/>
  <c r="O33" i="2"/>
  <c r="N33" i="2"/>
  <c r="N34" i="1" s="1"/>
  <c r="M33" i="2"/>
  <c r="M34" i="1" s="1"/>
  <c r="V32" i="2"/>
  <c r="U32" i="2"/>
  <c r="T32" i="2"/>
  <c r="S32" i="2"/>
  <c r="R32" i="2"/>
  <c r="Q32" i="2"/>
  <c r="P32" i="2"/>
  <c r="O32" i="2"/>
  <c r="N32" i="2"/>
  <c r="N33" i="1" s="1"/>
  <c r="M32" i="2"/>
  <c r="M33" i="1" s="1"/>
  <c r="V31" i="2"/>
  <c r="U31" i="2"/>
  <c r="T31" i="2"/>
  <c r="S31" i="2"/>
  <c r="R31" i="2"/>
  <c r="Q31" i="2"/>
  <c r="P31" i="2"/>
  <c r="O31" i="2"/>
  <c r="N31" i="2"/>
  <c r="N32" i="1" s="1"/>
  <c r="M31" i="2"/>
  <c r="V30" i="2"/>
  <c r="U30" i="2"/>
  <c r="T30" i="2"/>
  <c r="S30" i="2"/>
  <c r="R30" i="2"/>
  <c r="Q30" i="2"/>
  <c r="P30" i="2"/>
  <c r="O30" i="2"/>
  <c r="N30" i="2"/>
  <c r="M30" i="2"/>
  <c r="V29" i="2"/>
  <c r="U29" i="2"/>
  <c r="U30" i="1" s="1"/>
  <c r="T29" i="2"/>
  <c r="T30" i="1" s="1"/>
  <c r="S29" i="2"/>
  <c r="S30" i="1" s="1"/>
  <c r="R29" i="2"/>
  <c r="Q29" i="2"/>
  <c r="P29" i="2"/>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T26" i="2"/>
  <c r="T27" i="1" s="1"/>
  <c r="S26" i="2"/>
  <c r="R26" i="2"/>
  <c r="Q26" i="2"/>
  <c r="P26" i="2"/>
  <c r="O26" i="2"/>
  <c r="N26" i="2"/>
  <c r="N27" i="1" s="1"/>
  <c r="M26" i="2"/>
  <c r="M27" i="1" s="1"/>
  <c r="V25" i="2"/>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R23" i="2"/>
  <c r="R24" i="1" s="1"/>
  <c r="Q23" i="2"/>
  <c r="Q24" i="1" s="1"/>
  <c r="M23" i="2"/>
  <c r="M24" i="1" s="1"/>
  <c r="P23" i="2"/>
  <c r="P24" i="1" s="1"/>
  <c r="V22" i="2"/>
  <c r="T22" i="2"/>
  <c r="S22" i="2"/>
  <c r="S23" i="1" s="1"/>
  <c r="R22" i="2"/>
  <c r="R23" i="1" s="1"/>
  <c r="Q22" i="2"/>
  <c r="O22" i="2"/>
  <c r="N22" i="2"/>
  <c r="N23" i="1" s="1"/>
  <c r="M22" i="2"/>
  <c r="M23" i="1" s="1"/>
  <c r="V21" i="2"/>
  <c r="Q21" i="2"/>
  <c r="Q22" i="1" s="1"/>
  <c r="P21" i="2"/>
  <c r="P22" i="1" s="1"/>
  <c r="O21" i="2"/>
  <c r="O22" i="1" s="1"/>
  <c r="N21" i="2"/>
  <c r="N22" i="1" s="1"/>
  <c r="V20" i="2"/>
  <c r="U20" i="2"/>
  <c r="T20" i="2"/>
  <c r="T21" i="1" s="1"/>
  <c r="S20" i="2"/>
  <c r="S21" i="1" s="1"/>
  <c r="R20" i="2"/>
  <c r="R21" i="1" s="1"/>
  <c r="P20" i="2"/>
  <c r="P21" i="1" s="1"/>
  <c r="O20" i="2"/>
  <c r="O21" i="1" s="1"/>
  <c r="N20" i="2"/>
  <c r="N21" i="1" s="1"/>
  <c r="V19" i="2"/>
  <c r="U19" i="2"/>
  <c r="U20" i="1" s="1"/>
  <c r="T19" i="2"/>
  <c r="T20" i="1" s="1"/>
  <c r="V18" i="2"/>
  <c r="R18" i="2"/>
  <c r="Q18" i="2"/>
  <c r="M18" i="2"/>
  <c r="P18" i="2"/>
  <c r="P19" i="1" s="1"/>
  <c r="V17" i="2"/>
  <c r="T17" i="2"/>
  <c r="T18" i="1" s="1"/>
  <c r="S17" i="2"/>
  <c r="S18" i="1" s="1"/>
  <c r="R17" i="2"/>
  <c r="Q17" i="2"/>
  <c r="P17" i="2"/>
  <c r="N17" i="2"/>
  <c r="M17" i="2"/>
  <c r="U17" i="2"/>
  <c r="U18" i="1" s="1"/>
  <c r="V16" i="2"/>
  <c r="U16" i="2"/>
  <c r="T16" i="2"/>
  <c r="T17" i="1" s="1"/>
  <c r="S16" i="2"/>
  <c r="S17" i="1" s="1"/>
  <c r="R16" i="2"/>
  <c r="Q16" i="2"/>
  <c r="P16" i="2"/>
  <c r="O16" i="2"/>
  <c r="N16" i="2"/>
  <c r="N17" i="1" s="1"/>
  <c r="M16" i="2"/>
  <c r="M17" i="1" s="1"/>
  <c r="CO17" i="1"/>
  <c r="V15" i="2"/>
  <c r="U15" i="2"/>
  <c r="U16" i="1" s="1"/>
  <c r="T15" i="2"/>
  <c r="T16" i="1" s="1"/>
  <c r="S15" i="2"/>
  <c r="R15" i="2"/>
  <c r="Q15" i="2"/>
  <c r="P15" i="2"/>
  <c r="O15" i="2"/>
  <c r="N15" i="2"/>
  <c r="N16" i="1" s="1"/>
  <c r="M15" i="2"/>
  <c r="M16" i="1" s="1"/>
  <c r="V14" i="2"/>
  <c r="U14" i="2"/>
  <c r="U15" i="1" s="1"/>
  <c r="T14" i="2"/>
  <c r="T15" i="1" s="1"/>
  <c r="P14" i="2"/>
  <c r="O14" i="2"/>
  <c r="N14" i="2"/>
  <c r="M14" i="2"/>
  <c r="S14" i="2"/>
  <c r="S15" i="1" s="1"/>
  <c r="V13" i="2"/>
  <c r="Q13" i="2"/>
  <c r="Q14" i="1" s="1"/>
  <c r="P13" i="2"/>
  <c r="P14" i="1" s="1"/>
  <c r="O13" i="2"/>
  <c r="O14" i="1" s="1"/>
  <c r="V12" i="2"/>
  <c r="U12" i="2"/>
  <c r="U13" i="1" s="1"/>
  <c r="V11" i="2"/>
  <c r="U11" i="2"/>
  <c r="T11" i="2"/>
  <c r="S11" i="2"/>
  <c r="R11" i="2"/>
  <c r="Q11" i="2"/>
  <c r="P11" i="2"/>
  <c r="O11" i="2"/>
  <c r="O12" i="1" s="1"/>
  <c r="N11" i="2"/>
  <c r="N12" i="1" s="1"/>
  <c r="M11" i="2"/>
  <c r="CO12" i="1"/>
  <c r="V10" i="2"/>
  <c r="T10" i="2"/>
  <c r="S10" i="2"/>
  <c r="S11" i="1" s="1"/>
  <c r="R10" i="2"/>
  <c r="R11" i="1" s="1"/>
  <c r="Q10" i="2"/>
  <c r="Q11" i="1" s="1"/>
  <c r="O10" i="2"/>
  <c r="O11" i="1" s="1"/>
  <c r="N10" i="2"/>
  <c r="N11" i="1" s="1"/>
  <c r="M10" i="2"/>
  <c r="M11" i="1" s="1"/>
  <c r="V9" i="2"/>
  <c r="U9" i="2"/>
  <c r="U10" i="1" s="1"/>
  <c r="T9" i="2"/>
  <c r="T10" i="1" s="1"/>
  <c r="S9" i="2"/>
  <c r="S10" i="1" s="1"/>
  <c r="R9" i="2"/>
  <c r="R10" i="1" s="1"/>
  <c r="Q9" i="2"/>
  <c r="P9" i="2"/>
  <c r="P10" i="1" s="1"/>
  <c r="O9" i="2"/>
  <c r="O10" i="1" s="1"/>
  <c r="N9" i="2"/>
  <c r="M9" i="2"/>
  <c r="M10" i="1" s="1"/>
  <c r="V8" i="2"/>
  <c r="CQ23" i="1"/>
  <c r="V7" i="2"/>
  <c r="R7" i="2"/>
  <c r="R8" i="1" s="1"/>
  <c r="Q7" i="2"/>
  <c r="Q8" i="1" s="1"/>
  <c r="V6" i="2"/>
  <c r="U6" i="2"/>
  <c r="T6" i="2"/>
  <c r="T7" i="1" s="1"/>
  <c r="Q6" i="2"/>
  <c r="Q7" i="1" s="1"/>
  <c r="P6" i="2"/>
  <c r="P7" i="1" s="1"/>
  <c r="O6" i="2"/>
  <c r="O7" i="1" s="1"/>
  <c r="N6" i="2"/>
  <c r="N7" i="1" s="1"/>
  <c r="M6" i="2"/>
  <c r="M7" i="1" s="1"/>
  <c r="S6" i="2"/>
  <c r="S7" i="1" s="1"/>
  <c r="V5" i="2"/>
  <c r="Q5" i="2"/>
  <c r="P5" i="2"/>
  <c r="P6" i="1" s="1"/>
  <c r="M5" i="2"/>
  <c r="M6" i="1" s="1"/>
  <c r="O5" i="2"/>
  <c r="O6" i="1" s="1"/>
  <c r="V4" i="2"/>
  <c r="U4" i="2"/>
  <c r="U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T43" i="1"/>
  <c r="AL43" i="1"/>
  <c r="AK43" i="1"/>
  <c r="AJ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FE42" i="1"/>
  <c r="EV42" i="1"/>
  <c r="ES42" i="1"/>
  <c r="DY42" i="1"/>
  <c r="DO42" i="1"/>
  <c r="DA42" i="1"/>
  <c r="CZ42" i="1"/>
  <c r="CU42" i="1"/>
  <c r="CT42" i="1"/>
  <c r="CS42" i="1"/>
  <c r="CR42" i="1"/>
  <c r="CQ42" i="1"/>
  <c r="CP42" i="1"/>
  <c r="CO42" i="1"/>
  <c r="CL42" i="1"/>
  <c r="CK42" i="1"/>
  <c r="CJ42" i="1"/>
  <c r="CI42" i="1"/>
  <c r="CH42" i="1"/>
  <c r="CG42" i="1"/>
  <c r="BH42" i="1"/>
  <c r="BG42" i="1"/>
  <c r="BF42" i="1"/>
  <c r="BE42" i="1"/>
  <c r="AV42" i="1"/>
  <c r="AT42" i="1"/>
  <c r="AL42" i="1"/>
  <c r="AK42" i="1"/>
  <c r="AJ42" i="1"/>
  <c r="AA42" i="1"/>
  <c r="Z42" i="1"/>
  <c r="Y42" i="1"/>
  <c r="X42" i="1"/>
  <c r="W42" i="1"/>
  <c r="R42" i="1"/>
  <c r="Q42" i="1"/>
  <c r="P42" i="1"/>
  <c r="O42" i="1"/>
  <c r="L42" i="1"/>
  <c r="J42" i="1"/>
  <c r="I42" i="1"/>
  <c r="H42" i="1"/>
  <c r="E42" i="1"/>
  <c r="D42" i="1"/>
  <c r="C42" i="1"/>
  <c r="B42" i="1"/>
  <c r="A42" i="1"/>
  <c r="FM41" i="1"/>
  <c r="FJ41" i="1"/>
  <c r="FI41" i="1"/>
  <c r="FH41" i="1"/>
  <c r="FE41" i="1"/>
  <c r="EV41" i="1"/>
  <c r="ES41" i="1"/>
  <c r="DY41" i="1"/>
  <c r="DO41" i="1"/>
  <c r="DA41" i="1"/>
  <c r="CZ41" i="1"/>
  <c r="CU41" i="1"/>
  <c r="CT41" i="1"/>
  <c r="CS41" i="1"/>
  <c r="CR41" i="1"/>
  <c r="CQ41" i="1"/>
  <c r="CP41" i="1"/>
  <c r="CO41" i="1"/>
  <c r="CL41" i="1"/>
  <c r="CK41" i="1"/>
  <c r="CJ41" i="1"/>
  <c r="CI41" i="1"/>
  <c r="CH41" i="1"/>
  <c r="CG41" i="1"/>
  <c r="BH41" i="1"/>
  <c r="BG41" i="1"/>
  <c r="BF41" i="1"/>
  <c r="BE41" i="1"/>
  <c r="AV41" i="1"/>
  <c r="AT41" i="1"/>
  <c r="AL41" i="1"/>
  <c r="AK41" i="1"/>
  <c r="AJ41" i="1"/>
  <c r="AA41" i="1"/>
  <c r="Z41" i="1"/>
  <c r="Y41" i="1"/>
  <c r="X41" i="1"/>
  <c r="W41" i="1"/>
  <c r="U41" i="1"/>
  <c r="T41" i="1"/>
  <c r="S41" i="1"/>
  <c r="R41" i="1"/>
  <c r="Q41" i="1"/>
  <c r="P41" i="1"/>
  <c r="O41" i="1"/>
  <c r="N41" i="1"/>
  <c r="L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J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I39" i="1"/>
  <c r="AB39" i="1"/>
  <c r="AA39" i="1"/>
  <c r="Z39" i="1"/>
  <c r="Y39" i="1"/>
  <c r="X39" i="1"/>
  <c r="W39" i="1"/>
  <c r="U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J35" i="1"/>
  <c r="AA35" i="1"/>
  <c r="Z35" i="1"/>
  <c r="Y35" i="1"/>
  <c r="X35" i="1"/>
  <c r="W35" i="1"/>
  <c r="U35" i="1"/>
  <c r="T35" i="1"/>
  <c r="S35" i="1"/>
  <c r="R35" i="1"/>
  <c r="Q35" i="1"/>
  <c r="P35" i="1"/>
  <c r="O35" i="1"/>
  <c r="J35" i="1"/>
  <c r="I35" i="1"/>
  <c r="H35" i="1"/>
  <c r="E35" i="1"/>
  <c r="D35" i="1"/>
  <c r="C35" i="1"/>
  <c r="B35" i="1"/>
  <c r="A35" i="1"/>
  <c r="FM34" i="1"/>
  <c r="FJ34" i="1"/>
  <c r="FI34" i="1"/>
  <c r="FH34" i="1"/>
  <c r="FE34" i="1"/>
  <c r="EV34" i="1"/>
  <c r="ES34" i="1"/>
  <c r="DY34" i="1"/>
  <c r="DO34" i="1"/>
  <c r="DA34" i="1"/>
  <c r="CZ34" i="1"/>
  <c r="CU34" i="1"/>
  <c r="CT34" i="1"/>
  <c r="CS34" i="1"/>
  <c r="CR34" i="1"/>
  <c r="CQ34" i="1"/>
  <c r="CP34" i="1"/>
  <c r="CO34" i="1"/>
  <c r="CL34" i="1"/>
  <c r="CK34" i="1"/>
  <c r="CJ34" i="1"/>
  <c r="CI34" i="1"/>
  <c r="CH34" i="1"/>
  <c r="CG34" i="1"/>
  <c r="BH34" i="1"/>
  <c r="BG34" i="1"/>
  <c r="BF34" i="1"/>
  <c r="BE34" i="1"/>
  <c r="AV34" i="1"/>
  <c r="AT34" i="1"/>
  <c r="AL34" i="1"/>
  <c r="AK34" i="1"/>
  <c r="AA34" i="1"/>
  <c r="Z34" i="1"/>
  <c r="Y34" i="1"/>
  <c r="X34" i="1"/>
  <c r="W34" i="1"/>
  <c r="U34" i="1"/>
  <c r="T34" i="1"/>
  <c r="S34" i="1"/>
  <c r="R34" i="1"/>
  <c r="Q34" i="1"/>
  <c r="P34" i="1"/>
  <c r="O34" i="1"/>
  <c r="L34" i="1"/>
  <c r="J34" i="1"/>
  <c r="I34" i="1"/>
  <c r="H34" i="1"/>
  <c r="E34" i="1"/>
  <c r="D34" i="1"/>
  <c r="C34" i="1"/>
  <c r="B34" i="1"/>
  <c r="A34" i="1"/>
  <c r="FM33" i="1"/>
  <c r="FJ33" i="1"/>
  <c r="FI33" i="1"/>
  <c r="FH33" i="1"/>
  <c r="FE33" i="1"/>
  <c r="EV33" i="1"/>
  <c r="ES33" i="1"/>
  <c r="DY33" i="1"/>
  <c r="DO33" i="1"/>
  <c r="DA33" i="1"/>
  <c r="CZ33" i="1"/>
  <c r="CU33" i="1"/>
  <c r="CT33" i="1"/>
  <c r="CS33" i="1"/>
  <c r="CR33" i="1"/>
  <c r="CQ33" i="1"/>
  <c r="CP33" i="1"/>
  <c r="CO33" i="1"/>
  <c r="CL33" i="1"/>
  <c r="CK33" i="1"/>
  <c r="CJ33" i="1"/>
  <c r="CI33" i="1"/>
  <c r="CH33" i="1"/>
  <c r="CG33" i="1"/>
  <c r="BH33" i="1"/>
  <c r="BG33" i="1"/>
  <c r="BF33" i="1"/>
  <c r="BE33" i="1"/>
  <c r="AV33" i="1"/>
  <c r="AK33" i="1"/>
  <c r="AJ33" i="1"/>
  <c r="AA33" i="1"/>
  <c r="Z33" i="1"/>
  <c r="Y33" i="1"/>
  <c r="X33" i="1"/>
  <c r="W33" i="1"/>
  <c r="U33" i="1"/>
  <c r="T33" i="1"/>
  <c r="S33" i="1"/>
  <c r="R33" i="1"/>
  <c r="Q33" i="1"/>
  <c r="P33" i="1"/>
  <c r="O33" i="1"/>
  <c r="L33" i="1"/>
  <c r="J33" i="1"/>
  <c r="I33" i="1"/>
  <c r="H33" i="1"/>
  <c r="E33" i="1"/>
  <c r="D33" i="1"/>
  <c r="C33" i="1"/>
  <c r="B33" i="1"/>
  <c r="A33" i="1"/>
  <c r="FM32" i="1"/>
  <c r="FJ32" i="1"/>
  <c r="FI32" i="1"/>
  <c r="FH32" i="1"/>
  <c r="FE32" i="1"/>
  <c r="EV32" i="1"/>
  <c r="ES32" i="1"/>
  <c r="DY32" i="1"/>
  <c r="DO32" i="1"/>
  <c r="DA32" i="1"/>
  <c r="CZ32" i="1"/>
  <c r="CU32" i="1"/>
  <c r="CT32" i="1"/>
  <c r="CS32" i="1"/>
  <c r="CR32" i="1"/>
  <c r="CQ32" i="1"/>
  <c r="CP32" i="1"/>
  <c r="CO32" i="1"/>
  <c r="CL32" i="1"/>
  <c r="CK32" i="1"/>
  <c r="CJ32" i="1"/>
  <c r="CI32" i="1"/>
  <c r="CH32" i="1"/>
  <c r="CG32" i="1"/>
  <c r="BH32" i="1"/>
  <c r="BG32" i="1"/>
  <c r="BF32" i="1"/>
  <c r="BE32" i="1"/>
  <c r="AV32" i="1"/>
  <c r="AT32" i="1"/>
  <c r="AK32" i="1"/>
  <c r="AA32" i="1"/>
  <c r="Z32" i="1"/>
  <c r="Y32" i="1"/>
  <c r="X32" i="1"/>
  <c r="W32" i="1"/>
  <c r="U32" i="1"/>
  <c r="T32" i="1"/>
  <c r="S32" i="1"/>
  <c r="R32" i="1"/>
  <c r="Q32" i="1"/>
  <c r="P32" i="1"/>
  <c r="O32" i="1"/>
  <c r="M32" i="1"/>
  <c r="L32" i="1"/>
  <c r="J32" i="1"/>
  <c r="I32" i="1"/>
  <c r="H32" i="1"/>
  <c r="E32" i="1"/>
  <c r="D32" i="1"/>
  <c r="C32" i="1"/>
  <c r="B32" i="1"/>
  <c r="A32" i="1"/>
  <c r="FM31" i="1"/>
  <c r="FJ31" i="1"/>
  <c r="FI31" i="1"/>
  <c r="FH31" i="1"/>
  <c r="FE31" i="1"/>
  <c r="EV31" i="1"/>
  <c r="ES31" i="1"/>
  <c r="DY31" i="1"/>
  <c r="DO31" i="1"/>
  <c r="DA31" i="1"/>
  <c r="CZ31" i="1"/>
  <c r="CU31" i="1"/>
  <c r="CT31" i="1"/>
  <c r="CS31" i="1"/>
  <c r="CR31" i="1"/>
  <c r="CQ31" i="1"/>
  <c r="CP31" i="1"/>
  <c r="CO31" i="1"/>
  <c r="CL31" i="1"/>
  <c r="CK31" i="1"/>
  <c r="CJ31" i="1"/>
  <c r="CI31" i="1"/>
  <c r="CH31" i="1"/>
  <c r="CG31" i="1"/>
  <c r="BH31" i="1"/>
  <c r="BG31" i="1"/>
  <c r="BF31" i="1"/>
  <c r="BE31" i="1"/>
  <c r="AV31" i="1"/>
  <c r="AT31" i="1"/>
  <c r="AL31" i="1"/>
  <c r="AK31" i="1"/>
  <c r="AA31" i="1"/>
  <c r="Z31" i="1"/>
  <c r="Y31" i="1"/>
  <c r="X31" i="1"/>
  <c r="W31" i="1"/>
  <c r="U31" i="1"/>
  <c r="T31" i="1"/>
  <c r="S31" i="1"/>
  <c r="R31" i="1"/>
  <c r="Q31" i="1"/>
  <c r="P31" i="1"/>
  <c r="O31" i="1"/>
  <c r="N31" i="1"/>
  <c r="M31" i="1"/>
  <c r="L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U27" i="1"/>
  <c r="S27" i="1"/>
  <c r="R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E26" i="1"/>
  <c r="D26" i="1"/>
  <c r="C26" i="1"/>
  <c r="B26" i="1"/>
  <c r="A26" i="1"/>
  <c r="FM25" i="1"/>
  <c r="FJ25" i="1"/>
  <c r="FI25" i="1"/>
  <c r="FH25" i="1"/>
  <c r="FE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U25" i="1"/>
  <c r="T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A22" i="1"/>
  <c r="Z22" i="1"/>
  <c r="Y22" i="1"/>
  <c r="X22" i="1"/>
  <c r="W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J17" i="1"/>
  <c r="I17" i="1"/>
  <c r="H17" i="1"/>
  <c r="E17" i="1"/>
  <c r="D17" i="1"/>
  <c r="C17" i="1"/>
  <c r="B17" i="1"/>
  <c r="A17" i="1"/>
  <c r="FM16" i="1"/>
  <c r="FJ16" i="1"/>
  <c r="FI16" i="1"/>
  <c r="FH16" i="1"/>
  <c r="EV16" i="1"/>
  <c r="ES16" i="1"/>
  <c r="DY16" i="1"/>
  <c r="DO16" i="1"/>
  <c r="DA16" i="1"/>
  <c r="CZ16" i="1"/>
  <c r="CU16" i="1"/>
  <c r="CT16" i="1"/>
  <c r="CS16" i="1"/>
  <c r="CR16" i="1"/>
  <c r="CP16" i="1"/>
  <c r="CL16" i="1"/>
  <c r="CK16" i="1"/>
  <c r="CI16" i="1"/>
  <c r="CH16" i="1"/>
  <c r="CG16" i="1"/>
  <c r="BH16" i="1"/>
  <c r="BG16" i="1"/>
  <c r="BF16" i="1"/>
  <c r="BE16" i="1"/>
  <c r="AV16" i="1"/>
  <c r="AA16" i="1"/>
  <c r="Z16" i="1"/>
  <c r="Y16" i="1"/>
  <c r="X16" i="1"/>
  <c r="W16" i="1"/>
  <c r="S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L15" i="1"/>
  <c r="CK15" i="1"/>
  <c r="CJ15" i="1"/>
  <c r="CI15" i="1"/>
  <c r="CH15" i="1"/>
  <c r="CG15" i="1"/>
  <c r="BH15" i="1"/>
  <c r="BG15" i="1"/>
  <c r="BF15" i="1"/>
  <c r="BE15" i="1"/>
  <c r="AA15" i="1"/>
  <c r="Z15" i="1"/>
  <c r="Y15" i="1"/>
  <c r="X15" i="1"/>
  <c r="W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L14" i="1"/>
  <c r="CK14" i="1"/>
  <c r="CJ14" i="1"/>
  <c r="CI14" i="1"/>
  <c r="CH14" i="1"/>
  <c r="CG14" i="1"/>
  <c r="BH14" i="1"/>
  <c r="BG14" i="1"/>
  <c r="BF14" i="1"/>
  <c r="BE14" i="1"/>
  <c r="AV14" i="1"/>
  <c r="AA14" i="1"/>
  <c r="Z14" i="1"/>
  <c r="Y14" i="1"/>
  <c r="X14" i="1"/>
  <c r="W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M12" i="1"/>
  <c r="J12" i="1"/>
  <c r="I12" i="1"/>
  <c r="H12" i="1"/>
  <c r="E12" i="1"/>
  <c r="D12" i="1"/>
  <c r="C12" i="1"/>
  <c r="B12" i="1"/>
  <c r="A12" i="1"/>
  <c r="FM11" i="1"/>
  <c r="FJ11" i="1"/>
  <c r="FI11" i="1"/>
  <c r="FH11" i="1"/>
  <c r="EV11" i="1"/>
  <c r="ES11" i="1"/>
  <c r="DY11" i="1"/>
  <c r="DO11" i="1"/>
  <c r="DA11" i="1"/>
  <c r="CZ11" i="1"/>
  <c r="CU11" i="1"/>
  <c r="CT11" i="1"/>
  <c r="CS11" i="1"/>
  <c r="CR11" i="1"/>
  <c r="CP11" i="1"/>
  <c r="CL11" i="1"/>
  <c r="CK11" i="1"/>
  <c r="CI11" i="1"/>
  <c r="CH11" i="1"/>
  <c r="CG11" i="1"/>
  <c r="BH11" i="1"/>
  <c r="BG11" i="1"/>
  <c r="BF11" i="1"/>
  <c r="BE11" i="1"/>
  <c r="AV11" i="1"/>
  <c r="AA11" i="1"/>
  <c r="Z11" i="1"/>
  <c r="Y11" i="1"/>
  <c r="X11" i="1"/>
  <c r="W11" i="1"/>
  <c r="T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L9" i="1"/>
  <c r="CK9" i="1"/>
  <c r="CI9" i="1"/>
  <c r="CH9" i="1"/>
  <c r="CG9" i="1"/>
  <c r="BH9" i="1"/>
  <c r="BG9" i="1"/>
  <c r="BF9" i="1"/>
  <c r="BE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B5" i="1"/>
  <c r="AA5" i="1"/>
  <c r="Z5" i="1"/>
  <c r="Y5" i="1"/>
  <c r="X5" i="1"/>
  <c r="W5" i="1"/>
  <c r="J5" i="1"/>
  <c r="I5" i="1"/>
  <c r="H5" i="1"/>
  <c r="E5" i="1"/>
  <c r="D5" i="1"/>
  <c r="C5" i="1"/>
  <c r="B5" i="1"/>
  <c r="A5" i="1"/>
  <c r="AA4" i="1"/>
  <c r="J4" i="1"/>
  <c r="I4" i="1"/>
  <c r="H4" i="1"/>
  <c r="D4" i="1"/>
  <c r="B4" i="1"/>
  <c r="A4" i="1"/>
  <c r="AB15" i="1" l="1"/>
  <c r="AJ21" i="1"/>
  <c r="AB12" i="1"/>
  <c r="AB11" i="1"/>
  <c r="FR8" i="1"/>
  <c r="FT15" i="1"/>
  <c r="K22" i="1"/>
  <c r="S21" i="2"/>
  <c r="S22" i="1" s="1"/>
  <c r="FP9" i="1"/>
  <c r="AV9" i="1"/>
  <c r="AV15" i="1"/>
  <c r="AV22" i="1"/>
  <c r="U7" i="2"/>
  <c r="U8" i="1" s="1"/>
  <c r="O8" i="2"/>
  <c r="O9" i="1" s="1"/>
  <c r="T21" i="2"/>
  <c r="T22" i="1" s="1"/>
  <c r="FP5" i="1"/>
  <c r="FU22" i="1"/>
  <c r="FO19" i="1"/>
  <c r="FS16" i="1"/>
  <c r="FQ15" i="1"/>
  <c r="FU12" i="1"/>
  <c r="FO9" i="1"/>
  <c r="FS6" i="1"/>
  <c r="FQ8" i="1"/>
  <c r="AV5" i="1"/>
  <c r="AV8" i="1"/>
  <c r="M7" i="2"/>
  <c r="M8" i="1" s="1"/>
  <c r="P8" i="2"/>
  <c r="P9" i="1" s="1"/>
  <c r="U21" i="2"/>
  <c r="U22" i="1" s="1"/>
  <c r="K19" i="1"/>
  <c r="K9" i="1"/>
  <c r="FQ5" i="1"/>
  <c r="FV23" i="1"/>
  <c r="FT22" i="1"/>
  <c r="FV18" i="1"/>
  <c r="FR16" i="1"/>
  <c r="FP15" i="1"/>
  <c r="FV13" i="1"/>
  <c r="FT12" i="1"/>
  <c r="FV8" i="1"/>
  <c r="FR6" i="1"/>
  <c r="FR18" i="1"/>
  <c r="S7" i="2"/>
  <c r="S8" i="1" s="1"/>
  <c r="FV5" i="1"/>
  <c r="FQ18" i="1"/>
  <c r="FU15" i="1"/>
  <c r="T7" i="2"/>
  <c r="T8" i="1" s="1"/>
  <c r="FP18" i="1"/>
  <c r="FP8" i="1"/>
  <c r="R21" i="2"/>
  <c r="R22" i="1" s="1"/>
  <c r="K5" i="1"/>
  <c r="K12" i="1"/>
  <c r="FQ19" i="1"/>
  <c r="FO18" i="1"/>
  <c r="FS15" i="1"/>
  <c r="FQ9" i="1"/>
  <c r="FP19" i="1"/>
  <c r="FT16" i="1"/>
  <c r="FR15" i="1"/>
  <c r="FV12" i="1"/>
  <c r="FT6" i="1"/>
  <c r="N7" i="2"/>
  <c r="N8" i="1" s="1"/>
  <c r="K18" i="1"/>
  <c r="K8" i="1"/>
  <c r="FR5" i="1"/>
  <c r="FU23" i="1"/>
  <c r="FS22" i="1"/>
  <c r="FU18" i="1"/>
  <c r="FQ16" i="1"/>
  <c r="FU13" i="1"/>
  <c r="FS12" i="1"/>
  <c r="FU8" i="1"/>
  <c r="FQ6" i="1"/>
  <c r="FO8" i="1"/>
  <c r="FV22" i="1"/>
  <c r="AV6" i="1"/>
  <c r="AV23"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<sst xmlns="http://schemas.openxmlformats.org/spreadsheetml/2006/main" count="877" uniqueCount="708">
  <si>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</si>
  <si>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</si>
  <si>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</si>
  <si>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</si>
  <si>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</si>
  <si>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</si>
  <si>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</si>
  <si>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</si>
  <si>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</si>
  <si>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</si>
  <si>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</si>
  <si>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</si>
  <si>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</si>
  <si>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</si>
  <si>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</si>
  <si>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</si>
  <si>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</si>
  <si>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</si>
  <si>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</si>
  <si>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</si>
  <si>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</si>
  <si>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</si>
  <si>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</si>
  <si>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</si>
  <si>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</si>
  <si>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</si>
  <si>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</si>
  <si>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</si>
  <si>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</si>
  <si>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</si>
  <si>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</si>
  <si>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</si>
  <si>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</si>
  <si>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</si>
  <si>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</si>
  <si>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</si>
  <si>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</si>
  <si>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</si>
  <si>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</si>
  <si>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</si>
  <si>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</si>
  <si>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</si>
  <si>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</si>
  <si>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</si>
  <si>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</si>
  <si>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</si>
  <si>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</si>
  <si>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</si>
  <si>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</si>
  <si>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</si>
  <si>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</si>
  <si>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</si>
  <si>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</si>
  <si>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</si>
  <si>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</si>
  <si>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</si>
  <si>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</si>
  <si>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</si>
  <si>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</si>
  <si>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</si>
  <si>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</si>
  <si>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</si>
  <si>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</si>
  <si>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</si>
  <si>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</si>
  <si>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</si>
  <si>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</si>
  <si>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</si>
  <si>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</si>
  <si>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</si>
  <si>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</si>
  <si>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</si>
  <si>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</si>
  <si>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</si>
  <si>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</si>
  <si>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</si>
  <si>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</si>
  <si>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</si>
  <si>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</si>
  <si>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</si>
  <si>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</si>
  <si>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</si>
  <si>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</si>
  <si>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</si>
  <si>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</si>
  <si>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</si>
  <si>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</si>
  <si>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</si>
  <si>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</si>
  <si>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</si>
  <si>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</si>
  <si>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</si>
  <si>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</si>
  <si>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</si>
  <si>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</si>
  <si>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</si>
  <si>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</si>
  <si>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</si>
  <si>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</si>
  <si>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</si>
  <si>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</si>
  <si>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</si>
  <si>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</si>
  <si>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</si>
  <si>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</si>
  <si>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</si>
  <si>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</si>
  <si>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</si>
  <si>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</si>
  <si>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</si>
  <si>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</si>
  <si>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</si>
  <si>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</si>
  <si>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</si>
  <si>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</si>
  <si>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</si>
  <si>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</si>
  <si>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</si>
  <si>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</si>
  <si>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</si>
  <si>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</si>
  <si>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</si>
  <si>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</si>
  <si>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</si>
  <si>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</si>
  <si>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</si>
  <si>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</si>
  <si>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</si>
  <si>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</si>
  <si>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</si>
  <si>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</si>
  <si>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</si>
  <si>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</si>
  <si>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</si>
  <si>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</si>
  <si>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</si>
  <si>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</si>
  <si>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</si>
  <si>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</si>
  <si>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</si>
  <si>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</si>
  <si>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</si>
  <si>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</si>
  <si>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</si>
  <si>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</si>
  <si>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</si>
  <si>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</si>
  <si>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</si>
  <si>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</si>
  <si>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</si>
  <si>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</si>
  <si>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</si>
  <si>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</si>
  <si>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</si>
  <si>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</si>
  <si>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</si>
  <si>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</si>
  <si>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</si>
  <si>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</si>
  <si>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</si>
  <si>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</si>
  <si>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</si>
  <si>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</si>
  <si>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</si>
  <si>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</si>
  <si>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</si>
  <si>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</si>
  <si>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</si>
  <si>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</si>
  <si>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</si>
  <si>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</si>
  <si>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</si>
  <si>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</si>
  <si>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</si>
  <si>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</si>
  <si>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</si>
  <si>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</si>
  <si>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</si>
  <si>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</si>
  <si>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</si>
  <si>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</si>
  <si>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</si>
  <si>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</si>
  <si>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</si>
  <si>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</si>
  <si>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</si>
  <si>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</si>
  <si>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</si>
  <si>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</si>
  <si>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</si>
  <si>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</si>
  <si>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</si>
  <si>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</si>
  <si>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</si>
  <si>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</si>
  <si>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</si>
  <si>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</si>
  <si>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</si>
  <si>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</si>
  <si>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</si>
  <si>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</si>
  <si>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</si>
  <si>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</si>
  <si>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</si>
  <si>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</si>
  <si>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</si>
  <si>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</si>
  <si>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</si>
  <si>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</si>
  <si>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</si>
  <si>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</si>
  <si>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</si>
  <si>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</si>
  <si>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</si>
  <si>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</si>
  <si>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</si>
  <si>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</si>
  <si>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</si>
  <si>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</si>
  <si>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</si>
  <si>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</si>
  <si>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</si>
  <si>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</si>
  <si>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</si>
  <si>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</si>
  <si>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</si>
  <si>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</si>
  <si>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</si>
  <si>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</si>
  <si>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</si>
  <si>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</si>
  <si>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</si>
  <si>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</si>
  <si>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</si>
  <si>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</si>
  <si>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</si>
  <si>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</si>
  <si>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</si>
  <si>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</si>
  <si>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</si>
  <si>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</si>
  <si>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</si>
  <si>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</si>
  <si>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</si>
  <si>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</si>
  <si>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</si>
  <si>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</si>
  <si>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</si>
  <si>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</si>
  <si>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</si>
  <si>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</si>
  <si>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</si>
  <si>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</si>
  <si>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</si>
  <si>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</si>
  <si>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</si>
  <si>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</si>
  <si>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</si>
  <si>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</si>
  <si>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</si>
  <si>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</si>
  <si>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</si>
  <si>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</si>
  <si>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</si>
  <si>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</si>
  <si>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</si>
  <si>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</si>
  <si>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</si>
  <si>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</si>
  <si>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</si>
  <si>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</si>
  <si>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</si>
  <si>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</si>
  <si>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</si>
  <si>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</si>
  <si>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</si>
  <si>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</si>
  <si>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</si>
  <si>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</si>
  <si>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</si>
  <si>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</si>
  <si>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</si>
  <si>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</si>
  <si>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</si>
  <si>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</si>
  <si>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</si>
  <si>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</si>
  <si>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</si>
  <si>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</si>
  <si>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</si>
  <si>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</si>
  <si>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</si>
  <si>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</si>
  <si>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</si>
  <si>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</si>
  <si>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</si>
  <si>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</si>
  <si>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</si>
  <si>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</si>
  <si>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</si>
  <si>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</si>
  <si>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</si>
  <si>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</si>
  <si>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</si>
  <si>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</si>
  <si>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</si>
  <si>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</si>
  <si>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</si>
  <si>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</si>
  <si>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</si>
  <si>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</si>
  <si>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</si>
  <si>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</si>
  <si>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</si>
  <si>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</si>
  <si>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</si>
  <si>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</si>
  <si>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</si>
  <si>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</si>
  <si>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</si>
  <si>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</si>
  <si>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</si>
  <si>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</si>
  <si>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</si>
  <si>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</si>
  <si>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</si>
  <si>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</si>
  <si>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</si>
  <si>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</si>
  <si>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</si>
  <si>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</si>
  <si>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</si>
  <si>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</si>
  <si>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</si>
  <si>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</si>
  <si>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</si>
  <si>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</si>
  <si>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</si>
  <si>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</si>
  <si>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</si>
  <si>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</si>
  <si>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</si>
  <si>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</si>
  <si>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</si>
  <si>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</si>
  <si>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</si>
  <si>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</si>
  <si>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</si>
  <si>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</si>
  <si>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</si>
  <si>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</si>
  <si>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</si>
  <si>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</si>
  <si>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</si>
  <si>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</si>
  <si>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</si>
  <si>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</si>
  <si>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</si>
  <si>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</si>
  <si>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</si>
  <si>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</si>
  <si>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</si>
  <si>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</si>
  <si>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</si>
  <si>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</si>
  <si>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</si>
  <si>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</si>
  <si>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</si>
  <si>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</si>
  <si>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</si>
  <si>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</si>
  <si>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</si>
  <si>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</si>
  <si>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</si>
  <si>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</si>
  <si>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</si>
  <si>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</si>
  <si>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</si>
  <si>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</si>
  <si>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</si>
  <si>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</si>
  <si>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</si>
  <si>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</si>
  <si>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</si>
  <si>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</si>
  <si>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</si>
  <si>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</si>
  <si>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</si>
  <si>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</si>
  <si>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</si>
  <si>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</si>
  <si>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</si>
  <si>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</si>
  <si>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</si>
  <si>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</si>
  <si>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</si>
  <si>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</si>
  <si>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</si>
  <si>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</si>
  <si>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</si>
  <si>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</si>
  <si>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</si>
  <si>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</si>
  <si>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</si>
  <si>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</si>
  <si>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</si>
  <si>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</si>
  <si>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</si>
  <si>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</si>
  <si>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</si>
  <si>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</si>
  <si>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</si>
  <si>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</si>
  <si>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</si>
  <si>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</si>
  <si>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</si>
  <si>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</si>
  <si>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</si>
  <si>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</si>
  <si>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</si>
  <si>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</si>
  <si>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</si>
  <si>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</si>
  <si>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</si>
  <si>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</si>
  <si>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</si>
  <si>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</si>
  <si>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</si>
  <si>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</si>
  <si>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</si>
  <si>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</si>
  <si>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</si>
  <si>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</si>
  <si>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</si>
  <si>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</si>
  <si>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</si>
  <si>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</si>
  <si>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</si>
  <si>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</si>
  <si>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</si>
  <si>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</si>
  <si>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</si>
  <si>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</si>
  <si>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</si>
  <si>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</si>
  <si>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</si>
  <si>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</si>
  <si>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</si>
  <si>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</si>
  <si>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</si>
  <si>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</si>
  <si>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</si>
  <si>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</si>
  <si>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</si>
  <si>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</si>
  <si>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</si>
  <si>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</si>
  <si>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</si>
  <si>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</si>
  <si>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</si>
  <si>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</si>
  <si>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</si>
  <si>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</si>
  <si>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</si>
  <si>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</si>
  <si>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</si>
  <si>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</si>
  <si>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</si>
  <si>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</si>
  <si>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</si>
  <si>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</si>
  <si>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</si>
  <si>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</si>
  <si>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</si>
  <si>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</si>
  <si>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</si>
  <si>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</si>
  <si>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</si>
  <si>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</si>
  <si>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</si>
  <si>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</si>
  <si>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</si>
  <si>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</si>
  <si>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</si>
  <si>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</si>
  <si>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</si>
  <si>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</si>
  <si>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</si>
  <si>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</si>
  <si>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</si>
  <si>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</si>
  <si>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</si>
  <si>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</si>
  <si>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</si>
  <si>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</si>
  <si>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</si>
  <si>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</si>
  <si>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</si>
  <si>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</si>
  <si>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</si>
  <si>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</si>
  <si>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</si>
  <si>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</si>
  <si>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</si>
  <si>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</si>
  <si>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</si>
  <si>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</si>
  <si>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</si>
  <si>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</si>
  <si>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</si>
  <si>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</si>
  <si>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</si>
  <si>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</si>
  <si>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</si>
  <si>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</si>
  <si>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</si>
  <si>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</si>
  <si>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</si>
  <si>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</si>
  <si>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</si>
  <si>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</si>
  <si>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</si>
  <si>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</si>
  <si>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</si>
  <si>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</si>
  <si>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</si>
  <si>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</si>
  <si>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</si>
  <si>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</si>
  <si>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</si>
  <si>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</si>
  <si>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</si>
  <si>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</si>
  <si>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</si>
  <si>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</si>
  <si>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</si>
  <si>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</si>
  <si>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</si>
  <si>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</si>
  <si>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</si>
  <si>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</si>
  <si>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</si>
  <si>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</si>
  <si>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</si>
  <si>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</si>
  <si>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</si>
  <si>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</si>
  <si>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</si>
  <si>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</si>
  <si>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</si>
  <si>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</si>
  <si>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</si>
  <si>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</si>
  <si>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</si>
  <si>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</si>
  <si>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</si>
  <si>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</si>
  <si>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</si>
  <si>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</si>
  <si>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</si>
  <si>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</si>
  <si>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</si>
  <si>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</si>
  <si>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</si>
  <si>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</si>
  <si>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</si>
  <si>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</si>
  <si>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</si>
  <si>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</si>
  <si>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</si>
  <si>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</si>
  <si>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</si>
  <si>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</si>
  <si>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</si>
  <si>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</si>
  <si>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</si>
  <si>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</si>
  <si>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</si>
  <si>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</si>
  <si>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</si>
  <si>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</si>
  <si>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</si>
  <si>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</si>
  <si>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</si>
  <si>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</si>
  <si>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</si>
  <si>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</si>
  <si>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</si>
  <si>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</si>
  <si>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</si>
  <si>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</si>
  <si>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</si>
  <si>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</si>
  <si>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</si>
  <si>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</si>
  <si>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</si>
  <si>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</si>
  <si>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</si>
  <si>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</si>
  <si>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</si>
  <si>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</si>
  <si>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</si>
  <si>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</si>
  <si>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</si>
  <si>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</si>
  <si>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</si>
  <si>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</si>
  <si>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</si>
  <si>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</si>
  <si>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</si>
  <si>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</si>
  <si>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</si>
  <si>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</si>
  <si>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</si>
  <si>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</si>
  <si>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</si>
  <si>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</si>
  <si>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</si>
  <si>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</si>
  <si>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</si>
  <si>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</si>
  <si>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</si>
  <si>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</si>
  <si>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</si>
  <si>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</si>
  <si>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</si>
  <si>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</si>
  <si>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</si>
  <si>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</si>
  <si>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</si>
  <si>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</si>
  <si>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</si>
  <si>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</si>
  <si>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</si>
  <si>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</si>
  <si>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</si>
  <si>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</si>
  <si>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</si>
  <si>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</si>
  <si>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</si>
  <si>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</si>
  <si>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</si>
  <si>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</si>
  <si>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</si>
  <si>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</si>
  <si>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</si>
  <si>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</si>
  <si>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</si>
  <si>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</si>
  <si>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</si>
  <si>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</si>
  <si>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</si>
  <si>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</si>
  <si>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</si>
  <si>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</si>
  <si>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</si>
  <si>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</si>
  <si>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</si>
  <si>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</si>
  <si>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</si>
  <si>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</si>
  <si>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</si>
  <si>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</si>
  <si>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</si>
  <si>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</si>
  <si>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</si>
  <si>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</si>
  <si>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</si>
  <si>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</si>
  <si>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</si>
  <si>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</si>
  <si>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</si>
  <si>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</si>
  <si>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</si>
  <si>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</si>
  <si>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</si>
  <si>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T510 - DE</t>
  </si>
  <si>
    <t>Lenovo T510 - FR FBA</t>
  </si>
  <si>
    <t>Lenovo T510 - IT</t>
  </si>
  <si>
    <t>Lenovo T510 - ES</t>
  </si>
  <si>
    <t>Lenovo T510 - UK FBA</t>
  </si>
  <si>
    <t>Lenovo T510 - NOR</t>
  </si>
  <si>
    <t>Lenovo T510 - BE</t>
  </si>
  <si>
    <t>Lenovo T510 - BG</t>
  </si>
  <si>
    <t>Lenovo T510 - CZ</t>
  </si>
  <si>
    <t>Lenovo T510 - DK</t>
  </si>
  <si>
    <t>Lenovo T510 - HU</t>
  </si>
  <si>
    <t>Lenovo T510 - NL</t>
  </si>
  <si>
    <t>Lenovo T510 - NO</t>
  </si>
  <si>
    <t>Lenovo T510 - PL</t>
  </si>
  <si>
    <t>Lenovo T510 - PT</t>
  </si>
  <si>
    <t>Lenovo T510 - SE/FI</t>
  </si>
  <si>
    <t>Lenovo T510 - CH</t>
  </si>
  <si>
    <t>Lenovo - US int</t>
  </si>
  <si>
    <t>Lenovo T510 - RUS</t>
  </si>
  <si>
    <t>Lenovo T510 - US FBA</t>
  </si>
  <si>
    <t>T520 T520i T420S T420 T420i T400S T410S T410 T410I T510 T510i W510 W520 X220T X220s X220i X220</t>
  </si>
  <si>
    <t>Lenovo T510 parent</t>
  </si>
  <si>
    <t>Lenovo/T510%20/RG/DE</t>
  </si>
  <si>
    <t>Lenovo/T510%20/RG/FR</t>
  </si>
  <si>
    <t>Lenovo/T510%20/RG/IT</t>
  </si>
  <si>
    <t>Lenovo/T510%20/RG/ES</t>
  </si>
  <si>
    <t>Lenovo/T510%20/RG/UK</t>
  </si>
  <si>
    <t>Lenovo/T510%20/RG/NOR</t>
  </si>
  <si>
    <t>Lenovo/T510%20/RG/USI</t>
  </si>
  <si>
    <t>Lenovo/T510%20/RG/US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</si>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</sst>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44">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706</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707</v>
      </c>
    </row>
    <row r="4" spans="1:193" ht="17" x14ac:dyDescent="0.2">
      <c r="A4" s="1" t="str">
        <f>IF(ISBLANK(Values!E3),"",IF(Values!$B$37="EU","computercomponent","computer"))</f>
        <v>computercomponent</v>
      </c>
      <c r="B4" s="27" t="str">
        <f>Values!B13</f>
        <v>Lenovo T510 parent</v>
      </c>
      <c r="C4" s="27" t="s">
        <v>345</v>
      </c>
      <c r="D4" s="28">
        <f>Values!B14</f>
        <v>5714401510222</v>
      </c>
      <c r="E4" s="1" t="s">
        <v>346</v>
      </c>
      <c r="F4" s="27" t="str">
        <f>SUBSTITUTE(Values!B1, "{language}", "") &amp; " " &amp; Values!B3</f>
        <v>replacement  backlit keyboard for Lenovo Thinkpad  T520 T520i T420S T420 T420i T400S T410S T410 T410I T510 T510i W510 W520 X220T X220s X220i X220</v>
      </c>
      <c r="G4" s="27" t="s">
        <v>345</v>
      </c>
      <c r="H4" s="1" t="str">
        <f>Values!B16</f>
        <v>computer-keyboards</v>
      </c>
      <c r="I4" s="1" t="str">
        <f>IF(ISBLANK(Values!E3),"","4730574031")</f>
        <v>4730574031</v>
      </c>
      <c r="J4" s="29" t="str">
        <f>Values!B13</f>
        <v>Lenovo T510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Lenovo T510 - DE</v>
      </c>
      <c r="C5" s="29" t="str">
        <f>IF(ISBLANK(Values!E4),"","TellusRem")</f>
        <v>TellusRem</v>
      </c>
      <c r="D5" s="28">
        <f>IF(ISBLANK(Values!E4),"",Values!E4)</f>
        <v>5714401510017</v>
      </c>
      <c r="E5" s="1" t="str">
        <f>IF(ISBLANK(Values!E4),"","EAN")</f>
        <v>EAN</v>
      </c>
      <c r="F5" s="27" t="str">
        <f>IF(ISBLANK(Values!E4),"",IF(Values!J4, SUBSTITUTE(Values!$B$1, "{language}", Values!H4) &amp; " " &amp;Values!$B$3, SUBSTITUTE(Values!$B$2, "{language}", Values!$H4) &amp; " " &amp;Values!$B$3))</f>
        <v>replacement German non-backlit keyboard for Lenovo Thinkpad  T520 T520i T420S T420 T420i T400S T410S T410 T410I T510 T510i W510 W520 X220T X220s X220i X220</v>
      </c>
      <c r="G5" s="29" t="str">
        <f>IF(ISBLANK(Values!E4),"",IF(Values!$B$20="PartialUpdate","","TellusRem"))</f>
        <v/>
      </c>
      <c r="H5" s="1" t="str">
        <f>IF(ISBLANK(Values!E4),"",Values!$B$16)</f>
        <v>computer-keyboards</v>
      </c>
      <c r="I5" s="1" t="str">
        <f>IF(ISBLANK(Values!E4),"","4730574031")</f>
        <v>4730574031</v>
      </c>
      <c r="J5" s="31" t="str">
        <f>IF(ISBLANK(Values!E4),"",Values!F4 )</f>
        <v>Lenovo T510 - DE</v>
      </c>
      <c r="K5" s="27" t="str">
        <f>IF(IF(ISBLANK(Values!E4),"",IF(Values!J4, Values!$B$4, Values!$B$5))=0,"",IF(ISBLANK(Values!E4),"",IF(Values!J4, Values!$B$4, Values!$B$5)))</f>
        <v/>
      </c>
      <c r="L5" s="27" t="str">
        <f>IF(ISBLANK(Values!E4),"",IF($CO5="DEFAULT", Values!$B$18, ""))</f>
        <v/>
      </c>
      <c r="M5" s="27" t="str">
        <f>IF(ISBLANK(Values!E4),"",Values!$M4)</f>
        <v>https://raw.githubusercontent.com/PatrickVibild/TellusAmazonPictures/master/pictures/Lenovo/T510%20/RG/DE/1.jpg</v>
      </c>
      <c r="N5" s="27" t="str">
        <f>IF(ISBLANK(Values!$F4),"",Values!N4)</f>
        <v>https://raw.githubusercontent.com/PatrickVibild/TellusAmazonPictures/master/pictures/Lenovo/T510%20/RG/DE/2.jpg</v>
      </c>
      <c r="O5" s="27" t="str">
        <f>IF(ISBLANK(Values!$F4),"",Values!O4)</f>
        <v>https://raw.githubusercontent.com/PatrickVibild/TellusAmazonPictures/master/pictures/Lenovo/T510%20/RG/DE/3.jpg</v>
      </c>
      <c r="P5" s="27" t="str">
        <f>IF(ISBLANK(Values!$F4),"",Values!P4)</f>
        <v>https://raw.githubusercontent.com/PatrickVibild/TellusAmazonPictures/master/pictures/Lenovo/T510%20/RG/DE/4.jpg</v>
      </c>
      <c r="Q5" s="27" t="str">
        <f>IF(ISBLANK(Values!$F4),"",Values!Q4)</f>
        <v>https://raw.githubusercontent.com/PatrickVibild/TellusAmazonPictures/master/pictures/Lenovo/T510%20/RG/DE/5.jpg</v>
      </c>
      <c r="R5" s="27" t="str">
        <f>IF(ISBLANK(Values!$F4),"",Values!R4)</f>
        <v>https://raw.githubusercontent.com/PatrickVibild/TellusAmazonPictures/master/pictures/Lenovo/T510%20/RG/DE/6.jpg</v>
      </c>
      <c r="S5" s="27" t="str">
        <f>IF(ISBLANK(Values!$F4),"",Values!S4)</f>
        <v>https://raw.githubusercontent.com/PatrickVibild/TellusAmazonPictures/master/pictures/Lenovo/T510%20/RG/DE/7.jpg</v>
      </c>
      <c r="T5" s="27" t="str">
        <f>IF(ISBLANK(Values!$F4),"",Values!T4)</f>
        <v>https://raw.githubusercontent.com/PatrickVibild/TellusAmazonPictures/master/pictures/Lenovo/T510%20/RG/DE/8.jpg</v>
      </c>
      <c r="U5" s="27" t="str">
        <f>IF(ISBLANK(Values!$F4),"",Values!U4)</f>
        <v>https://raw.githubusercontent.com/PatrickVibild/TellusAmazonPictures/master/pictures/Lenovo/T510%20/RG/DE/9.jpg</v>
      </c>
      <c r="W5" s="29" t="str">
        <f>IF(ISBLANK(Values!E4),"","Child")</f>
        <v>Child</v>
      </c>
      <c r="X5" s="29" t="str">
        <f>IF(ISBLANK(Values!E4),"",Values!$B$13)</f>
        <v>Lenovo T510 parent</v>
      </c>
      <c r="Y5" s="31" t="str">
        <f>IF(ISBLANK(Values!E4),"","Size-Color")</f>
        <v>Size-Color</v>
      </c>
      <c r="Z5" s="29" t="str">
        <f>IF(ISBLANK(Values!E4),"","variation")</f>
        <v>variation</v>
      </c>
      <c r="AA5" s="1" t="str">
        <f>IF(ISBLANK(Values!E4),"",Values!$B$20)</f>
        <v>PartialUpdate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NO backlit.</v>
      </c>
      <c r="AM5" s="1" t="str">
        <f>SUBSTITUTE(IF(ISBLANK(Values!E4),"",Values!$B$27),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c r="GK5" s="61" t="str">
        <f>K5</f>
        <v/>
      </c>
    </row>
    <row r="6" spans="1:193" ht="48" x14ac:dyDescent="0.2">
      <c r="A6" s="1" t="str">
        <f>IF(ISBLANK(Values!E5),"",IF(Values!$B$37="EU","computercomponent","computer"))</f>
        <v>computercomponent</v>
      </c>
      <c r="B6" s="33" t="str">
        <f>IF(ISBLANK(Values!E5),"",Values!F5)</f>
        <v>Lenovo T510 - FR FBA</v>
      </c>
      <c r="C6" s="29" t="str">
        <f>IF(ISBLANK(Values!E5),"","TellusRem")</f>
        <v>TellusRem</v>
      </c>
      <c r="D6" s="28">
        <f>IF(ISBLANK(Values!E5),"",Values!E5)</f>
        <v>5714401510024</v>
      </c>
      <c r="E6" s="1" t="str">
        <f>IF(ISBLANK(Values!E5),"","EAN")</f>
        <v>EAN</v>
      </c>
      <c r="F6" s="27" t="str">
        <f>IF(ISBLANK(Values!E5),"",IF(Values!J5, SUBSTITUTE(Values!$B$1, "{language}", Values!H5) &amp; " " &amp;Values!$B$3, SUBSTITUTE(Values!$B$2, "{language}", Values!$H5) &amp; " " &amp;Values!$B$3))</f>
        <v>replacement French non-backlit keyboard for Lenovo Thinkpad  T520 T520i T420S T420 T420i T400S T410S T410 T410I T510 T510i W510 W520 X220T X220s X220i X220</v>
      </c>
      <c r="G6" s="29" t="str">
        <f>IF(ISBLANK(Values!E5),"",IF(Values!$B$20="PartialUpdate","","TellusRem"))</f>
        <v/>
      </c>
      <c r="H6" s="1" t="str">
        <f>IF(ISBLANK(Values!E5),"",Values!$B$16)</f>
        <v>computer-keyboards</v>
      </c>
      <c r="I6" s="1" t="str">
        <f>IF(ISBLANK(Values!E5),"","4730574031")</f>
        <v>4730574031</v>
      </c>
      <c r="J6" s="31" t="str">
        <f>IF(ISBLANK(Values!E5),"",Values!F5 )</f>
        <v>Lenovo T510 - FR FBA</v>
      </c>
      <c r="K6" s="27" t="str">
        <f>IF(IF(ISBLANK(Values!E5),"",IF(Values!J5, Values!$B$4, Values!$B$5))=0,"",IF(ISBLANK(Values!E5),"",IF(Values!J5, Values!$B$4, Values!$B$5)))</f>
        <v/>
      </c>
      <c r="L6" s="27" t="str">
        <f>IF(ISBLANK(Values!E5),"",IF($CO6="DEFAULT", Values!$B$18, ""))</f>
        <v/>
      </c>
      <c r="M6" s="27" t="str">
        <f>IF(ISBLANK(Values!E5),"",Values!$M5)</f>
        <v>https://raw.githubusercontent.com/PatrickVibild/TellusAmazonPictures/master/pictures/Lenovo/T510%20/RG/FR/1.jpg</v>
      </c>
      <c r="N6" s="27" t="str">
        <f>IF(ISBLANK(Values!$F5),"",Values!N5)</f>
        <v>https://raw.githubusercontent.com/PatrickVibild/TellusAmazonPictures/master/pictures/Lenovo/T510%20/RG/FR/2.jpg</v>
      </c>
      <c r="O6" s="27" t="str">
        <f>IF(ISBLANK(Values!$F5),"",Values!O5)</f>
        <v>https://raw.githubusercontent.com/PatrickVibild/TellusAmazonPictures/master/pictures/Lenovo/T510%20/RG/FR/3.jpg</v>
      </c>
      <c r="P6" s="27" t="str">
        <f>IF(ISBLANK(Values!$F5),"",Values!P5)</f>
        <v>https://raw.githubusercontent.com/PatrickVibild/TellusAmazonPictures/master/pictures/Lenovo/T510%20/RG/FR/4.jpg</v>
      </c>
      <c r="Q6" s="27" t="str">
        <f>IF(ISBLANK(Values!$F5),"",Values!Q5)</f>
        <v>https://raw.githubusercontent.com/PatrickVibild/TellusAmazonPictures/master/pictures/Lenovo/T510%20/RG/FR/5.jpg</v>
      </c>
      <c r="R6" s="27" t="str">
        <f>IF(ISBLANK(Values!$F5),"",Values!R5)</f>
        <v>https://raw.githubusercontent.com/PatrickVibild/TellusAmazonPictures/master/pictures/Lenovo/T510%20/RG/FR/6.jpg</v>
      </c>
      <c r="S6" s="27" t="str">
        <f>IF(ISBLANK(Values!$F5),"",Values!S5)</f>
        <v>https://raw.githubusercontent.com/PatrickVibild/TellusAmazonPictures/master/pictures/Lenovo/T510%20/RG/FR/7.jpg</v>
      </c>
      <c r="T6" s="27" t="str">
        <f>IF(ISBLANK(Values!$F5),"",Values!T5)</f>
        <v>https://raw.githubusercontent.com/PatrickVibild/TellusAmazonPictures/master/pictures/Lenovo/T510%20/RG/FR/8.jpg</v>
      </c>
      <c r="U6" s="27" t="str">
        <f>IF(ISBLANK(Values!$F5),"",Values!U5)</f>
        <v>https://raw.githubusercontent.com/PatrickVibild/TellusAmazonPictures/master/pictures/Lenovo/T510%20/RG/FR/9.jpg</v>
      </c>
      <c r="W6" s="29" t="str">
        <f>IF(ISBLANK(Values!E5),"","Child")</f>
        <v>Child</v>
      </c>
      <c r="X6" s="29" t="str">
        <f>IF(ISBLANK(Values!E5),"",Values!$B$13)</f>
        <v>Lenovo T510 parent</v>
      </c>
      <c r="Y6" s="31" t="str">
        <f>IF(ISBLANK(Values!E5),"","Size-Color")</f>
        <v>Size-Color</v>
      </c>
      <c r="Z6" s="29" t="str">
        <f>IF(ISBLANK(Values!E5),"","variation")</f>
        <v>variation</v>
      </c>
      <c r="AA6" s="1" t="str">
        <f>IF(ISBLANK(Values!E5),"",Values!$B$20)</f>
        <v>PartialUpdate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c r="GK6" s="61" t="str">
        <f>K6</f>
        <v/>
      </c>
    </row>
    <row r="7" spans="1:193" ht="48" x14ac:dyDescent="0.2">
      <c r="A7" s="1" t="str">
        <f>IF(ISBLANK(Values!E6),"",IF(Values!$B$37="EU","computercomponent","computer"))</f>
        <v>computercomponent</v>
      </c>
      <c r="B7" s="33" t="str">
        <f>IF(ISBLANK(Values!E6),"",Values!F6)</f>
        <v>Lenovo T510 - IT</v>
      </c>
      <c r="C7" s="29" t="str">
        <f>IF(ISBLANK(Values!E6),"","TellusRem")</f>
        <v>TellusRem</v>
      </c>
      <c r="D7" s="28">
        <f>IF(ISBLANK(Values!E6),"",Values!E6)</f>
        <v>5714401510031</v>
      </c>
      <c r="E7" s="1" t="str">
        <f>IF(ISBLANK(Values!E6),"","EAN")</f>
        <v>EAN</v>
      </c>
      <c r="F7" s="27" t="str">
        <f>IF(ISBLANK(Values!E6),"",IF(Values!J6, SUBSTITUTE(Values!$B$1, "{language}", Values!H6) &amp; " " &amp;Values!$B$3, SUBSTITUTE(Values!$B$2, "{language}", Values!$H6) &amp; " " &amp;Values!$B$3))</f>
        <v>replacement Italian non-backlit keyboard for Lenovo Thinkpad  T520 T520i T420S T420 T420i T400S T410S T410 T410I T510 T510i W510 W520 X220T X220s X220i X220</v>
      </c>
      <c r="G7" s="29" t="str">
        <f>IF(ISBLANK(Values!E6),"",IF(Values!$B$20="PartialUpdate","","TellusRem"))</f>
        <v/>
      </c>
      <c r="H7" s="1" t="str">
        <f>IF(ISBLANK(Values!E6),"",Values!$B$16)</f>
        <v>computer-keyboards</v>
      </c>
      <c r="I7" s="1" t="str">
        <f>IF(ISBLANK(Values!E6),"","4730574031")</f>
        <v>4730574031</v>
      </c>
      <c r="J7" s="31" t="str">
        <f>IF(ISBLANK(Values!E6),"",Values!F6 )</f>
        <v>Lenovo T510 - IT</v>
      </c>
      <c r="K7" s="27" t="str">
        <f>IF(IF(ISBLANK(Values!E6),"",IF(Values!J6, Values!$B$4, Values!$B$5))=0,"",IF(ISBLANK(Values!E6),"",IF(Values!J6, Values!$B$4, Values!$B$5)))</f>
        <v/>
      </c>
      <c r="L7" s="27" t="str">
        <f>IF(ISBLANK(Values!E6),"",IF($CO7="DEFAULT", Values!$B$18, ""))</f>
        <v/>
      </c>
      <c r="M7" s="27" t="str">
        <f>IF(ISBLANK(Values!E6),"",Values!$M6)</f>
        <v>https://raw.githubusercontent.com/PatrickVibild/TellusAmazonPictures/master/pictures/Lenovo/T510%20/RG/IT/1.jpg</v>
      </c>
      <c r="N7" s="27" t="str">
        <f>IF(ISBLANK(Values!$F6),"",Values!N6)</f>
        <v>https://raw.githubusercontent.com/PatrickVibild/TellusAmazonPictures/master/pictures/Lenovo/T510%20/RG/IT/2.jpg</v>
      </c>
      <c r="O7" s="27" t="str">
        <f>IF(ISBLANK(Values!$F6),"",Values!O6)</f>
        <v>https://raw.githubusercontent.com/PatrickVibild/TellusAmazonPictures/master/pictures/Lenovo/T510%20/RG/IT/3.jpg</v>
      </c>
      <c r="P7" s="27" t="str">
        <f>IF(ISBLANK(Values!$F6),"",Values!P6)</f>
        <v>https://raw.githubusercontent.com/PatrickVibild/TellusAmazonPictures/master/pictures/Lenovo/T510%20/RG/IT/4.jpg</v>
      </c>
      <c r="Q7" s="27" t="str">
        <f>IF(ISBLANK(Values!$F6),"",Values!Q6)</f>
        <v>https://raw.githubusercontent.com/PatrickVibild/TellusAmazonPictures/master/pictures/Lenovo/T510%20/RG/IT/5.jpg</v>
      </c>
      <c r="R7" s="27" t="str">
        <f>IF(ISBLANK(Values!$F6),"",Values!R6)</f>
        <v>https://raw.githubusercontent.com/PatrickVibild/TellusAmazonPictures/master/pictures/Lenovo/T510%20/RG/IT/6.jpg</v>
      </c>
      <c r="S7" s="27" t="str">
        <f>IF(ISBLANK(Values!$F6),"",Values!S6)</f>
        <v>https://raw.githubusercontent.com/PatrickVibild/TellusAmazonPictures/master/pictures/Lenovo/T510%20/RG/IT/7.jpg</v>
      </c>
      <c r="T7" s="27" t="str">
        <f>IF(ISBLANK(Values!$F6),"",Values!T6)</f>
        <v>https://raw.githubusercontent.com/PatrickVibild/TellusAmazonPictures/master/pictures/Lenovo/T510%20/RG/IT/8.jpg</v>
      </c>
      <c r="U7" s="27" t="str">
        <f>IF(ISBLANK(Values!$F6),"",Values!U6)</f>
        <v>https://raw.githubusercontent.com/PatrickVibild/TellusAmazonPictures/master/pictures/Lenovo/T510%20/RG/IT/9.jpg</v>
      </c>
      <c r="W7" s="29" t="str">
        <f>IF(ISBLANK(Values!E6),"","Child")</f>
        <v>Child</v>
      </c>
      <c r="X7" s="29" t="str">
        <f>IF(ISBLANK(Values!E6),"",Values!$B$13)</f>
        <v>Lenovo T510 parent</v>
      </c>
      <c r="Y7" s="31" t="str">
        <f>IF(ISBLANK(Values!E6),"","Size-Color")</f>
        <v>Size-Color</v>
      </c>
      <c r="Z7" s="29" t="str">
        <f>IF(ISBLANK(Values!E6),"","variation")</f>
        <v>variation</v>
      </c>
      <c r="AA7" s="1" t="str">
        <f>IF(ISBLANK(Values!E6),"",Values!$B$20)</f>
        <v>PartialUpdate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c r="GK7" s="61" t="str">
        <f>K7</f>
        <v/>
      </c>
    </row>
    <row r="8" spans="1:193" ht="48" x14ac:dyDescent="0.2">
      <c r="A8" s="1" t="str">
        <f>IF(ISBLANK(Values!E7),"",IF(Values!$B$37="EU","computercomponent","computer"))</f>
        <v>computercomponent</v>
      </c>
      <c r="B8" s="33" t="str">
        <f>IF(ISBLANK(Values!E7),"",Values!F7)</f>
        <v>Lenovo T510 - ES</v>
      </c>
      <c r="C8" s="29" t="str">
        <f>IF(ISBLANK(Values!E7),"","TellusRem")</f>
        <v>TellusRem</v>
      </c>
      <c r="D8" s="28">
        <f>IF(ISBLANK(Values!E7),"",Values!E7)</f>
        <v>5714401510048</v>
      </c>
      <c r="E8" s="1" t="str">
        <f>IF(ISBLANK(Values!E7),"","EAN")</f>
        <v>EAN</v>
      </c>
      <c r="F8" s="27" t="str">
        <f>IF(ISBLANK(Values!E7),"",IF(Values!J7, SUBSTITUTE(Values!$B$1, "{language}", Values!H7) &amp; " " &amp;Values!$B$3, SUBSTITUTE(Values!$B$2, "{language}", Values!$H7) &amp; " " &amp;Values!$B$3))</f>
        <v>replacement Spanish non-backlit keyboard for Lenovo Thinkpad  T520 T520i T420S T420 T420i T400S T410S T410 T410I T510 T510i W510 W520 X220T X220s X220i X220</v>
      </c>
      <c r="G8" s="29" t="str">
        <f>IF(ISBLANK(Values!E7),"",IF(Values!$B$20="PartialUpdate","","TellusRem"))</f>
        <v/>
      </c>
      <c r="H8" s="1" t="str">
        <f>IF(ISBLANK(Values!E7),"",Values!$B$16)</f>
        <v>computer-keyboards</v>
      </c>
      <c r="I8" s="1" t="str">
        <f>IF(ISBLANK(Values!E7),"","4730574031")</f>
        <v>4730574031</v>
      </c>
      <c r="J8" s="31" t="str">
        <f>IF(ISBLANK(Values!E7),"",Values!F7 )</f>
        <v>Lenovo T510 - ES</v>
      </c>
      <c r="K8" s="27" t="str">
        <f>IF(IF(ISBLANK(Values!E7),"",IF(Values!J7, Values!$B$4, Values!$B$5))=0,"",IF(ISBLANK(Values!E7),"",IF(Values!J7, Values!$B$4, Values!$B$5)))</f>
        <v/>
      </c>
      <c r="L8" s="27" t="str">
        <f>IF(ISBLANK(Values!E7),"",IF($CO8="DEFAULT", Values!$B$18, ""))</f>
        <v/>
      </c>
      <c r="M8" s="27" t="str">
        <f>IF(ISBLANK(Values!E7),"",Values!$M7)</f>
        <v>https://raw.githubusercontent.com/PatrickVibild/TellusAmazonPictures/master/pictures/Lenovo/T510%20/RG/ES/1.jpg</v>
      </c>
      <c r="N8" s="27" t="str">
        <f>IF(ISBLANK(Values!$F7),"",Values!N7)</f>
        <v>https://raw.githubusercontent.com/PatrickVibild/TellusAmazonPictures/master/pictures/Lenovo/T510%20/RG/ES/2.jpg</v>
      </c>
      <c r="O8" s="27" t="str">
        <f>IF(ISBLANK(Values!$F7),"",Values!O7)</f>
        <v>https://raw.githubusercontent.com/PatrickVibild/TellusAmazonPictures/master/pictures/Lenovo/T510%20/RG/ES/3.jpg</v>
      </c>
      <c r="P8" s="27" t="str">
        <f>IF(ISBLANK(Values!$F7),"",Values!P7)</f>
        <v>https://raw.githubusercontent.com/PatrickVibild/TellusAmazonPictures/master/pictures/Lenovo/T510%20/RG/ES/4.jpg</v>
      </c>
      <c r="Q8" s="27" t="str">
        <f>IF(ISBLANK(Values!$F7),"",Values!Q7)</f>
        <v>https://raw.githubusercontent.com/PatrickVibild/TellusAmazonPictures/master/pictures/Lenovo/T510%20/RG/ES/5.jpg</v>
      </c>
      <c r="R8" s="27" t="str">
        <f>IF(ISBLANK(Values!$F7),"",Values!R7)</f>
        <v>https://raw.githubusercontent.com/PatrickVibild/TellusAmazonPictures/master/pictures/Lenovo/T510%20/RG/ES/6.jpg</v>
      </c>
      <c r="S8" s="27" t="str">
        <f>IF(ISBLANK(Values!$F7),"",Values!S7)</f>
        <v>https://raw.githubusercontent.com/PatrickVibild/TellusAmazonPictures/master/pictures/Lenovo/T510%20/RG/ES/7.jpg</v>
      </c>
      <c r="T8" s="27" t="str">
        <f>IF(ISBLANK(Values!$F7),"",Values!T7)</f>
        <v>https://raw.githubusercontent.com/PatrickVibild/TellusAmazonPictures/master/pictures/Lenovo/T510%20/RG/ES/8.jpg</v>
      </c>
      <c r="U8" s="27" t="str">
        <f>IF(ISBLANK(Values!$F7),"",Values!U7)</f>
        <v>https://raw.githubusercontent.com/PatrickVibild/TellusAmazonPictures/master/pictures/Lenovo/T510%20/RG/ES/9.jpg</v>
      </c>
      <c r="W8" s="29" t="str">
        <f>IF(ISBLANK(Values!E7),"","Child")</f>
        <v>Child</v>
      </c>
      <c r="X8" s="29" t="str">
        <f>IF(ISBLANK(Values!E7),"",Values!$B$13)</f>
        <v>Lenovo T510 parent</v>
      </c>
      <c r="Y8" s="31" t="str">
        <f>IF(ISBLANK(Values!E7),"","Size-Color")</f>
        <v>Size-Color</v>
      </c>
      <c r="Z8" s="29" t="str">
        <f>IF(ISBLANK(Values!E7),"","variation")</f>
        <v>variation</v>
      </c>
      <c r="AA8" s="1" t="str">
        <f>IF(ISBLANK(Values!E7),"",Values!$B$20)</f>
        <v>PartialUpdate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c r="GK8" s="61" t="str">
        <f>K8</f>
        <v/>
      </c>
    </row>
    <row r="9" spans="1:193" ht="48" x14ac:dyDescent="0.2">
      <c r="A9" s="1" t="str">
        <f>IF(ISBLANK(Values!E8),"",IF(Values!$B$37="EU","computercomponent","computer"))</f>
        <v>computercomponent</v>
      </c>
      <c r="B9" s="33" t="str">
        <f>IF(ISBLANK(Values!E8),"",Values!F8)</f>
        <v>Lenovo T510 - UK FBA</v>
      </c>
      <c r="C9" s="29" t="str">
        <f>IF(ISBLANK(Values!E8),"","TellusRem")</f>
        <v>TellusRem</v>
      </c>
      <c r="D9" s="28">
        <f>IF(ISBLANK(Values!E8),"",Values!E8)</f>
        <v>5714401510055</v>
      </c>
      <c r="E9" s="1" t="str">
        <f>IF(ISBLANK(Values!E8),"","EAN")</f>
        <v>EAN</v>
      </c>
      <c r="F9" s="27" t="str">
        <f>IF(ISBLANK(Values!E8),"",IF(Values!J8, SUBSTITUTE(Values!$B$1, "{language}", Values!H8) &amp; " " &amp;Values!$B$3, SUBSTITUTE(Values!$B$2, "{language}", Values!$H8) &amp; " " &amp;Values!$B$3))</f>
        <v>replacement UK non-backlit keyboard for Lenovo Thinkpad  T520 T520i T420S T420 T420i T400S T410S T410 T410I T510 T510i W510 W520 X220T X220s X220i X220</v>
      </c>
      <c r="G9" s="29" t="str">
        <f>IF(ISBLANK(Values!E8),"",IF(Values!$B$20="PartialUpdate","","TellusRem"))</f>
        <v/>
      </c>
      <c r="H9" s="1" t="str">
        <f>IF(ISBLANK(Values!E8),"",Values!$B$16)</f>
        <v>computer-keyboards</v>
      </c>
      <c r="I9" s="1" t="str">
        <f>IF(ISBLANK(Values!E8),"","4730574031")</f>
        <v>4730574031</v>
      </c>
      <c r="J9" s="31" t="str">
        <f>IF(ISBLANK(Values!E8),"",Values!F8 )</f>
        <v>Lenovo T510 - UK FBA</v>
      </c>
      <c r="K9" s="27" t="str">
        <f>IF(IF(ISBLANK(Values!E8),"",IF(Values!J8, Values!$B$4, Values!$B$5))=0,"",IF(ISBLANK(Values!E8),"",IF(Values!J8, Values!$B$4, Values!$B$5)))</f>
        <v/>
      </c>
      <c r="L9" s="27" t="str">
        <f>IF(ISBLANK(Values!E8),"",IF($CO9="DEFAULT", Values!$B$18, ""))</f>
        <v/>
      </c>
      <c r="M9" s="27" t="str">
        <f>IF(ISBLANK(Values!E8),"",Values!$M8)</f>
        <v>https://raw.githubusercontent.com/PatrickVibild/TellusAmazonPictures/master/pictures/Lenovo/T510%20/RG/UK/1.jpg</v>
      </c>
      <c r="N9" s="27" t="str">
        <f>IF(ISBLANK(Values!$F8),"",Values!N8)</f>
        <v>https://raw.githubusercontent.com/PatrickVibild/TellusAmazonPictures/master/pictures/Lenovo/T510%20/RG/UK/2.jpg</v>
      </c>
      <c r="O9" s="27" t="str">
        <f>IF(ISBLANK(Values!$F8),"",Values!O8)</f>
        <v>https://raw.githubusercontent.com/PatrickVibild/TellusAmazonPictures/master/pictures/Lenovo/T510%20/RG/UK/3.jpg</v>
      </c>
      <c r="P9" s="27" t="str">
        <f>IF(ISBLANK(Values!$F8),"",Values!P8)</f>
        <v>https://raw.githubusercontent.com/PatrickVibild/TellusAmazonPictures/master/pictures/Lenovo/T510%20/RG/UK/4.jpg</v>
      </c>
      <c r="Q9" s="27" t="str">
        <f>IF(ISBLANK(Values!$F8),"",Values!Q8)</f>
        <v>https://raw.githubusercontent.com/PatrickVibild/TellusAmazonPictures/master/pictures/Lenovo/T510%20/RG/UK/5.jpg</v>
      </c>
      <c r="R9" s="27" t="str">
        <f>IF(ISBLANK(Values!$F8),"",Values!R8)</f>
        <v>https://raw.githubusercontent.com/PatrickVibild/TellusAmazonPictures/master/pictures/Lenovo/T510%20/RG/UK/6.jpg</v>
      </c>
      <c r="S9" s="27" t="str">
        <f>IF(ISBLANK(Values!$F8),"",Values!S8)</f>
        <v>https://raw.githubusercontent.com/PatrickVibild/TellusAmazonPictures/master/pictures/Lenovo/T510%20/RG/UK/7.jpg</v>
      </c>
      <c r="T9" s="27" t="str">
        <f>IF(ISBLANK(Values!$F8),"",Values!T8)</f>
        <v>https://raw.githubusercontent.com/PatrickVibild/TellusAmazonPictures/master/pictures/Lenovo/T510%20/RG/UK/8.jpg</v>
      </c>
      <c r="U9" s="27" t="str">
        <f>IF(ISBLANK(Values!$F8),"",Values!U8)</f>
        <v>https://raw.githubusercontent.com/PatrickVibild/TellusAmazonPictures/master/pictures/Lenovo/T510%20/RG/UK/9.jpg</v>
      </c>
      <c r="W9" s="29" t="str">
        <f>IF(ISBLANK(Values!E8),"","Child")</f>
        <v>Child</v>
      </c>
      <c r="X9" s="29" t="str">
        <f>IF(ISBLANK(Values!E8),"",Values!$B$13)</f>
        <v>Lenovo T510 parent</v>
      </c>
      <c r="Y9" s="31" t="str">
        <f>IF(ISBLANK(Values!E8),"","Size-Color")</f>
        <v>Size-Color</v>
      </c>
      <c r="Z9" s="29" t="str">
        <f>IF(ISBLANK(Values!E8),"","variation")</f>
        <v>variation</v>
      </c>
      <c r="AA9" s="1" t="str">
        <f>IF(ISBLANK(Values!E8),"",Values!$B$20)</f>
        <v>PartialUpdate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c r="GK9" s="61" t="str">
        <f>K9</f>
        <v/>
      </c>
    </row>
    <row r="10" spans="1:193" ht="48" x14ac:dyDescent="0.2">
      <c r="A10" s="1" t="str">
        <f>IF(ISBLANK(Values!E9),"",IF(Values!$B$37="EU","computercomponent","computer"))</f>
        <v>computercomponent</v>
      </c>
      <c r="B10" s="33" t="str">
        <f>IF(ISBLANK(Values!E9),"",Values!F9)</f>
        <v>Lenovo T510 - NOR</v>
      </c>
      <c r="C10" s="29" t="str">
        <f>IF(ISBLANK(Values!E9),"","TellusRem")</f>
        <v>TellusRem</v>
      </c>
      <c r="D10" s="28">
        <f>IF(ISBLANK(Values!E9),"",Values!E9)</f>
        <v>5714401510062</v>
      </c>
      <c r="E10" s="1" t="str">
        <f>IF(ISBLANK(Values!E9),"","EAN")</f>
        <v>EAN</v>
      </c>
      <c r="F10" s="27" t="str">
        <f>IF(ISBLANK(Values!E9),"",IF(Values!J9, SUBSTITUTE(Values!$B$1, "{language}", Values!H9) &amp; " " &amp;Values!$B$3, SUBSTITUTE(Values!$B$2, "{language}", Values!$H9) &amp; " " &amp;Values!$B$3))</f>
        <v>replacement Scandinavian – Nordic non-backlit keyboard for Lenovo Thinkpad  T520 T520i T420S T420 T420i T400S T410S T410 T410I T510 T510i W510 W520 X220T X220s X220i X220</v>
      </c>
      <c r="G10" s="29" t="str">
        <f>IF(ISBLANK(Values!E9),"",IF(Values!$B$20="PartialUpdate","","TellusRem"))</f>
        <v/>
      </c>
      <c r="H10" s="1" t="str">
        <f>IF(ISBLANK(Values!E9),"",Values!$B$16)</f>
        <v>computer-keyboards</v>
      </c>
      <c r="I10" s="1" t="str">
        <f>IF(ISBLANK(Values!E9),"","4730574031")</f>
        <v>4730574031</v>
      </c>
      <c r="J10" s="31" t="str">
        <f>IF(ISBLANK(Values!E9),"",Values!F9 )</f>
        <v>Lenovo T510 - NOR</v>
      </c>
      <c r="K10" s="27" t="str">
        <f>IF(IF(ISBLANK(Values!E9),"",IF(Values!J9, Values!$B$4, Values!$B$5))=0,"",IF(ISBLANK(Values!E9),"",IF(Values!J9, Values!$B$4, Values!$B$5)))</f>
        <v/>
      </c>
      <c r="L10" s="27">
        <f>IF(ISBLANK(Values!E9),"",IF($CO10="DEFAULT", Values!$B$18, ""))</f>
        <v>5</v>
      </c>
      <c r="M10" s="27" t="str">
        <f>IF(ISBLANK(Values!E9),"",Values!$M9)</f>
        <v>https://raw.githubusercontent.com/PatrickVibild/TellusAmazonPictures/master/pictures/Lenovo/T510%20/RG/NOR/1.jpg</v>
      </c>
      <c r="N10" s="27" t="str">
        <f>IF(ISBLANK(Values!$F9),"",Values!N9)</f>
        <v>https://raw.githubusercontent.com/PatrickVibild/TellusAmazonPictures/master/pictures/Lenovo/T510%20/RG/NOR/2.jpg</v>
      </c>
      <c r="O10" s="27" t="str">
        <f>IF(ISBLANK(Values!$F9),"",Values!O9)</f>
        <v>https://raw.githubusercontent.com/PatrickVibild/TellusAmazonPictures/master/pictures/Lenovo/T510%20/RG/NOR/3.jpg</v>
      </c>
      <c r="P10" s="27" t="str">
        <f>IF(ISBLANK(Values!$F9),"",Values!P9)</f>
        <v>https://raw.githubusercontent.com/PatrickVibild/TellusAmazonPictures/master/pictures/Lenovo/T510%20/RG/NOR/4.jpg</v>
      </c>
      <c r="Q10" s="27" t="str">
        <f>IF(ISBLANK(Values!$F9),"",Values!Q9)</f>
        <v>https://raw.githubusercontent.com/PatrickVibild/TellusAmazonPictures/master/pictures/Lenovo/T510%20/RG/NOR/5.jpg</v>
      </c>
      <c r="R10" s="27" t="str">
        <f>IF(ISBLANK(Values!$F9),"",Values!R9)</f>
        <v>https://raw.githubusercontent.com/PatrickVibild/TellusAmazonPictures/master/pictures/Lenovo/T510%20/RG/NOR/6.jpg</v>
      </c>
      <c r="S10" s="27" t="str">
        <f>IF(ISBLANK(Values!$F9),"",Values!S9)</f>
        <v>https://raw.githubusercontent.com/PatrickVibild/TellusAmazonPictures/master/pictures/Lenovo/T510%20/RG/NOR/7.jpg</v>
      </c>
      <c r="T10" s="27" t="str">
        <f>IF(ISBLANK(Values!$F9),"",Values!T9)</f>
        <v>https://raw.githubusercontent.com/PatrickVibild/TellusAmazonPictures/master/pictures/Lenovo/T510%20/RG/NOR/8.jpg</v>
      </c>
      <c r="U10" s="27" t="str">
        <f>IF(ISBLANK(Values!$F9),"",Values!U9)</f>
        <v>https://raw.githubusercontent.com/PatrickVibild/TellusAmazonPictures/master/pictures/Lenovo/T510%20/RG/NOR/9.jpg</v>
      </c>
      <c r="W10" s="29" t="str">
        <f>IF(ISBLANK(Values!E9),"","Child")</f>
        <v>Child</v>
      </c>
      <c r="X10" s="29" t="str">
        <f>IF(ISBLANK(Values!E9),"",Values!$B$13)</f>
        <v>Lenovo T510 parent</v>
      </c>
      <c r="Y10" s="31" t="str">
        <f>IF(ISBLANK(Values!E9),"","Size-Color")</f>
        <v>Size-Color</v>
      </c>
      <c r="Z10" s="29" t="str">
        <f>IF(ISBLANK(Values!E9),"","variation")</f>
        <v>variation</v>
      </c>
      <c r="AA10" s="1" t="str">
        <f>IF(ISBLANK(Values!E9),"",Values!$B$20)</f>
        <v>PartialUpdate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3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NO backlit.</v>
      </c>
      <c r="AM10" s="1" t="str">
        <f>SUBSTITUTE(IF(ISBLANK(Values!E9),"",Values!$B$27),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c r="GK10" s="61" t="str">
        <f>K10</f>
        <v/>
      </c>
    </row>
    <row r="11" spans="1:193" ht="48" x14ac:dyDescent="0.2">
      <c r="A11" s="1" t="str">
        <f>IF(ISBLANK(Values!E10),"",IF(Values!$B$37="EU","computercomponent","computer"))</f>
        <v>computercomponent</v>
      </c>
      <c r="B11" s="33" t="str">
        <f>IF(ISBLANK(Values!E10),"",Values!F10)</f>
        <v>Lenovo T510 - BE</v>
      </c>
      <c r="C11" s="29" t="str">
        <f>IF(ISBLANK(Values!E10),"","TellusRem")</f>
        <v>TellusRem</v>
      </c>
      <c r="D11" s="28">
        <f>IF(ISBLANK(Values!E10),"",Values!E10)</f>
        <v>5714401510079</v>
      </c>
      <c r="E11" s="1" t="str">
        <f>IF(ISBLANK(Values!E10),"","EAN")</f>
        <v>EAN</v>
      </c>
      <c r="F11" s="27" t="str">
        <f>IF(ISBLANK(Values!E10),"",IF(Values!J10, SUBSTITUTE(Values!$B$1, "{language}", Values!H10) &amp; " " &amp;Values!$B$3, SUBSTITUTE(Values!$B$2, "{language}", Values!$H10) &amp; " " &amp;Values!$B$3))</f>
        <v>replacement Belgian non-backlit keyboard for Lenovo Thinkpad  T520 T520i T420S T420 T420i T400S T410S T410 T410I T510 T510i W510 W520 X220T X220s X220i X220</v>
      </c>
      <c r="G11" s="29" t="str">
        <f>IF(ISBLANK(Values!E10),"",IF(Values!$B$20="PartialUpdate","","TellusRem"))</f>
        <v/>
      </c>
      <c r="H11" s="1" t="str">
        <f>IF(ISBLANK(Values!E10),"",Values!$B$16)</f>
        <v>computer-keyboards</v>
      </c>
      <c r="I11" s="1" t="str">
        <f>IF(ISBLANK(Values!E10),"","4730574031")</f>
        <v>4730574031</v>
      </c>
      <c r="J11" s="31" t="str">
        <f>IF(ISBLANK(Values!E10),"",Values!F10 )</f>
        <v>Lenovo T510 - BE</v>
      </c>
      <c r="K11" s="27" t="str">
        <f>IF(IF(ISBLANK(Values!E10),"",IF(Values!J10, Values!$B$4, Values!$B$5))=0,"",IF(ISBLANK(Values!E10),"",IF(Values!J10, Values!$B$4, Values!$B$5)))</f>
        <v/>
      </c>
      <c r="L11" s="27">
        <f>IF(ISBLANK(Values!E10),"",IF($CO11="DEFAULT", Values!$B$18, ""))</f>
        <v>5</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T510 parent</v>
      </c>
      <c r="Y11" s="31" t="str">
        <f>IF(ISBLANK(Values!E10),"","Size-Color")</f>
        <v>Size-Color</v>
      </c>
      <c r="Z11" s="29" t="str">
        <f>IF(ISBLANK(Values!E10),"","variation")</f>
        <v>variation</v>
      </c>
      <c r="AA11" s="1" t="str">
        <f>IF(ISBLANK(Values!E10),"",Values!$B$20)</f>
        <v>PartialUpdate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4"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3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NO backlit.</v>
      </c>
      <c r="AM11" s="1" t="str">
        <f>SUBSTITUTE(IF(ISBLANK(Values!E10),"",Values!$B$27),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11" s="27" t="str">
        <f>IF(ISBLANK(Values!E10),"",Values!H10)</f>
        <v>Belgian</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1" s="1" t="str">
        <f>IF(ISBLANK(Values!E10),"","No")</f>
        <v>No</v>
      </c>
      <c r="DA11" s="1" t="str">
        <f>IF(ISBLANK(Values!E10),"","No")</f>
        <v>No</v>
      </c>
      <c r="DO11" s="1" t="str">
        <f>IF(ISBLANK(Values!E10),"","Parts")</f>
        <v>Parts</v>
      </c>
      <c r="DP11" s="1" t="str">
        <f>IF(ISBLANK(Values!E10),"",Values!$B$31)</f>
        <v>6 month warranty after the delivery date. In case of any malfunction of the keyboard a new unit or a spare part for the keyboard of the product will be sent. In case of shortage of stock a full refund is issued.</v>
      </c>
      <c r="DY11" t="str">
        <f>IF(ISBLANK(Values!$E10), "", "not_applicable")</f>
        <v>not_applicable</v>
      </c>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c r="GK11" s="61" t="str">
        <f>K11</f>
        <v/>
      </c>
    </row>
    <row r="12" spans="1:193" ht="48" x14ac:dyDescent="0.2">
      <c r="A12" s="1" t="str">
        <f>IF(ISBLANK(Values!E11),"",IF(Values!$B$37="EU","computercomponent","computer"))</f>
        <v>computercomponent</v>
      </c>
      <c r="B12" s="33" t="str">
        <f>IF(ISBLANK(Values!E11),"",Values!F11)</f>
        <v>Lenovo T510 - BG</v>
      </c>
      <c r="C12" s="29" t="str">
        <f>IF(ISBLANK(Values!E11),"","TellusRem")</f>
        <v>TellusRem</v>
      </c>
      <c r="D12" s="28">
        <f>IF(ISBLANK(Values!E11),"",Values!E11)</f>
        <v>5714401510086</v>
      </c>
      <c r="E12" s="1" t="str">
        <f>IF(ISBLANK(Values!E11),"","EAN")</f>
        <v>EAN</v>
      </c>
      <c r="F12" s="27" t="str">
        <f>IF(ISBLANK(Values!E11),"",IF(Values!J11, SUBSTITUTE(Values!$B$1, "{language}", Values!H11) &amp; " " &amp;Values!$B$3, SUBSTITUTE(Values!$B$2, "{language}", Values!$H11) &amp; " " &amp;Values!$B$3))</f>
        <v>replacement Bulgarian non-backlit keyboard for Lenovo Thinkpad  T520 T520i T420S T420 T420i T400S T410S T410 T410I T510 T510i W510 W520 X220T X220s X220i X220</v>
      </c>
      <c r="G12" s="29" t="str">
        <f>IF(ISBLANK(Values!E11),"",IF(Values!$B$20="PartialUpdate","","TellusRem"))</f>
        <v/>
      </c>
      <c r="H12" s="1" t="str">
        <f>IF(ISBLANK(Values!E11),"",Values!$B$16)</f>
        <v>computer-keyboards</v>
      </c>
      <c r="I12" s="1" t="str">
        <f>IF(ISBLANK(Values!E11),"","4730574031")</f>
        <v>4730574031</v>
      </c>
      <c r="J12" s="31" t="str">
        <f>IF(ISBLANK(Values!E11),"",Values!F11 )</f>
        <v>Lenovo T510 - BG</v>
      </c>
      <c r="K12" s="27" t="str">
        <f>IF(IF(ISBLANK(Values!E11),"",IF(Values!J11, Values!$B$4, Values!$B$5))=0,"",IF(ISBLANK(Values!E11),"",IF(Values!J11, Values!$B$4, Values!$B$5)))</f>
        <v/>
      </c>
      <c r="L12" s="27">
        <f>IF(ISBLANK(Values!E11),"",IF($CO12="DEFAULT", Values!$B$18, ""))</f>
        <v>5</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T510 parent</v>
      </c>
      <c r="Y12" s="31" t="str">
        <f>IF(ISBLANK(Values!E11),"","Size-Color")</f>
        <v>Size-Color</v>
      </c>
      <c r="Z12" s="29" t="str">
        <f>IF(ISBLANK(Values!E11),"","variation")</f>
        <v>variation</v>
      </c>
      <c r="AA12" s="1" t="str">
        <f>IF(ISBLANK(Values!E11),"",Values!$B$20)</f>
        <v>PartialUpdate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4"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3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Bulgarian NO backlit.</v>
      </c>
      <c r="AM12" s="1" t="str">
        <f>SUBSTITUTE(IF(ISBLANK(Values!E11),"",Values!$B$27),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12" s="27" t="str">
        <f>IF(ISBLANK(Values!E11),"",Values!H11)</f>
        <v>Bulgarian</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2" s="1" t="str">
        <f>IF(ISBLANK(Values!E11),"","No")</f>
        <v>No</v>
      </c>
      <c r="DA12" s="1" t="str">
        <f>IF(ISBLANK(Values!E11),"","No")</f>
        <v>No</v>
      </c>
      <c r="DO12" s="1" t="str">
        <f>IF(ISBLANK(Values!E11),"","Parts")</f>
        <v>Parts</v>
      </c>
      <c r="DP12" s="1" t="str">
        <f>IF(ISBLANK(Values!E11),"",Values!$B$31)</f>
        <v>6 month warranty after the delivery date. In case of any malfunction of the keyboard a new unit or a spare part for the keyboard of the product will be sent. In case of shortage of stock a full refund is issued.</v>
      </c>
      <c r="DY12" t="str">
        <f>IF(ISBLANK(Values!$E11), "", "not_applicable")</f>
        <v>not_applicable</v>
      </c>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c r="GK12" s="61" t="str">
        <f>K12</f>
        <v/>
      </c>
    </row>
    <row r="13" spans="1:193" ht="48" x14ac:dyDescent="0.2">
      <c r="A13" s="1" t="str">
        <f>IF(ISBLANK(Values!E12),"",IF(Values!$B$37="EU","computercomponent","computer"))</f>
        <v>computercomponent</v>
      </c>
      <c r="B13" s="33" t="str">
        <f>IF(ISBLANK(Values!E12),"",Values!F12)</f>
        <v>Lenovo T510 - CZ</v>
      </c>
      <c r="C13" s="29" t="str">
        <f>IF(ISBLANK(Values!E12),"","TellusRem")</f>
        <v>TellusRem</v>
      </c>
      <c r="D13" s="28">
        <f>IF(ISBLANK(Values!E12),"",Values!E12)</f>
        <v>5714401510093</v>
      </c>
      <c r="E13" s="1" t="str">
        <f>IF(ISBLANK(Values!E12),"","EAN")</f>
        <v>EAN</v>
      </c>
      <c r="F13" s="27" t="str">
        <f>IF(ISBLANK(Values!E12),"",IF(Values!J12, SUBSTITUTE(Values!$B$1, "{language}", Values!H12) &amp; " " &amp;Values!$B$3, SUBSTITUTE(Values!$B$2, "{language}", Values!$H12) &amp; " " &amp;Values!$B$3))</f>
        <v>replacement Czech non-backlit keyboard for Lenovo Thinkpad  T520 T520i T420S T420 T420i T400S T410S T410 T410I T510 T510i W510 W520 X220T X220s X220i X220</v>
      </c>
      <c r="G13" s="29" t="str">
        <f>IF(ISBLANK(Values!E12),"",IF(Values!$B$20="PartialUpdate","","TellusRem"))</f>
        <v/>
      </c>
      <c r="H13" s="1" t="str">
        <f>IF(ISBLANK(Values!E12),"",Values!$B$16)</f>
        <v>computer-keyboards</v>
      </c>
      <c r="I13" s="1" t="str">
        <f>IF(ISBLANK(Values!E12),"","4730574031")</f>
        <v>4730574031</v>
      </c>
      <c r="J13" s="31" t="str">
        <f>IF(ISBLANK(Values!E12),"",Values!F12 )</f>
        <v>Lenovo T510 - CZ</v>
      </c>
      <c r="K13" s="27" t="str">
        <f>IF(IF(ISBLANK(Values!E12),"",IF(Values!J12, Values!$B$4, Values!$B$5))=0,"",IF(ISBLANK(Values!E12),"",IF(Values!J12, Values!$B$4, Values!$B$5)))</f>
        <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T510 parent</v>
      </c>
      <c r="Y13" s="31" t="str">
        <f>IF(ISBLANK(Values!E12),"","Size-Color")</f>
        <v>Size-Color</v>
      </c>
      <c r="Z13" s="29" t="str">
        <f>IF(ISBLANK(Values!E12),"","variation")</f>
        <v>variation</v>
      </c>
      <c r="AA13" s="1" t="str">
        <f>IF(ISBLANK(Values!E12),"",Values!$B$20)</f>
        <v>PartialUpdate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4"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3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Czech NO backlit.</v>
      </c>
      <c r="AM13" s="1" t="str">
        <f>SUBSTITUTE(IF(ISBLANK(Values!E12),"",Values!$B$27),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13" s="27" t="str">
        <f>IF(ISBLANK(Values!E12),"",Values!H12)</f>
        <v>Czech</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1" t="str">
        <f>IF(ISBLANK(Values!E12),"","Parts")</f>
        <v>Parts</v>
      </c>
      <c r="DP13" s="1"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c r="GK13" s="61" t="str">
        <f>K13</f>
        <v/>
      </c>
    </row>
    <row r="14" spans="1:193" ht="48" x14ac:dyDescent="0.2">
      <c r="A14" s="1" t="str">
        <f>IF(ISBLANK(Values!E13),"",IF(Values!$B$37="EU","computercomponent","computer"))</f>
        <v>computercomponent</v>
      </c>
      <c r="B14" s="33" t="str">
        <f>IF(ISBLANK(Values!E13),"",Values!F13)</f>
        <v>Lenovo T510 - DK</v>
      </c>
      <c r="C14" s="29" t="str">
        <f>IF(ISBLANK(Values!E13),"","TellusRem")</f>
        <v>TellusRem</v>
      </c>
      <c r="D14" s="28">
        <f>IF(ISBLANK(Values!E13),"",Values!E13)</f>
        <v>5714401510109</v>
      </c>
      <c r="E14" s="1" t="str">
        <f>IF(ISBLANK(Values!E13),"","EAN")</f>
        <v>EAN</v>
      </c>
      <c r="F14" s="27" t="str">
        <f>IF(ISBLANK(Values!E13),"",IF(Values!J13, SUBSTITUTE(Values!$B$1, "{language}", Values!H13) &amp; " " &amp;Values!$B$3, SUBSTITUTE(Values!$B$2, "{language}", Values!$H13) &amp; " " &amp;Values!$B$3))</f>
        <v>replacement Danish non-backlit keyboard for Lenovo Thinkpad  T520 T520i T420S T420 T420i T400S T410S T410 T410I T510 T510i W510 W520 X220T X220s X220i X220</v>
      </c>
      <c r="G14" s="29" t="str">
        <f>IF(ISBLANK(Values!E13),"",IF(Values!$B$20="PartialUpdate","","TellusRem"))</f>
        <v/>
      </c>
      <c r="H14" s="1" t="str">
        <f>IF(ISBLANK(Values!E13),"",Values!$B$16)</f>
        <v>computer-keyboards</v>
      </c>
      <c r="I14" s="1" t="str">
        <f>IF(ISBLANK(Values!E13),"","4730574031")</f>
        <v>4730574031</v>
      </c>
      <c r="J14" s="31" t="str">
        <f>IF(ISBLANK(Values!E13),"",Values!F13 )</f>
        <v>Lenovo T510 - DK</v>
      </c>
      <c r="K14" s="27" t="str">
        <f>IF(IF(ISBLANK(Values!E13),"",IF(Values!J13, Values!$B$4, Values!$B$5))=0,"",IF(ISBLANK(Values!E13),"",IF(Values!J13, Values!$B$4, Values!$B$5)))</f>
        <v/>
      </c>
      <c r="L14" s="27">
        <f>IF(ISBLANK(Values!E13),"",IF($CO14="DEFAULT", Values!$B$18, ""))</f>
        <v>5</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T510 parent</v>
      </c>
      <c r="Y14" s="31" t="str">
        <f>IF(ISBLANK(Values!E13),"","Size-Color")</f>
        <v>Size-Color</v>
      </c>
      <c r="Z14" s="29" t="str">
        <f>IF(ISBLANK(Values!E13),"","variation")</f>
        <v>variation</v>
      </c>
      <c r="AA14" s="1" t="str">
        <f>IF(ISBLANK(Values!E13),"",Values!$B$20)</f>
        <v>PartialUpdate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4"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3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Danish NO backlit.</v>
      </c>
      <c r="AM14" s="1" t="str">
        <f>SUBSTITUTE(IF(ISBLANK(Values!E13),"",Values!$B$27),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14" s="27" t="str">
        <f>IF(ISBLANK(Values!E13),"",Values!H13)</f>
        <v>Danish</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1" t="str">
        <f>IF(ISBLANK(Values!E13),"","Parts")</f>
        <v>Parts</v>
      </c>
      <c r="DP14" s="1"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c r="GK14" s="61" t="str">
        <f>K14</f>
        <v/>
      </c>
    </row>
    <row r="15" spans="1:193" ht="48" x14ac:dyDescent="0.2">
      <c r="A15" s="1" t="str">
        <f>IF(ISBLANK(Values!E14),"",IF(Values!$B$37="EU","computercomponent","computer"))</f>
        <v>computercomponent</v>
      </c>
      <c r="B15" s="33" t="str">
        <f>IF(ISBLANK(Values!E14),"",Values!F14)</f>
        <v>Lenovo T510 - HU</v>
      </c>
      <c r="C15" s="29" t="str">
        <f>IF(ISBLANK(Values!E14),"","TellusRem")</f>
        <v>TellusRem</v>
      </c>
      <c r="D15" s="28">
        <f>IF(ISBLANK(Values!E14),"",Values!E14)</f>
        <v>5714401510116</v>
      </c>
      <c r="E15" s="1" t="str">
        <f>IF(ISBLANK(Values!E14),"","EAN")</f>
        <v>EAN</v>
      </c>
      <c r="F15" s="27" t="str">
        <f>IF(ISBLANK(Values!E14),"",IF(Values!J14, SUBSTITUTE(Values!$B$1, "{language}", Values!H14) &amp; " " &amp;Values!$B$3, SUBSTITUTE(Values!$B$2, "{language}", Values!$H14) &amp; " " &amp;Values!$B$3))</f>
        <v>replacement Hungarian non-backlit keyboard for Lenovo Thinkpad  T520 T520i T420S T420 T420i T400S T410S T410 T410I T510 T510i W510 W520 X220T X220s X220i X220</v>
      </c>
      <c r="G15" s="29" t="str">
        <f>IF(ISBLANK(Values!E14),"",IF(Values!$B$20="PartialUpdate","","TellusRem"))</f>
        <v/>
      </c>
      <c r="H15" s="1" t="str">
        <f>IF(ISBLANK(Values!E14),"",Values!$B$16)</f>
        <v>computer-keyboards</v>
      </c>
      <c r="I15" s="1" t="str">
        <f>IF(ISBLANK(Values!E14),"","4730574031")</f>
        <v>4730574031</v>
      </c>
      <c r="J15" s="31" t="str">
        <f>IF(ISBLANK(Values!E14),"",Values!F14 )</f>
        <v>Lenovo T510 - HU</v>
      </c>
      <c r="K15" s="27" t="str">
        <f>IF(IF(ISBLANK(Values!E14),"",IF(Values!J14, Values!$B$4, Values!$B$5))=0,"",IF(ISBLANK(Values!E14),"",IF(Values!J14, Values!$B$4, Values!$B$5)))</f>
        <v/>
      </c>
      <c r="L15" s="27">
        <f>IF(ISBLANK(Values!E14),"",IF($CO15="DEFAULT", Values!$B$18, ""))</f>
        <v>5</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T510 parent</v>
      </c>
      <c r="Y15" s="31" t="str">
        <f>IF(ISBLANK(Values!E14),"","Size-Color")</f>
        <v>Size-Color</v>
      </c>
      <c r="Z15" s="29" t="str">
        <f>IF(ISBLANK(Values!E14),"","variation")</f>
        <v>variation</v>
      </c>
      <c r="AA15" s="1" t="str">
        <f>IF(ISBLANK(Values!E14),"",Values!$B$20)</f>
        <v>PartialUpdate</v>
      </c>
      <c r="AB15" s="1"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34"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32"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15" s="1" t="str">
        <f>IF(ISBLANK(Values!E14),"",Values!$B$25)</f>
        <v>♻️ ECOFRIENDLY PRODUCT - Buy refurbished, BUY GREEN! Reduce more than 80% carbon dioxide by buying our refurbished keyboards, compared to getting a new keyboard! Perfect OEM replacement part for your keyboard.</v>
      </c>
      <c r="AL15" s="1" t="str">
        <f>IF(ISBLANK(Values!E14),"",SUBSTITUTE(SUBSTITUTE(IF(Values!$J14, Values!$B$26, Values!$B$33), "{language}", Values!$H14), "{flag}", INDEX(options!$E$1:$E$20, Values!$V14)))</f>
        <v>👉 LAYOUT -  🇭🇺 Hungarian NO backlit.</v>
      </c>
      <c r="AM15" s="1" t="str">
        <f>SUBSTITUTE(IF(ISBLANK(Values!E14),"",Values!$B$27),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15" s="27" t="str">
        <f>IF(ISBLANK(Values!E14),"",Values!H14)</f>
        <v>Hungarian</v>
      </c>
      <c r="AV15" s="1" t="str">
        <f>IF(ISBLANK(Values!E14),"",IF(Values!J14,"Backlit", "Non-Backlit"))</f>
        <v>Non-Backlit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5" s="1" t="str">
        <f>IF(ISBLANK(Values!E14),"","No")</f>
        <v>No</v>
      </c>
      <c r="DA15" s="1" t="str">
        <f>IF(ISBLANK(Values!E14),"","No")</f>
        <v>No</v>
      </c>
      <c r="DO15" s="1" t="str">
        <f>IF(ISBLANK(Values!E14),"","Parts")</f>
        <v>Parts</v>
      </c>
      <c r="DP15" s="1" t="str">
        <f>IF(ISBLANK(Values!E14),"",Values!$B$31)</f>
        <v>6 month warranty after the delivery date. In case of any malfunction of the keyboard a new unit or a spare part for the keyboard of the product will be sent. In case of shortage of stock a full refund is issued.</v>
      </c>
      <c r="DY15" t="str">
        <f>IF(ISBLANK(Values!$E14), "", "not_applicable")</f>
        <v>not_applicable</v>
      </c>
      <c r="EI15" s="1" t="str">
        <f>IF(ISBLANK(Values!E14),"",Values!$B$31)</f>
        <v>6 month warranty after the delivery date. In case of any malfunction of the keyboard a new unit or a spare part for the keyboard of the product will be sent. In case of shortage of stock a full refund is issued.</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c r="GK15" s="61" t="str">
        <f>K15</f>
        <v/>
      </c>
    </row>
    <row r="16" spans="1:193" ht="48" x14ac:dyDescent="0.2">
      <c r="A16" s="1" t="str">
        <f>IF(ISBLANK(Values!E15),"",IF(Values!$B$37="EU","computercomponent","computer"))</f>
        <v>computercomponent</v>
      </c>
      <c r="B16" s="33" t="str">
        <f>IF(ISBLANK(Values!E15),"",Values!F15)</f>
        <v>Lenovo T510 - NL</v>
      </c>
      <c r="C16" s="29" t="str">
        <f>IF(ISBLANK(Values!E15),"","TellusRem")</f>
        <v>TellusRem</v>
      </c>
      <c r="D16" s="28">
        <f>IF(ISBLANK(Values!E15),"",Values!E15)</f>
        <v>5714401510123</v>
      </c>
      <c r="E16" s="1" t="str">
        <f>IF(ISBLANK(Values!E15),"","EAN")</f>
        <v>EAN</v>
      </c>
      <c r="F16" s="27" t="str">
        <f>IF(ISBLANK(Values!E15),"",IF(Values!J15, SUBSTITUTE(Values!$B$1, "{language}", Values!H15) &amp; " " &amp;Values!$B$3, SUBSTITUTE(Values!$B$2, "{language}", Values!$H15) &amp; " " &amp;Values!$B$3))</f>
        <v>replacement Dutch non-backlit keyboard for Lenovo Thinkpad  T520 T520i T420S T420 T420i T400S T410S T410 T410I T510 T510i W510 W520 X220T X220s X220i X220</v>
      </c>
      <c r="G16" s="29" t="str">
        <f>IF(ISBLANK(Values!E15),"",IF(Values!$B$20="PartialUpdate","","TellusRem"))</f>
        <v/>
      </c>
      <c r="H16" s="1" t="str">
        <f>IF(ISBLANK(Values!E15),"",Values!$B$16)</f>
        <v>computer-keyboards</v>
      </c>
      <c r="I16" s="1" t="str">
        <f>IF(ISBLANK(Values!E15),"","4730574031")</f>
        <v>4730574031</v>
      </c>
      <c r="J16" s="31" t="str">
        <f>IF(ISBLANK(Values!E15),"",Values!F15 )</f>
        <v>Lenovo T510 - NL</v>
      </c>
      <c r="K16" s="27" t="str">
        <f>IF(IF(ISBLANK(Values!E15),"",IF(Values!J15, Values!$B$4, Values!$B$5))=0,"",IF(ISBLANK(Values!E15),"",IF(Values!J15, Values!$B$4, Values!$B$5)))</f>
        <v/>
      </c>
      <c r="L16" s="27">
        <f>IF(ISBLANK(Values!E15),"",IF($CO16="DEFAULT", Values!$B$18, ""))</f>
        <v>5</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T510 parent</v>
      </c>
      <c r="Y16" s="31" t="str">
        <f>IF(ISBLANK(Values!E15),"","Size-Color")</f>
        <v>Size-Color</v>
      </c>
      <c r="Z16" s="29" t="str">
        <f>IF(ISBLANK(Values!E15),"","variation")</f>
        <v>variation</v>
      </c>
      <c r="AA16" s="1" t="str">
        <f>IF(ISBLANK(Values!E15),"",Values!$B$20)</f>
        <v>PartialUpdate</v>
      </c>
      <c r="AB16" s="1"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34"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32"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16" s="1" t="str">
        <f>IF(ISBLANK(Values!E15),"",Values!$B$25)</f>
        <v>♻️ ECOFRIENDLY PRODUCT - Buy refurbished, BUY GREEN! Reduce more than 80% carbon dioxide by buying our refurbished keyboards, compared to getting a new keyboard! Perfect OEM replacement part for your keyboard.</v>
      </c>
      <c r="AL16" s="1" t="str">
        <f>IF(ISBLANK(Values!E15),"",SUBSTITUTE(SUBSTITUTE(IF(Values!$J15, Values!$B$26, Values!$B$33), "{language}", Values!$H15), "{flag}", INDEX(options!$E$1:$E$20, Values!$V15)))</f>
        <v>👉 LAYOUT -  🇳🇱 Dutch NO backlit.</v>
      </c>
      <c r="AM16" s="1" t="str">
        <f>SUBSTITUTE(IF(ISBLANK(Values!E15),"",Values!$B$27),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16" s="27" t="str">
        <f>IF(ISBLANK(Values!E15),"",Values!H15)</f>
        <v>Dutch</v>
      </c>
      <c r="AV16" s="1" t="str">
        <f>IF(ISBLANK(Values!E15),"",IF(Values!J15,"Backlit", "Non-Backlit"))</f>
        <v>Non-Backlit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6" s="1" t="str">
        <f>IF(ISBLANK(Values!E15),"","No")</f>
        <v>No</v>
      </c>
      <c r="DA16" s="1" t="str">
        <f>IF(ISBLANK(Values!E15),"","No")</f>
        <v>No</v>
      </c>
      <c r="DO16" s="1" t="str">
        <f>IF(ISBLANK(Values!E15),"","Parts")</f>
        <v>Parts</v>
      </c>
      <c r="DP16" s="1" t="str">
        <f>IF(ISBLANK(Values!E15),"",Values!$B$31)</f>
        <v>6 month warranty after the delivery date. In case of any malfunction of the keyboard a new unit or a spare part for the keyboard of the product will be sent. In case of shortage of stock a full refund is issued.</v>
      </c>
      <c r="DY16" t="str">
        <f>IF(ISBLANK(Values!$E15), "", "not_applicable")</f>
        <v>not_applicable</v>
      </c>
      <c r="EI16" s="1" t="str">
        <f>IF(ISBLANK(Values!E15),"",Values!$B$31)</f>
        <v>6 month warranty after the delivery date. In case of any malfunction of the keyboard a new unit or a spare part for the keyboard of the product will be sent. In case of shortage of stock a full refund is issued.</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c r="GK16" s="61" t="str">
        <f>K16</f>
        <v/>
      </c>
    </row>
    <row r="17" spans="1:193" ht="48" x14ac:dyDescent="0.2">
      <c r="A17" s="1" t="str">
        <f>IF(ISBLANK(Values!E16),"",IF(Values!$B$37="EU","computercomponent","computer"))</f>
        <v>computercomponent</v>
      </c>
      <c r="B17" s="33" t="str">
        <f>IF(ISBLANK(Values!E16),"",Values!F16)</f>
        <v>Lenovo T510 - NO</v>
      </c>
      <c r="C17" s="29" t="str">
        <f>IF(ISBLANK(Values!E16),"","TellusRem")</f>
        <v>TellusRem</v>
      </c>
      <c r="D17" s="28">
        <f>IF(ISBLANK(Values!E16),"",Values!E16)</f>
        <v>5714401510130</v>
      </c>
      <c r="E17" s="1" t="str">
        <f>IF(ISBLANK(Values!E16),"","EAN")</f>
        <v>EAN</v>
      </c>
      <c r="F17" s="27" t="str">
        <f>IF(ISBLANK(Values!E16),"",IF(Values!J16, SUBSTITUTE(Values!$B$1, "{language}", Values!H16) &amp; " " &amp;Values!$B$3, SUBSTITUTE(Values!$B$2, "{language}", Values!$H16) &amp; " " &amp;Values!$B$3))</f>
        <v>replacement Norwegian non-backlit keyboard for Lenovo Thinkpad  T520 T520i T420S T420 T420i T400S T410S T410 T410I T510 T510i W510 W520 X220T X220s X220i X220</v>
      </c>
      <c r="G17" s="29" t="str">
        <f>IF(ISBLANK(Values!E16),"",IF(Values!$B$20="PartialUpdate","","TellusRem"))</f>
        <v/>
      </c>
      <c r="H17" s="1" t="str">
        <f>IF(ISBLANK(Values!E16),"",Values!$B$16)</f>
        <v>computer-keyboards</v>
      </c>
      <c r="I17" s="1" t="str">
        <f>IF(ISBLANK(Values!E16),"","4730574031")</f>
        <v>4730574031</v>
      </c>
      <c r="J17" s="31" t="str">
        <f>IF(ISBLANK(Values!E16),"",Values!F16 )</f>
        <v>Lenovo T510 - NO</v>
      </c>
      <c r="K17" s="27" t="str">
        <f>IF(IF(ISBLANK(Values!E16),"",IF(Values!J16, Values!$B$4, Values!$B$5))=0,"",IF(ISBLANK(Values!E16),"",IF(Values!J16, Values!$B$4, Values!$B$5)))</f>
        <v/>
      </c>
      <c r="L17" s="27">
        <f>IF(ISBLANK(Values!E16),"",IF($CO17="DEFAULT", Values!$B$18, ""))</f>
        <v>5</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T510 parent</v>
      </c>
      <c r="Y17" s="31" t="str">
        <f>IF(ISBLANK(Values!E16),"","Size-Color")</f>
        <v>Size-Color</v>
      </c>
      <c r="Z17" s="29" t="str">
        <f>IF(ISBLANK(Values!E16),"","variation")</f>
        <v>variation</v>
      </c>
      <c r="AA17" s="1" t="str">
        <f>IF(ISBLANK(Values!E16),"",Values!$B$20)</f>
        <v>PartialUpdate</v>
      </c>
      <c r="AB17" s="1"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34"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32"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17" s="1" t="str">
        <f>IF(ISBLANK(Values!E16),"",Values!$B$25)</f>
        <v>♻️ ECOFRIENDLY PRODUCT - Buy refurbished, BUY GREEN! Reduce more than 80% carbon dioxide by buying our refurbished keyboards, compared to getting a new keyboard! Perfect OEM replacement part for your keyboard.</v>
      </c>
      <c r="AL17" s="1" t="str">
        <f>IF(ISBLANK(Values!E16),"",SUBSTITUTE(SUBSTITUTE(IF(Values!$J16, Values!$B$26, Values!$B$33), "{language}", Values!$H16), "{flag}", INDEX(options!$E$1:$E$20, Values!$V16)))</f>
        <v>👉 LAYOUT -  🇳🇴 Norwegian NO backlit.</v>
      </c>
      <c r="AM17" s="1" t="str">
        <f>SUBSTITUTE(IF(ISBLANK(Values!E16),"",Values!$B$27),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17" s="27" t="str">
        <f>IF(ISBLANK(Values!E16),"",Values!H16)</f>
        <v>Norwegian</v>
      </c>
      <c r="AV17" s="1" t="str">
        <f>IF(ISBLANK(Values!E16),"",IF(Values!J16,"Backlit", "Non-Backlit"))</f>
        <v>Non-Backlit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7" s="1" t="str">
        <f>IF(ISBLANK(Values!E16),"","No")</f>
        <v>No</v>
      </c>
      <c r="DA17" s="1" t="str">
        <f>IF(ISBLANK(Values!E16),"","No")</f>
        <v>No</v>
      </c>
      <c r="DO17" s="1" t="str">
        <f>IF(ISBLANK(Values!E16),"","Parts")</f>
        <v>Parts</v>
      </c>
      <c r="DP17" s="1" t="str">
        <f>IF(ISBLANK(Values!E16),"",Values!$B$31)</f>
        <v>6 month warranty after the delivery date. In case of any malfunction of the keyboard a new unit or a spare part for the keyboard of the product will be sent. In case of shortage of stock a full refund is issued.</v>
      </c>
      <c r="DY17" t="str">
        <f>IF(ISBLANK(Values!$E16), "", "not_applicable")</f>
        <v>not_applicable</v>
      </c>
      <c r="EI17" s="1" t="str">
        <f>IF(ISBLANK(Values!E16),"",Values!$B$31)</f>
        <v>6 month warranty after the delivery date. In case of any malfunction of the keyboard a new unit or a spare part for the keyboard of the product will be sent. In case of shortage of stock a full refund is issued.</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c r="GK17" s="61" t="str">
        <f>K17</f>
        <v/>
      </c>
    </row>
    <row r="18" spans="1:193" ht="48" x14ac:dyDescent="0.2">
      <c r="A18" s="1" t="str">
        <f>IF(ISBLANK(Values!E17),"",IF(Values!$B$37="EU","computercomponent","computer"))</f>
        <v>computercomponent</v>
      </c>
      <c r="B18" s="33" t="str">
        <f>IF(ISBLANK(Values!E17),"",Values!F17)</f>
        <v>Lenovo T510 - PL</v>
      </c>
      <c r="C18" s="29" t="str">
        <f>IF(ISBLANK(Values!E17),"","TellusRem")</f>
        <v>TellusRem</v>
      </c>
      <c r="D18" s="28">
        <f>IF(ISBLANK(Values!E17),"",Values!E17)</f>
        <v>5714401510147</v>
      </c>
      <c r="E18" s="1" t="str">
        <f>IF(ISBLANK(Values!E17),"","EAN")</f>
        <v>EAN</v>
      </c>
      <c r="F18" s="27" t="str">
        <f>IF(ISBLANK(Values!E17),"",IF(Values!J17, SUBSTITUTE(Values!$B$1, "{language}", Values!H17) &amp; " " &amp;Values!$B$3, SUBSTITUTE(Values!$B$2, "{language}", Values!$H17) &amp; " " &amp;Values!$B$3))</f>
        <v>replacement Polish non-backlit keyboard for Lenovo Thinkpad  T520 T520i T420S T420 T420i T400S T410S T410 T410I T510 T510i W510 W520 X220T X220s X220i X220</v>
      </c>
      <c r="G18" s="29" t="str">
        <f>IF(ISBLANK(Values!E17),"",IF(Values!$B$20="PartialUpdate","","TellusRem"))</f>
        <v/>
      </c>
      <c r="H18" s="1" t="str">
        <f>IF(ISBLANK(Values!E17),"",Values!$B$16)</f>
        <v>computer-keyboards</v>
      </c>
      <c r="I18" s="1" t="str">
        <f>IF(ISBLANK(Values!E17),"","4730574031")</f>
        <v>4730574031</v>
      </c>
      <c r="J18" s="31" t="str">
        <f>IF(ISBLANK(Values!E17),"",Values!F17 )</f>
        <v>Lenovo T510 - PL</v>
      </c>
      <c r="K18" s="27" t="str">
        <f>IF(IF(ISBLANK(Values!E17),"",IF(Values!J17, Values!$B$4, Values!$B$5))=0,"",IF(ISBLANK(Values!E17),"",IF(Values!J17, Values!$B$4, Values!$B$5)))</f>
        <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T510 parent</v>
      </c>
      <c r="Y18" s="31" t="str">
        <f>IF(ISBLANK(Values!E17),"","Size-Color")</f>
        <v>Size-Color</v>
      </c>
      <c r="Z18" s="29" t="str">
        <f>IF(ISBLANK(Values!E17),"","variation")</f>
        <v>variation</v>
      </c>
      <c r="AA18" s="1" t="str">
        <f>IF(ISBLANK(Values!E17),"",Values!$B$20)</f>
        <v>PartialUpdate</v>
      </c>
      <c r="AB18" s="1"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34"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32"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18" s="1" t="str">
        <f>IF(ISBLANK(Values!E17),"",Values!$B$25)</f>
        <v>♻️ ECOFRIENDLY PRODUCT - Buy refurbished, BUY GREEN! Reduce more than 80% carbon dioxide by buying our refurbished keyboards, compared to getting a new keyboard! Perfect OEM replacement part for your keyboard.</v>
      </c>
      <c r="AL18" s="1" t="str">
        <f>IF(ISBLANK(Values!E17),"",SUBSTITUTE(SUBSTITUTE(IF(Values!$J17, Values!$B$26, Values!$B$33), "{language}", Values!$H17), "{flag}", INDEX(options!$E$1:$E$20, Values!$V17)))</f>
        <v>👉 LAYOUT -  🇵🇱 Polish NO backlit.</v>
      </c>
      <c r="AM18" s="1" t="str">
        <f>SUBSTITUTE(IF(ISBLANK(Values!E17),"",Values!$B$27),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18" s="27" t="str">
        <f>IF(ISBLANK(Values!E17),"",Values!H17)</f>
        <v>Polish</v>
      </c>
      <c r="AV18" s="1" t="str">
        <f>IF(ISBLANK(Values!E17),"",IF(Values!J17,"Backlit", "Non-Backlit"))</f>
        <v>Non-Backlit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8" s="1" t="str">
        <f>IF(ISBLANK(Values!E17),"","No")</f>
        <v>No</v>
      </c>
      <c r="DA18" s="1" t="str">
        <f>IF(ISBLANK(Values!E17),"","No")</f>
        <v>No</v>
      </c>
      <c r="DO18" s="1" t="str">
        <f>IF(ISBLANK(Values!E17),"","Parts")</f>
        <v>Parts</v>
      </c>
      <c r="DP18" s="1" t="str">
        <f>IF(ISBLANK(Values!E17),"",Values!$B$31)</f>
        <v>6 month warranty after the delivery date. In case of any malfunction of the keyboard a new unit or a spare part for the keyboard of the product will be sent. In case of shortage of stock a full refund is issued.</v>
      </c>
      <c r="DY18" t="str">
        <f>IF(ISBLANK(Values!$E17), "", "not_applicable")</f>
        <v>not_applicable</v>
      </c>
      <c r="EI18" s="1" t="str">
        <f>IF(ISBLANK(Values!E17),"",Values!$B$31)</f>
        <v>6 month warranty after the delivery date. In case of any malfunction of the keyboard a new unit or a spare part for the keyboard of the product will be sent. In case of shortage of stock a full refund is issued.</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c r="GK18" s="61" t="str">
        <f>K18</f>
        <v/>
      </c>
    </row>
    <row r="19" spans="1:193" ht="48" x14ac:dyDescent="0.2">
      <c r="A19" s="1" t="str">
        <f>IF(ISBLANK(Values!E18),"",IF(Values!$B$37="EU","computercomponent","computer"))</f>
        <v>computercomponent</v>
      </c>
      <c r="B19" s="33" t="str">
        <f>IF(ISBLANK(Values!E18),"",Values!F18)</f>
        <v>Lenovo T510 - PT</v>
      </c>
      <c r="C19" s="29" t="str">
        <f>IF(ISBLANK(Values!E18),"","TellusRem")</f>
        <v>TellusRem</v>
      </c>
      <c r="D19" s="28">
        <f>IF(ISBLANK(Values!E18),"",Values!E18)</f>
        <v>5714401510154</v>
      </c>
      <c r="E19" s="1" t="str">
        <f>IF(ISBLANK(Values!E18),"","EAN")</f>
        <v>EAN</v>
      </c>
      <c r="F19" s="27" t="str">
        <f>IF(ISBLANK(Values!E18),"",IF(Values!J18, SUBSTITUTE(Values!$B$1, "{language}", Values!H18) &amp; " " &amp;Values!$B$3, SUBSTITUTE(Values!$B$2, "{language}", Values!$H18) &amp; " " &amp;Values!$B$3))</f>
        <v>replacement Portuguese non-backlit keyboard for Lenovo Thinkpad  T520 T520i T420S T420 T420i T400S T410S T410 T410I T510 T510i W510 W520 X220T X220s X220i X220</v>
      </c>
      <c r="G19" s="29" t="str">
        <f>IF(ISBLANK(Values!E18),"",IF(Values!$B$20="PartialUpdate","","TellusRem"))</f>
        <v/>
      </c>
      <c r="H19" s="1" t="str">
        <f>IF(ISBLANK(Values!E18),"",Values!$B$16)</f>
        <v>computer-keyboards</v>
      </c>
      <c r="I19" s="1" t="str">
        <f>IF(ISBLANK(Values!E18),"","4730574031")</f>
        <v>4730574031</v>
      </c>
      <c r="J19" s="31" t="str">
        <f>IF(ISBLANK(Values!E18),"",Values!F18 )</f>
        <v>Lenovo T510 - PT</v>
      </c>
      <c r="K19" s="27" t="str">
        <f>IF(IF(ISBLANK(Values!E18),"",IF(Values!J18, Values!$B$4, Values!$B$5))=0,"",IF(ISBLANK(Values!E18),"",IF(Values!J18, Values!$B$4, Values!$B$5)))</f>
        <v/>
      </c>
      <c r="L19" s="27">
        <f>IF(ISBLANK(Values!E18),"",IF($CO19="DEFAULT", Values!$B$18, ""))</f>
        <v>5</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T510 parent</v>
      </c>
      <c r="Y19" s="31" t="str">
        <f>IF(ISBLANK(Values!E18),"","Size-Color")</f>
        <v>Size-Color</v>
      </c>
      <c r="Z19" s="29" t="str">
        <f>IF(ISBLANK(Values!E18),"","variation")</f>
        <v>variation</v>
      </c>
      <c r="AA19" s="1" t="str">
        <f>IF(ISBLANK(Values!E18),"",Values!$B$20)</f>
        <v>PartialUpdate</v>
      </c>
      <c r="AB19" s="1"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34"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32"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19" s="1" t="str">
        <f>IF(ISBLANK(Values!E18),"",Values!$B$25)</f>
        <v>♻️ ECOFRIENDLY PRODUCT - Buy refurbished, BUY GREEN! Reduce more than 80% carbon dioxide by buying our refurbished keyboards, compared to getting a new keyboard! Perfect OEM replacement part for your keyboard.</v>
      </c>
      <c r="AL19" s="1" t="str">
        <f>IF(ISBLANK(Values!E18),"",SUBSTITUTE(SUBSTITUTE(IF(Values!$J18, Values!$B$26, Values!$B$33), "{language}", Values!$H18), "{flag}", INDEX(options!$E$1:$E$20, Values!$V18)))</f>
        <v>👉 LAYOUT -  🇵🇹 Portuguese NO backlit.</v>
      </c>
      <c r="AM19" s="1" t="str">
        <f>SUBSTITUTE(IF(ISBLANK(Values!E18),"",Values!$B$27),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19" s="27" t="str">
        <f>IF(ISBLANK(Values!E18),"",Values!H18)</f>
        <v>Portuguese</v>
      </c>
      <c r="AV19" s="1" t="str">
        <f>IF(ISBLANK(Values!E18),"",IF(Values!J18,"Backlit", "Non-Backlit"))</f>
        <v>Non-Backlit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9" s="1" t="str">
        <f>IF(ISBLANK(Values!E18),"","No")</f>
        <v>No</v>
      </c>
      <c r="DA19" s="1" t="str">
        <f>IF(ISBLANK(Values!E18),"","No")</f>
        <v>No</v>
      </c>
      <c r="DO19" s="1" t="str">
        <f>IF(ISBLANK(Values!E18),"","Parts")</f>
        <v>Parts</v>
      </c>
      <c r="DP19" s="1" t="str">
        <f>IF(ISBLANK(Values!E18),"",Values!$B$31)</f>
        <v>6 month warranty after the delivery date. In case of any malfunction of the keyboard a new unit or a spare part for the keyboard of the product will be sent. In case of shortage of stock a full refund is issued.</v>
      </c>
      <c r="DY19" t="str">
        <f>IF(ISBLANK(Values!$E18), "", "not_applicable")</f>
        <v>not_applicable</v>
      </c>
      <c r="EI19" s="1" t="str">
        <f>IF(ISBLANK(Values!E18),"",Values!$B$31)</f>
        <v>6 month warranty after the delivery date. In case of any malfunction of the keyboard a new unit or a spare part for the keyboard of the product will be sent. In case of shortage of stock a full refund is issued.</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c r="GK19" s="61" t="str">
        <f>K19</f>
        <v/>
      </c>
    </row>
    <row r="20" spans="1:193" ht="48" x14ac:dyDescent="0.2">
      <c r="A20" s="1" t="str">
        <f>IF(ISBLANK(Values!E19),"",IF(Values!$B$37="EU","computercomponent","computer"))</f>
        <v>computercomponent</v>
      </c>
      <c r="B20" s="33" t="str">
        <f>IF(ISBLANK(Values!E19),"",Values!F19)</f>
        <v>Lenovo T510 - SE/FI</v>
      </c>
      <c r="C20" s="29" t="str">
        <f>IF(ISBLANK(Values!E19),"","TellusRem")</f>
        <v>TellusRem</v>
      </c>
      <c r="D20" s="28">
        <f>IF(ISBLANK(Values!E19),"",Values!E19)</f>
        <v>5714401510161</v>
      </c>
      <c r="E20" s="1" t="str">
        <f>IF(ISBLANK(Values!E19),"","EAN")</f>
        <v>EAN</v>
      </c>
      <c r="F20" s="27" t="str">
        <f>IF(ISBLANK(Values!E19),"",IF(Values!J19, SUBSTITUTE(Values!$B$1, "{language}", Values!H19) &amp; " " &amp;Values!$B$3, SUBSTITUTE(Values!$B$2, "{language}", Values!$H19) &amp; " " &amp;Values!$B$3))</f>
        <v>replacement Swedish – Finnish non-backlit keyboard for Lenovo Thinkpad  T520 T520i T420S T420 T420i T400S T410S T410 T410I T510 T510i W510 W520 X220T X220s X220i X220</v>
      </c>
      <c r="G20" s="29" t="str">
        <f>IF(ISBLANK(Values!E19),"",IF(Values!$B$20="PartialUpdate","","TellusRem"))</f>
        <v/>
      </c>
      <c r="H20" s="1" t="str">
        <f>IF(ISBLANK(Values!E19),"",Values!$B$16)</f>
        <v>computer-keyboards</v>
      </c>
      <c r="I20" s="1" t="str">
        <f>IF(ISBLANK(Values!E19),"","4730574031")</f>
        <v>4730574031</v>
      </c>
      <c r="J20" s="31" t="str">
        <f>IF(ISBLANK(Values!E19),"",Values!F19 )</f>
        <v>Lenovo T510 - SE/FI</v>
      </c>
      <c r="K20" s="27" t="str">
        <f>IF(IF(ISBLANK(Values!E19),"",IF(Values!J19, Values!$B$4, Values!$B$5))=0,"",IF(ISBLANK(Values!E19),"",IF(Values!J19, Values!$B$4, Values!$B$5)))</f>
        <v/>
      </c>
      <c r="L20" s="27">
        <f>IF(ISBLANK(Values!E19),"",IF($CO20="DEFAULT", Values!$B$18, ""))</f>
        <v>5</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T510 parent</v>
      </c>
      <c r="Y20" s="31" t="str">
        <f>IF(ISBLANK(Values!E19),"","Size-Color")</f>
        <v>Size-Color</v>
      </c>
      <c r="Z20" s="29" t="str">
        <f>IF(ISBLANK(Values!E19),"","variation")</f>
        <v>variation</v>
      </c>
      <c r="AA20" s="1" t="str">
        <f>IF(ISBLANK(Values!E19),"",Values!$B$20)</f>
        <v>PartialUpdate</v>
      </c>
      <c r="AB20" s="1"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34"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32"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20" s="1" t="str">
        <f>IF(ISBLANK(Values!E19),"",Values!$B$25)</f>
        <v>♻️ ECOFRIENDLY PRODUCT - Buy refurbished, BUY GREEN! Reduce more than 80% carbon dioxide by buying our refurbished keyboards, compared to getting a new keyboard! Perfect OEM replacement part for your keyboard.</v>
      </c>
      <c r="AL20" s="1" t="str">
        <f>IF(ISBLANK(Values!E19),"",SUBSTITUTE(SUBSTITUTE(IF(Values!$J19, Values!$B$26, Values!$B$33), "{language}", Values!$H19), "{flag}", INDEX(options!$E$1:$E$20, Values!$V19)))</f>
        <v>👉 LAYOUT -  🇸🇪 🇫🇮 Swedish – Finnish NO backlit.</v>
      </c>
      <c r="AM20" s="1" t="str">
        <f>SUBSTITUTE(IF(ISBLANK(Values!E19),"",Values!$B$27),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20" s="27" t="str">
        <f>IF(ISBLANK(Values!E19),"",Values!H19)</f>
        <v>Swedish – Finnish</v>
      </c>
      <c r="AV20" s="1" t="str">
        <f>IF(ISBLANK(Values!E19),"",IF(Values!J19,"Backlit", "Non-Backlit"))</f>
        <v>Non-Backlit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0" s="1" t="str">
        <f>IF(ISBLANK(Values!E19),"","No")</f>
        <v>No</v>
      </c>
      <c r="DA20" s="1" t="str">
        <f>IF(ISBLANK(Values!E19),"","No")</f>
        <v>No</v>
      </c>
      <c r="DO20" s="1" t="str">
        <f>IF(ISBLANK(Values!E19),"","Parts")</f>
        <v>Parts</v>
      </c>
      <c r="DP20" s="1" t="str">
        <f>IF(ISBLANK(Values!E19),"",Values!$B$31)</f>
        <v>6 month warranty after the delivery date. In case of any malfunction of the keyboard a new unit or a spare part for the keyboard of the product will be sent. In case of shortage of stock a full refund is issued.</v>
      </c>
      <c r="DY20" t="str">
        <f>IF(ISBLANK(Values!$E19), "", "not_applicable")</f>
        <v>not_applicable</v>
      </c>
      <c r="EI20" s="1" t="str">
        <f>IF(ISBLANK(Values!E19),"",Values!$B$31)</f>
        <v>6 month warranty after the delivery date. In case of any malfunction of the keyboard a new unit or a spare part for the keyboard of the product will be sent. In case of shortage of stock a full refund is issued.</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c r="GK20" s="61" t="str">
        <f>K20</f>
        <v/>
      </c>
    </row>
    <row r="21" spans="1:193" ht="48" x14ac:dyDescent="0.2">
      <c r="A21" s="1" t="str">
        <f>IF(ISBLANK(Values!E20),"",IF(Values!$B$37="EU","computercomponent","computer"))</f>
        <v>computercomponent</v>
      </c>
      <c r="B21" s="33" t="str">
        <f>IF(ISBLANK(Values!E20),"",Values!F20)</f>
        <v>Lenovo T510 - CH</v>
      </c>
      <c r="C21" s="29" t="str">
        <f>IF(ISBLANK(Values!E20),"","TellusRem")</f>
        <v>TellusRem</v>
      </c>
      <c r="D21" s="28">
        <f>IF(ISBLANK(Values!E20),"",Values!E20)</f>
        <v>5714401510178</v>
      </c>
      <c r="E21" s="1" t="str">
        <f>IF(ISBLANK(Values!E20),"","EAN")</f>
        <v>EAN</v>
      </c>
      <c r="F21" s="27" t="str">
        <f>IF(ISBLANK(Values!E20),"",IF(Values!J20, SUBSTITUTE(Values!$B$1, "{language}", Values!H20) &amp; " " &amp;Values!$B$3, SUBSTITUTE(Values!$B$2, "{language}", Values!$H20) &amp; " " &amp;Values!$B$3))</f>
        <v>replacement Swiss non-backlit keyboard for Lenovo Thinkpad  T520 T520i T420S T420 T420i T400S T410S T410 T410I T510 T510i W510 W520 X220T X220s X220i X220</v>
      </c>
      <c r="G21" s="29" t="str">
        <f>IF(ISBLANK(Values!E20),"",IF(Values!$B$20="PartialUpdate","","TellusRem"))</f>
        <v/>
      </c>
      <c r="H21" s="1" t="str">
        <f>IF(ISBLANK(Values!E20),"",Values!$B$16)</f>
        <v>computer-keyboards</v>
      </c>
      <c r="I21" s="1" t="str">
        <f>IF(ISBLANK(Values!E20),"","4730574031")</f>
        <v>4730574031</v>
      </c>
      <c r="J21" s="31" t="str">
        <f>IF(ISBLANK(Values!E20),"",Values!F20 )</f>
        <v>Lenovo T510 - CH</v>
      </c>
      <c r="K21" s="27" t="str">
        <f>IF(IF(ISBLANK(Values!E20),"",IF(Values!J20, Values!$B$4, Values!$B$5))=0,"",IF(ISBLANK(Values!E20),"",IF(Values!J20, Values!$B$4, Values!$B$5)))</f>
        <v/>
      </c>
      <c r="L21" s="27">
        <f>IF(ISBLANK(Values!E20),"",IF($CO21="DEFAULT", Values!$B$18, ""))</f>
        <v>5</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T510 parent</v>
      </c>
      <c r="Y21" s="31" t="str">
        <f>IF(ISBLANK(Values!E20),"","Size-Color")</f>
        <v>Size-Color</v>
      </c>
      <c r="Z21" s="29" t="str">
        <f>IF(ISBLANK(Values!E20),"","variation")</f>
        <v>variation</v>
      </c>
      <c r="AA21" s="1" t="str">
        <f>IF(ISBLANK(Values!E20),"",Values!$B$20)</f>
        <v>PartialUpdate</v>
      </c>
      <c r="AB21" s="1"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34"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32"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21" s="1" t="str">
        <f>IF(ISBLANK(Values!E20),"",Values!$B$25)</f>
        <v>♻️ ECOFRIENDLY PRODUCT - Buy refurbished, BUY GREEN! Reduce more than 80% carbon dioxide by buying our refurbished keyboards, compared to getting a new keyboard! Perfect OEM replacement part for your keyboard.</v>
      </c>
      <c r="AL21" s="1" t="str">
        <f>IF(ISBLANK(Values!E20),"",SUBSTITUTE(SUBSTITUTE(IF(Values!$J20, Values!$B$26, Values!$B$33), "{language}", Values!$H20), "{flag}", INDEX(options!$E$1:$E$20, Values!$V20)))</f>
        <v>👉 LAYOUT -  🇨🇭 Swiss NO backlit.</v>
      </c>
      <c r="AM21" s="1" t="str">
        <f>SUBSTITUTE(IF(ISBLANK(Values!E20),"",Values!$B$27),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21" s="27" t="str">
        <f>IF(ISBLANK(Values!E20),"",Values!H20)</f>
        <v>Swiss</v>
      </c>
      <c r="AV21" s="1" t="str">
        <f>IF(ISBLANK(Values!E20),"",IF(Values!J20,"Backlit", "Non-Backlit"))</f>
        <v>Non-Backlit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1" s="1" t="str">
        <f>IF(ISBLANK(Values!E20),"","No")</f>
        <v>No</v>
      </c>
      <c r="DA21" s="1" t="str">
        <f>IF(ISBLANK(Values!E20),"","No")</f>
        <v>No</v>
      </c>
      <c r="DO21" s="1" t="str">
        <f>IF(ISBLANK(Values!E20),"","Parts")</f>
        <v>Parts</v>
      </c>
      <c r="DP21" s="1" t="str">
        <f>IF(ISBLANK(Values!E20),"",Values!$B$31)</f>
        <v>6 month warranty after the delivery date. In case of any malfunction of the keyboard a new unit or a spare part for the keyboard of the product will be sent. In case of shortage of stock a full refund is issued.</v>
      </c>
      <c r="DY21" t="str">
        <f>IF(ISBLANK(Values!$E20), "", "not_applicable")</f>
        <v>not_applicable</v>
      </c>
      <c r="EI21" s="1" t="str">
        <f>IF(ISBLANK(Values!E20),"",Values!$B$31)</f>
        <v>6 month warranty after the delivery date. In case of any malfunction of the keyboard a new unit or a spare part for the keyboard of the product will be sent. In case of shortage of stock a full refund is issued.</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c r="GK21" s="61" t="str">
        <f>K21</f>
        <v/>
      </c>
    </row>
    <row r="22" spans="1:193" ht="48" x14ac:dyDescent="0.2">
      <c r="A22" s="1" t="str">
        <f>IF(ISBLANK(Values!E21),"",IF(Values!$B$37="EU","computercomponent","computer"))</f>
        <v>computercomponent</v>
      </c>
      <c r="B22" s="33" t="str">
        <f>IF(ISBLANK(Values!E21),"",Values!F21)</f>
        <v>Lenovo - US int</v>
      </c>
      <c r="C22" s="29" t="str">
        <f>IF(ISBLANK(Values!E21),"","TellusRem")</f>
        <v>TellusRem</v>
      </c>
      <c r="D22" s="28">
        <f>IF(ISBLANK(Values!E21),"",Values!E21)</f>
        <v>5714401510185</v>
      </c>
      <c r="E22" s="1" t="str">
        <f>IF(ISBLANK(Values!E21),"","EAN")</f>
        <v>EAN</v>
      </c>
      <c r="F22" s="27" t="str">
        <f>IF(ISBLANK(Values!E21),"",IF(Values!J21, SUBSTITUTE(Values!$B$1, "{language}", Values!H21) &amp; " " &amp;Values!$B$3, SUBSTITUTE(Values!$B$2, "{language}", Values!$H21) &amp; " " &amp;Values!$B$3))</f>
        <v>replacement US International non-backlit keyboard for Lenovo Thinkpad  T520 T520i T420S T420 T420i T400S T410S T410 T410I T510 T510i W510 W520 X220T X220s X220i X220</v>
      </c>
      <c r="G22" s="29" t="str">
        <f>IF(ISBLANK(Values!E21),"",IF(Values!$B$20="PartialUpdate","","TellusRem"))</f>
        <v/>
      </c>
      <c r="H22" s="1" t="str">
        <f>IF(ISBLANK(Values!E21),"",Values!$B$16)</f>
        <v>computer-keyboards</v>
      </c>
      <c r="I22" s="1" t="str">
        <f>IF(ISBLANK(Values!E21),"","4730574031")</f>
        <v>4730574031</v>
      </c>
      <c r="J22" s="31" t="str">
        <f>IF(ISBLANK(Values!E21),"",Values!F21 )</f>
        <v>Lenovo - US int</v>
      </c>
      <c r="K22" s="27" t="str">
        <f>IF(IF(ISBLANK(Values!E21),"",IF(Values!J21, Values!$B$4, Values!$B$5))=0,"",IF(ISBLANK(Values!E21),"",IF(Values!J21, Values!$B$4, Values!$B$5)))</f>
        <v/>
      </c>
      <c r="L22" s="27">
        <f>IF(ISBLANK(Values!E21),"",IF($CO22="DEFAULT", Values!$B$18, ""))</f>
        <v>5</v>
      </c>
      <c r="M22" s="27" t="str">
        <f>IF(ISBLANK(Values!E21),"",Values!$M21)</f>
        <v>https://raw.githubusercontent.com/PatrickVibild/TellusAmazonPictures/master/pictures/Lenovo/T510%20/RG/USI/1.jpg</v>
      </c>
      <c r="N22" s="27" t="str">
        <f>IF(ISBLANK(Values!$F21),"",Values!N21)</f>
        <v>https://raw.githubusercontent.com/PatrickVibild/TellusAmazonPictures/master/pictures/Lenovo/T510%20/RG/USI/2.jpg</v>
      </c>
      <c r="O22" s="27" t="str">
        <f>IF(ISBLANK(Values!$F21),"",Values!O21)</f>
        <v>https://raw.githubusercontent.com/PatrickVibild/TellusAmazonPictures/master/pictures/Lenovo/T510%20/RG/USI/3.jpg</v>
      </c>
      <c r="P22" s="27" t="str">
        <f>IF(ISBLANK(Values!$F21),"",Values!P21)</f>
        <v>https://raw.githubusercontent.com/PatrickVibild/TellusAmazonPictures/master/pictures/Lenovo/T510%20/RG/USI/4.jpg</v>
      </c>
      <c r="Q22" s="27" t="str">
        <f>IF(ISBLANK(Values!$F21),"",Values!Q21)</f>
        <v>https://raw.githubusercontent.com/PatrickVibild/TellusAmazonPictures/master/pictures/Lenovo/T510%20/RG/USI/5.jpg</v>
      </c>
      <c r="R22" s="27" t="str">
        <f>IF(ISBLANK(Values!$F21),"",Values!R21)</f>
        <v>https://raw.githubusercontent.com/PatrickVibild/TellusAmazonPictures/master/pictures/Lenovo/T510%20/RG/USI/6.jpg</v>
      </c>
      <c r="S22" s="27" t="str">
        <f>IF(ISBLANK(Values!$F21),"",Values!S21)</f>
        <v>https://raw.githubusercontent.com/PatrickVibild/TellusAmazonPictures/master/pictures/Lenovo/T510%20/RG/USI/7.jpg</v>
      </c>
      <c r="T22" s="27" t="str">
        <f>IF(ISBLANK(Values!$F21),"",Values!T21)</f>
        <v>https://raw.githubusercontent.com/PatrickVibild/TellusAmazonPictures/master/pictures/Lenovo/T510%20/RG/USI/8.jpg</v>
      </c>
      <c r="U22" s="27" t="str">
        <f>IF(ISBLANK(Values!$F21),"",Values!U21)</f>
        <v>https://raw.githubusercontent.com/PatrickVibild/TellusAmazonPictures/master/pictures/Lenovo/T510%20/RG/USI/9.jpg</v>
      </c>
      <c r="W22" s="29" t="str">
        <f>IF(ISBLANK(Values!E21),"","Child")</f>
        <v>Child</v>
      </c>
      <c r="X22" s="29" t="str">
        <f>IF(ISBLANK(Values!E21),"",Values!$B$13)</f>
        <v>Lenovo T510 parent</v>
      </c>
      <c r="Y22" s="31" t="str">
        <f>IF(ISBLANK(Values!E21),"","Size-Color")</f>
        <v>Size-Color</v>
      </c>
      <c r="Z22" s="29" t="str">
        <f>IF(ISBLANK(Values!E21),"","variation")</f>
        <v>variation</v>
      </c>
      <c r="AA22" s="1" t="str">
        <f>IF(ISBLANK(Values!E21),"",Values!$B$20)</f>
        <v>PartialUpdate</v>
      </c>
      <c r="AB22" s="1"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34"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32"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22" s="1" t="str">
        <f>IF(ISBLANK(Values!E21),"",Values!$B$25)</f>
        <v>♻️ ECOFRIENDLY PRODUCT - Buy refurbished, BUY GREEN! Reduce more than 80% carbon dioxide by buying our refurbished keyboards, compared to getting a new keyboard! Perfect OEM replacement part for your keyboard.</v>
      </c>
      <c r="AL22" s="1" t="str">
        <f>IF(ISBLANK(Values!E21),"",SUBSTITUTE(SUBSTITUTE(IF(Values!$J21, Values!$B$26, Values!$B$33), "{language}", Values!$H21), "{flag}", INDEX(options!$E$1:$E$20, Values!$V21)))</f>
        <v>👉 LAYOUT -  🇺🇸 with € symbol US International NO backlit.</v>
      </c>
      <c r="AM22" s="1" t="str">
        <f>SUBSTITUTE(IF(ISBLANK(Values!E21),"",Values!$B$27),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22" s="27" t="str">
        <f>IF(ISBLANK(Values!E21),"",Values!H21)</f>
        <v>US International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2" s="1" t="str">
        <f>IF(ISBLANK(Values!E21),"","No")</f>
        <v>No</v>
      </c>
      <c r="DA22" s="1" t="str">
        <f>IF(ISBLANK(Values!E21),"","No")</f>
        <v>No</v>
      </c>
      <c r="DO22" s="1" t="str">
        <f>IF(ISBLANK(Values!E21),"","Parts")</f>
        <v>Parts</v>
      </c>
      <c r="DP22" s="1" t="str">
        <f>IF(ISBLANK(Values!E21),"",Values!$B$31)</f>
        <v>6 month warranty after the delivery date. In case of any malfunction of the keyboard a new unit or a spare part for the keyboard of the product will be sent. In case of shortage of stock a full refund is issued.</v>
      </c>
      <c r="DY22" t="str">
        <f>IF(ISBLANK(Values!$E21), "", "not_applicable")</f>
        <v>not_applicable</v>
      </c>
      <c r="EI22" s="1" t="str">
        <f>IF(ISBLANK(Values!E21),"",Values!$B$31)</f>
        <v>6 month warranty after the delivery date. In case of any malfunction of the keyboard a new unit or a spare part for the keyboard of the product will be sent. In case of shortage of stock a full refund is issued.</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c r="GK22" s="61" t="str">
        <f>K22</f>
        <v/>
      </c>
    </row>
    <row r="23" spans="1:193" s="35" customFormat="1" ht="48" x14ac:dyDescent="0.2">
      <c r="A23" s="1" t="str">
        <f>IF(ISBLANK(Values!E22),"",IF(Values!$B$37="EU","computercomponent","computer"))</f>
        <v>computercomponent</v>
      </c>
      <c r="B23" s="33" t="str">
        <f>IF(ISBLANK(Values!E22),"",Values!F22)</f>
        <v>Lenovo T510 - RUS</v>
      </c>
      <c r="C23" s="29" t="str">
        <f>IF(ISBLANK(Values!E22),"","TellusRem")</f>
        <v>TellusRem</v>
      </c>
      <c r="D23" s="28">
        <f>IF(ISBLANK(Values!E22),"",Values!E22)</f>
        <v>5714401510192</v>
      </c>
      <c r="E23" s="1" t="str">
        <f>IF(ISBLANK(Values!E22),"","EAN")</f>
        <v>EAN</v>
      </c>
      <c r="F23" s="27" t="str">
        <f>IF(ISBLANK(Values!E22),"",IF(Values!J22, SUBSTITUTE(Values!$B$1, "{language}", Values!H22) &amp; " " &amp;Values!$B$3, SUBSTITUTE(Values!$B$2, "{language}", Values!$H22) &amp; " " &amp;Values!$B$3))</f>
        <v>replacement Russian non-backlit keyboard for Lenovo Thinkpad  T520 T520i T420S T420 T420i T400S T410S T410 T410I T510 T510i W510 W520 X220T X220s X220i X220</v>
      </c>
      <c r="G23" s="29" t="str">
        <f>IF(ISBLANK(Values!E22),"",IF(Values!$B$20="PartialUpdate","","TellusRem"))</f>
        <v/>
      </c>
      <c r="H23" s="1" t="str">
        <f>IF(ISBLANK(Values!E22),"",Values!$B$16)</f>
        <v>computer-keyboards</v>
      </c>
      <c r="I23" s="1" t="str">
        <f>IF(ISBLANK(Values!E22),"","4730574031")</f>
        <v>4730574031</v>
      </c>
      <c r="J23" s="31" t="str">
        <f>IF(ISBLANK(Values!E22),"",Values!F22 )</f>
        <v>Lenovo T510 - RUS</v>
      </c>
      <c r="K23" s="27" t="str">
        <f>IF(IF(ISBLANK(Values!E22),"",IF(Values!J22, Values!$B$4, Values!$B$5))=0,"",IF(ISBLANK(Values!E22),"",IF(Values!J22, Values!$B$4, Values!$B$5)))</f>
        <v/>
      </c>
      <c r="L23" s="27">
        <f>IF(ISBLANK(Values!E22),"",IF($CO23="DEFAULT", Values!$B$18, ""))</f>
        <v>5</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T510 parent</v>
      </c>
      <c r="Y23" s="31" t="str">
        <f>IF(ISBLANK(Values!E22),"","Size-Color")</f>
        <v>Size-Color</v>
      </c>
      <c r="Z23" s="29" t="str">
        <f>IF(ISBLANK(Values!E22),"","variation")</f>
        <v>variation</v>
      </c>
      <c r="AA23" s="1" t="str">
        <f>IF(ISBLANK(Values!E22),"",Values!$B$20)</f>
        <v>PartialUpdate</v>
      </c>
      <c r="AB23" s="1"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34"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32"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23" s="1" t="str">
        <f>IF(ISBLANK(Values!E22),"",Values!$B$25)</f>
        <v>♻️ ECOFRIENDLY PRODUCT - Buy refurbished, BUY GREEN! Reduce more than 80% carbon dioxide by buying our refurbished keyboards, compared to getting a new keyboard! Perfect OEM replacement part for your keyboard.</v>
      </c>
      <c r="AL23" s="1" t="str">
        <f>IF(ISBLANK(Values!E22),"",SUBSTITUTE(SUBSTITUTE(IF(Values!$J22, Values!$B$26, Values!$B$33), "{language}", Values!$H22), "{flag}", INDEX(options!$E$1:$E$20, Values!$V22)))</f>
        <v>👉 LAYOUT -  🇷🇺 Russian NO backlit.</v>
      </c>
      <c r="AM23" s="1" t="str">
        <f>SUBSTITUTE(IF(ISBLANK(Values!E22),"",Values!$B$27),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N23" s="1"/>
      <c r="AO23" s="1"/>
      <c r="AP23" s="1"/>
      <c r="AQ23" s="1"/>
      <c r="AR23" s="1"/>
      <c r="AS23" s="1"/>
      <c r="AT23" s="27" t="str">
        <f>IF(ISBLANK(Values!E22),"",Values!H22)</f>
        <v>Russian</v>
      </c>
      <c r="AU23" s="1"/>
      <c r="AV23" s="1" t="str">
        <f>IF(ISBLANK(Values!E22),"",IF(Values!J22,"Backlit", "Non-Backlit"))</f>
        <v>Non-Backlit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month warranty after the delivery date. In case of any malfunction of the keyboard a new unit or a spare part for the keyboard of the product will be sent. In case of shortage of stock a full refund is issued.</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c r="GK23" s="62" t="str">
        <f>K23</f>
        <v/>
      </c>
    </row>
    <row r="24" spans="1:193" s="35" customFormat="1" ht="48" x14ac:dyDescent="0.2">
      <c r="A24" s="1" t="str">
        <f>IF(ISBLANK(Values!E23),"",IF(Values!$B$37="EU","computercomponent","computer"))</f>
        <v>computercomponent</v>
      </c>
      <c r="B24" s="33" t="str">
        <f>IF(ISBLANK(Values!E23),"",Values!F23)</f>
        <v>Lenovo T510 - US FBA</v>
      </c>
      <c r="C24" s="29" t="str">
        <f>IF(ISBLANK(Values!E23),"","TellusRem")</f>
        <v>TellusRem</v>
      </c>
      <c r="D24" s="28">
        <f>IF(ISBLANK(Values!E23),"",Values!E23)</f>
        <v>5714401510208</v>
      </c>
      <c r="E24" s="1" t="str">
        <f>IF(ISBLANK(Values!E23),"","EAN")</f>
        <v>EAN</v>
      </c>
      <c r="F24" s="27" t="str">
        <f>IF(ISBLANK(Values!E23),"",IF(Values!J23, SUBSTITUTE(Values!$B$1, "{language}", Values!H23) &amp; " " &amp;Values!$B$3, SUBSTITUTE(Values!$B$2, "{language}", Values!$H23) &amp; " " &amp;Values!$B$3))</f>
        <v>replacement US non-backlit keyboard for Lenovo Thinkpad  T520 T520i T420S T420 T420i T400S T410S T410 T410I T510 T510i W510 W520 X220T X220s X220i X220</v>
      </c>
      <c r="G24" s="29" t="str">
        <f>IF(ISBLANK(Values!E23),"",IF(Values!$B$20="PartialUpdate","","TellusRem"))</f>
        <v/>
      </c>
      <c r="H24" s="1" t="str">
        <f>IF(ISBLANK(Values!E23),"",Values!$B$16)</f>
        <v>computer-keyboards</v>
      </c>
      <c r="I24" s="1" t="str">
        <f>IF(ISBLANK(Values!E23),"","4730574031")</f>
        <v>4730574031</v>
      </c>
      <c r="J24" s="31" t="str">
        <f>IF(ISBLANK(Values!E23),"",Values!F23 )</f>
        <v>Lenovo T510 - US FBA</v>
      </c>
      <c r="K24" s="27" t="str">
        <f>IF(IF(ISBLANK(Values!E23),"",IF(Values!J23, Values!$B$4, Values!$B$5))=0,"",IF(ISBLANK(Values!E23),"",IF(Values!J23, Values!$B$4, Values!$B$5)))</f>
        <v/>
      </c>
      <c r="L24" s="27">
        <f>IF(ISBLANK(Values!E23),"",IF($CO24="DEFAULT", Values!$B$18, ""))</f>
        <v>5</v>
      </c>
      <c r="M24" s="27" t="str">
        <f>IF(ISBLANK(Values!E23),"",Values!$M23)</f>
        <v>https://raw.githubusercontent.com/PatrickVibild/TellusAmazonPictures/master/pictures/Lenovo/T510%20/RG/US/1.jpg</v>
      </c>
      <c r="N24" s="27" t="str">
        <f>IF(ISBLANK(Values!$F23),"",Values!N23)</f>
        <v>https://raw.githubusercontent.com/PatrickVibild/TellusAmazonPictures/master/pictures/Lenovo/T510%20/RG/US/2.jpg</v>
      </c>
      <c r="O24" s="27" t="str">
        <f>IF(ISBLANK(Values!$F23),"",Values!O23)</f>
        <v>https://raw.githubusercontent.com/PatrickVibild/TellusAmazonPictures/master/pictures/Lenovo/T510%20/RG/US/3.jpg</v>
      </c>
      <c r="P24" s="27" t="str">
        <f>IF(ISBLANK(Values!$F23),"",Values!P23)</f>
        <v>https://raw.githubusercontent.com/PatrickVibild/TellusAmazonPictures/master/pictures/Lenovo/T510%20/RG/US/4.jpg</v>
      </c>
      <c r="Q24" s="27" t="str">
        <f>IF(ISBLANK(Values!$F23),"",Values!Q23)</f>
        <v>https://raw.githubusercontent.com/PatrickVibild/TellusAmazonPictures/master/pictures/Lenovo/T510%20/RG/US/5.jpg</v>
      </c>
      <c r="R24" s="27" t="str">
        <f>IF(ISBLANK(Values!$F23),"",Values!R23)</f>
        <v>https://raw.githubusercontent.com/PatrickVibild/TellusAmazonPictures/master/pictures/Lenovo/T510%20/RG/US/6.jpg</v>
      </c>
      <c r="S24" s="27" t="str">
        <f>IF(ISBLANK(Values!$F23),"",Values!S23)</f>
        <v>https://raw.githubusercontent.com/PatrickVibild/TellusAmazonPictures/master/pictures/Lenovo/T510%20/RG/US/7.jpg</v>
      </c>
      <c r="T24" s="27" t="str">
        <f>IF(ISBLANK(Values!$F23),"",Values!T23)</f>
        <v>https://raw.githubusercontent.com/PatrickVibild/TellusAmazonPictures/master/pictures/Lenovo/T510%20/RG/US/8.jpg</v>
      </c>
      <c r="U24" s="27" t="str">
        <f>IF(ISBLANK(Values!$F23),"",Values!U23)</f>
        <v>https://raw.githubusercontent.com/PatrickVibild/TellusAmazonPictures/master/pictures/Lenovo/T510%20/RG/US/9.jpg</v>
      </c>
      <c r="V24" s="1"/>
      <c r="W24" s="29" t="str">
        <f>IF(ISBLANK(Values!E23),"","Child")</f>
        <v>Child</v>
      </c>
      <c r="X24" s="29" t="str">
        <f>IF(ISBLANK(Values!E23),"",Values!$B$13)</f>
        <v>Lenovo T510 parent</v>
      </c>
      <c r="Y24" s="31" t="str">
        <f>IF(ISBLANK(Values!E23),"","Size-Color")</f>
        <v>Size-Color</v>
      </c>
      <c r="Z24" s="29" t="str">
        <f>IF(ISBLANK(Values!E23),"","variation")</f>
        <v>variation</v>
      </c>
      <c r="AA24" s="1" t="str">
        <f>IF(ISBLANK(Values!E23),"",Values!$B$20)</f>
        <v>PartialUpdate</v>
      </c>
      <c r="AB24" s="1"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34"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32"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US NO backlit.</v>
      </c>
      <c r="AM24" s="1" t="str">
        <f>SUBSTITUTE(IF(ISBLANK(Values!E23),"",Values!$B$27),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N24" s="1"/>
      <c r="AO24" s="1"/>
      <c r="AP24" s="1"/>
      <c r="AQ24" s="1"/>
      <c r="AR24" s="1"/>
      <c r="AS24" s="1"/>
      <c r="AT24" s="27" t="str">
        <f>IF(ISBLANK(Values!E23),"",Values!H23)</f>
        <v>US</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c r="GK24" s="62"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c r="GK25" s="62"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c r="GK26" s="62"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c r="GK27" s="62"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c r="GK28" s="62"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c r="GK29" s="62"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c r="GK30" s="62"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c r="GK31" s="62"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c r="GK32" s="62"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c r="GK33" s="62"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c r="GK34" s="62"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c r="GK35" s="62"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c r="GK36" s="62"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c r="GK37" s="62"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c r="GK38" s="62"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c r="GK39" s="62"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c r="GK40" s="62"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c r="GK41" s="62"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c r="GK42" s="61"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s="61"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s="61"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1"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1"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1"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1"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1"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18" priority="8">
      <formula>IF(LEN(A4)&gt;0,1,0)</formula>
    </cfRule>
    <cfRule type="expression" dxfId="517" priority="9">
      <formula>IF(VLOOKUP($A$3,#NAME?,MATCH($A4,#NAME?,0)+1,0)&gt;0,1,0)</formula>
    </cfRule>
    <cfRule type="expression" dxfId="516" priority="12">
      <formula>AND(IF(IFERROR(VLOOKUP($A$3,#NAME?,MATCH($A4,#NAME?,0)+1,0),0)&gt;0,0,1),IF(IFERROR(VLOOKUP($A$3,#NAME?,MATCH($A4,#NAME?,0)+1,0),0)&gt;0,0,1),IF(IFERROR(VLOOKUP($A$3,#NAME?,MATCH($A4,#NAME?,0)+1,0),0)&gt;0,0,1),IF(IFERROR(MATCH($A4,#NAME?,0),0)&gt;0,1,0))</formula>
    </cfRule>
  </conditionalFormatting>
  <conditionalFormatting sqref="B4">
    <cfRule type="expression" dxfId="515" priority="990">
      <formula>IF(LEN(B4)&gt;0,1,0)</formula>
    </cfRule>
    <cfRule type="expression" dxfId="514" priority="991">
      <formula>IF(VLOOKUP($B$3,#NAME?,MATCH($A4,#NAME?,0)+1,0)&gt;0,1,0)</formula>
    </cfRule>
    <cfRule type="expression" dxfId="513" priority="994">
      <formula>AND(IF(IFERROR(VLOOKUP($B$3,#NAME?,MATCH($A4,#NAME?,0)+1,0),0)&gt;0,0,1),IF(IFERROR(VLOOKUP($B$3,#NAME?,MATCH($A4,#NAME?,0)+1,0),0)&gt;0,0,1),IF(IFERROR(VLOOKUP($B$3,#NAME?,MATCH($A4,#NAME?,0)+1,0),0)&gt;0,0,1),IF(IFERROR(MATCH($A4,#NAME?,0),0)&gt;0,1,0))</formula>
    </cfRule>
  </conditionalFormatting>
  <conditionalFormatting sqref="B5:B1048576">
    <cfRule type="expression" dxfId="512" priority="13">
      <formula>IF(LEN(B4)&gt;0,1,0)</formula>
    </cfRule>
    <cfRule type="expression" dxfId="511" priority="14">
      <formula>IF(VLOOKUP($B$3,#NAME?,MATCH($A4,#NAME?,0)+1,0)&gt;0,1,0)</formula>
    </cfRule>
    <cfRule type="expression" dxfId="510" priority="17">
      <formula>AND(IF(IFERROR(VLOOKUP($B$3,#NAME?,MATCH($A4,#NAME?,0)+1,0),0)&gt;0,0,1),IF(IFERROR(VLOOKUP($B$3,#NAME?,MATCH($A4,#NAME?,0)+1,0),0)&gt;0,0,1),IF(IFERROR(VLOOKUP($B$3,#NAME?,MATCH($A4,#NAME?,0)+1,0),0)&gt;0,0,1),IF(IFERROR(MATCH($A4,#NAME?,0),0)&gt;0,1,0))</formula>
    </cfRule>
  </conditionalFormatting>
  <conditionalFormatting sqref="C4:C204">
    <cfRule type="expression" dxfId="509" priority="999">
      <formula>AND(IF(IFERROR(VLOOKUP($C$3,#NAME?,MATCH($A4,#NAME?,0)+1,0),0)&gt;0,0,1),IF(IFERROR(VLOOKUP($C$3,#NAME?,MATCH($A4,#NAME?,0)+1,0),0)&gt;0,0,1),IF(IFERROR(VLOOKUP($C$3,#NAME?,MATCH($A4,#NAME?,0)+1,0),0)&gt;0,0,1),IF(IFERROR(MATCH($A4,#NAME?,0),0)&gt;0,1,0))</formula>
    </cfRule>
    <cfRule type="expression" dxfId="508" priority="995">
      <formula>IF(LEN(C4)&gt;0,1,0)</formula>
    </cfRule>
    <cfRule type="expression" dxfId="507" priority="996">
      <formula>IF(VLOOKUP($C$3,#NAME?,MATCH($A4,#NAME?,0)+1,0)&gt;0,1,0)</formula>
    </cfRule>
  </conditionalFormatting>
  <conditionalFormatting sqref="C5:C1048576">
    <cfRule type="expression" dxfId="506" priority="22">
      <formula>AND(IF(IFERROR(VLOOKUP($C$3,#NAME?,MATCH($A5,#NAME?,0)+1,0),0)&gt;0,0,1),IF(IFERROR(VLOOKUP($C$3,#NAME?,MATCH($A5,#NAME?,0)+1,0),0)&gt;0,0,1),IF(IFERROR(VLOOKUP($C$3,#NAME?,MATCH($A5,#NAME?,0)+1,0),0)&gt;0,0,1),IF(IFERROR(MATCH($A5,#NAME?,0),0)&gt;0,1,0))</formula>
    </cfRule>
    <cfRule type="expression" dxfId="505" priority="18">
      <formula>IF(LEN(C5)&gt;0,1,0)</formula>
    </cfRule>
    <cfRule type="expression" dxfId="504" priority="19">
      <formula>IF(VLOOKUP($C$3,#NAME?,MATCH($A5,#NAME?,0)+1,0)&gt;0,1,0)</formula>
    </cfRule>
  </conditionalFormatting>
  <conditionalFormatting sqref="D4:D1048576">
    <cfRule type="expression" dxfId="503" priority="27">
      <formula>AND(IF(IFERROR(VLOOKUP($D$3,#NAME?,MATCH($A4,#NAME?,0)+1,0),0)&gt;0,0,1),IF(IFERROR(VLOOKUP($D$3,#NAME?,MATCH($A4,#NAME?,0)+1,0),0)&gt;0,0,1),IF(IFERROR(VLOOKUP($D$3,#NAME?,MATCH($A4,#NAME?,0)+1,0),0)&gt;0,0,1),IF(IFERROR(MATCH($A4,#NAME?,0),0)&gt;0,1,0))</formula>
    </cfRule>
    <cfRule type="expression" dxfId="502" priority="24">
      <formula>IF(VLOOKUP($D$3,#NAME?,MATCH($A4,#NAME?,0)+1,0)&gt;0,1,0)</formula>
    </cfRule>
  </conditionalFormatting>
  <conditionalFormatting sqref="D4:E1048576">
    <cfRule type="expression" dxfId="501" priority="23">
      <formula>IF(LEN(D4)&gt;0,1,0)</formula>
    </cfRule>
  </conditionalFormatting>
  <conditionalFormatting sqref="E4:E1048576">
    <cfRule type="expression" dxfId="500" priority="32">
      <formula>AND(IF(IFERROR(VLOOKUP($E$3,#NAME?,MATCH($A4,#NAME?,0)+1,0),0)&gt;0,0,1),IF(IFERROR(VLOOKUP($E$3,#NAME?,MATCH($A4,#NAME?,0)+1,0),0)&gt;0,0,1),IF(IFERROR(VLOOKUP($E$3,#NAME?,MATCH($A4,#NAME?,0)+1,0),0)&gt;0,0,1),IF(IFERROR(MATCH($A4,#NAME?,0),0)&gt;0,1,0))</formula>
    </cfRule>
    <cfRule type="expression" dxfId="499" priority="29">
      <formula>IF(VLOOKUP($E$3,#NAME?,MATCH($A4,#NAME?,0)+1,0)&gt;0,1,0)</formula>
    </cfRule>
  </conditionalFormatting>
  <conditionalFormatting sqref="F4:F243">
    <cfRule type="expression" dxfId="498" priority="1014">
      <formula>AND(IF(IFERROR(VLOOKUP($F$3,#NAME?,MATCH($A4,#NAME?,0)+1,0),0)&gt;0,0,1),IF(IFERROR(VLOOKUP($F$3,#NAME?,MATCH($A4,#NAME?,0)+1,0),0)&gt;0,0,1),IF(IFERROR(VLOOKUP($F$3,#NAME?,MATCH($A4,#NAME?,0)+1,0),0)&gt;0,0,1),IF(IFERROR(MATCH($A4,#NAME?,0),0)&gt;0,1,0))</formula>
    </cfRule>
    <cfRule type="expression" dxfId="497" priority="1011">
      <formula>IF(VLOOKUP($F$3,#NAME?,MATCH($A4,#NAME?,0)+1,0)&gt;0,1,0)</formula>
    </cfRule>
    <cfRule type="expression" dxfId="496" priority="1010">
      <formula>IF(LEN(F4)&gt;0,1,0)</formula>
    </cfRule>
  </conditionalFormatting>
  <conditionalFormatting sqref="F5:F1048576">
    <cfRule type="expression" dxfId="495" priority="34">
      <formula>IF(VLOOKUP($F$3,#NAME?,MATCH($A5,#NAME?,0)+1,0)&gt;0,1,0)</formula>
    </cfRule>
    <cfRule type="expression" dxfId="494" priority="37">
      <formula>AND(IF(IFERROR(VLOOKUP($F$3,#NAME?,MATCH($A5,#NAME?,0)+1,0),0)&gt;0,0,1),IF(IFERROR(VLOOKUP($F$3,#NAME?,MATCH($A5,#NAME?,0)+1,0),0)&gt;0,0,1),IF(IFERROR(VLOOKUP($F$3,#NAME?,MATCH($A5,#NAME?,0)+1,0),0)&gt;0,0,1),IF(IFERROR(MATCH($A5,#NAME?,0),0)&gt;0,1,0))</formula>
    </cfRule>
  </conditionalFormatting>
  <conditionalFormatting sqref="F5:G1048576">
    <cfRule type="expression" dxfId="493" priority="33">
      <formula>IF(LEN(F5)&gt;0,1,0)</formula>
    </cfRule>
  </conditionalFormatting>
  <conditionalFormatting sqref="G4:G204">
    <cfRule type="expression" dxfId="492" priority="1015">
      <formula>IF(LEN(G4)&gt;0,1,0)</formula>
    </cfRule>
    <cfRule type="expression" dxfId="491" priority="1016">
      <formula>IF(VLOOKUP($G$3,#NAME?,MATCH($A4,#NAME?,0)+1,0)&gt;0,1,0)</formula>
    </cfRule>
    <cfRule type="expression" dxfId="490" priority="1019">
      <formula>AND(IF(IFERROR(VLOOKUP($G$3,#NAME?,MATCH($A4,#NAME?,0)+1,0),0)&gt;0,0,1),IF(IFERROR(VLOOKUP($G$3,#NAME?,MATCH($A4,#NAME?,0)+1,0),0)&gt;0,0,1),IF(IFERROR(VLOOKUP($G$3,#NAME?,MATCH($A4,#NAME?,0)+1,0),0)&gt;0,0,1),IF(IFERROR(MATCH($A4,#NAME?,0),0)&gt;0,1,0))</formula>
    </cfRule>
  </conditionalFormatting>
  <conditionalFormatting sqref="G5:G1048576">
    <cfRule type="expression" dxfId="489" priority="39">
      <formula>IF(VLOOKUP($G$3,#NAME?,MATCH($A5,#NAME?,0)+1,0)&gt;0,1,0)</formula>
    </cfRule>
    <cfRule type="expression" dxfId="488" priority="42">
      <formula>AND(IF(IFERROR(VLOOKUP($G$3,#NAME?,MATCH($A5,#NAME?,0)+1,0),0)&gt;0,0,1),IF(IFERROR(VLOOKUP($G$3,#NAME?,MATCH($A5,#NAME?,0)+1,0),0)&gt;0,0,1),IF(IFERROR(VLOOKUP($G$3,#NAME?,MATCH($A5,#NAME?,0)+1,0),0)&gt;0,0,1),IF(IFERROR(MATCH($A5,#NAME?,0),0)&gt;0,1,0))</formula>
    </cfRule>
  </conditionalFormatting>
  <conditionalFormatting sqref="H4:I1048576">
    <cfRule type="expression" dxfId="487" priority="47">
      <formula>AND(IF(IFERROR(VLOOKUP($H$3,#NAME?,MATCH($A4,#NAME?,0)+1,0),0)&gt;0,0,1),IF(IFERROR(VLOOKUP($H$3,#NAME?,MATCH($A4,#NAME?,0)+1,0),0)&gt;0,0,1),IF(IFERROR(VLOOKUP($H$3,#NAME?,MATCH($A4,#NAME?,0)+1,0),0)&gt;0,0,1),IF(IFERROR(MATCH($A4,#NAME?,0),0)&gt;0,1,0))</formula>
    </cfRule>
    <cfRule type="expression" dxfId="486" priority="44">
      <formula>IF(VLOOKUP($H$3,#NAME?,MATCH($A4,#NAME?,0)+1,0)&gt;0,1,0)</formula>
    </cfRule>
  </conditionalFormatting>
  <conditionalFormatting sqref="H4:J1048576">
    <cfRule type="expression" dxfId="485" priority="43">
      <formula>IF(LEN(H4)&gt;0,1,0)</formula>
    </cfRule>
  </conditionalFormatting>
  <conditionalFormatting sqref="J4">
    <cfRule type="expression" dxfId="484" priority="1029">
      <formula>AND(IF(IFERROR(VLOOKUP($B$3,#NAME?,MATCH($A4,#NAME?,0)+1,0),0)&gt;0,0,1),IF(IFERROR(VLOOKUP($B$3,#NAME?,MATCH($A4,#NAME?,0)+1,0),0)&gt;0,0,1),IF(IFERROR(VLOOKUP($B$3,#NAME?,MATCH($A4,#NAME?,0)+1,0),0)&gt;0,0,1),IF(IFERROR(MATCH($A4,#NAME?,0),0)&gt;0,1,0))</formula>
    </cfRule>
    <cfRule type="expression" dxfId="483" priority="1026">
      <formula>IF(VLOOKUP($B$3,#NAME?,MATCH($A4,#NAME?,0)+1,0)&gt;0,1,0)</formula>
    </cfRule>
  </conditionalFormatting>
  <conditionalFormatting sqref="J5:J1048576">
    <cfRule type="expression" dxfId="482" priority="49">
      <formula>IF(VLOOKUP($J$3,#NAME?,MATCH($A5,#NAME?,0)+1,0)&gt;0,1,0)</formula>
    </cfRule>
    <cfRule type="expression" dxfId="481" priority="52">
      <formula>AND(IF(IFERROR(VLOOKUP($J$3,#NAME?,MATCH($A5,#NAME?,0)+1,0),0)&gt;0,0,1),IF(IFERROR(VLOOKUP($J$3,#NAME?,MATCH($A5,#NAME?,0)+1,0),0)&gt;0,0,1),IF(IFERROR(VLOOKUP($J$3,#NAME?,MATCH($A5,#NAME?,0)+1,0),0)&gt;0,0,1),IF(IFERROR(MATCH($A5,#NAME?,0),0)&gt;0,1,0))</formula>
    </cfRule>
  </conditionalFormatting>
  <conditionalFormatting sqref="K4:K211 FO5:FO204">
    <cfRule type="expression" dxfId="480" priority="1034">
      <formula>AND(IF(IFERROR(VLOOKUP($K$3,#NAME?,MATCH($A4,#NAME?,0)+1,0),0)&gt;0,0,1),IF(IFERROR(VLOOKUP($K$3,#NAME?,MATCH($A4,#NAME?,0)+1,0),0)&gt;0,0,1),IF(IFERROR(VLOOKUP($K$3,#NAME?,MATCH($A4,#NAME?,0)+1,0),0)&gt;0,0,1),IF(IFERROR(MATCH($A4,#NAME?,0),0)&gt;0,1,0))</formula>
    </cfRule>
  </conditionalFormatting>
  <conditionalFormatting sqref="L4:L204">
    <cfRule type="expression" dxfId="479" priority="1039">
      <formula>AND(IF(IFERROR(VLOOKUP($L$3,#NAME?,MATCH($A4,#NAME?,0)+1,0),0)&gt;0,0,1),IF(IFERROR(VLOOKUP($L$3,#NAME?,MATCH($A4,#NAME?,0)+1,0),0)&gt;0,0,1),IF(IFERROR(VLOOKUP($L$3,#NAME?,MATCH($A4,#NAME?,0)+1,0),0)&gt;0,0,1),IF(IFERROR(MATCH($A4,#NAME?,0),0)&gt;0,1,0))</formula>
    </cfRule>
    <cfRule type="expression" dxfId="478" priority="1036">
      <formula>IF(VLOOKUP($L$3,#NAME?,MATCH($A4,#NAME?,0)+1,0)&gt;0,1,0)</formula>
    </cfRule>
  </conditionalFormatting>
  <conditionalFormatting sqref="L5:L1048576">
    <cfRule type="expression" dxfId="477" priority="58">
      <formula>IF(LEN(L6)&gt;0,1,0)</formula>
    </cfRule>
    <cfRule type="expression" dxfId="476" priority="62">
      <formula>AND(IF(IFERROR(VLOOKUP($L$3,#NAME?,MATCH($A5,#NAME?,0)+1,0),0)&gt;0,0,1),IF(IFERROR(VLOOKUP($L$3,#NAME?,MATCH($A5,#NAME?,0)+1,0),0)&gt;0,0,1),IF(IFERROR(VLOOKUP($L$3,#NAME?,MATCH($A5,#NAME?,0)+1,0),0)&gt;0,0,1),IF(IFERROR(MATCH($A5,#NAME?,0),0)&gt;0,1,0))</formula>
    </cfRule>
    <cfRule type="expression" dxfId="475" priority="59">
      <formula>IF(VLOOKUP($L$3,#NAME?,MATCH($A5,#NAME?,0)+1,0)&gt;0,1,0)</formula>
    </cfRule>
  </conditionalFormatting>
  <conditionalFormatting sqref="L4:M204">
    <cfRule type="expression" dxfId="474" priority="1035">
      <formula>IF(LEN(L4)&gt;0,1,0)</formula>
    </cfRule>
  </conditionalFormatting>
  <conditionalFormatting sqref="M4:M204 N5:U5 O6:U122 N6:N204">
    <cfRule type="expression" dxfId="473"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72" priority="67">
      <formula>AND(IF(IFERROR(VLOOKUP($M$3,#NAME?,MATCH($A5,#NAME?,0)+1,0),0)&gt;0,0,1),IF(IFERROR(VLOOKUP($M$3,#NAME?,MATCH($A5,#NAME?,0)+1,0),0)&gt;0,0,1),IF(IFERROR(VLOOKUP($M$3,#NAME?,MATCH($A5,#NAME?,0)+1,0),0)&gt;0,0,1),IF(IFERROR(MATCH($A5,#NAME?,0),0)&gt;0,1,0))</formula>
    </cfRule>
    <cfRule type="expression" dxfId="471" priority="64">
      <formula>IF(VLOOKUP($M$3,#NAME?,MATCH($A5,#NAME?,0)+1,0)&gt;0,1,0)</formula>
    </cfRule>
    <cfRule type="expression" dxfId="470" priority="63">
      <formula>IF(LEN(M5)&gt;0,1,0)</formula>
    </cfRule>
  </conditionalFormatting>
  <conditionalFormatting sqref="N4 N7:N1048576">
    <cfRule type="expression" dxfId="469"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68" priority="69">
      <formula>IF(VLOOKUP($N$3,#NAME?,MATCH($A4,#NAME?,0)+1,0)&gt;0,1,0)</formula>
    </cfRule>
  </conditionalFormatting>
  <conditionalFormatting sqref="N7:O1048576 N4:V4">
    <cfRule type="expression" dxfId="467" priority="68">
      <formula>IF(LEN(N4)&gt;0,1,0)</formula>
    </cfRule>
  </conditionalFormatting>
  <conditionalFormatting sqref="O4 V5:V122 O7:O1048576 P123:V131">
    <cfRule type="expression" dxfId="466"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65" priority="74">
      <formula>IF(VLOOKUP($O$3,#NAME?,MATCH($A4,#NAME?,0)+1,0)&gt;0,1,0)</formula>
    </cfRule>
  </conditionalFormatting>
  <conditionalFormatting sqref="O6:U122 N6:N204 M4:M204 N5:U5">
    <cfRule type="expression" dxfId="464" priority="1046">
      <formula>IF(VLOOKUP($M$3,#NAME?,MATCH($A4,#NAME?,0)+1,0)&gt;0,1,0)</formula>
    </cfRule>
  </conditionalFormatting>
  <conditionalFormatting sqref="O6:U122 N6:N204 N5:U5">
    <cfRule type="expression" dxfId="463" priority="1045">
      <formula>IF(LEN(N5)&gt;0,1,0)</formula>
    </cfRule>
  </conditionalFormatting>
  <conditionalFormatting sqref="P4 P7:P1048576">
    <cfRule type="expression" dxfId="462"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61" priority="79">
      <formula>IF(VLOOKUP($P$3,#NAME?,MATCH($A4,#NAME?,0)+1,0)&gt;0,1,0)</formula>
    </cfRule>
  </conditionalFormatting>
  <conditionalFormatting sqref="P7:V1048576">
    <cfRule type="expression" dxfId="460" priority="78">
      <formula>IF(LEN(P7)&gt;0,1,0)</formula>
    </cfRule>
  </conditionalFormatting>
  <conditionalFormatting sqref="Q4 Q7:Q1048576">
    <cfRule type="expression" dxfId="459"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58" priority="84">
      <formula>IF(VLOOKUP($Q$3,#NAME?,MATCH($A4,#NAME?,0)+1,0)&gt;0,1,0)</formula>
    </cfRule>
  </conditionalFormatting>
  <conditionalFormatting sqref="R4 R7:R1048576">
    <cfRule type="expression" dxfId="457"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56" priority="89">
      <formula>IF(VLOOKUP($R$3,#NAME?,MATCH($A4,#NAME?,0)+1,0)&gt;0,1,0)</formula>
    </cfRule>
  </conditionalFormatting>
  <conditionalFormatting sqref="S4 S7:S1048576">
    <cfRule type="expression" dxfId="455"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54" priority="94">
      <formula>IF(VLOOKUP($S$3,#NAME?,MATCH($A4,#NAME?,0)+1,0)&gt;0,1,0)</formula>
    </cfRule>
  </conditionalFormatting>
  <conditionalFormatting sqref="T4 T7:T1048576">
    <cfRule type="expression" dxfId="453"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52" priority="99">
      <formula>IF(VLOOKUP($T$3,#NAME?,MATCH($A4,#NAME?,0)+1,0)&gt;0,1,0)</formula>
    </cfRule>
  </conditionalFormatting>
  <conditionalFormatting sqref="U4 U7:U1048576">
    <cfRule type="expression" dxfId="451"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0" priority="104">
      <formula>IF(VLOOKUP($U$3,#NAME?,MATCH($A4,#NAME?,0)+1,0)&gt;0,1,0)</formula>
    </cfRule>
  </conditionalFormatting>
  <conditionalFormatting sqref="V4 V7:V1048576">
    <cfRule type="expression" dxfId="449"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48" priority="73">
      <formula>IF(LEN(P5)&gt;0,1,0)</formula>
    </cfRule>
  </conditionalFormatting>
  <conditionalFormatting sqref="V7:V1048576 V4">
    <cfRule type="expression" dxfId="447" priority="109">
      <formula>IF(VLOOKUP($V$3,#NAME?,MATCH($A4,#NAME?,0)+1,0)&gt;0,1,0)</formula>
    </cfRule>
  </conditionalFormatting>
  <conditionalFormatting sqref="W4:W204">
    <cfRule type="expression" dxfId="446" priority="1051">
      <formula>IF(VLOOKUP($N$3,#NAME?,MATCH($A4,#NAME?,0)+1,0)&gt;0,1,0)</formula>
    </cfRule>
    <cfRule type="expression" dxfId="445"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44" priority="114">
      <formula>IF(VLOOKUP($W$3,#NAME?,MATCH($A5,#NAME?,0)+1,0)&gt;0,1,0)</formula>
    </cfRule>
    <cfRule type="expression" dxfId="443" priority="117">
      <formula>AND(IF(IFERROR(VLOOKUP($W$3,#NAME?,MATCH($A5,#NAME?,0)+1,0),0)&gt;0,0,1),IF(IFERROR(VLOOKUP($W$3,#NAME?,MATCH($A5,#NAME?,0)+1,0),0)&gt;0,0,1),IF(IFERROR(VLOOKUP($W$3,#NAME?,MATCH($A5,#NAME?,0)+1,0),0)&gt;0,0,1),IF(IFERROR(MATCH($A5,#NAME?,0),0)&gt;0,1,0))</formula>
    </cfRule>
  </conditionalFormatting>
  <conditionalFormatting sqref="W4:X204">
    <cfRule type="expression" dxfId="442" priority="1050">
      <formula>IF(LEN(W4)&gt;0,1,0)</formula>
    </cfRule>
  </conditionalFormatting>
  <conditionalFormatting sqref="W5:Z1048576">
    <cfRule type="expression" dxfId="441" priority="113">
      <formula>IF(LEN(W5)&gt;0,1,0)</formula>
    </cfRule>
  </conditionalFormatting>
  <conditionalFormatting sqref="X4">
    <cfRule type="expression" dxfId="440" priority="1059">
      <formula>AND(IF(IFERROR(VLOOKUP($O$3,#NAME?,MATCH($A4,#NAME?,0)+1,0),0)&gt;0,0,1),IF(IFERROR(VLOOKUP($O$3,#NAME?,MATCH($A4,#NAME?,0)+1,0),0)&gt;0,0,1),IF(IFERROR(VLOOKUP($O$3,#NAME?,MATCH($A4,#NAME?,0)+1,0),0)&gt;0,0,1),IF(IFERROR(MATCH($A4,#NAME?,0),0)&gt;0,1,0))</formula>
    </cfRule>
    <cfRule type="expression" dxfId="439" priority="1056">
      <formula>IF(VLOOKUP($O$3,#NAME?,MATCH($A4,#NAME?,0)+1,0)&gt;0,1,0)</formula>
    </cfRule>
  </conditionalFormatting>
  <conditionalFormatting sqref="X5:X204">
    <cfRule type="expression" dxfId="438" priority="1076">
      <formula>IF(VLOOKUP($B$3,#NAME?,MATCH($A5,#NAME?,0)+1,0)&gt;0,1,0)</formula>
    </cfRule>
    <cfRule type="expression" dxfId="437"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36" priority="119">
      <formula>IF(VLOOKUP($X$3,#NAME?,MATCH($A5,#NAME?,0)+1,0)&gt;0,1,0)</formula>
    </cfRule>
    <cfRule type="expression" dxfId="435" priority="122">
      <formula>AND(IF(IFERROR(VLOOKUP($X$3,#NAME?,MATCH($A5,#NAME?,0)+1,0),0)&gt;0,0,1),IF(IFERROR(VLOOKUP($X$3,#NAME?,MATCH($A5,#NAME?,0)+1,0),0)&gt;0,0,1),IF(IFERROR(VLOOKUP($X$3,#NAME?,MATCH($A5,#NAME?,0)+1,0),0)&gt;0,0,1),IF(IFERROR(MATCH($A5,#NAME?,0),0)&gt;0,1,0))</formula>
    </cfRule>
  </conditionalFormatting>
  <conditionalFormatting sqref="Y5:Y1048576">
    <cfRule type="expression" dxfId="434" priority="124">
      <formula>IF(VLOOKUP($Y$3,#NAME?,MATCH($A5,#NAME?,0)+1,0)&gt;0,1,0)</formula>
    </cfRule>
    <cfRule type="expression" dxfId="433" priority="127">
      <formula>AND(IF(IFERROR(VLOOKUP($Y$3,#NAME?,MATCH($A5,#NAME?,0)+1,0),0)&gt;0,0,1),IF(IFERROR(VLOOKUP($Y$3,#NAME?,MATCH($A5,#NAME?,0)+1,0),0)&gt;0,0,1),IF(IFERROR(VLOOKUP($Y$3,#NAME?,MATCH($A5,#NAME?,0)+1,0),0)&gt;0,0,1),IF(IFERROR(MATCH($A5,#NAME?,0),0)&gt;0,1,0))</formula>
    </cfRule>
  </conditionalFormatting>
  <conditionalFormatting sqref="Z4:Z204">
    <cfRule type="expression" dxfId="432" priority="1064">
      <formula>AND(IF(IFERROR(VLOOKUP($Q$3,#NAME?,MATCH($A4,#NAME?,0)+1,0),0)&gt;0,0,1),IF(IFERROR(VLOOKUP($Q$3,#NAME?,MATCH($A4,#NAME?,0)+1,0),0)&gt;0,0,1),IF(IFERROR(VLOOKUP($Q$3,#NAME?,MATCH($A4,#NAME?,0)+1,0),0)&gt;0,0,1),IF(IFERROR(MATCH($A4,#NAME?,0),0)&gt;0,1,0))</formula>
    </cfRule>
    <cfRule type="expression" dxfId="431" priority="1061">
      <formula>IF(VLOOKUP($Q$3,#NAME?,MATCH($A4,#NAME?,0)+1,0)&gt;0,1,0)</formula>
    </cfRule>
    <cfRule type="expression" dxfId="430" priority="1060">
      <formula>IF(LEN(Z4)&gt;0,1,0)</formula>
    </cfRule>
  </conditionalFormatting>
  <conditionalFormatting sqref="Z5:Z1048576">
    <cfRule type="expression" dxfId="429" priority="129">
      <formula>IF(VLOOKUP($Z$3,#NAME?,MATCH($A5,#NAME?,0)+1,0)&gt;0,1,0)</formula>
    </cfRule>
    <cfRule type="expression" dxfId="428"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27" priority="137">
      <formula>AND(IF(IFERROR(VLOOKUP($AA$3,#NAME?,MATCH($A4,#NAME?,0)+1,0),0)&gt;0,0,1),IF(IFERROR(VLOOKUP($AA$3,#NAME?,MATCH($A4,#NAME?,0)+1,0),0)&gt;0,0,1),IF(IFERROR(VLOOKUP($AA$3,#NAME?,MATCH($A4,#NAME?,0)+1,0),0)&gt;0,0,1),IF(IFERROR(MATCH($A4,#NAME?,0),0)&gt;0,1,0))</formula>
    </cfRule>
    <cfRule type="expression" dxfId="426" priority="134">
      <formula>IF(VLOOKUP($AA$3,#NAME?,MATCH($A4,#NAME?,0)+1,0)&gt;0,1,0)</formula>
    </cfRule>
    <cfRule type="expression" dxfId="425" priority="133">
      <formula>IF(LEN(AA4)&gt;0,1,0)</formula>
    </cfRule>
  </conditionalFormatting>
  <conditionalFormatting sqref="AB4 AB7:AB1048576">
    <cfRule type="expression" dxfId="424" priority="138">
      <formula>IF(LEN(AB4)&gt;0,1,0)</formula>
    </cfRule>
    <cfRule type="expression" dxfId="423" priority="139">
      <formula>IF(VLOOKUP($AB$3,#NAME?,MATCH($A4,#NAME?,0)+1,0)&gt;0,1,0)</formula>
    </cfRule>
    <cfRule type="expression" dxfId="422"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21" priority="144">
      <formula>IF(VLOOKUP($AC$3,#NAME?,MATCH(#REF!,#NAME?,0)+1,0)&gt;0,1,0)</formula>
    </cfRule>
    <cfRule type="expression" dxfId="420" priority="145">
      <formula>IF(VLOOKUP($AC$3,#NAME?,MATCH(#REF!,#NAME?,0)+1,0)&gt;0,1,0)</formula>
    </cfRule>
    <cfRule type="expression" dxfId="419" priority="146">
      <formula>IF(VLOOKUP($AC$3,#NAME?,MATCH(#REF!,#NAME?,0)+1,0)&gt;0,1,0)</formula>
    </cfRule>
    <cfRule type="expression" dxfId="418" priority="143">
      <formula>IF(LEN(#REF!)&gt;0,1,0)</formula>
    </cfRule>
  </conditionalFormatting>
  <conditionalFormatting sqref="AC4 AB5:AB204 AC7:AC1048576">
    <cfRule type="expression" dxfId="41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16" priority="149">
      <formula>IF(VLOOKUP($AD$3,#NAME?,MATCH($A4,#NAME?,0)+1,0)&gt;0,1,0)</formula>
    </cfRule>
    <cfRule type="expression" dxfId="415"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14" priority="148">
      <formula>IF(LEN(AD4)&gt;0,1,0)</formula>
    </cfRule>
  </conditionalFormatting>
  <conditionalFormatting sqref="AE4:AE1048576">
    <cfRule type="expression" dxfId="413" priority="157">
      <formula>AND(IF(IFERROR(VLOOKUP($AE$3,#NAME?,MATCH($A4,#NAME?,0)+1,0),0)&gt;0,0,1),IF(IFERROR(VLOOKUP($AE$3,#NAME?,MATCH($A4,#NAME?,0)+1,0),0)&gt;0,0,1),IF(IFERROR(VLOOKUP($AE$3,#NAME?,MATCH($A4,#NAME?,0)+1,0),0)&gt;0,0,1),IF(IFERROR(MATCH($A4,#NAME?,0),0)&gt;0,1,0))</formula>
    </cfRule>
    <cfRule type="expression" dxfId="412" priority="154">
      <formula>IF(VLOOKUP($AE$3,#NAME?,MATCH($A4,#NAME?,0)+1,0)&gt;0,1,0)</formula>
    </cfRule>
  </conditionalFormatting>
  <conditionalFormatting sqref="AF4:AF1048576">
    <cfRule type="expression" dxfId="411" priority="162">
      <formula>AND(IF(IFERROR(VLOOKUP($AF$3,#NAME?,MATCH($A4,#NAME?,0)+1,0),0)&gt;0,0,1),IF(IFERROR(VLOOKUP($AF$3,#NAME?,MATCH($A4,#NAME?,0)+1,0),0)&gt;0,0,1),IF(IFERROR(VLOOKUP($AF$3,#NAME?,MATCH($A4,#NAME?,0)+1,0),0)&gt;0,0,1),IF(IFERROR(MATCH($A4,#NAME?,0),0)&gt;0,1,0))</formula>
    </cfRule>
    <cfRule type="expression" dxfId="410" priority="159">
      <formula>IF(VLOOKUP($AF$3,#NAME?,MATCH($A4,#NAME?,0)+1,0)&gt;0,1,0)</formula>
    </cfRule>
  </conditionalFormatting>
  <conditionalFormatting sqref="AG4:AG1048576">
    <cfRule type="expression" dxfId="409" priority="164">
      <formula>IF(VLOOKUP($AG$3,#NAME?,MATCH($A4,#NAME?,0)+1,0)&gt;0,1,0)</formula>
    </cfRule>
    <cfRule type="expression" dxfId="408"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07" priority="169">
      <formula>IF(VLOOKUP($AH$3,#NAME?,MATCH($A4,#NAME?,0)+1,0)&gt;0,1,0)</formula>
    </cfRule>
    <cfRule type="expression" dxfId="406"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05" priority="177">
      <formula>AND(IF(IFERROR(VLOOKUP($AI$3,#NAME?,MATCH($A4,#NAME?,0)+1,0),0)&gt;0,0,1),IF(IFERROR(VLOOKUP($AI$3,#NAME?,MATCH($A4,#NAME?,0)+1,0),0)&gt;0,0,1),IF(IFERROR(VLOOKUP($AI$3,#NAME?,MATCH($A4,#NAME?,0)+1,0),0)&gt;0,0,1),IF(IFERROR(MATCH($A4,#NAME?,0),0)&gt;0,1,0))</formula>
    </cfRule>
    <cfRule type="expression" dxfId="404" priority="174">
      <formula>IF(VLOOKUP($AI$3,#NAME?,MATCH($A4,#NAME?,0)+1,0)&gt;0,1,0)</formula>
    </cfRule>
  </conditionalFormatting>
  <conditionalFormatting sqref="AJ4 AJ7:AJ1048576">
    <cfRule type="expression" dxfId="403" priority="182">
      <formula>AND(IF(IFERROR(VLOOKUP($AJ$3,#NAME?,MATCH($A4,#NAME?,0)+1,0),0)&gt;0,0,1),IF(IFERROR(VLOOKUP($AJ$3,#NAME?,MATCH($A4,#NAME?,0)+1,0),0)&gt;0,0,1),IF(IFERROR(VLOOKUP($AJ$3,#NAME?,MATCH($A4,#NAME?,0)+1,0),0)&gt;0,0,1),IF(IFERROR(MATCH($A4,#NAME?,0),0)&gt;0,1,0))</formula>
    </cfRule>
    <cfRule type="expression" dxfId="402" priority="179">
      <formula>IF(VLOOKUP($AJ$3,#NAME?,MATCH($A4,#NAME?,0)+1,0)&gt;0,1,0)</formula>
    </cfRule>
    <cfRule type="expression" dxfId="401" priority="178">
      <formula>IF(LEN(AJ4)&gt;0,1,0)</formula>
    </cfRule>
  </conditionalFormatting>
  <conditionalFormatting sqref="AK4:AK1048576">
    <cfRule type="expression" dxfId="400" priority="184">
      <formula>IF(VLOOKUP($AK$3,#NAME?,MATCH($A4,#NAME?,0)+1,0)&gt;0,1,0)</formula>
    </cfRule>
    <cfRule type="expression" dxfId="399"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398" priority="183">
      <formula>IF(LEN(AK4)&gt;0,1,0)</formula>
    </cfRule>
  </conditionalFormatting>
  <conditionalFormatting sqref="AL4:AL1048576">
    <cfRule type="expression" dxfId="397" priority="192">
      <formula>AND(IF(IFERROR(VLOOKUP($AL$3,#NAME?,MATCH($A4,#NAME?,0)+1,0),0)&gt;0,0,1),IF(IFERROR(VLOOKUP($AL$3,#NAME?,MATCH($A4,#NAME?,0)+1,0),0)&gt;0,0,1),IF(IFERROR(VLOOKUP($AL$3,#NAME?,MATCH($A4,#NAME?,0)+1,0),0)&gt;0,0,1),IF(IFERROR(MATCH($A4,#NAME?,0),0)&gt;0,1,0))</formula>
    </cfRule>
    <cfRule type="expression" dxfId="396" priority="189">
      <formula>IF(VLOOKUP($AL$3,#NAME?,MATCH($A4,#NAME?,0)+1,0)&gt;0,1,0)</formula>
    </cfRule>
  </conditionalFormatting>
  <conditionalFormatting sqref="AM4:AM1048576">
    <cfRule type="expression" dxfId="395" priority="197">
      <formula>AND(IF(IFERROR(VLOOKUP($AM$3,#NAME?,MATCH($A4,#NAME?,0)+1,0),0)&gt;0,0,1),IF(IFERROR(VLOOKUP($AM$3,#NAME?,MATCH($A4,#NAME?,0)+1,0),0)&gt;0,0,1),IF(IFERROR(VLOOKUP($AM$3,#NAME?,MATCH($A4,#NAME?,0)+1,0),0)&gt;0,0,1),IF(IFERROR(MATCH($A4,#NAME?,0),0)&gt;0,1,0))</formula>
    </cfRule>
    <cfRule type="expression" dxfId="394" priority="194">
      <formula>IF(VLOOKUP($AM$3,#NAME?,MATCH($A4,#NAME?,0)+1,0)&gt;0,1,0)</formula>
    </cfRule>
  </conditionalFormatting>
  <conditionalFormatting sqref="AN4:AN1048576">
    <cfRule type="expression" dxfId="393" priority="202">
      <formula>AND(IF(IFERROR(VLOOKUP($AN$3,#NAME?,MATCH($A4,#NAME?,0)+1,0),0)&gt;0,0,1),IF(IFERROR(VLOOKUP($AN$3,#NAME?,MATCH($A4,#NAME?,0)+1,0),0)&gt;0,0,1),IF(IFERROR(VLOOKUP($AN$3,#NAME?,MATCH($A4,#NAME?,0)+1,0),0)&gt;0,0,1),IF(IFERROR(MATCH($A4,#NAME?,0),0)&gt;0,1,0))</formula>
    </cfRule>
    <cfRule type="expression" dxfId="392" priority="199">
      <formula>IF(VLOOKUP($AN$3,#NAME?,MATCH($A4,#NAME?,0)+1,0)&gt;0,1,0)</formula>
    </cfRule>
  </conditionalFormatting>
  <conditionalFormatting sqref="AO4:AO1048576">
    <cfRule type="expression" dxfId="391" priority="207">
      <formula>AND(IF(IFERROR(VLOOKUP($AO$3,#NAME?,MATCH($A4,#NAME?,0)+1,0),0)&gt;0,0,1),IF(IFERROR(VLOOKUP($AO$3,#NAME?,MATCH($A4,#NAME?,0)+1,0),0)&gt;0,0,1),IF(IFERROR(VLOOKUP($AO$3,#NAME?,MATCH($A4,#NAME?,0)+1,0),0)&gt;0,0,1),IF(IFERROR(MATCH($A4,#NAME?,0),0)&gt;0,1,0))</formula>
    </cfRule>
    <cfRule type="expression" dxfId="390" priority="204">
      <formula>IF(VLOOKUP($AO$3,#NAME?,MATCH($A4,#NAME?,0)+1,0)&gt;0,1,0)</formula>
    </cfRule>
  </conditionalFormatting>
  <conditionalFormatting sqref="AP4:AP1048576">
    <cfRule type="expression" dxfId="389" priority="209">
      <formula>IF(VLOOKUP($AP$3,#NAME?,MATCH($A4,#NAME?,0)+1,0)&gt;0,1,0)</formula>
    </cfRule>
    <cfRule type="expression" dxfId="388"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87" priority="214">
      <formula>IF(VLOOKUP($AQ$3,#NAME?,MATCH($A4,#NAME?,0)+1,0)&gt;0,1,0)</formula>
    </cfRule>
    <cfRule type="expression" dxfId="386"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85" priority="222">
      <formula>AND(IF(IFERROR(VLOOKUP($AR$3,#NAME?,MATCH($A4,#NAME?,0)+1,0),0)&gt;0,0,1),IF(IFERROR(VLOOKUP($AR$3,#NAME?,MATCH($A4,#NAME?,0)+1,0),0)&gt;0,0,1),IF(IFERROR(VLOOKUP($AR$3,#NAME?,MATCH($A4,#NAME?,0)+1,0),0)&gt;0,0,1),IF(IFERROR(MATCH($A4,#NAME?,0),0)&gt;0,1,0))</formula>
    </cfRule>
    <cfRule type="expression" dxfId="384" priority="219">
      <formula>IF(VLOOKUP($AR$3,#NAME?,MATCH($A4,#NAME?,0)+1,0)&gt;0,1,0)</formula>
    </cfRule>
  </conditionalFormatting>
  <conditionalFormatting sqref="AS4:AS1048576">
    <cfRule type="expression" dxfId="383" priority="227">
      <formula>AND(IF(IFERROR(VLOOKUP($AS$3,#NAME?,MATCH($A4,#NAME?,0)+1,0),0)&gt;0,0,1),IF(IFERROR(VLOOKUP($AS$3,#NAME?,MATCH($A4,#NAME?,0)+1,0),0)&gt;0,0,1),IF(IFERROR(VLOOKUP($AS$3,#NAME?,MATCH($A4,#NAME?,0)+1,0),0)&gt;0,0,1),IF(IFERROR(MATCH($A4,#NAME?,0),0)&gt;0,1,0))</formula>
    </cfRule>
    <cfRule type="expression" dxfId="382" priority="224">
      <formula>IF(VLOOKUP($AS$3,#NAME?,MATCH($A4,#NAME?,0)+1,0)&gt;0,1,0)</formula>
    </cfRule>
  </conditionalFormatting>
  <conditionalFormatting sqref="AT4 AV5:AV166 AT7:AT1048576">
    <cfRule type="expression" dxfId="381" priority="229">
      <formula>IF(VLOOKUP($AT$3,#NAME?,MATCH($A4,#NAME?,0)+1,0)&gt;0,1,0)</formula>
    </cfRule>
    <cfRule type="expression" dxfId="380" priority="228">
      <formula>IF(LEN(AT4)&gt;0,1,0)</formula>
    </cfRule>
    <cfRule type="expression" dxfId="379"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78" priority="234">
      <formula>IF(VLOOKUP($AU$3,#NAME?,MATCH($A4,#NAME?,0)+1,0)&gt;0,1,0)</formula>
    </cfRule>
    <cfRule type="expression" dxfId="377" priority="237">
      <formula>AND(IF(IFERROR(VLOOKUP($AU$3,#NAME?,MATCH($A4,#NAME?,0)+1,0),0)&gt;0,0,1),IF(IFERROR(VLOOKUP($AU$3,#NAME?,MATCH($A4,#NAME?,0)+1,0),0)&gt;0,0,1),IF(IFERROR(VLOOKUP($AU$3,#NAME?,MATCH($A4,#NAME?,0)+1,0),0)&gt;0,0,1),IF(IFERROR(MATCH($A4,#NAME?,0),0)&gt;0,1,0))</formula>
    </cfRule>
    <cfRule type="expression" dxfId="376" priority="233">
      <formula>IF(LEN(AU4)&gt;0,1,0)</formula>
    </cfRule>
  </conditionalFormatting>
  <conditionalFormatting sqref="AV4 AV7:AV1048576">
    <cfRule type="expression" dxfId="375"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74" priority="239">
      <formula>IF(VLOOKUP($AV$3,#NAME?,MATCH($A4,#NAME?,0)+1,0)&gt;0,1,0)</formula>
    </cfRule>
  </conditionalFormatting>
  <conditionalFormatting sqref="AV7:AW1048576 AV4:AW4">
    <cfRule type="expression" dxfId="373" priority="238">
      <formula>IF(LEN(AV4)&gt;0,1,0)</formula>
    </cfRule>
  </conditionalFormatting>
  <conditionalFormatting sqref="AW4 AW7:AW1048576">
    <cfRule type="expression" dxfId="372" priority="244">
      <formula>IF(VLOOKUP($AW$3,#NAME?,MATCH($A4,#NAME?,0)+1,0)&gt;0,1,0)</formula>
    </cfRule>
    <cfRule type="expression" dxfId="371"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70" priority="252">
      <formula>AND(IF(IFERROR(VLOOKUP($AX$3,#NAME?,MATCH($A4,#NAME?,0)+1,0),0)&gt;0,0,1),IF(IFERROR(VLOOKUP($AX$3,#NAME?,MATCH($A4,#NAME?,0)+1,0),0)&gt;0,0,1),IF(IFERROR(VLOOKUP($AX$3,#NAME?,MATCH($A4,#NAME?,0)+1,0),0)&gt;0,0,1),IF(IFERROR(MATCH($A4,#NAME?,0),0)&gt;0,1,0))</formula>
    </cfRule>
    <cfRule type="expression" dxfId="369" priority="249">
      <formula>IF(VLOOKUP($AX$3,#NAME?,MATCH($A4,#NAME?,0)+1,0)&gt;0,1,0)</formula>
    </cfRule>
  </conditionalFormatting>
  <conditionalFormatting sqref="AX4:BD1048576">
    <cfRule type="expression" dxfId="368" priority="248">
      <formula>IF(LEN(AX4)&gt;0,1,0)</formula>
    </cfRule>
  </conditionalFormatting>
  <conditionalFormatting sqref="AY4:AY1048576">
    <cfRule type="expression" dxfId="367" priority="254">
      <formula>IF(VLOOKUP($AY$3,#NAME?,MATCH($A4,#NAME?,0)+1,0)&gt;0,1,0)</formula>
    </cfRule>
    <cfRule type="expression" dxfId="366"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65" priority="262">
      <formula>AND(IF(IFERROR(VLOOKUP($AZ$3,#NAME?,MATCH($A4,#NAME?,0)+1,0),0)&gt;0,0,1),IF(IFERROR(VLOOKUP($AZ$3,#NAME?,MATCH($A4,#NAME?,0)+1,0),0)&gt;0,0,1),IF(IFERROR(VLOOKUP($AZ$3,#NAME?,MATCH($A4,#NAME?,0)+1,0),0)&gt;0,0,1),IF(IFERROR(MATCH($A4,#NAME?,0),0)&gt;0,1,0))</formula>
    </cfRule>
    <cfRule type="expression" dxfId="364" priority="259">
      <formula>IF(VLOOKUP($AZ$3,#NAME?,MATCH($A4,#NAME?,0)+1,0)&gt;0,1,0)</formula>
    </cfRule>
  </conditionalFormatting>
  <conditionalFormatting sqref="BA4:BA1048576">
    <cfRule type="expression" dxfId="363" priority="267">
      <formula>AND(IF(IFERROR(VLOOKUP($BA$3,#NAME?,MATCH($A4,#NAME?,0)+1,0),0)&gt;0,0,1),IF(IFERROR(VLOOKUP($BA$3,#NAME?,MATCH($A4,#NAME?,0)+1,0),0)&gt;0,0,1),IF(IFERROR(VLOOKUP($BA$3,#NAME?,MATCH($A4,#NAME?,0)+1,0),0)&gt;0,0,1),IF(IFERROR(MATCH($A4,#NAME?,0),0)&gt;0,1,0))</formula>
    </cfRule>
    <cfRule type="expression" dxfId="362" priority="264">
      <formula>IF(VLOOKUP($BA$3,#NAME?,MATCH($A4,#NAME?,0)+1,0)&gt;0,1,0)</formula>
    </cfRule>
  </conditionalFormatting>
  <conditionalFormatting sqref="BB4:BB1048576">
    <cfRule type="expression" dxfId="361" priority="269">
      <formula>IF(VLOOKUP($BB$3,#NAME?,MATCH($A4,#NAME?,0)+1,0)&gt;0,1,0)</formula>
    </cfRule>
    <cfRule type="expression" dxfId="360"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59" priority="274">
      <formula>IF(VLOOKUP($BC$3,#NAME?,MATCH($A4,#NAME?,0)+1,0)&gt;0,1,0)</formula>
    </cfRule>
    <cfRule type="expression" dxfId="358"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57" priority="282">
      <formula>AND(IF(IFERROR(VLOOKUP($BD$3,#NAME?,MATCH($A4,#NAME?,0)+1,0),0)&gt;0,0,1),IF(IFERROR(VLOOKUP($BD$3,#NAME?,MATCH($A4,#NAME?,0)+1,0),0)&gt;0,0,1),IF(IFERROR(VLOOKUP($BD$3,#NAME?,MATCH($A4,#NAME?,0)+1,0),0)&gt;0,0,1),IF(IFERROR(MATCH($A4,#NAME?,0),0)&gt;0,1,0))</formula>
    </cfRule>
    <cfRule type="expression" dxfId="356" priority="279">
      <formula>IF(VLOOKUP($BD$3,#NAME?,MATCH($A4,#NAME?,0)+1,0)&gt;0,1,0)</formula>
    </cfRule>
  </conditionalFormatting>
  <conditionalFormatting sqref="BE5:BE1048576">
    <cfRule type="expression" dxfId="355" priority="287">
      <formula>AND(IF(IFERROR(VLOOKUP($BE$3,#NAME?,MATCH($A5,#NAME?,0)+1,0),0)&gt;0,0,1),IF(IFERROR(VLOOKUP($BE$3,#NAME?,MATCH($A5,#NAME?,0)+1,0),0)&gt;0,0,1),IF(IFERROR(VLOOKUP($BE$3,#NAME?,MATCH($A5,#NAME?,0)+1,0),0)&gt;0,0,1),IF(IFERROR(MATCH($A5,#NAME?,0),0)&gt;0,1,0))</formula>
    </cfRule>
    <cfRule type="expression" dxfId="354" priority="284">
      <formula>IF(VLOOKUP($BE$3,#NAME?,MATCH($A5,#NAME?,0)+1,0)&gt;0,1,0)</formula>
    </cfRule>
  </conditionalFormatting>
  <conditionalFormatting sqref="BE5:BH1048576">
    <cfRule type="expression" dxfId="353" priority="283">
      <formula>IF(LEN(BE5)&gt;0,1,0)</formula>
    </cfRule>
  </conditionalFormatting>
  <conditionalFormatting sqref="BF5:BF1048576">
    <cfRule type="expression" dxfId="352" priority="289">
      <formula>IF(VLOOKUP($BF$3,#NAME?,MATCH($A5,#NAME?,0)+1,0)&gt;0,1,0)</formula>
    </cfRule>
    <cfRule type="expression" dxfId="351"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0" priority="294">
      <formula>IF(VLOOKUP($BG$3,#NAME?,MATCH($A5,#NAME?,0)+1,0)&gt;0,1,0)</formula>
    </cfRule>
    <cfRule type="expression" dxfId="349"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48" priority="299">
      <formula>IF(VLOOKUP($BH$3,#NAME?,MATCH($A5,#NAME?,0)+1,0)&gt;0,1,0)</formula>
    </cfRule>
    <cfRule type="expression" dxfId="34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46" priority="304">
      <formula>IF(VLOOKUP($BI$3,#NAME?,MATCH($A4,#NAME?,0)+1,0)&gt;0,1,0)</formula>
    </cfRule>
    <cfRule type="expression" dxfId="345"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44" priority="3">
      <formula>IF(LEN(BI4)&gt;0,1,0)</formula>
    </cfRule>
  </conditionalFormatting>
  <conditionalFormatting sqref="BJ4:BJ1048576">
    <cfRule type="expression" dxfId="343" priority="312">
      <formula>AND(IF(IFERROR(VLOOKUP($BJ$3,#NAME?,MATCH($A4,#NAME?,0)+1,0),0)&gt;0,0,1),IF(IFERROR(VLOOKUP($BJ$3,#NAME?,MATCH($A4,#NAME?,0)+1,0),0)&gt;0,0,1),IF(IFERROR(VLOOKUP($BJ$3,#NAME?,MATCH($A4,#NAME?,0)+1,0),0)&gt;0,0,1),IF(IFERROR(MATCH($A4,#NAME?,0),0)&gt;0,1,0))</formula>
    </cfRule>
    <cfRule type="expression" dxfId="342" priority="309">
      <formula>IF(VLOOKUP($BJ$3,#NAME?,MATCH($A4,#NAME?,0)+1,0)&gt;0,1,0)</formula>
    </cfRule>
  </conditionalFormatting>
  <conditionalFormatting sqref="BK4:BK1048576">
    <cfRule type="expression" dxfId="341" priority="317">
      <formula>AND(IF(IFERROR(VLOOKUP($BK$3,#NAME?,MATCH($A4,#NAME?,0)+1,0),0)&gt;0,0,1),IF(IFERROR(VLOOKUP($BK$3,#NAME?,MATCH($A4,#NAME?,0)+1,0),0)&gt;0,0,1),IF(IFERROR(VLOOKUP($BK$3,#NAME?,MATCH($A4,#NAME?,0)+1,0),0)&gt;0,0,1),IF(IFERROR(MATCH($A4,#NAME?,0),0)&gt;0,1,0))</formula>
    </cfRule>
    <cfRule type="expression" dxfId="340" priority="314">
      <formula>IF(VLOOKUP($BK$3,#NAME?,MATCH($A4,#NAME?,0)+1,0)&gt;0,1,0)</formula>
    </cfRule>
  </conditionalFormatting>
  <conditionalFormatting sqref="BL4:BL1048576">
    <cfRule type="expression" dxfId="339" priority="322">
      <formula>AND(IF(IFERROR(VLOOKUP($BL$3,#NAME?,MATCH($A4,#NAME?,0)+1,0),0)&gt;0,0,1),IF(IFERROR(VLOOKUP($BL$3,#NAME?,MATCH($A4,#NAME?,0)+1,0),0)&gt;0,0,1),IF(IFERROR(VLOOKUP($BL$3,#NAME?,MATCH($A4,#NAME?,0)+1,0),0)&gt;0,0,1),IF(IFERROR(MATCH($A4,#NAME?,0),0)&gt;0,1,0))</formula>
    </cfRule>
    <cfRule type="expression" dxfId="338" priority="319">
      <formula>IF(VLOOKUP($BL$3,#NAME?,MATCH($A4,#NAME?,0)+1,0)&gt;0,1,0)</formula>
    </cfRule>
  </conditionalFormatting>
  <conditionalFormatting sqref="BM4:BM1048576">
    <cfRule type="expression" dxfId="337" priority="327">
      <formula>AND(IF(IFERROR(VLOOKUP($BM$3,#NAME?,MATCH($A4,#NAME?,0)+1,0),0)&gt;0,0,1),IF(IFERROR(VLOOKUP($BM$3,#NAME?,MATCH($A4,#NAME?,0)+1,0),0)&gt;0,0,1),IF(IFERROR(VLOOKUP($BM$3,#NAME?,MATCH($A4,#NAME?,0)+1,0),0)&gt;0,0,1),IF(IFERROR(MATCH($A4,#NAME?,0),0)&gt;0,1,0))</formula>
    </cfRule>
    <cfRule type="expression" dxfId="336" priority="324">
      <formula>IF(VLOOKUP($BM$3,#NAME?,MATCH($A4,#NAME?,0)+1,0)&gt;0,1,0)</formula>
    </cfRule>
  </conditionalFormatting>
  <conditionalFormatting sqref="BN4:BN1048576">
    <cfRule type="expression" dxfId="335" priority="332">
      <formula>AND(IF(IFERROR(VLOOKUP($BN$3,#NAME?,MATCH($A4,#NAME?,0)+1,0),0)&gt;0,0,1),IF(IFERROR(VLOOKUP($BN$3,#NAME?,MATCH($A4,#NAME?,0)+1,0),0)&gt;0,0,1),IF(IFERROR(VLOOKUP($BN$3,#NAME?,MATCH($A4,#NAME?,0)+1,0),0)&gt;0,0,1),IF(IFERROR(MATCH($A4,#NAME?,0),0)&gt;0,1,0))</formula>
    </cfRule>
    <cfRule type="expression" dxfId="334" priority="329">
      <formula>IF(VLOOKUP($BN$3,#NAME?,MATCH($A4,#NAME?,0)+1,0)&gt;0,1,0)</formula>
    </cfRule>
  </conditionalFormatting>
  <conditionalFormatting sqref="BO4:BO1048576">
    <cfRule type="expression" dxfId="333" priority="337">
      <formula>AND(IF(IFERROR(VLOOKUP($BO$3,#NAME?,MATCH($A4,#NAME?,0)+1,0),0)&gt;0,0,1),IF(IFERROR(VLOOKUP($BO$3,#NAME?,MATCH($A4,#NAME?,0)+1,0),0)&gt;0,0,1),IF(IFERROR(VLOOKUP($BO$3,#NAME?,MATCH($A4,#NAME?,0)+1,0),0)&gt;0,0,1),IF(IFERROR(MATCH($A4,#NAME?,0),0)&gt;0,1,0))</formula>
    </cfRule>
    <cfRule type="expression" dxfId="332" priority="334">
      <formula>IF(VLOOKUP($BO$3,#NAME?,MATCH($A4,#NAME?,0)+1,0)&gt;0,1,0)</formula>
    </cfRule>
  </conditionalFormatting>
  <conditionalFormatting sqref="BP4:BP1048576">
    <cfRule type="expression" dxfId="331" priority="339">
      <formula>IF(VLOOKUP($BP$3,#NAME?,MATCH($A4,#NAME?,0)+1,0)&gt;0,1,0)</formula>
    </cfRule>
    <cfRule type="expression" dxfId="330"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29" priority="344">
      <formula>IF(VLOOKUP($BQ$3,#NAME?,MATCH($A4,#NAME?,0)+1,0)&gt;0,1,0)</formula>
    </cfRule>
    <cfRule type="expression" dxfId="328"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27" priority="352">
      <formula>AND(IF(IFERROR(VLOOKUP($BR$3,#NAME?,MATCH($A4,#NAME?,0)+1,0),0)&gt;0,0,1),IF(IFERROR(VLOOKUP($BR$3,#NAME?,MATCH($A4,#NAME?,0)+1,0),0)&gt;0,0,1),IF(IFERROR(VLOOKUP($BR$3,#NAME?,MATCH($A4,#NAME?,0)+1,0),0)&gt;0,0,1),IF(IFERROR(MATCH($A4,#NAME?,0),0)&gt;0,1,0))</formula>
    </cfRule>
    <cfRule type="expression" dxfId="326" priority="349">
      <formula>IF(VLOOKUP($BR$3,#NAME?,MATCH($A4,#NAME?,0)+1,0)&gt;0,1,0)</formula>
    </cfRule>
  </conditionalFormatting>
  <conditionalFormatting sqref="BS4:BS1048576">
    <cfRule type="expression" dxfId="325" priority="354">
      <formula>IF(VLOOKUP($BS$3,#NAME?,MATCH($A4,#NAME?,0)+1,0)&gt;0,1,0)</formula>
    </cfRule>
    <cfRule type="expression" dxfId="324"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23" priority="359">
      <formula>IF(VLOOKUP($BT$3,#NAME?,MATCH($A4,#NAME?,0)+1,0)&gt;0,1,0)</formula>
    </cfRule>
    <cfRule type="expression" dxfId="32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1" priority="364">
      <formula>IF(VLOOKUP($BU$3,#NAME?,MATCH($A4,#NAME?,0)+1,0)&gt;0,1,0)</formula>
    </cfRule>
    <cfRule type="expression" dxfId="320"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19" priority="369">
      <formula>IF(VLOOKUP($BV$3,#NAME?,MATCH($A4,#NAME?,0)+1,0)&gt;0,1,0)</formula>
    </cfRule>
    <cfRule type="expression" dxfId="318"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17" priority="374">
      <formula>IF(VLOOKUP($BW$3,#NAME?,MATCH($A4,#NAME?,0)+1,0)&gt;0,1,0)</formula>
    </cfRule>
    <cfRule type="expression" dxfId="316"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15" priority="379">
      <formula>IF(VLOOKUP($BX$3,#NAME?,MATCH($A4,#NAME?,0)+1,0)&gt;0,1,0)</formula>
    </cfRule>
    <cfRule type="expression" dxfId="314"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13" priority="387">
      <formula>AND(IF(IFERROR(VLOOKUP($BY$3,#NAME?,MATCH($A4,#NAME?,0)+1,0),0)&gt;0,0,1),IF(IFERROR(VLOOKUP($BY$3,#NAME?,MATCH($A4,#NAME?,0)+1,0),0)&gt;0,0,1),IF(IFERROR(VLOOKUP($BY$3,#NAME?,MATCH($A4,#NAME?,0)+1,0),0)&gt;0,0,1),IF(IFERROR(MATCH($A4,#NAME?,0),0)&gt;0,1,0))</formula>
    </cfRule>
    <cfRule type="expression" dxfId="312" priority="384">
      <formula>IF(VLOOKUP($BY$3,#NAME?,MATCH($A4,#NAME?,0)+1,0)&gt;0,1,0)</formula>
    </cfRule>
  </conditionalFormatting>
  <conditionalFormatting sqref="BZ4:BZ1048576">
    <cfRule type="expression" dxfId="311" priority="389">
      <formula>IF(VLOOKUP($BZ$3,#NAME?,MATCH($A4,#NAME?,0)+1,0)&gt;0,1,0)</formula>
    </cfRule>
    <cfRule type="expression" dxfId="310"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09" priority="394">
      <formula>IF(VLOOKUP($CA$3,#NAME?,MATCH($A4,#NAME?,0)+1,0)&gt;0,1,0)</formula>
    </cfRule>
    <cfRule type="expression" dxfId="308"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07" priority="399">
      <formula>IF(VLOOKUP($CB$3,#NAME?,MATCH($A4,#NAME?,0)+1,0)&gt;0,1,0)</formula>
    </cfRule>
    <cfRule type="expression" dxfId="306"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05" priority="404">
      <formula>IF(VLOOKUP($CC$3,#NAME?,MATCH($A4,#NAME?,0)+1,0)&gt;0,1,0)</formula>
    </cfRule>
    <cfRule type="expression" dxfId="304"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03" priority="412">
      <formula>AND(IF(IFERROR(VLOOKUP($CD$3,#NAME?,MATCH($A4,#NAME?,0)+1,0),0)&gt;0,0,1),IF(IFERROR(VLOOKUP($CD$3,#NAME?,MATCH($A4,#NAME?,0)+1,0),0)&gt;0,0,1),IF(IFERROR(VLOOKUP($CD$3,#NAME?,MATCH($A4,#NAME?,0)+1,0),0)&gt;0,0,1),IF(IFERROR(MATCH($A4,#NAME?,0),0)&gt;0,1,0))</formula>
    </cfRule>
    <cfRule type="expression" dxfId="302" priority="409">
      <formula>IF(VLOOKUP($CD$3,#NAME?,MATCH($A4,#NAME?,0)+1,0)&gt;0,1,0)</formula>
    </cfRule>
  </conditionalFormatting>
  <conditionalFormatting sqref="CE4:CE1048576">
    <cfRule type="expression" dxfId="301" priority="417">
      <formula>AND(IF(IFERROR(VLOOKUP($CE$3,#NAME?,MATCH($A4,#NAME?,0)+1,0),0)&gt;0,0,1),IF(IFERROR(VLOOKUP($CE$3,#NAME?,MATCH($A4,#NAME?,0)+1,0),0)&gt;0,0,1),IF(IFERROR(VLOOKUP($CE$3,#NAME?,MATCH($A4,#NAME?,0)+1,0),0)&gt;0,0,1),IF(IFERROR(MATCH($A4,#NAME?,0),0)&gt;0,1,0))</formula>
    </cfRule>
    <cfRule type="expression" dxfId="300" priority="414">
      <formula>IF(VLOOKUP($CE$3,#NAME?,MATCH($A4,#NAME?,0)+1,0)&gt;0,1,0)</formula>
    </cfRule>
  </conditionalFormatting>
  <conditionalFormatting sqref="CF4:CF1048576">
    <cfRule type="expression" dxfId="299" priority="419">
      <formula>IF(VLOOKUP($CF$3,#NAME?,MATCH($A4,#NAME?,0)+1,0)&gt;0,1,0)</formula>
    </cfRule>
    <cfRule type="expression" dxfId="298"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297" priority="424">
      <formula>IF(VLOOKUP($CG$3,#NAME?,MATCH($A4,#NAME?,0)+1,0)&gt;0,1,0)</formula>
    </cfRule>
    <cfRule type="expression" dxfId="296"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295" priority="429">
      <formula>IF(VLOOKUP($CH$3,#NAME?,MATCH($A4,#NAME?,0)+1,0)&gt;0,1,0)</formula>
    </cfRule>
    <cfRule type="expression" dxfId="294"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293" priority="434">
      <formula>IF(VLOOKUP($CI$3,#NAME?,MATCH($A4,#NAME?,0)+1,0)&gt;0,1,0)</formula>
    </cfRule>
    <cfRule type="expression" dxfId="292"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1" priority="439">
      <formula>IF(VLOOKUP($CJ$3,#NAME?,MATCH($A4,#NAME?,0)+1,0)&gt;0,1,0)</formula>
    </cfRule>
    <cfRule type="expression" dxfId="290"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89" priority="444">
      <formula>IF(VLOOKUP($CK$3,#NAME?,MATCH($A4,#NAME?,0)+1,0)&gt;0,1,0)</formula>
    </cfRule>
    <cfRule type="expression" dxfId="288"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87" priority="449">
      <formula>IF(VLOOKUP($CL$3,#NAME?,MATCH($A4,#NAME?,0)+1,0)&gt;0,1,0)</formula>
    </cfRule>
    <cfRule type="expression" dxfId="286"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85" priority="454">
      <formula>IF(VLOOKUP($CM$3,#NAME?,MATCH($A4,#NAME?,0)+1,0)&gt;0,1,0)</formula>
    </cfRule>
    <cfRule type="expression" dxfId="284"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283" priority="462">
      <formula>AND(IF(IFERROR(VLOOKUP($CN$3,#NAME?,MATCH($A4,#NAME?,0)+1,0),0)&gt;0,0,1),IF(IFERROR(VLOOKUP($CN$3,#NAME?,MATCH($A4,#NAME?,0)+1,0),0)&gt;0,0,1),IF(IFERROR(VLOOKUP($CN$3,#NAME?,MATCH($A4,#NAME?,0)+1,0),0)&gt;0,0,1),IF(IFERROR(MATCH($A4,#NAME?,0),0)&gt;0,1,0))</formula>
    </cfRule>
    <cfRule type="expression" dxfId="282" priority="459">
      <formula>IF(VLOOKUP($CN$3,#NAME?,MATCH($A4,#NAME?,0)+1,0)&gt;0,1,0)</formula>
    </cfRule>
  </conditionalFormatting>
  <conditionalFormatting sqref="CO4:CO1048576">
    <cfRule type="expression" dxfId="281" priority="4">
      <formula>IF(VLOOKUP($CO$3,#NAME?,MATCH($A4,#NAME?,0)+1,0)&gt;0,1,0)</formula>
    </cfRule>
    <cfRule type="expression" dxfId="280" priority="7">
      <formula>AND(IF(IFERROR(VLOOKUP($CO$3,#NAME?,MATCH($A4,#NAME?,0)+1,0),0)&gt;0,0,1),IF(IFERROR(VLOOKUP($CO$3,#NAME?,MATCH($A4,#NAME?,0)+1,0),0)&gt;0,0,1),IF(IFERROR(VLOOKUP($CO$3,#NAME?,MATCH($A4,#NAME?,0)+1,0),0)&gt;0,0,1),IF(IFERROR(MATCH($A4,#NAME?,0),0)&gt;0,1,0))</formula>
    </cfRule>
    <cfRule type="expression" dxfId="279" priority="2">
      <formula>IF($W4&lt;&gt;"Parent",0,1)</formula>
    </cfRule>
  </conditionalFormatting>
  <conditionalFormatting sqref="CP4 CP7:CP1048576">
    <cfRule type="expression" dxfId="278"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77" priority="464">
      <formula>IF(VLOOKUP($CP$3,#NAME?,MATCH($A4,#NAME?,0)+1,0)&gt;0,1,0)</formula>
    </cfRule>
  </conditionalFormatting>
  <conditionalFormatting sqref="CP4:CR204">
    <cfRule type="expression" dxfId="276" priority="433">
      <formula>IF(LEN(CP4)&gt;0,1,0)</formula>
    </cfRule>
  </conditionalFormatting>
  <conditionalFormatting sqref="CP7:CR1048576">
    <cfRule type="expression" dxfId="275" priority="463">
      <formula>IF(LEN(CP7)&gt;0,1,0)</formula>
    </cfRule>
  </conditionalFormatting>
  <conditionalFormatting sqref="CQ4 CQ7:CQ1048576">
    <cfRule type="expression" dxfId="274"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73" priority="469">
      <formula>IF(VLOOKUP($CQ$3,#NAME?,MATCH($A4,#NAME?,0)+1,0)&gt;0,1,0)</formula>
    </cfRule>
  </conditionalFormatting>
  <conditionalFormatting sqref="CR4 CR7:CR1048576">
    <cfRule type="expression" dxfId="272"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1" priority="474">
      <formula>IF(VLOOKUP($CR$3,#NAME?,MATCH($A4,#NAME?,0)+1,0)&gt;0,1,0)</formula>
    </cfRule>
  </conditionalFormatting>
  <conditionalFormatting sqref="CS4:CS1048576">
    <cfRule type="expression" dxfId="270" priority="482">
      <formula>AND(IF(IFERROR(VLOOKUP($CS$3,#NAME?,MATCH($A4,#NAME?,0)+1,0),0)&gt;0,0,1),IF(IFERROR(VLOOKUP($CS$3,#NAME?,MATCH($A4,#NAME?,0)+1,0),0)&gt;0,0,1),IF(IFERROR(VLOOKUP($CS$3,#NAME?,MATCH($A4,#NAME?,0)+1,0),0)&gt;0,0,1),IF(IFERROR(MATCH($A4,#NAME?,0),0)&gt;0,1,0))</formula>
    </cfRule>
    <cfRule type="expression" dxfId="269" priority="479">
      <formula>IF(VLOOKUP($CS$3,#NAME?,MATCH($A4,#NAME?,0)+1,0)&gt;0,1,0)</formula>
    </cfRule>
  </conditionalFormatting>
  <conditionalFormatting sqref="CS4:CX1048576">
    <cfRule type="expression" dxfId="268" priority="478">
      <formula>IF(LEN(CS4)&gt;0,1,0)</formula>
    </cfRule>
  </conditionalFormatting>
  <conditionalFormatting sqref="CT4:CT1048576">
    <cfRule type="expression" dxfId="267" priority="484">
      <formula>IF(VLOOKUP($CT$3,#NAME?,MATCH($A4,#NAME?,0)+1,0)&gt;0,1,0)</formula>
    </cfRule>
    <cfRule type="expression" dxfId="266"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65" priority="489">
      <formula>IF(VLOOKUP($CU$3,#NAME?,MATCH($A4,#NAME?,0)+1,0)&gt;0,1,0)</formula>
    </cfRule>
    <cfRule type="expression" dxfId="264"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63" priority="494">
      <formula>IF(VLOOKUP($CV$3,#NAME?,MATCH($A4,#NAME?,0)+1,0)&gt;0,1,0)</formula>
    </cfRule>
    <cfRule type="expression" dxfId="26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61" priority="499">
      <formula>IF(VLOOKUP($CW$3,#NAME?,MATCH($A4,#NAME?,0)+1,0)&gt;0,1,0)</formula>
    </cfRule>
    <cfRule type="expression" dxfId="260"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59" priority="504">
      <formula>IF(VLOOKUP($CX$3,#NAME?,MATCH($A4,#NAME?,0)+1,0)&gt;0,1,0)</formula>
    </cfRule>
    <cfRule type="expression" dxfId="258"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57" priority="513">
      <formula>AND(IF(IFERROR(VLOOKUP($CY$3,#NAME?,MATCH($A4,#NAME?,0)+1,0),0)&gt;0,0,1),IF(IFERROR(VLOOKUP($CY$3,#NAME?,MATCH($A4,#NAME?,0)+1,0),0)&gt;0,0,1),IF(IFERROR(VLOOKUP($CY$3,#NAME?,MATCH($A4,#NAME?,0)+1,0),0)&gt;0,0,1),IF(IFERROR(MATCH($A4,#NAME?,0),0)&gt;0,1,0))</formula>
    </cfRule>
    <cfRule type="expression" dxfId="256" priority="510">
      <formula>IF(VLOOKUP($CY$3,#NAME?,MATCH($A4,#NAME?,0)+1,0)&gt;0,1,0)</formula>
    </cfRule>
    <cfRule type="expression" dxfId="255" priority="509">
      <formula>IF(LEN(CY4)&gt;0,1,0)</formula>
    </cfRule>
    <cfRule type="expression" dxfId="254" priority="508">
      <formula>AND(AND(OR(AND(AND(OR(NOT(CZ4="Yes"),CZ4="")))),A4&lt;&gt;""))</formula>
    </cfRule>
  </conditionalFormatting>
  <conditionalFormatting sqref="CZ4:CZ1048576">
    <cfRule type="expression" dxfId="253" priority="519">
      <formula>AND(IF(IFERROR(VLOOKUP($CZ$3,#NAME?,MATCH($A4,#NAME?,0)+1,0),0)&gt;0,0,1),IF(IFERROR(VLOOKUP($CZ$3,#NAME?,MATCH($A4,#NAME?,0)+1,0),0)&gt;0,0,1),IF(IFERROR(VLOOKUP($CZ$3,#NAME?,MATCH($A4,#NAME?,0)+1,0),0)&gt;0,0,1),IF(IFERROR(MATCH($A4,#NAME?,0),0)&gt;0,1,0))</formula>
    </cfRule>
    <cfRule type="expression" dxfId="252" priority="516">
      <formula>IF(VLOOKUP($CZ$3,#NAME?,MATCH($A4,#NAME?,0)+1,0)&gt;0,1,0)</formula>
    </cfRule>
    <cfRule type="expression" dxfId="251" priority="515">
      <formula>IF(LEN(CZ4)&gt;0,1,0)</formula>
    </cfRule>
    <cfRule type="expression" dxfId="250" priority="514">
      <formula>AND(AND(OR(AND(AND(OR(NOT(DA4="Yes"),DA4="")))),A4&lt;&gt;""))</formula>
    </cfRule>
  </conditionalFormatting>
  <conditionalFormatting sqref="DA4:DA1048576">
    <cfRule type="expression" dxfId="249" priority="525">
      <formula>AND(IF(IFERROR(VLOOKUP($DA$3,#NAME?,MATCH($A4,#NAME?,0)+1,0),0)&gt;0,0,1),IF(IFERROR(VLOOKUP($DA$3,#NAME?,MATCH($A4,#NAME?,0)+1,0),0)&gt;0,0,1),IF(IFERROR(VLOOKUP($DA$3,#NAME?,MATCH($A4,#NAME?,0)+1,0),0)&gt;0,0,1),IF(IFERROR(MATCH($A4,#NAME?,0),0)&gt;0,1,0))</formula>
    </cfRule>
    <cfRule type="expression" dxfId="248" priority="522">
      <formula>IF(VLOOKUP($DA$3,#NAME?,MATCH($A4,#NAME?,0)+1,0)&gt;0,1,0)</formula>
    </cfRule>
    <cfRule type="expression" dxfId="247" priority="521">
      <formula>IF(LEN(DA4)&gt;0,1,0)</formula>
    </cfRule>
    <cfRule type="expression" dxfId="246" priority="520">
      <formula>AND(AND(OR(AND(OR(OR(NOT(CO4&lt;&gt;"DEFAULT"),CO4="")))),A4&lt;&gt;""))</formula>
    </cfRule>
  </conditionalFormatting>
  <conditionalFormatting sqref="DB4:DB1048576">
    <cfRule type="expression" dxfId="245" priority="528">
      <formula>IF(VLOOKUP($DB$3,#NAME?,MATCH($A4,#NAME?,0)+1,0)&gt;0,1,0)</formula>
    </cfRule>
    <cfRule type="expression" dxfId="244" priority="527">
      <formula>IF(LEN(DB4)&gt;0,1,0)</formula>
    </cfRule>
    <cfRule type="expression" dxfId="243" priority="531">
      <formula>AND(IF(IFERROR(VLOOKUP($DB$3,#NAME?,MATCH($A4,#NAME?,0)+1,0),0)&gt;0,0,1),IF(IFERROR(VLOOKUP($DB$3,#NAME?,MATCH($A4,#NAME?,0)+1,0),0)&gt;0,0,1),IF(IFERROR(VLOOKUP($DB$3,#NAME?,MATCH($A4,#NAME?,0)+1,0),0)&gt;0,0,1),IF(IFERROR(MATCH($A4,#NAME?,0),0)&gt;0,1,0))</formula>
    </cfRule>
    <cfRule type="expression" dxfId="24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1"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0" priority="533">
      <formula>IF(LEN(DC4)&gt;0,1,0)</formula>
    </cfRule>
    <cfRule type="expression" dxfId="239" priority="534">
      <formula>IF(VLOOKUP($DC$3,#NAME?,MATCH($A4,#NAME?,0)+1,0)&gt;0,1,0)</formula>
    </cfRule>
    <cfRule type="expression" dxfId="238"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37" priority="540">
      <formula>IF(VLOOKUP($DD$3,#NAME?,MATCH($A4,#NAME?,0)+1,0)&gt;0,1,0)</formula>
    </cfRule>
    <cfRule type="expression" dxfId="236" priority="539">
      <formula>IF(LEN(DD4)&gt;0,1,0)</formula>
    </cfRule>
    <cfRule type="expression" dxfId="235" priority="543">
      <formula>AND(IF(IFERROR(VLOOKUP($DD$3,#NAME?,MATCH($A4,#NAME?,0)+1,0),0)&gt;0,0,1),IF(IFERROR(VLOOKUP($DD$3,#NAME?,MATCH($A4,#NAME?,0)+1,0),0)&gt;0,0,1),IF(IFERROR(VLOOKUP($DD$3,#NAME?,MATCH($A4,#NAME?,0)+1,0),0)&gt;0,0,1),IF(IFERROR(MATCH($A4,#NAME?,0),0)&gt;0,1,0))</formula>
    </cfRule>
    <cfRule type="expression" dxfId="23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33" priority="545">
      <formula>IF(LEN(DE4)&gt;0,1,0)</formula>
    </cfRule>
    <cfRule type="expression" dxfId="232" priority="546">
      <formula>IF(VLOOKUP($DE$3,#NAME?,MATCH($A4,#NAME?,0)+1,0)&gt;0,1,0)</formula>
    </cfRule>
    <cfRule type="expression" dxfId="231" priority="549">
      <formula>AND(IF(IFERROR(VLOOKUP($DE$3,#NAME?,MATCH($A4,#NAME?,0)+1,0),0)&gt;0,0,1),IF(IFERROR(VLOOKUP($DE$3,#NAME?,MATCH($A4,#NAME?,0)+1,0),0)&gt;0,0,1),IF(IFERROR(VLOOKUP($DE$3,#NAME?,MATCH($A4,#NAME?,0)+1,0),0)&gt;0,0,1),IF(IFERROR(MATCH($A4,#NAME?,0),0)&gt;0,1,0))</formula>
    </cfRule>
    <cfRule type="expression" dxfId="23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2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51">
      <formula>IF(LEN(DF4)&gt;0,1,0)</formula>
    </cfRule>
    <cfRule type="expression" dxfId="227" priority="552">
      <formula>IF(VLOOKUP($DF$3,#NAME?,MATCH($A4,#NAME?,0)+1,0)&gt;0,1,0)</formula>
    </cfRule>
    <cfRule type="expression" dxfId="226"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25"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57">
      <formula>IF(LEN(DG4)&gt;0,1,0)</formula>
    </cfRule>
    <cfRule type="expression" dxfId="223" priority="558">
      <formula>IF(VLOOKUP($DG$3,#NAME?,MATCH($A4,#NAME?,0)+1,0)&gt;0,1,0)</formula>
    </cfRule>
    <cfRule type="expression" dxfId="222"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1"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63">
      <formula>IF(LEN(DH4)&gt;0,1,0)</formula>
    </cfRule>
    <cfRule type="expression" dxfId="219" priority="564">
      <formula>IF(VLOOKUP($DH$3,#NAME?,MATCH($A4,#NAME?,0)+1,0)&gt;0,1,0)</formula>
    </cfRule>
    <cfRule type="expression" dxfId="218"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17"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69">
      <formula>IF(LEN(DI4)&gt;0,1,0)</formula>
    </cfRule>
    <cfRule type="expression" dxfId="215" priority="570">
      <formula>IF(VLOOKUP($DI$3,#NAME?,MATCH($A4,#NAME?,0)+1,0)&gt;0,1,0)</formula>
    </cfRule>
    <cfRule type="expression" dxfId="214"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13"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75">
      <formula>IF(LEN(DJ4)&gt;0,1,0)</formula>
    </cfRule>
    <cfRule type="expression" dxfId="211" priority="576">
      <formula>IF(VLOOKUP($DJ$3,#NAME?,MATCH($A4,#NAME?,0)+1,0)&gt;0,1,0)</formula>
    </cfRule>
    <cfRule type="expression" dxfId="2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8" priority="581">
      <formula>IF(LEN(DK4)&gt;0,1,0)</formula>
    </cfRule>
    <cfRule type="expression" dxfId="207" priority="582">
      <formula>IF(VLOOKUP($DK$3,#NAME?,MATCH($A4,#NAME?,0)+1,0)&gt;0,1,0)</formula>
    </cfRule>
    <cfRule type="expression" dxfId="206"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05"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4" priority="588">
      <formula>IF(VLOOKUP($DL$3,#NAME?,MATCH($A4,#NAME?,0)+1,0)&gt;0,1,0)</formula>
    </cfRule>
    <cfRule type="expression" dxfId="203"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02" priority="587">
      <formula>IF(LEN(DL4)&gt;0,1,0)</formula>
    </cfRule>
  </conditionalFormatting>
  <conditionalFormatting sqref="DM4:DM1048576">
    <cfRule type="expression" dxfId="201" priority="593">
      <formula>IF(VLOOKUP($DM$3,#NAME?,MATCH($A4,#NAME?,0)+1,0)&gt;0,1,0)</formula>
    </cfRule>
    <cfRule type="expression" dxfId="200"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199" priority="598">
      <formula>IF(VLOOKUP($DN$3,#NAME?,MATCH($A4,#NAME?,0)+1,0)&gt;0,1,0)</formula>
    </cfRule>
    <cfRule type="expression" dxfId="19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197" priority="603">
      <formula>IF(VLOOKUP($DO$3,#NAME?,MATCH($A5,#NAME?,0)+1,0)&gt;0,1,0)</formula>
    </cfRule>
    <cfRule type="expression" dxfId="196"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195" priority="602">
      <formula>IF(LEN(DO5)&gt;0,1,0)</formula>
    </cfRule>
  </conditionalFormatting>
  <conditionalFormatting sqref="DP5:DP1048576">
    <cfRule type="expression" dxfId="194" priority="608">
      <formula>IF(VLOOKUP($DP$3,#NAME?,MATCH($A5,#NAME?,0)+1,0)&gt;0,1,0)</formula>
    </cfRule>
    <cfRule type="expression" dxfId="1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192" priority="613">
      <formula>IF(LEN(DQ4)&gt;0,1,0)</formula>
    </cfRule>
    <cfRule type="expression" dxfId="191" priority="614">
      <formula>IF(VLOOKUP($DQ$3,#NAME?,MATCH($A4,#NAME?,0)+1,0)&gt;0,1,0)</formula>
    </cfRule>
    <cfRule type="expression" dxfId="190" priority="617">
      <formula>AND(IF(IFERROR(VLOOKUP($DQ$3,#NAME?,MATCH($A4,#NAME?,0)+1,0),0)&gt;0,0,1),IF(IFERROR(VLOOKUP($DQ$3,#NAME?,MATCH($A4,#NAME?,0)+1,0),0)&gt;0,0,1),IF(IFERROR(VLOOKUP($DQ$3,#NAME?,MATCH($A4,#NAME?,0)+1,0),0)&gt;0,0,1),IF(IFERROR(MATCH($A4,#NAME?,0),0)&gt;0,1,0))</formula>
    </cfRule>
    <cfRule type="expression" dxfId="189"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88" priority="618">
      <formula>AND(AND(OR(AND(OR(OR(NOT(DY4&lt;&gt;"Not Applicable"),DY4=""))),AND(OR(OR(NOT(DZ4&lt;&gt;"Not Applicable"),DZ4=""))),AND(OR(OR(NOT(EA4&lt;&gt;"Not Applicable"),EA4=""))),AND(OR(OR(NOT(EB4&lt;&gt;"Not Applicable"),EB4=""))),AND(OR(OR(NOT(EC4&lt;&gt;"Not Applicable"),EC4="")))),A4&lt;&gt;""))</formula>
    </cfRule>
    <cfRule type="expression" dxfId="187" priority="619">
      <formula>IF(LEN(DR4)&gt;0,1,0)</formula>
    </cfRule>
    <cfRule type="expression" dxfId="186" priority="620">
      <formula>IF(VLOOKUP($DR$3,#NAME?,MATCH($A4,#NAME?,0)+1,0)&gt;0,1,0)</formula>
    </cfRule>
    <cfRule type="expression" dxfId="185"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84" priority="624">
      <formula>IF(LEN(DS5)&gt;0,1,0)</formula>
    </cfRule>
    <cfRule type="expression" dxfId="183" priority="625">
      <formula>IF(VLOOKUP($DS$3,#NAME?,MATCH($A5,#NAME?,0)+1,0)&gt;0,1,0)</formula>
    </cfRule>
    <cfRule type="expression" dxfId="182"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1" priority="629">
      <formula>IF(LEN(DT4)&gt;0,1,0)</formula>
    </cfRule>
    <cfRule type="expression" dxfId="180" priority="630">
      <formula>IF(VLOOKUP($DT$3,#NAME?,MATCH($A4,#NAME?,0)+1,0)&gt;0,1,0)</formula>
    </cfRule>
    <cfRule type="expression" dxfId="179"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78"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35">
      <formula>IF(LEN(DU4)&gt;0,1,0)</formula>
    </cfRule>
    <cfRule type="expression" dxfId="176" priority="636">
      <formula>IF(VLOOKUP($DU$3,#NAME?,MATCH($A4,#NAME?,0)+1,0)&gt;0,1,0)</formula>
    </cfRule>
    <cfRule type="expression" dxfId="17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7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41">
      <formula>IF(LEN(DV4)&gt;0,1,0)</formula>
    </cfRule>
    <cfRule type="expression" dxfId="172" priority="642">
      <formula>IF(VLOOKUP($DV$3,#NAME?,MATCH($A4,#NAME?,0)+1,0)&gt;0,1,0)</formula>
    </cfRule>
    <cfRule type="expression" dxfId="171"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0"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69" priority="647">
      <formula>IF(LEN(DW4)&gt;0,1,0)</formula>
    </cfRule>
    <cfRule type="expression" dxfId="168" priority="648">
      <formula>IF(VLOOKUP($DW$3,#NAME?,MATCH($A4,#NAME?,0)+1,0)&gt;0,1,0)</formula>
    </cfRule>
    <cfRule type="expression" dxfId="167"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66"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65" priority="653">
      <formula>IF(LEN(DX4)&gt;0,1,0)</formula>
    </cfRule>
    <cfRule type="expression" dxfId="164" priority="654">
      <formula>IF(VLOOKUP($DX$3,#NAME?,MATCH($A4,#NAME?,0)+1,0)&gt;0,1,0)</formula>
    </cfRule>
    <cfRule type="expression" dxfId="163"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62" priority="658">
      <formula>AND(AND(OR(AND(OR(OR(NOT(CO4&lt;&gt;"DEFAULT"),CO4="")))),A4&lt;&gt;""))</formula>
    </cfRule>
    <cfRule type="expression" dxfId="161" priority="659">
      <formula>IF(LEN(DY4)&gt;0,1,0)</formula>
    </cfRule>
    <cfRule type="expression" dxfId="160" priority="660">
      <formula>IF(VLOOKUP($DY$3,#NAME?,MATCH($A4,#NAME?,0)+1,0)&gt;0,1,0)</formula>
    </cfRule>
    <cfRule type="expression" dxfId="159"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58" priority="664">
      <formula>AND(AND(OR(AND(OR(OR(NOT(CO4&lt;&gt;"DEFAULT"),CO4="")))),A4&lt;&gt;""))</formula>
    </cfRule>
    <cfRule type="expression" dxfId="157" priority="665">
      <formula>IF(LEN(DZ4)&gt;0,1,0)</formula>
    </cfRule>
    <cfRule type="expression" dxfId="156" priority="666">
      <formula>IF(VLOOKUP($DZ$3,#NAME?,MATCH($A4,#NAME?,0)+1,0)&gt;0,1,0)</formula>
    </cfRule>
    <cfRule type="expression" dxfId="15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54" priority="670">
      <formula>AND(AND(OR(AND(OR(OR(NOT(CO4&lt;&gt;"DEFAULT"),CO4="")))),A4&lt;&gt;""))</formula>
    </cfRule>
    <cfRule type="expression" dxfId="153" priority="671">
      <formula>IF(LEN(EA4)&gt;0,1,0)</formula>
    </cfRule>
    <cfRule type="expression" dxfId="152" priority="672">
      <formula>IF(VLOOKUP($EA$3,#NAME?,MATCH($A4,#NAME?,0)+1,0)&gt;0,1,0)</formula>
    </cfRule>
    <cfRule type="expression" dxfId="151"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0" priority="681">
      <formula>AND(IF(IFERROR(VLOOKUP($EB$3,#NAME?,MATCH($A4,#NAME?,0)+1,0),0)&gt;0,0,1),IF(IFERROR(VLOOKUP($EB$3,#NAME?,MATCH($A4,#NAME?,0)+1,0),0)&gt;0,0,1),IF(IFERROR(VLOOKUP($EB$3,#NAME?,MATCH($A4,#NAME?,0)+1,0),0)&gt;0,0,1),IF(IFERROR(MATCH($A4,#NAME?,0),0)&gt;0,1,0))</formula>
    </cfRule>
    <cfRule type="expression" dxfId="149" priority="676">
      <formula>AND(AND(OR(AND(OR(OR(NOT(CO4&lt;&gt;"DEFAULT"),CO4="")))),A4&lt;&gt;""))</formula>
    </cfRule>
    <cfRule type="expression" dxfId="148" priority="678">
      <formula>IF(VLOOKUP($EB$3,#NAME?,MATCH($A4,#NAME?,0)+1,0)&gt;0,1,0)</formula>
    </cfRule>
    <cfRule type="expression" dxfId="147" priority="677">
      <formula>IF(LEN(EB4)&gt;0,1,0)</formula>
    </cfRule>
  </conditionalFormatting>
  <conditionalFormatting sqref="EC5:EC1048576">
    <cfRule type="expression" dxfId="146" priority="683">
      <formula>IF(LEN(EC4)&gt;0,1,0)</formula>
    </cfRule>
    <cfRule type="expression" dxfId="145" priority="682">
      <formula>AND(AND(OR(AND(OR(OR(NOT(CO4&lt;&gt;"DEFAULT"),CO4="")))),A4&lt;&gt;""))</formula>
    </cfRule>
    <cfRule type="expression" dxfId="144" priority="684">
      <formula>IF(VLOOKUP($EC$3,#NAME?,MATCH($A4,#NAME?,0)+1,0)&gt;0,1,0)</formula>
    </cfRule>
    <cfRule type="expression" dxfId="143"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42" priority="688">
      <formula>AND(AND(OR(AND(AND(OR(NOT(DY4="Transportation"),DY4=""))),AND(AND(OR(NOT(DZ4="Transportation"),DZ4=""))),AND(AND(OR(NOT(EA4="Transportation"),EA4=""))),AND(AND(OR(NOT(EB4="Transportation"),EB4=""))),AND(AND(OR(NOT(EC4="Transportation"),EC4="")))),A4&lt;&gt;""))</formula>
    </cfRule>
    <cfRule type="expression" dxfId="141" priority="689">
      <formula>IF(LEN(ED4)&gt;0,1,0)</formula>
    </cfRule>
    <cfRule type="expression" dxfId="140" priority="690">
      <formula>IF(VLOOKUP($ED$3,#NAME?,MATCH($A4,#NAME?,0)+1,0)&gt;0,1,0)</formula>
    </cfRule>
    <cfRule type="expression" dxfId="139"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38" priority="694">
      <formula>AND(AND(OR(AND(OR(OR(NOT(DY4&lt;&gt;"GHS"),DY4=""))),AND(OR(OR(NOT(DZ4&lt;&gt;"GHS"),DZ4=""))),AND(OR(OR(NOT(EA4&lt;&gt;"GHS"),EA4=""))),AND(OR(OR(NOT(EB4&lt;&gt;"GHS"),EB4=""))),AND(OR(OR(NOT(EC4&lt;&gt;"GHS"),EC4="")))),A4&lt;&gt;""))</formula>
    </cfRule>
    <cfRule type="expression" dxfId="137" priority="695">
      <formula>IF(LEN(EE4)&gt;0,1,0)</formula>
    </cfRule>
    <cfRule type="expression" dxfId="136" priority="696">
      <formula>IF(VLOOKUP($EE$3,#NAME?,MATCH($A4,#NAME?,0)+1,0)&gt;0,1,0)</formula>
    </cfRule>
    <cfRule type="expression" dxfId="13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34" priority="700">
      <formula>AND(AND(OR(AND(OR(OR(NOT(DY4&lt;&gt;"Not Applicable"),DY4=""))),AND(OR(OR(NOT(DZ4&lt;&gt;"Not Applicable"),DZ4=""))),AND(OR(OR(NOT(EA4&lt;&gt;"Not Applicable"),EA4=""))),AND(OR(OR(NOT(EB4&lt;&gt;"Not Applicable"),EB4=""))),AND(OR(OR(NOT(EC4&lt;&gt;"Not Applicable"),EC4="")))),A4&lt;&gt;""))</formula>
    </cfRule>
    <cfRule type="expression" dxfId="133" priority="701">
      <formula>IF(LEN(EF4)&gt;0,1,0)</formula>
    </cfRule>
    <cfRule type="expression" dxfId="132" priority="702">
      <formula>IF(VLOOKUP($EF$3,#NAME?,MATCH($A4,#NAME?,0)+1,0)&gt;0,1,0)</formula>
    </cfRule>
    <cfRule type="expression" dxfId="131"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0" priority="706">
      <formula>AND(AND(OR(AND(OR(OR(NOT(DY4&lt;&gt;"Not Applicable"),DY4=""))),AND(OR(OR(NOT(DZ4&lt;&gt;"Not Applicable"),DZ4=""))),AND(OR(OR(NOT(EA4&lt;&gt;"Not Applicable"),EA4=""))),AND(OR(OR(NOT(EB4&lt;&gt;"Not Applicable"),EB4=""))),AND(OR(OR(NOT(EC4&lt;&gt;"Not Applicable"),EC4="")))),A4&lt;&gt;""))</formula>
    </cfRule>
    <cfRule type="expression" dxfId="129" priority="708">
      <formula>IF(VLOOKUP($EG$3,#NAME?,MATCH($A4,#NAME?,0)+1,0)&gt;0,1,0)</formula>
    </cfRule>
    <cfRule type="expression" dxfId="128"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27" priority="707">
      <formula>IF(LEN(EG4)&gt;0,1,0)</formula>
    </cfRule>
  </conditionalFormatting>
  <conditionalFormatting sqref="EH4:EH1048576">
    <cfRule type="expression" dxfId="126" priority="713">
      <formula>IF(VLOOKUP($EH$3,#NAME?,MATCH($A4,#NAME?,0)+1,0)&gt;0,1,0)</formula>
    </cfRule>
    <cfRule type="expression" dxfId="125"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24" priority="718">
      <formula>IF(VLOOKUP($EI$3,#NAME?,MATCH($A4,#NAME?,0)+1,0)&gt;0,1,0)</formula>
    </cfRule>
    <cfRule type="expression" dxfId="12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22" priority="727">
      <formula>AND(IF(IFERROR(VLOOKUP($EJ$3,#NAME?,MATCH($A4,#NAME?,0)+1,0),0)&gt;0,0,1),IF(IFERROR(VLOOKUP($EJ$3,#NAME?,MATCH($A4,#NAME?,0)+1,0),0)&gt;0,0,1),IF(IFERROR(VLOOKUP($EJ$3,#NAME?,MATCH($A4,#NAME?,0)+1,0),0)&gt;0,0,1),IF(IFERROR(MATCH($A4,#NAME?,0),0)&gt;0,1,0))</formula>
    </cfRule>
    <cfRule type="expression" dxfId="121" priority="723">
      <formula>IF(LEN(EJ4)&gt;0,1,0)</formula>
    </cfRule>
    <cfRule type="expression" dxfId="120" priority="724">
      <formula>IF(VLOOKUP($EJ$3,#NAME?,MATCH($A4,#NAME?,0)+1,0)&gt;0,1,0)</formula>
    </cfRule>
    <cfRule type="expression" dxfId="119" priority="722">
      <formula>AND(AND(OR(AND(AND(OR(NOT(DY4="GHS"),DY4=""))),AND(AND(OR(NOT(DZ4="GHS"),DZ4=""))),AND(AND(OR(NOT(EA4="GHS"),EA4=""))),AND(AND(OR(NOT(EB4="GHS"),EB4=""))),AND(AND(OR(NOT(EC4="GHS"),EC4="")))),A4&lt;&gt;""))</formula>
    </cfRule>
  </conditionalFormatting>
  <conditionalFormatting sqref="EK4:EK1048576">
    <cfRule type="expression" dxfId="118" priority="733">
      <formula>AND(IF(IFERROR(VLOOKUP($EK$3,#NAME?,MATCH($A4,#NAME?,0)+1,0),0)&gt;0,0,1),IF(IFERROR(VLOOKUP($EK$3,#NAME?,MATCH($A4,#NAME?,0)+1,0),0)&gt;0,0,1),IF(IFERROR(VLOOKUP($EK$3,#NAME?,MATCH($A4,#NAME?,0)+1,0),0)&gt;0,0,1),IF(IFERROR(MATCH($A4,#NAME?,0),0)&gt;0,1,0))</formula>
    </cfRule>
    <cfRule type="expression" dxfId="117" priority="730">
      <formula>IF(VLOOKUP($EK$3,#NAME?,MATCH($A4,#NAME?,0)+1,0)&gt;0,1,0)</formula>
    </cfRule>
    <cfRule type="expression" dxfId="116" priority="729">
      <formula>IF(LEN(EK4)&gt;0,1,0)</formula>
    </cfRule>
    <cfRule type="expression" dxfId="115" priority="728">
      <formula>AND(AND(OR(AND(AND(OR(NOT(DY4="GHS"),DY4=""))),AND(AND(OR(NOT(DZ4="GHS"),DZ4=""))),AND(AND(OR(NOT(EA4="GHS"),EA4=""))),AND(AND(OR(NOT(EB4="GHS"),EB4=""))),AND(AND(OR(NOT(EC4="GHS"),EC4="")))),A4&lt;&gt;""))</formula>
    </cfRule>
  </conditionalFormatting>
  <conditionalFormatting sqref="EL4:EL1048576">
    <cfRule type="expression" dxfId="114" priority="734">
      <formula>AND(AND(OR(AND(AND(OR(NOT(DY4="GHS"),DY4=""))),AND(AND(OR(NOT(DZ4="GHS"),DZ4=""))),AND(AND(OR(NOT(EA4="GHS"),EA4=""))),AND(AND(OR(NOT(EB4="GHS"),EB4=""))),AND(AND(OR(NOT(EC4="GHS"),EC4="")))),A4&lt;&gt;""))</formula>
    </cfRule>
    <cfRule type="expression" dxfId="113" priority="736">
      <formula>IF(VLOOKUP($EL$3,#NAME?,MATCH($A4,#NAME?,0)+1,0)&gt;0,1,0)</formula>
    </cfRule>
    <cfRule type="expression" dxfId="112"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1" priority="735">
      <formula>IF(LEN(EL4)&gt;0,1,0)</formula>
    </cfRule>
  </conditionalFormatting>
  <conditionalFormatting sqref="EM4:EM1048576">
    <cfRule type="expression" dxfId="110" priority="741">
      <formula>IF(VLOOKUP($EM$3,#NAME?,MATCH($A4,#NAME?,0)+1,0)&gt;0,1,0)</formula>
    </cfRule>
    <cfRule type="expression" dxfId="109"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08" priority="746">
      <formula>IF(VLOOKUP($EN$3,#NAME?,MATCH($A4,#NAME?,0)+1,0)&gt;0,1,0)</formula>
    </cfRule>
    <cfRule type="expression" dxfId="107"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06" priority="751">
      <formula>IF(VLOOKUP($EO$3,#NAME?,MATCH($A4,#NAME?,0)+1,0)&gt;0,1,0)</formula>
    </cfRule>
    <cfRule type="expression" dxfId="10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04" priority="756">
      <formula>IF(VLOOKUP($EP$3,#NAME?,MATCH($A4,#NAME?,0)+1,0)&gt;0,1,0)</formula>
    </cfRule>
    <cfRule type="expression" dxfId="103"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02" priority="761">
      <formula>IF(VLOOKUP($EQ$3,#NAME?,MATCH($A4,#NAME?,0)+1,0)&gt;0,1,0)</formula>
    </cfRule>
    <cfRule type="expression" dxfId="101"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0" priority="766">
      <formula>IF(VLOOKUP($ER$3,#NAME?,MATCH($A4,#NAME?,0)+1,0)&gt;0,1,0)</formula>
    </cfRule>
    <cfRule type="expression" dxfId="99"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98" priority="771">
      <formula>IF(VLOOKUP($ES$3,#NAME?,MATCH($A4,#NAME?,0)+1,0)&gt;0,1,0)</formula>
    </cfRule>
    <cfRule type="expression" dxfId="97"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96" priority="776">
      <formula>IF(VLOOKUP($ET$3,#NAME?,MATCH($A4,#NAME?,0)+1,0)&gt;0,1,0)</formula>
    </cfRule>
    <cfRule type="expression" dxfId="9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94" priority="781">
      <formula>IF(VLOOKUP($EU$3,#NAME?,MATCH($A4,#NAME?,0)+1,0)&gt;0,1,0)</formula>
    </cfRule>
    <cfRule type="expression" dxfId="93"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92" priority="786">
      <formula>IF(VLOOKUP($EV$3,#NAME?,MATCH($A4,#NAME?,0)+1,0)&gt;0,1,0)</formula>
    </cfRule>
    <cfRule type="expression" dxfId="91"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0" priority="791">
      <formula>IF(VLOOKUP($EW$3,#NAME?,MATCH($A4,#NAME?,0)+1,0)&gt;0,1,0)</formula>
    </cfRule>
    <cfRule type="expression" dxfId="89"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88" priority="796">
      <formula>IF(VLOOKUP($EX$3,#NAME?,MATCH($A4,#NAME?,0)+1,0)&gt;0,1,0)</formula>
    </cfRule>
    <cfRule type="expression" dxfId="87"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86" priority="801">
      <formula>IF(VLOOKUP($EY$3,#NAME?,MATCH($A4,#NAME?,0)+1,0)&gt;0,1,0)</formula>
    </cfRule>
    <cfRule type="expression" dxfId="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84" priority="809">
      <formula>AND(IF(IFERROR(VLOOKUP($EZ$3,#NAME?,MATCH($A4,#NAME?,0)+1,0),0)&gt;0,0,1),IF(IFERROR(VLOOKUP($EZ$3,#NAME?,MATCH($A4,#NAME?,0)+1,0),0)&gt;0,0,1),IF(IFERROR(VLOOKUP($EZ$3,#NAME?,MATCH($A4,#NAME?,0)+1,0),0)&gt;0,0,1),IF(IFERROR(MATCH($A4,#NAME?,0),0)&gt;0,1,0))</formula>
    </cfRule>
    <cfRule type="expression" dxfId="83" priority="806">
      <formula>IF(VLOOKUP($EZ$3,#NAME?,MATCH($A4,#NAME?,0)+1,0)&gt;0,1,0)</formula>
    </cfRule>
  </conditionalFormatting>
  <conditionalFormatting sqref="FA4:FA1048576">
    <cfRule type="expression" dxfId="82" priority="811">
      <formula>IF(VLOOKUP($FA$3,#NAME?,MATCH($A4,#NAME?,0)+1,0)&gt;0,1,0)</formula>
    </cfRule>
    <cfRule type="expression" dxfId="81"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0" priority="816">
      <formula>IF(VLOOKUP($FB$3,#NAME?,MATCH($A4,#NAME?,0)+1,0)&gt;0,1,0)</formula>
    </cfRule>
    <cfRule type="expression" dxfId="79"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78" priority="821">
      <formula>IF(VLOOKUP($FC$3,#NAME?,MATCH($A4,#NAME?,0)+1,0)&gt;0,1,0)</formula>
    </cfRule>
    <cfRule type="expression" dxfId="77"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76" priority="826">
      <formula>IF(VLOOKUP($FD$3,#NAME?,MATCH($A4,#NAME?,0)+1,0)&gt;0,1,0)</formula>
    </cfRule>
    <cfRule type="expression" dxfId="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74" priority="831">
      <formula>IF(VLOOKUP($FE$3,#NAME?,MATCH($A4,#NAME?,0)+1,0)&gt;0,1,0)</formula>
    </cfRule>
    <cfRule type="expression" dxfId="73"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72" priority="839">
      <formula>AND(IF(IFERROR(VLOOKUP($FF$3,#NAME?,MATCH($A4,#NAME?,0)+1,0),0)&gt;0,0,1),IF(IFERROR(VLOOKUP($FF$3,#NAME?,MATCH($A4,#NAME?,0)+1,0),0)&gt;0,0,1),IF(IFERROR(VLOOKUP($FF$3,#NAME?,MATCH($A4,#NAME?,0)+1,0),0)&gt;0,0,1),IF(IFERROR(MATCH($A4,#NAME?,0),0)&gt;0,1,0))</formula>
    </cfRule>
    <cfRule type="expression" dxfId="71" priority="836">
      <formula>IF(VLOOKUP($FF$3,#NAME?,MATCH($A4,#NAME?,0)+1,0)&gt;0,1,0)</formula>
    </cfRule>
  </conditionalFormatting>
  <conditionalFormatting sqref="FG4:FG1048576">
    <cfRule type="expression" dxfId="70" priority="844">
      <formula>AND(IF(IFERROR(VLOOKUP($FG$3,#NAME?,MATCH($A4,#NAME?,0)+1,0),0)&gt;0,0,1),IF(IFERROR(VLOOKUP($FG$3,#NAME?,MATCH($A4,#NAME?,0)+1,0),0)&gt;0,0,1),IF(IFERROR(VLOOKUP($FG$3,#NAME?,MATCH($A4,#NAME?,0)+1,0),0)&gt;0,0,1),IF(IFERROR(MATCH($A4,#NAME?,0),0)&gt;0,1,0))</formula>
    </cfRule>
    <cfRule type="expression" dxfId="69" priority="841">
      <formula>IF(VLOOKUP($FG$3,#NAME?,MATCH($A4,#NAME?,0)+1,0)&gt;0,1,0)</formula>
    </cfRule>
  </conditionalFormatting>
  <conditionalFormatting sqref="FH4:FH1048576 FI5:FJ204">
    <cfRule type="expression" dxfId="68" priority="849">
      <formula>AND(IF(IFERROR(VLOOKUP($FH$3,#NAME?,MATCH($A4,#NAME?,0)+1,0),0)&gt;0,0,1),IF(IFERROR(VLOOKUP($FH$3,#NAME?,MATCH($A4,#NAME?,0)+1,0),0)&gt;0,0,1),IF(IFERROR(VLOOKUP($FH$3,#NAME?,MATCH($A4,#NAME?,0)+1,0),0)&gt;0,0,1),IF(IFERROR(MATCH($A4,#NAME?,0),0)&gt;0,1,0))</formula>
    </cfRule>
    <cfRule type="expression" dxfId="67" priority="846">
      <formula>IF(VLOOKUP($FH$3,#NAME?,MATCH($A4,#NAME?,0)+1,0)&gt;0,1,0)</formula>
    </cfRule>
  </conditionalFormatting>
  <conditionalFormatting sqref="FI4 FI7:FI1048576">
    <cfRule type="expression" dxfId="66"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65" priority="850">
      <formula>IF(LEN(FI4)&gt;0,1,0)</formula>
    </cfRule>
    <cfRule type="expression" dxfId="64" priority="851">
      <formula>IF(VLOOKUP($FI$3,#NAME?,MATCH($A4,#NAME?,0)+1,0)&gt;0,1,0)</formula>
    </cfRule>
  </conditionalFormatting>
  <conditionalFormatting sqref="FI5:FJ204">
    <cfRule type="expression" dxfId="63" priority="845">
      <formula>IF(LEN(FI5)&gt;0,1,0)</formula>
    </cfRule>
  </conditionalFormatting>
  <conditionalFormatting sqref="FJ7:FJ1048576">
    <cfRule type="expression" dxfId="62" priority="855">
      <formula>IF(LEN(FJ8)&gt;0,1,0)</formula>
    </cfRule>
    <cfRule type="expression" dxfId="61" priority="856">
      <formula>IF(VLOOKUP($FJ$3,#NAME?,MATCH($A8,#NAME?,0)+1,0)&gt;0,1,0)</formula>
    </cfRule>
    <cfRule type="expression" dxfId="6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59" priority="861">
      <formula>IF(VLOOKUP($FK$3,#NAME?,MATCH($A4,#NAME?,0)+1,0)&gt;0,1,0)</formula>
    </cfRule>
    <cfRule type="expression" dxfId="58"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57" priority="860">
      <formula>IF(LEN(FK4)&gt;0,1,0)</formula>
    </cfRule>
  </conditionalFormatting>
  <conditionalFormatting sqref="FL4:FL1048576">
    <cfRule type="expression" dxfId="56" priority="869">
      <formula>AND(IF(IFERROR(VLOOKUP($FL$3,#NAME?,MATCH($A4,#NAME?,0)+1,0),0)&gt;0,0,1),IF(IFERROR(VLOOKUP($FL$3,#NAME?,MATCH($A4,#NAME?,0)+1,0),0)&gt;0,0,1),IF(IFERROR(VLOOKUP($FL$3,#NAME?,MATCH($A4,#NAME?,0)+1,0),0)&gt;0,0,1),IF(IFERROR(MATCH($A4,#NAME?,0),0)&gt;0,1,0))</formula>
    </cfRule>
    <cfRule type="expression" dxfId="55" priority="866">
      <formula>IF(VLOOKUP($FL$3,#NAME?,MATCH($A4,#NAME?,0)+1,0)&gt;0,1,0)</formula>
    </cfRule>
  </conditionalFormatting>
  <conditionalFormatting sqref="FM4:FM1048576">
    <cfRule type="expression" dxfId="54" priority="871">
      <formula>IF(VLOOKUP($FM$3,#NAME?,MATCH($A4,#NAME?,0)+1,0)&gt;0,1,0)</formula>
    </cfRule>
    <cfRule type="expression" dxfId="53"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52" priority="876">
      <formula>IF(VLOOKUP($FN$3,#NAME?,MATCH($A4,#NAME?,0)+1,0)&gt;0,1,0)</formula>
    </cfRule>
    <cfRule type="expression" dxfId="51"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50"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49" priority="53">
      <formula>IF(LEN(K4)&gt;0,1,0)</formula>
    </cfRule>
  </conditionalFormatting>
  <conditionalFormatting sqref="FO5:FO204 K4:K211">
    <cfRule type="expression" dxfId="48" priority="1030">
      <formula>IF(LEN(K4)&gt;0,1,0)</formula>
    </cfRule>
    <cfRule type="expression" dxfId="47" priority="1031">
      <formula>IF(VLOOKUP($K$3,#NAME?,MATCH($A4,#NAME?,0)+1,0)&gt;0,1,0)</formula>
    </cfRule>
  </conditionalFormatting>
  <conditionalFormatting sqref="FO5:FO204 K5:K1048576">
    <cfRule type="expression" dxfId="46" priority="57">
      <formula>AND(IF(IFERROR(VLOOKUP($K$3,#NAME?,MATCH($A5,#NAME?,0)+1,0),0)&gt;0,0,1),IF(IFERROR(VLOOKUP($K$3,#NAME?,MATCH($A5,#NAME?,0)+1,0),0)&gt;0,0,1),IF(IFERROR(VLOOKUP($K$3,#NAME?,MATCH($A5,#NAME?,0)+1,0),0)&gt;0,0,1),IF(IFERROR(MATCH($A5,#NAME?,0),0)&gt;0,1,0))</formula>
    </cfRule>
    <cfRule type="expression" dxfId="45" priority="54">
      <formula>IF(VLOOKUP($K$3,#NAME?,MATCH($A5,#NAME?,0)+1,0)&gt;0,1,0)</formula>
    </cfRule>
  </conditionalFormatting>
  <conditionalFormatting sqref="FO122:FO1048576 FO4">
    <cfRule type="expression" dxfId="44" priority="881">
      <formula>IF(VLOOKUP($FO$3,#NAME?,MATCH($A4,#NAME?,0)+1,0)&gt;0,1,0)</formula>
    </cfRule>
  </conditionalFormatting>
  <conditionalFormatting sqref="FO122:FO1048576">
    <cfRule type="expression" dxfId="43" priority="880">
      <formula>IF(LEN(FO122)&gt;0,1,0)</formula>
    </cfRule>
  </conditionalFormatting>
  <conditionalFormatting sqref="FP4:FP1048576">
    <cfRule type="expression" dxfId="42" priority="889">
      <formula>AND(IF(IFERROR(VLOOKUP($FP$3,#NAME?,MATCH($A4,#NAME?,0)+1,0),0)&gt;0,0,1),IF(IFERROR(VLOOKUP($FP$3,#NAME?,MATCH($A4,#NAME?,0)+1,0),0)&gt;0,0,1),IF(IFERROR(VLOOKUP($FP$3,#NAME?,MATCH($A4,#NAME?,0)+1,0),0)&gt;0,0,1),IF(IFERROR(MATCH($A4,#NAME?,0),0)&gt;0,1,0))</formula>
    </cfRule>
    <cfRule type="expression" dxfId="41" priority="886">
      <formula>IF(VLOOKUP($FP$3,#NAME?,MATCH($A4,#NAME?,0)+1,0)&gt;0,1,0)</formula>
    </cfRule>
  </conditionalFormatting>
  <conditionalFormatting sqref="FP4:GJ1048576">
    <cfRule type="expression" dxfId="40" priority="885">
      <formula>IF(LEN(FP4)&gt;0,1,0)</formula>
    </cfRule>
  </conditionalFormatting>
  <conditionalFormatting sqref="FQ4:FQ1048576">
    <cfRule type="expression" dxfId="39" priority="894">
      <formula>AND(IF(IFERROR(VLOOKUP($FQ$3,#NAME?,MATCH($A4,#NAME?,0)+1,0),0)&gt;0,0,1),IF(IFERROR(VLOOKUP($FQ$3,#NAME?,MATCH($A4,#NAME?,0)+1,0),0)&gt;0,0,1),IF(IFERROR(VLOOKUP($FQ$3,#NAME?,MATCH($A4,#NAME?,0)+1,0),0)&gt;0,0,1),IF(IFERROR(MATCH($A4,#NAME?,0),0)&gt;0,1,0))</formula>
    </cfRule>
    <cfRule type="expression" dxfId="38" priority="891">
      <formula>IF(VLOOKUP($FQ$3,#NAME?,MATCH($A4,#NAME?,0)+1,0)&gt;0,1,0)</formula>
    </cfRule>
  </conditionalFormatting>
  <conditionalFormatting sqref="FR4:FR1048576">
    <cfRule type="expression" dxfId="37" priority="896">
      <formula>IF(VLOOKUP($FR$3,#NAME?,MATCH($A4,#NAME?,0)+1,0)&gt;0,1,0)</formula>
    </cfRule>
    <cfRule type="expression" dxfId="36"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35" priority="904">
      <formula>AND(IF(IFERROR(VLOOKUP($FS$3,#NAME?,MATCH($A4,#NAME?,0)+1,0),0)&gt;0,0,1),IF(IFERROR(VLOOKUP($FS$3,#NAME?,MATCH($A4,#NAME?,0)+1,0),0)&gt;0,0,1),IF(IFERROR(VLOOKUP($FS$3,#NAME?,MATCH($A4,#NAME?,0)+1,0),0)&gt;0,0,1),IF(IFERROR(MATCH($A4,#NAME?,0),0)&gt;0,1,0))</formula>
    </cfRule>
    <cfRule type="expression" dxfId="34" priority="901">
      <formula>IF(VLOOKUP($FS$3,#NAME?,MATCH($A4,#NAME?,0)+1,0)&gt;0,1,0)</formula>
    </cfRule>
  </conditionalFormatting>
  <conditionalFormatting sqref="FT4:FT1048576">
    <cfRule type="expression" dxfId="33" priority="906">
      <formula>IF(VLOOKUP($FT$3,#NAME?,MATCH($A4,#NAME?,0)+1,0)&gt;0,1,0)</formula>
    </cfRule>
    <cfRule type="expression" dxfId="32"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1" priority="911">
      <formula>IF(VLOOKUP($FU$3,#NAME?,MATCH($A4,#NAME?,0)+1,0)&gt;0,1,0)</formula>
    </cfRule>
    <cfRule type="expression" dxfId="3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29" priority="919">
      <formula>AND(IF(IFERROR(VLOOKUP($FV$3,#NAME?,MATCH($A4,#NAME?,0)+1,0),0)&gt;0,0,1),IF(IFERROR(VLOOKUP($FV$3,#NAME?,MATCH($A4,#NAME?,0)+1,0),0)&gt;0,0,1),IF(IFERROR(VLOOKUP($FV$3,#NAME?,MATCH($A4,#NAME?,0)+1,0),0)&gt;0,0,1),IF(IFERROR(MATCH($A4,#NAME?,0),0)&gt;0,1,0))</formula>
    </cfRule>
    <cfRule type="expression" dxfId="28" priority="916">
      <formula>IF(VLOOKUP($FV$3,#NAME?,MATCH($A4,#NAME?,0)+1,0)&gt;0,1,0)</formula>
    </cfRule>
  </conditionalFormatting>
  <conditionalFormatting sqref="FW4:FW1048576">
    <cfRule type="expression" dxfId="27" priority="921">
      <formula>IF(VLOOKUP($FW$3,#NAME?,MATCH($A4,#NAME?,0)+1,0)&gt;0,1,0)</formula>
    </cfRule>
    <cfRule type="expression" dxfId="26"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25" priority="926">
      <formula>IF(VLOOKUP($FX$3,#NAME?,MATCH($A4,#NAME?,0)+1,0)&gt;0,1,0)</formula>
    </cfRule>
    <cfRule type="expression" dxfId="24"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23" priority="931">
      <formula>IF(VLOOKUP($FY$3,#NAME?,MATCH($A4,#NAME?,0)+1,0)&gt;0,1,0)</formula>
    </cfRule>
    <cfRule type="expression" dxfId="22"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1" priority="936">
      <formula>IF(VLOOKUP($FZ$3,#NAME?,MATCH($A4,#NAME?,0)+1,0)&gt;0,1,0)</formula>
    </cfRule>
    <cfRule type="expression" dxfId="2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9" priority="941">
      <formula>IF(VLOOKUP($GA$3,#NAME?,MATCH($A4,#NAME?,0)+1,0)&gt;0,1,0)</formula>
    </cfRule>
    <cfRule type="expression" dxfId="18"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7" priority="946">
      <formula>IF(VLOOKUP($GB$3,#NAME?,MATCH($A4,#NAME?,0)+1,0)&gt;0,1,0)</formula>
    </cfRule>
    <cfRule type="expression" dxfId="16"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 priority="951">
      <formula>IF(VLOOKUP($GC$3,#NAME?,MATCH($A4,#NAME?,0)+1,0)&gt;0,1,0)</formula>
    </cfRule>
    <cfRule type="expression" dxfId="14"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 priority="956">
      <formula>IF(VLOOKUP($GD$3,#NAME?,MATCH($A4,#NAME?,0)+1,0)&gt;0,1,0)</formula>
    </cfRule>
    <cfRule type="expression" dxfId="12"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1" priority="961">
      <formula>IF(VLOOKUP($GE$3,#NAME?,MATCH($A4,#NAME?,0)+1,0)&gt;0,1,0)</formula>
    </cfRule>
    <cfRule type="expression" dxfId="1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9" priority="966">
      <formula>IF(VLOOKUP($GF$3,#NAME?,MATCH($A4,#NAME?,0)+1,0)&gt;0,1,0)</formula>
    </cfRule>
    <cfRule type="expression" dxfId="8"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7" priority="974">
      <formula>AND(IF(IFERROR(VLOOKUP($GG$3,#NAME?,MATCH($A4,#NAME?,0)+1,0),0)&gt;0,0,1),IF(IFERROR(VLOOKUP($GG$3,#NAME?,MATCH($A4,#NAME?,0)+1,0),0)&gt;0,0,1),IF(IFERROR(VLOOKUP($GG$3,#NAME?,MATCH($A4,#NAME?,0)+1,0),0)&gt;0,0,1),IF(IFERROR(MATCH($A4,#NAME?,0),0)&gt;0,1,0))</formula>
    </cfRule>
    <cfRule type="expression" dxfId="6" priority="971">
      <formula>IF(VLOOKUP($GG$3,#NAME?,MATCH($A4,#NAME?,0)+1,0)&gt;0,1,0)</formula>
    </cfRule>
  </conditionalFormatting>
  <conditionalFormatting sqref="GH4:GH1048576">
    <cfRule type="expression" dxfId="5" priority="979">
      <formula>AND(IF(IFERROR(VLOOKUP($GH$3,#NAME?,MATCH($A4,#NAME?,0)+1,0),0)&gt;0,0,1),IF(IFERROR(VLOOKUP($GH$3,#NAME?,MATCH($A4,#NAME?,0)+1,0),0)&gt;0,0,1),IF(IFERROR(VLOOKUP($GH$3,#NAME?,MATCH($A4,#NAME?,0)+1,0),0)&gt;0,0,1),IF(IFERROR(MATCH($A4,#NAME?,0),0)&gt;0,1,0))</formula>
    </cfRule>
    <cfRule type="expression" dxfId="4" priority="976">
      <formula>IF(VLOOKUP($GH$3,#NAME?,MATCH($A4,#NAME?,0)+1,0)&gt;0,1,0)</formula>
    </cfRule>
  </conditionalFormatting>
  <conditionalFormatting sqref="GI4:GI1048576">
    <cfRule type="expression" dxfId="3" priority="984">
      <formula>AND(IF(IFERROR(VLOOKUP($GI$3,#NAME?,MATCH($A4,#NAME?,0)+1,0),0)&gt;0,0,1),IF(IFERROR(VLOOKUP($GI$3,#NAME?,MATCH($A4,#NAME?,0)+1,0),0)&gt;0,0,1),IF(IFERROR(VLOOKUP($GI$3,#NAME?,MATCH($A4,#NAME?,0)+1,0),0)&gt;0,0,1),IF(IFERROR(MATCH($A4,#NAME?,0),0)&gt;0,1,0))</formula>
    </cfRule>
    <cfRule type="expression" dxfId="2" priority="981">
      <formula>IF(VLOOKUP($GI$3,#NAME?,MATCH($A4,#NAME?,0)+1,0)&gt;0,1,0)</formula>
    </cfRule>
  </conditionalFormatting>
  <conditionalFormatting sqref="GJ4:GJ1048576">
    <cfRule type="expression" dxfId="1" priority="989">
      <formula>AND(IF(IFERROR(VLOOKUP($GJ$3,#NAME?,MATCH($A4,#NAME?,0)+1,0),0)&gt;0,0,1),IF(IFERROR(VLOOKUP($GJ$3,#NAME?,MATCH($A4,#NAME?,0)+1,0),0)&gt;0,0,1),IF(IFERROR(VLOOKUP($GJ$3,#NAME?,MATCH($A4,#NAME?,0)+1,0),0)&gt;0,0,1),IF(IFERROR(MATCH($A4,#NAME?,0),0)&gt;0,1,0))</formula>
    </cfRule>
    <cfRule type="expression" dxfId="0"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533" priority="1">
      <formula>IF(LEN(B3)&gt;0,1,0)</formula>
    </cfRule>
    <cfRule type="expression" dxfId="532" priority="2">
      <formula>IF(VLOOKUP($AH$3,#NAME?,MATCH($A2,#NAME?,0)+1,0)&gt;0,1,0)</formula>
    </cfRule>
    <cfRule type="expression" dxfId="531" priority="3">
      <formula>IF(VLOOKUP($AH$3,#NAME?,MATCH($A2,#NAME?,0)+1,0)&gt;0,1,0)</formula>
    </cfRule>
    <cfRule type="expression" dxfId="530" priority="4">
      <formula>IF(VLOOKUP($AH$3,#NAME?,MATCH($A2,#NAME?,0)+1,0)&gt;0,1,0)</formula>
    </cfRule>
    <cfRule type="expression" dxfId="529"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28" priority="1">
      <formula>IF(LEN(B3)&gt;0,1,0)</formula>
    </cfRule>
    <cfRule type="expression" dxfId="527" priority="2">
      <formula>IF(VLOOKUP($AH$3,#NAME?,MATCH($A2,#NAME?,0)+1,0)&gt;0,1,0)</formula>
    </cfRule>
    <cfRule type="expression" dxfId="526" priority="3">
      <formula>IF(VLOOKUP($AH$3,#NAME?,MATCH($A2,#NAME?,0)+1,0)&gt;0,1,0)</formula>
    </cfRule>
    <cfRule type="expression" dxfId="525" priority="4">
      <formula>IF(VLOOKUP($AH$3,#NAME?,MATCH($A2,#NAME?,0)+1,0)&gt;0,1,0)</formula>
    </cfRule>
    <cfRule type="expression" dxfId="524"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523" priority="1">
      <formula>IF(LEN(B3)&gt;0,1,0)</formula>
    </cfRule>
    <cfRule type="expression" dxfId="522" priority="2">
      <formula>IF(VLOOKUP($AH$3,#NAME?,MATCH($A2,#NAME?,0)+1,0)&gt;0,1,0)</formula>
    </cfRule>
    <cfRule type="expression" dxfId="521" priority="3">
      <formula>IF(VLOOKUP($AH$3,#NAME?,MATCH($A2,#NAME?,0)+1,0)&gt;0,1,0)</formula>
    </cfRule>
    <cfRule type="expression" dxfId="520" priority="4">
      <formula>IF(VLOOKUP($AH$3,#NAME?,MATCH($A2,#NAME?,0)+1,0)&gt;0,1,0)</formula>
    </cfRule>
    <cfRule type="expression" dxfId="519"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5" zoomScaleNormal="100" workbookViewId="0">
      <selection activeCell="B37" sqref="B37"/>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ht="28" x14ac:dyDescent="0.15">
      <c r="A3" s="37" t="s">
        <v>354</v>
      </c>
      <c r="B3" s="38" t="s">
        <v>696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t="b">
        <f>FALSE()</f>
        <v>0</v>
      </c>
      <c r="D4" t="b">
        <f>TRUE()</f>
        <v>1</v>
      </c>
      <c r="E4" s="36">
        <v>5714401510017</v>
      </c>
      <c r="F4" s="36"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4" t="b">
        <f>TRUE()</f>
        <v>1</v>
      </c>
      <c r="J4" s="45" t="b">
        <f>FALSE()</f>
        <v>0</v>
      </c>
      <c r="K4" s="36" t="s">
        <v>698</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https://raw.githubusercontent.com/PatrickVibild/TellusAmazonPictures/master/pictures/Lenovo/T510%20/RG/DE/1.jpg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https://raw.githubusercontent.com/PatrickVibild/TellusAmazonPictures/master/pictures/Lenovo/T510%20/RG/DE/2.jpg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https://raw.githubusercontent.com/PatrickVibild/TellusAmazonPictures/master/pictures/Lenovo/T510%20/RG/DE/3.jpg</v>
      </c>
      <c r="P4" t="str">
        <f t="shared" ref="P4:P35" si="3">IF(ISBLANK(K4),"",IF(L4, "https://raw.githubusercontent.com/PatrickVibild/TellusAmazonPictures/master/pictures/"&amp;K4&amp;"/4.jpg", ""))</f>
        <v>https://raw.githubusercontent.com/PatrickVibild/TellusAmazonPictures/master/pictures/Lenovo/T510%20/RG/DE/4.jpg</v>
      </c>
      <c r="Q4" t="str">
        <f t="shared" ref="Q4:Q35" si="4">IF(ISBLANK(K4),"",IF(L4, "https://raw.githubusercontent.com/PatrickVibild/TellusAmazonPictures/master/pictures/"&amp;K4&amp;"/5.jpg", ""))</f>
        <v>https://raw.githubusercontent.com/PatrickVibild/TellusAmazonPictures/master/pictures/Lenovo/T510%20/RG/DE/5.jpg</v>
      </c>
      <c r="R4" t="str">
        <f t="shared" ref="R4:R35" si="5">IF(ISBLANK(K4),"",IF(L4, "https://raw.githubusercontent.com/PatrickVibild/TellusAmazonPictures/master/pictures/"&amp;K4&amp;"/6.jpg", ""))</f>
        <v>https://raw.githubusercontent.com/PatrickVibild/TellusAmazonPictures/master/pictures/Lenovo/T510%20/RG/DE/6.jpg</v>
      </c>
      <c r="S4" t="str">
        <f t="shared" ref="S4:S35" si="6">IF(ISBLANK(K4),"",IF(L4, "https://raw.githubusercontent.com/PatrickVibild/TellusAmazonPictures/master/pictures/"&amp;K4&amp;"/7.jpg", ""))</f>
        <v>https://raw.githubusercontent.com/PatrickVibild/TellusAmazonPictures/master/pictures/Lenovo/T510%20/RG/DE/7.jpg</v>
      </c>
      <c r="T4" t="str">
        <f t="shared" ref="T4:T35" si="7">IF(ISBLANK(K4),"",IF(L4, "https://raw.githubusercontent.com/PatrickVibild/TellusAmazonPictures/master/pictures/"&amp;K4&amp;"/8.jpg",""))</f>
        <v>https://raw.githubusercontent.com/PatrickVibild/TellusAmazonPictures/master/pictures/Lenovo/T510%20/RG/DE/8.jpg</v>
      </c>
      <c r="U4" t="str">
        <f t="shared" ref="U4:U35" si="8">IF(ISBLANK(K4),"",IF(L4, "https://raw.githubusercontent.com/PatrickVibild/TellusAmazonPictures/master/pictures/"&amp;K4&amp;"/9.jpg", ""))</f>
        <v>https://raw.githubusercontent.com/PatrickVibild/TellusAmazonPictures/master/pictures/Lenovo/T510%20/RG/DE/9.jpg</v>
      </c>
      <c r="V4" s="43">
        <f>MATCH(G4,options!$D$1:$D$20,0)</f>
        <v>1</v>
      </c>
    </row>
    <row r="5" spans="1:22" ht="28" x14ac:dyDescent="0.15">
      <c r="A5" s="37" t="s">
        <v>371</v>
      </c>
      <c r="B5" s="41"/>
      <c r="C5" s="42" t="b">
        <f>FALSE()</f>
        <v>0</v>
      </c>
      <c r="D5" s="42" t="b">
        <f>TRUE()</f>
        <v>1</v>
      </c>
      <c r="E5" s="36">
        <v>5714401510024</v>
      </c>
      <c r="F5" s="36"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4" t="b">
        <f>TRUE()</f>
        <v>1</v>
      </c>
      <c r="J5" s="45" t="b">
        <f>FALSE()</f>
        <v>0</v>
      </c>
      <c r="K5" s="36" t="s">
        <v>699</v>
      </c>
      <c r="L5" s="46" t="b">
        <f>TRUE()</f>
        <v>1</v>
      </c>
      <c r="M5" s="47" t="str">
        <f t="shared" si="0"/>
        <v>https://raw.githubusercontent.com/PatrickVibild/TellusAmazonPictures/master/pictures/Lenovo/T510%20/RG/FR/1.jpg</v>
      </c>
      <c r="N5" s="47" t="str">
        <f t="shared" si="1"/>
        <v>https://raw.githubusercontent.com/PatrickVibild/TellusAmazonPictures/master/pictures/Lenovo/T510%20/RG/FR/2.jpg</v>
      </c>
      <c r="O5" s="48" t="str">
        <f t="shared" si="2"/>
        <v>https://raw.githubusercontent.com/PatrickVibild/TellusAmazonPictures/master/pictures/Lenovo/T510%20/RG/FR/3.jpg</v>
      </c>
      <c r="P5" t="str">
        <f t="shared" si="3"/>
        <v>https://raw.githubusercontent.com/PatrickVibild/TellusAmazonPictures/master/pictures/Lenovo/T510%20/RG/FR/4.jpg</v>
      </c>
      <c r="Q5" t="str">
        <f t="shared" si="4"/>
        <v>https://raw.githubusercontent.com/PatrickVibild/TellusAmazonPictures/master/pictures/Lenovo/T510%20/RG/FR/5.jpg</v>
      </c>
      <c r="R5" t="str">
        <f t="shared" si="5"/>
        <v>https://raw.githubusercontent.com/PatrickVibild/TellusAmazonPictures/master/pictures/Lenovo/T510%20/RG/FR/6.jpg</v>
      </c>
      <c r="S5" t="str">
        <f t="shared" si="6"/>
        <v>https://raw.githubusercontent.com/PatrickVibild/TellusAmazonPictures/master/pictures/Lenovo/T510%20/RG/FR/7.jpg</v>
      </c>
      <c r="T5" t="str">
        <f t="shared" si="7"/>
        <v>https://raw.githubusercontent.com/PatrickVibild/TellusAmazonPictures/master/pictures/Lenovo/T510%20/RG/FR/8.jpg</v>
      </c>
      <c r="U5" t="str">
        <f t="shared" si="8"/>
        <v>https://raw.githubusercontent.com/PatrickVibild/TellusAmazonPictures/master/pictures/Lenovo/T510%20/RG/FR/9.jpg</v>
      </c>
      <c r="V5" s="43">
        <f>MATCH(G5,options!$D$1:$D$20,0)</f>
        <v>2</v>
      </c>
    </row>
    <row r="6" spans="1:22" ht="28" x14ac:dyDescent="0.15">
      <c r="A6" s="37" t="s">
        <v>373</v>
      </c>
      <c r="B6" s="49" t="s">
        <v>414</v>
      </c>
      <c r="C6" s="42" t="b">
        <f>FALSE()</f>
        <v>0</v>
      </c>
      <c r="D6" s="42" t="b">
        <f>TRUE()</f>
        <v>1</v>
      </c>
      <c r="E6" s="36">
        <v>5714401510031</v>
      </c>
      <c r="F6" s="36"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4" t="b">
        <f>TRUE()</f>
        <v>1</v>
      </c>
      <c r="J6" s="45" t="b">
        <f>FALSE()</f>
        <v>0</v>
      </c>
      <c r="K6" s="36" t="s">
        <v>700</v>
      </c>
      <c r="L6" s="46" t="b">
        <f>TRUE()</f>
        <v>1</v>
      </c>
      <c r="M6" s="47" t="str">
        <f t="shared" si="0"/>
        <v>https://raw.githubusercontent.com/PatrickVibild/TellusAmazonPictures/master/pictures/Lenovo/T510%20/RG/IT/1.jpg</v>
      </c>
      <c r="N6" s="47" t="str">
        <f t="shared" si="1"/>
        <v>https://raw.githubusercontent.com/PatrickVibild/TellusAmazonPictures/master/pictures/Lenovo/T510%20/RG/IT/2.jpg</v>
      </c>
      <c r="O6" s="48" t="str">
        <f t="shared" si="2"/>
        <v>https://raw.githubusercontent.com/PatrickVibild/TellusAmazonPictures/master/pictures/Lenovo/T510%20/RG/IT/3.jpg</v>
      </c>
      <c r="P6" t="str">
        <f t="shared" si="3"/>
        <v>https://raw.githubusercontent.com/PatrickVibild/TellusAmazonPictures/master/pictures/Lenovo/T510%20/RG/IT/4.jpg</v>
      </c>
      <c r="Q6" t="str">
        <f t="shared" si="4"/>
        <v>https://raw.githubusercontent.com/PatrickVibild/TellusAmazonPictures/master/pictures/Lenovo/T510%20/RG/IT/5.jpg</v>
      </c>
      <c r="R6" t="str">
        <f t="shared" si="5"/>
        <v>https://raw.githubusercontent.com/PatrickVibild/TellusAmazonPictures/master/pictures/Lenovo/T510%20/RG/IT/6.jpg</v>
      </c>
      <c r="S6" t="str">
        <f t="shared" si="6"/>
        <v>https://raw.githubusercontent.com/PatrickVibild/TellusAmazonPictures/master/pictures/Lenovo/T510%20/RG/IT/7.jpg</v>
      </c>
      <c r="T6" t="str">
        <f t="shared" si="7"/>
        <v>https://raw.githubusercontent.com/PatrickVibild/TellusAmazonPictures/master/pictures/Lenovo/T510%20/RG/IT/8.jpg</v>
      </c>
      <c r="U6" t="str">
        <f t="shared" si="8"/>
        <v>https://raw.githubusercontent.com/PatrickVibild/TellusAmazonPictures/master/pictures/Lenovo/T510%20/RG/IT/9.jpg</v>
      </c>
      <c r="V6" s="43">
        <f>MATCH(G6,options!$D$1:$D$20,0)</f>
        <v>3</v>
      </c>
    </row>
    <row r="7" spans="1:22" ht="28" x14ac:dyDescent="0.15">
      <c r="A7" s="37" t="s">
        <v>376</v>
      </c>
      <c r="B7" s="50" t="str">
        <f>IF(B6=options!C1,"32","41")</f>
        <v>32</v>
      </c>
      <c r="C7" s="42" t="b">
        <f>FALSE()</f>
        <v>0</v>
      </c>
      <c r="D7" s="42" t="b">
        <f>TRUE()</f>
        <v>1</v>
      </c>
      <c r="E7" s="36">
        <v>5714401510048</v>
      </c>
      <c r="F7" s="36"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4" t="b">
        <f>TRUE()</f>
        <v>1</v>
      </c>
      <c r="J7" s="45" t="b">
        <f>FALSE()</f>
        <v>0</v>
      </c>
      <c r="K7" s="36" t="s">
        <v>701</v>
      </c>
      <c r="L7" s="46" t="b">
        <f>TRUE()</f>
        <v>1</v>
      </c>
      <c r="M7" s="47" t="str">
        <f t="shared" si="0"/>
        <v>https://raw.githubusercontent.com/PatrickVibild/TellusAmazonPictures/master/pictures/Lenovo/T510%20/RG/ES/1.jpg</v>
      </c>
      <c r="N7" s="47" t="str">
        <f t="shared" si="1"/>
        <v>https://raw.githubusercontent.com/PatrickVibild/TellusAmazonPictures/master/pictures/Lenovo/T510%20/RG/ES/2.jpg</v>
      </c>
      <c r="O7" s="48" t="str">
        <f t="shared" si="2"/>
        <v>https://raw.githubusercontent.com/PatrickVibild/TellusAmazonPictures/master/pictures/Lenovo/T510%20/RG/ES/3.jpg</v>
      </c>
      <c r="P7" t="str">
        <f t="shared" si="3"/>
        <v>https://raw.githubusercontent.com/PatrickVibild/TellusAmazonPictures/master/pictures/Lenovo/T510%20/RG/ES/4.jpg</v>
      </c>
      <c r="Q7" t="str">
        <f t="shared" si="4"/>
        <v>https://raw.githubusercontent.com/PatrickVibild/TellusAmazonPictures/master/pictures/Lenovo/T510%20/RG/ES/5.jpg</v>
      </c>
      <c r="R7" t="str">
        <f t="shared" si="5"/>
        <v>https://raw.githubusercontent.com/PatrickVibild/TellusAmazonPictures/master/pictures/Lenovo/T510%20/RG/ES/6.jpg</v>
      </c>
      <c r="S7" t="str">
        <f t="shared" si="6"/>
        <v>https://raw.githubusercontent.com/PatrickVibild/TellusAmazonPictures/master/pictures/Lenovo/T510%20/RG/ES/7.jpg</v>
      </c>
      <c r="T7" t="str">
        <f t="shared" si="7"/>
        <v>https://raw.githubusercontent.com/PatrickVibild/TellusAmazonPictures/master/pictures/Lenovo/T510%20/RG/ES/8.jpg</v>
      </c>
      <c r="U7" t="str">
        <f t="shared" si="8"/>
        <v>https://raw.githubusercontent.com/PatrickVibild/TellusAmazonPictures/master/pictures/Lenovo/T510%20/RG/ES/9.jpg</v>
      </c>
      <c r="V7" s="43">
        <f>MATCH(G7,options!$D$1:$D$20,0)</f>
        <v>4</v>
      </c>
    </row>
    <row r="8" spans="1:22" ht="28" x14ac:dyDescent="0.15">
      <c r="A8" s="37" t="s">
        <v>378</v>
      </c>
      <c r="B8" s="50" t="str">
        <f>IF(B6=options!C1,"18","17")</f>
        <v>18</v>
      </c>
      <c r="C8" s="42" t="b">
        <f>FALSE()</f>
        <v>0</v>
      </c>
      <c r="D8" s="42" t="b">
        <f>TRUE()</f>
        <v>1</v>
      </c>
      <c r="E8" s="36">
        <v>5714401510055</v>
      </c>
      <c r="F8" s="36"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f>FALSE()</f>
        <v>0</v>
      </c>
      <c r="K8" s="36" t="s">
        <v>702</v>
      </c>
      <c r="L8" s="46" t="b">
        <f>TRUE()</f>
        <v>1</v>
      </c>
      <c r="M8" s="47" t="str">
        <f t="shared" si="0"/>
        <v>https://raw.githubusercontent.com/PatrickVibild/TellusAmazonPictures/master/pictures/Lenovo/T510%20/RG/UK/1.jpg</v>
      </c>
      <c r="N8" s="47" t="str">
        <f t="shared" si="1"/>
        <v>https://raw.githubusercontent.com/PatrickVibild/TellusAmazonPictures/master/pictures/Lenovo/T510%20/RG/UK/2.jpg</v>
      </c>
      <c r="O8" s="48" t="str">
        <f t="shared" si="2"/>
        <v>https://raw.githubusercontent.com/PatrickVibild/TellusAmazonPictures/master/pictures/Lenovo/T510%20/RG/UK/3.jpg</v>
      </c>
      <c r="P8" t="str">
        <f t="shared" si="3"/>
        <v>https://raw.githubusercontent.com/PatrickVibild/TellusAmazonPictures/master/pictures/Lenovo/T510%20/RG/UK/4.jpg</v>
      </c>
      <c r="Q8" t="str">
        <f t="shared" si="4"/>
        <v>https://raw.githubusercontent.com/PatrickVibild/TellusAmazonPictures/master/pictures/Lenovo/T510%20/RG/UK/5.jpg</v>
      </c>
      <c r="R8" t="str">
        <f t="shared" si="5"/>
        <v>https://raw.githubusercontent.com/PatrickVibild/TellusAmazonPictures/master/pictures/Lenovo/T510%20/RG/UK/6.jpg</v>
      </c>
      <c r="S8" t="str">
        <f t="shared" si="6"/>
        <v>https://raw.githubusercontent.com/PatrickVibild/TellusAmazonPictures/master/pictures/Lenovo/T510%20/RG/UK/7.jpg</v>
      </c>
      <c r="T8" t="str">
        <f t="shared" si="7"/>
        <v>https://raw.githubusercontent.com/PatrickVibild/TellusAmazonPictures/master/pictures/Lenovo/T510%20/RG/UK/8.jpg</v>
      </c>
      <c r="U8" t="str">
        <f t="shared" si="8"/>
        <v>https://raw.githubusercontent.com/PatrickVibild/TellusAmazonPictures/master/pictures/Lenovo/T510%20/RG/UK/9.jpg</v>
      </c>
      <c r="V8" s="43">
        <f>MATCH(G8,options!$D$1:$D$20,0)</f>
        <v>5</v>
      </c>
    </row>
    <row r="9" spans="1:22" ht="28" x14ac:dyDescent="0.15">
      <c r="A9" s="37" t="s">
        <v>380</v>
      </c>
      <c r="B9" s="50" t="str">
        <f>IF(B6=options!C1,"2","5")</f>
        <v>2</v>
      </c>
      <c r="C9" t="b">
        <f>FALSE()</f>
        <v>0</v>
      </c>
      <c r="D9" t="b">
        <f>FALSE()</f>
        <v>0</v>
      </c>
      <c r="E9" s="36">
        <v>5714401510062</v>
      </c>
      <c r="F9" s="36"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4" t="b">
        <f>TRUE()</f>
        <v>1</v>
      </c>
      <c r="J9" s="45" t="b">
        <f>FALSE()</f>
        <v>0</v>
      </c>
      <c r="K9" s="36" t="s">
        <v>703</v>
      </c>
      <c r="L9" s="46" t="b">
        <f>TRUE()</f>
        <v>1</v>
      </c>
      <c r="M9" s="47" t="str">
        <f t="shared" si="0"/>
        <v>https://raw.githubusercontent.com/PatrickVibild/TellusAmazonPictures/master/pictures/Lenovo/T510%20/RG/NOR/1.jpg</v>
      </c>
      <c r="N9" s="47" t="str">
        <f t="shared" si="1"/>
        <v>https://raw.githubusercontent.com/PatrickVibild/TellusAmazonPictures/master/pictures/Lenovo/T510%20/RG/NOR/2.jpg</v>
      </c>
      <c r="O9" s="48" t="str">
        <f t="shared" si="2"/>
        <v>https://raw.githubusercontent.com/PatrickVibild/TellusAmazonPictures/master/pictures/Lenovo/T510%20/RG/NOR/3.jpg</v>
      </c>
      <c r="P9" t="str">
        <f t="shared" si="3"/>
        <v>https://raw.githubusercontent.com/PatrickVibild/TellusAmazonPictures/master/pictures/Lenovo/T510%20/RG/NOR/4.jpg</v>
      </c>
      <c r="Q9" t="str">
        <f t="shared" si="4"/>
        <v>https://raw.githubusercontent.com/PatrickVibild/TellusAmazonPictures/master/pictures/Lenovo/T510%20/RG/NOR/5.jpg</v>
      </c>
      <c r="R9" t="str">
        <f t="shared" si="5"/>
        <v>https://raw.githubusercontent.com/PatrickVibild/TellusAmazonPictures/master/pictures/Lenovo/T510%20/RG/NOR/6.jpg</v>
      </c>
      <c r="S9" t="str">
        <f t="shared" si="6"/>
        <v>https://raw.githubusercontent.com/PatrickVibild/TellusAmazonPictures/master/pictures/Lenovo/T510%20/RG/NOR/7.jpg</v>
      </c>
      <c r="T9" t="str">
        <f t="shared" si="7"/>
        <v>https://raw.githubusercontent.com/PatrickVibild/TellusAmazonPictures/master/pictures/Lenovo/T510%20/RG/NOR/8.jpg</v>
      </c>
      <c r="U9" t="str">
        <f t="shared" si="8"/>
        <v>https://raw.githubusercontent.com/PatrickVibild/TellusAmazonPictures/master/pictures/Lenovo/T510%20/RG/NOR/9.jpg</v>
      </c>
      <c r="V9" s="43">
        <f>MATCH(G9,options!$D$1:$D$20,0)</f>
        <v>6</v>
      </c>
    </row>
    <row r="10" spans="1:22" ht="14" x14ac:dyDescent="0.15">
      <c r="A10" t="s">
        <v>382</v>
      </c>
      <c r="B10" s="51"/>
      <c r="C10" s="42" t="b">
        <f>FALSE()</f>
        <v>0</v>
      </c>
      <c r="D10" s="42" t="b">
        <f>FALSE()</f>
        <v>0</v>
      </c>
      <c r="E10" s="36">
        <v>5714401510079</v>
      </c>
      <c r="F10" s="36" t="s">
        <v>682</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4" t="b">
        <f>TRUE()</f>
        <v>1</v>
      </c>
      <c r="J10" s="45" t="b">
        <f>FALSE()</f>
        <v>0</v>
      </c>
      <c r="K10" s="36"/>
      <c r="L10" s="46" t="b">
        <f>TRUE()</f>
        <v>1</v>
      </c>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t="b">
        <f>FALSE()</f>
        <v>0</v>
      </c>
      <c r="D11" s="42" t="b">
        <f>FALSE()</f>
        <v>0</v>
      </c>
      <c r="E11" s="36">
        <v>5714401510086</v>
      </c>
      <c r="F11" s="36" t="s">
        <v>683</v>
      </c>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Bulgarian</v>
      </c>
      <c r="I11" s="44" t="b">
        <f>TRUE()</f>
        <v>1</v>
      </c>
      <c r="J11" s="45" t="b">
        <f>FALSE()</f>
        <v>0</v>
      </c>
      <c r="K11" s="36"/>
      <c r="L11" s="46" t="b">
        <f>TRUE()</f>
        <v>1</v>
      </c>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t="b">
        <f>FALSE()</f>
        <v>0</v>
      </c>
      <c r="D12" s="42" t="b">
        <f>FALSE()</f>
        <v>0</v>
      </c>
      <c r="E12" s="36">
        <v>5714401510093</v>
      </c>
      <c r="F12" s="36" t="s">
        <v>684</v>
      </c>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44" t="b">
        <f>TRUE()</f>
        <v>1</v>
      </c>
      <c r="J12" s="45" t="b">
        <f>FALSE()</f>
        <v>0</v>
      </c>
      <c r="K12" s="36"/>
      <c r="L12" s="46" t="b">
        <f>TRUE()</f>
        <v>1</v>
      </c>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36" t="s">
        <v>697</v>
      </c>
      <c r="C13" s="42" t="b">
        <f>FALSE()</f>
        <v>0</v>
      </c>
      <c r="D13" s="42" t="b">
        <f>FALSE()</f>
        <v>0</v>
      </c>
      <c r="E13" s="36">
        <v>5714401510109</v>
      </c>
      <c r="F13" s="36" t="s">
        <v>685</v>
      </c>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Danish</v>
      </c>
      <c r="I13" s="44" t="b">
        <f>TRUE()</f>
        <v>1</v>
      </c>
      <c r="J13" s="45" t="b">
        <f>FALSE()</f>
        <v>0</v>
      </c>
      <c r="K13" s="36"/>
      <c r="L13" s="46" t="b">
        <f>TRUE()</f>
        <v>1</v>
      </c>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36">
        <v>5714401510222</v>
      </c>
      <c r="C14" s="42" t="b">
        <f>FALSE()</f>
        <v>0</v>
      </c>
      <c r="D14" s="42" t="b">
        <f>FALSE()</f>
        <v>0</v>
      </c>
      <c r="E14" s="36">
        <v>5714401510116</v>
      </c>
      <c r="F14" s="36" t="s">
        <v>686</v>
      </c>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4" t="b">
        <f>TRUE()</f>
        <v>1</v>
      </c>
      <c r="J14" s="45" t="b">
        <f>FALSE()</f>
        <v>0</v>
      </c>
      <c r="K14" s="36"/>
      <c r="L14" s="46" t="b">
        <f>TRUE()</f>
        <v>1</v>
      </c>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t="b">
        <f>FALSE()</f>
        <v>0</v>
      </c>
      <c r="D15" s="42" t="b">
        <f>FALSE()</f>
        <v>0</v>
      </c>
      <c r="E15" s="36">
        <v>5714401510123</v>
      </c>
      <c r="F15" s="36" t="s">
        <v>687</v>
      </c>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4" t="b">
        <f>TRUE()</f>
        <v>1</v>
      </c>
      <c r="J15" s="45" t="b">
        <f>FALSE()</f>
        <v>0</v>
      </c>
      <c r="K15" s="36"/>
      <c r="L15" s="46" t="b">
        <f>TRUE()</f>
        <v>1</v>
      </c>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t="b">
        <f>FALSE()</f>
        <v>0</v>
      </c>
      <c r="D16" s="42" t="b">
        <f>FALSE()</f>
        <v>0</v>
      </c>
      <c r="E16" s="36">
        <v>5714401510130</v>
      </c>
      <c r="F16" s="36" t="s">
        <v>688</v>
      </c>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4" t="b">
        <f>TRUE()</f>
        <v>1</v>
      </c>
      <c r="J16" s="45" t="b">
        <f>FALSE()</f>
        <v>0</v>
      </c>
      <c r="K16" s="36"/>
      <c r="L16" s="46" t="b">
        <f>TRUE()</f>
        <v>1</v>
      </c>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ht="14" x14ac:dyDescent="0.15">
      <c r="B17" s="51"/>
      <c r="C17" s="42" t="b">
        <f>FALSE()</f>
        <v>0</v>
      </c>
      <c r="D17" s="42" t="b">
        <f>FALSE()</f>
        <v>0</v>
      </c>
      <c r="E17" s="36">
        <v>5714401510147</v>
      </c>
      <c r="F17" s="36" t="s">
        <v>689</v>
      </c>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4" t="b">
        <f>TRUE()</f>
        <v>1</v>
      </c>
      <c r="J17" s="45" t="b">
        <f>FALSE()</f>
        <v>0</v>
      </c>
      <c r="K17" s="36"/>
      <c r="L17" s="46" t="b">
        <f>TRUE()</f>
        <v>1</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2">
        <v>5</v>
      </c>
      <c r="C18" s="42" t="b">
        <f>FALSE()</f>
        <v>0</v>
      </c>
      <c r="D18" s="42" t="b">
        <f>FALSE()</f>
        <v>0</v>
      </c>
      <c r="E18" s="36">
        <v>5714401510154</v>
      </c>
      <c r="F18" s="36" t="s">
        <v>690</v>
      </c>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4" t="b">
        <f>TRUE()</f>
        <v>1</v>
      </c>
      <c r="J18" s="45" t="b">
        <f>FALSE()</f>
        <v>0</v>
      </c>
      <c r="K18" s="36"/>
      <c r="L18" s="46" t="b">
        <f>TRUE()</f>
        <v>1</v>
      </c>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t="b">
        <f>FALSE()</f>
        <v>0</v>
      </c>
      <c r="D19" s="42" t="b">
        <f>FALSE()</f>
        <v>0</v>
      </c>
      <c r="E19" s="36">
        <v>5714401510161</v>
      </c>
      <c r="F19" s="36" t="s">
        <v>691</v>
      </c>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4" t="b">
        <f>TRUE()</f>
        <v>1</v>
      </c>
      <c r="J19" s="45" t="b">
        <f>FALSE()</f>
        <v>0</v>
      </c>
      <c r="K19" s="36"/>
      <c r="L19" s="46" t="b">
        <f>TRUE()</f>
        <v>1</v>
      </c>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417</v>
      </c>
      <c r="C20" s="42" t="b">
        <f>FALSE()</f>
        <v>0</v>
      </c>
      <c r="D20" s="42" t="b">
        <f>FALSE()</f>
        <v>0</v>
      </c>
      <c r="E20" s="36">
        <v>5714401510178</v>
      </c>
      <c r="F20" s="36" t="s">
        <v>692</v>
      </c>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4" t="b">
        <f>TRUE()</f>
        <v>1</v>
      </c>
      <c r="J20" s="45" t="b">
        <f>FALSE()</f>
        <v>0</v>
      </c>
      <c r="K20" s="36"/>
      <c r="L20" s="46" t="b">
        <f>TRUE()</f>
        <v>1</v>
      </c>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t="b">
        <f>FALSE()</f>
        <v>0</v>
      </c>
      <c r="D21" s="42" t="b">
        <f>FALSE()</f>
        <v>0</v>
      </c>
      <c r="E21" s="36">
        <v>5714401510185</v>
      </c>
      <c r="F21" s="36" t="s">
        <v>693</v>
      </c>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t="s">
        <v>704</v>
      </c>
      <c r="L21" s="46" t="b">
        <f>TRUE()</f>
        <v>1</v>
      </c>
      <c r="M21" s="47" t="str">
        <f t="shared" si="0"/>
        <v>https://raw.githubusercontent.com/PatrickVibild/TellusAmazonPictures/master/pictures/Lenovo/T510%20/RG/USI/1.jpg</v>
      </c>
      <c r="N21" s="47" t="str">
        <f t="shared" si="1"/>
        <v>https://raw.githubusercontent.com/PatrickVibild/TellusAmazonPictures/master/pictures/Lenovo/T510%20/RG/USI/2.jpg</v>
      </c>
      <c r="O21" s="48" t="str">
        <f t="shared" si="2"/>
        <v>https://raw.githubusercontent.com/PatrickVibild/TellusAmazonPictures/master/pictures/Lenovo/T510%20/RG/USI/3.jpg</v>
      </c>
      <c r="P21" t="str">
        <f t="shared" si="3"/>
        <v>https://raw.githubusercontent.com/PatrickVibild/TellusAmazonPictures/master/pictures/Lenovo/T510%20/RG/USI/4.jpg</v>
      </c>
      <c r="Q21" t="str">
        <f t="shared" si="4"/>
        <v>https://raw.githubusercontent.com/PatrickVibild/TellusAmazonPictures/master/pictures/Lenovo/T510%20/RG/USI/5.jpg</v>
      </c>
      <c r="R21" t="str">
        <f t="shared" si="5"/>
        <v>https://raw.githubusercontent.com/PatrickVibild/TellusAmazonPictures/master/pictures/Lenovo/T510%20/RG/USI/6.jpg</v>
      </c>
      <c r="S21" t="str">
        <f t="shared" si="6"/>
        <v>https://raw.githubusercontent.com/PatrickVibild/TellusAmazonPictures/master/pictures/Lenovo/T510%20/RG/USI/7.jpg</v>
      </c>
      <c r="T21" t="str">
        <f t="shared" si="7"/>
        <v>https://raw.githubusercontent.com/PatrickVibild/TellusAmazonPictures/master/pictures/Lenovo/T510%20/RG/USI/8.jpg</v>
      </c>
      <c r="U21" t="str">
        <f t="shared" si="8"/>
        <v>https://raw.githubusercontent.com/PatrickVibild/TellusAmazonPictures/master/pictures/Lenovo/T510%20/RG/USI/9.jpg</v>
      </c>
      <c r="V21" s="43">
        <f>MATCH(G21,options!$D$1:$D$20,0)</f>
        <v>16</v>
      </c>
    </row>
    <row r="22" spans="1:22" ht="14" x14ac:dyDescent="0.15">
      <c r="B22" s="51"/>
      <c r="C22" s="42" t="b">
        <f>FALSE()</f>
        <v>0</v>
      </c>
      <c r="D22" s="42" t="b">
        <f>FALSE()</f>
        <v>0</v>
      </c>
      <c r="E22" s="36">
        <v>5714401510192</v>
      </c>
      <c r="F22" s="36" t="s">
        <v>694</v>
      </c>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4" t="b">
        <f>TRUE()</f>
        <v>1</v>
      </c>
      <c r="J22" s="45" t="b">
        <f>FALSE()</f>
        <v>0</v>
      </c>
      <c r="K22" s="36"/>
      <c r="L22" s="46" t="b">
        <f>TRUE()</f>
        <v>1</v>
      </c>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2" t="b">
        <v>1</v>
      </c>
      <c r="D23" s="42" t="b">
        <f>FALSE()</f>
        <v>0</v>
      </c>
      <c r="E23" s="36">
        <v>5714401510208</v>
      </c>
      <c r="F23" s="36" t="s">
        <v>695</v>
      </c>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t="s">
        <v>705</v>
      </c>
      <c r="L23" s="46" t="b">
        <f>TRUE()</f>
        <v>1</v>
      </c>
      <c r="M23" s="47" t="str">
        <f t="shared" si="0"/>
        <v>https://raw.githubusercontent.com/PatrickVibild/TellusAmazonPictures/master/pictures/Lenovo/T510%20/RG/US/1.jpg</v>
      </c>
      <c r="N23" s="47" t="str">
        <f t="shared" si="1"/>
        <v>https://raw.githubusercontent.com/PatrickVibild/TellusAmazonPictures/master/pictures/Lenovo/T510%20/RG/US/2.jpg</v>
      </c>
      <c r="O23" s="48" t="str">
        <f t="shared" si="2"/>
        <v>https://raw.githubusercontent.com/PatrickVibild/TellusAmazonPictures/master/pictures/Lenovo/T510%20/RG/US/3.jpg</v>
      </c>
      <c r="P23" t="str">
        <f t="shared" si="3"/>
        <v>https://raw.githubusercontent.com/PatrickVibild/TellusAmazonPictures/master/pictures/Lenovo/T510%20/RG/US/4.jpg</v>
      </c>
      <c r="Q23" t="str">
        <f t="shared" si="4"/>
        <v>https://raw.githubusercontent.com/PatrickVibild/TellusAmazonPictures/master/pictures/Lenovo/T510%20/RG/US/5.jpg</v>
      </c>
      <c r="R23" t="str">
        <f t="shared" si="5"/>
        <v>https://raw.githubusercontent.com/PatrickVibild/TellusAmazonPictures/master/pictures/Lenovo/T510%20/RG/US/6.jpg</v>
      </c>
      <c r="S23" t="str">
        <f t="shared" si="6"/>
        <v>https://raw.githubusercontent.com/PatrickVibild/TellusAmazonPictures/master/pictures/Lenovo/T510%20/RG/US/7.jpg</v>
      </c>
      <c r="T23" t="str">
        <f t="shared" si="7"/>
        <v>https://raw.githubusercontent.com/PatrickVibild/TellusAmazonPictures/master/pictures/Lenovo/T510%20/RG/US/8.jpg</v>
      </c>
      <c r="U23" t="str">
        <f t="shared" si="8"/>
        <v>https://raw.githubusercontent.com/PatrickVibild/TellusAmazonPictures/master/pictures/Lenovo/T510%20/RG/US/9.jpg</v>
      </c>
      <c r="V23" s="43">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2" t="b">
        <f>FALSE()</f>
        <v>0</v>
      </c>
      <c r="D24" s="42" t="b">
        <f>TRUE()</f>
        <v>1</v>
      </c>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4"/>
      <c r="J24" s="45" t="b">
        <f>TRUE()</f>
        <v>1</v>
      </c>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2" t="b">
        <f>FALSE()</f>
        <v>0</v>
      </c>
      <c r="D25" s="42" t="b">
        <f>TRUE()</f>
        <v>1</v>
      </c>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4"/>
      <c r="J25" s="45" t="b">
        <f>TRUE()</f>
        <v>1</v>
      </c>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2" t="b">
        <f>FALSE()</f>
        <v>0</v>
      </c>
      <c r="D26" s="42" t="b">
        <f>TRUE()</f>
        <v>1</v>
      </c>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4"/>
      <c r="J26" s="45" t="b">
        <f>TRUE()</f>
        <v>1</v>
      </c>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2" t="b">
        <f>FALSE()</f>
        <v>0</v>
      </c>
      <c r="D27" s="42" t="b">
        <f>TRUE()</f>
        <v>1</v>
      </c>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4"/>
      <c r="J27" s="45" t="b">
        <f>TRUE()</f>
        <v>1</v>
      </c>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t="b">
        <f>FALSE()</f>
        <v>0</v>
      </c>
      <c r="D28" s="42" t="b">
        <f>TRUE()</f>
        <v>1</v>
      </c>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t="b">
        <f>TRUE()</f>
        <v>1</v>
      </c>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2" t="b">
        <f>FALSE()</f>
        <v>0</v>
      </c>
      <c r="D29" s="42" t="b">
        <f>FALSE()</f>
        <v>0</v>
      </c>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4"/>
      <c r="J29" s="45" t="b">
        <f>TRUE()</f>
        <v>1</v>
      </c>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t="b">
        <f>FALSE()</f>
        <v>0</v>
      </c>
      <c r="D30" s="42" t="b">
        <f>FALSE()</f>
        <v>0</v>
      </c>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4"/>
      <c r="J30" s="45" t="b">
        <f>TRUE()</f>
        <v>1</v>
      </c>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2" t="b">
        <f>FALSE()</f>
        <v>0</v>
      </c>
      <c r="D31" s="42" t="b">
        <f>FALSE()</f>
        <v>0</v>
      </c>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4"/>
      <c r="J31" s="45" t="b">
        <f>TRUE()</f>
        <v>1</v>
      </c>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t="b">
        <f>FALSE()</f>
        <v>0</v>
      </c>
      <c r="D32" s="42" t="b">
        <f>FALSE()</f>
        <v>0</v>
      </c>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c r="J32" s="45" t="b">
        <f>TRUE()</f>
        <v>1</v>
      </c>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2" t="b">
        <f>FALSE()</f>
        <v>0</v>
      </c>
      <c r="D33" s="42" t="b">
        <f>FALSE()</f>
        <v>0</v>
      </c>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4"/>
      <c r="J33" s="45" t="b">
        <f>TRUE()</f>
        <v>1</v>
      </c>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t="b">
        <f>FALSE()</f>
        <v>0</v>
      </c>
      <c r="D34" s="42" t="b">
        <f>FALSE()</f>
        <v>0</v>
      </c>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4"/>
      <c r="J34" s="45" t="b">
        <f>TRUE()</f>
        <v>1</v>
      </c>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t="b">
        <f>FALSE()</f>
        <v>0</v>
      </c>
      <c r="D35" s="42" t="b">
        <f>FALSE()</f>
        <v>0</v>
      </c>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4"/>
      <c r="J35" s="45" t="b">
        <f>TRUE()</f>
        <v>1</v>
      </c>
      <c r="K35" s="36"/>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412</v>
      </c>
      <c r="C36" s="42" t="b">
        <f>FALSE()</f>
        <v>0</v>
      </c>
      <c r="D36" s="42" t="b">
        <f>FALSE()</f>
        <v>0</v>
      </c>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4"/>
      <c r="J36" s="45" t="b">
        <f>TRUE()</f>
        <v>1</v>
      </c>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t="b">
        <f>FALSE()</f>
        <v>0</v>
      </c>
      <c r="D37" s="42" t="b">
        <f>FALSE()</f>
        <v>0</v>
      </c>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4"/>
      <c r="J37" s="45" t="b">
        <f>TRUE()</f>
        <v>1</v>
      </c>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t="b">
        <f>FALSE()</f>
        <v>0</v>
      </c>
      <c r="D38" s="42" t="b">
        <f>FALSE()</f>
        <v>0</v>
      </c>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4"/>
      <c r="J38" s="45" t="b">
        <f>TRUE()</f>
        <v>1</v>
      </c>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t="b">
        <f>FALSE()</f>
        <v>0</v>
      </c>
      <c r="D39" s="42" t="b">
        <f>FALSE()</f>
        <v>0</v>
      </c>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4"/>
      <c r="J39" s="45" t="b">
        <f>TRUE()</f>
        <v>1</v>
      </c>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t="b">
        <f>FALSE()</f>
        <v>0</v>
      </c>
      <c r="D40" s="42" t="b">
        <f>FALSE()</f>
        <v>0</v>
      </c>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4"/>
      <c r="J40" s="45" t="b">
        <f>TRUE()</f>
        <v>1</v>
      </c>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t="b">
        <f>FALSE()</f>
        <v>0</v>
      </c>
      <c r="D41" s="42" t="b">
        <f>FALSE()</f>
        <v>0</v>
      </c>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f>TRUE()</f>
        <v>1</v>
      </c>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t="b">
        <f>FALSE()</f>
        <v>0</v>
      </c>
      <c r="D42" s="42" t="b">
        <f>FALSE()</f>
        <v>0</v>
      </c>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4"/>
      <c r="J42" s="45" t="b">
        <f>TRUE()</f>
        <v>1</v>
      </c>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t="b">
        <f>TRUE()</f>
        <v>1</v>
      </c>
      <c r="D43" s="42" t="b">
        <f>FALSE()</f>
        <v>0</v>
      </c>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t="b">
        <f>TRUE()</f>
        <v>1</v>
      </c>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I24:I104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543" priority="2">
      <formula>IF(LEN(B3)&gt;0,1,0)</formula>
    </cfRule>
    <cfRule type="expression" dxfId="542" priority="3">
      <formula>IF(VLOOKUP($AH$3,#NAME?,MATCH($A2,#NAME?,0)+1,0)&gt;0,1,0)</formula>
    </cfRule>
    <cfRule type="expression" dxfId="541" priority="4">
      <formula>IF(VLOOKUP($AH$3,#NAME?,MATCH($A2,#NAME?,0)+1,0)&gt;0,1,0)</formula>
    </cfRule>
    <cfRule type="expression" dxfId="540" priority="5">
      <formula>IF(VLOOKUP($AH$3,#NAME?,MATCH($A2,#NAME?,0)+1,0)&gt;0,1,0)</formula>
    </cfRule>
    <cfRule type="expression" dxfId="539"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538" priority="2">
      <formula>IF(LEN(B1)&gt;0,1,0)</formula>
    </cfRule>
    <cfRule type="expression" dxfId="537" priority="3">
      <formula>IF(VLOOKUP($AH$3,#NAME?,MATCH(#REF!,#NAME?,0)+1,0)&gt;0,1,0)</formula>
    </cfRule>
    <cfRule type="expression" dxfId="536" priority="4">
      <formula>IF(VLOOKUP($AH$3,#NAME?,MATCH(#REF!,#NAME?,0)+1,0)&gt;0,1,0)</formula>
    </cfRule>
    <cfRule type="expression" dxfId="535" priority="5">
      <formula>IF(VLOOKUP($AH$3,#NAME?,MATCH(#REF!,#NAME?,0)+1,0)&gt;0,1,0)</formula>
    </cfRule>
    <cfRule type="expression" dxfId="534"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2024-07-24T21:26:49Z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