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540/"/>
    </mc:Choice>
  </mc:AlternateContent>
  <xr:revisionPtr revIDLastSave="0" documentId="13_ncr:1_{71F0CCA0-0ED1-6C45-9EAE-86881FC0C478}"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L43" i="2"/>
  <c r="L42" i="2"/>
  <c r="L41" i="2"/>
  <c r="L40" i="2"/>
  <c r="L39" i="2"/>
  <c r="L38" i="2"/>
  <c r="L37" i="2"/>
  <c r="L36" i="2"/>
  <c r="L35" i="2"/>
  <c r="L34" i="2"/>
  <c r="L33" i="2"/>
  <c r="L32" i="2"/>
  <c r="L31" i="2"/>
  <c r="L30" i="2"/>
  <c r="L28" i="2"/>
  <c r="L27" i="2"/>
  <c r="L25" i="2"/>
  <c r="L23" i="2"/>
  <c r="L22" i="2"/>
  <c r="L21" i="2"/>
  <c r="L20" i="2"/>
  <c r="L19" i="2"/>
  <c r="L18" i="2"/>
  <c r="L17" i="2"/>
  <c r="L16" i="2"/>
  <c r="L15" i="2"/>
  <c r="L14" i="2"/>
  <c r="L13" i="2"/>
  <c r="L12" i="2"/>
  <c r="L11" i="2"/>
  <c r="L10" i="2"/>
  <c r="L8" i="2"/>
  <c r="L7" i="2"/>
  <c r="L5" i="2"/>
  <c r="D23" i="2"/>
  <c r="C23" i="2"/>
  <c r="D22" i="2"/>
  <c r="C22" i="2"/>
  <c r="D21" i="2"/>
  <c r="C21" i="2"/>
  <c r="D20" i="2"/>
  <c r="C20" i="2"/>
  <c r="D19" i="2"/>
  <c r="C19" i="2"/>
  <c r="D18" i="2"/>
  <c r="C18" i="2"/>
  <c r="D17" i="2"/>
  <c r="C17" i="2"/>
  <c r="D16" i="2"/>
  <c r="C16" i="2"/>
  <c r="D15" i="2"/>
  <c r="C15" i="2"/>
  <c r="D14" i="2"/>
  <c r="C14" i="2"/>
  <c r="D13" i="2"/>
  <c r="C13" i="2"/>
  <c r="D12" i="2"/>
  <c r="C12" i="2"/>
  <c r="D11" i="2"/>
  <c r="C11" i="2"/>
  <c r="D10" i="2"/>
  <c r="C10" i="2"/>
  <c r="D9" i="2"/>
  <c r="C9" i="2"/>
  <c r="D8" i="2"/>
  <c r="C8" i="2"/>
  <c r="D7" i="2"/>
  <c r="C7" i="2"/>
  <c r="D6" i="2"/>
  <c r="C6" i="2"/>
  <c r="D5" i="2"/>
  <c r="C5" i="2"/>
  <c r="D4" i="2"/>
  <c r="C4" i="2"/>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AT21" i="1" s="1"/>
  <c r="H21" i="2"/>
  <c r="H22" i="2"/>
  <c r="AT23" i="1" s="1"/>
  <c r="H23" i="2"/>
  <c r="H24" i="2"/>
  <c r="AT25" i="1" s="1"/>
  <c r="H25" i="2"/>
  <c r="H26" i="2"/>
  <c r="AT27" i="1" s="1"/>
  <c r="H27" i="2"/>
  <c r="AT28" i="1" s="1"/>
  <c r="H28" i="2"/>
  <c r="H29" i="2"/>
  <c r="AT30" i="1" s="1"/>
  <c r="H30" i="2"/>
  <c r="AT31" i="1" s="1"/>
  <c r="H31" i="2"/>
  <c r="AT32" i="1" s="1"/>
  <c r="H32" i="2"/>
  <c r="H33" i="2"/>
  <c r="H34" i="2"/>
  <c r="AT35" i="1" s="1"/>
  <c r="H35" i="2"/>
  <c r="H36" i="2"/>
  <c r="H37" i="2"/>
  <c r="H38" i="2"/>
  <c r="H39" i="2"/>
  <c r="AT40" i="1" s="1"/>
  <c r="H40" i="2"/>
  <c r="AT41" i="1" s="1"/>
  <c r="H41" i="2"/>
  <c r="H42" i="2"/>
  <c r="H43" i="2"/>
  <c r="AT44" i="1" s="1"/>
  <c r="H4" i="2"/>
  <c r="B33" i="2"/>
  <c r="AI40" i="1" s="1"/>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T42" i="2"/>
  <c r="S42" i="2"/>
  <c r="R42" i="2"/>
  <c r="Q42" i="2"/>
  <c r="P42" i="2"/>
  <c r="O42" i="2"/>
  <c r="N42" i="2"/>
  <c r="M42" i="2"/>
  <c r="V41" i="2"/>
  <c r="U41" i="2"/>
  <c r="U42" i="1" s="1"/>
  <c r="T41" i="2"/>
  <c r="T42" i="1" s="1"/>
  <c r="S41" i="2"/>
  <c r="S42" i="1" s="1"/>
  <c r="R41" i="2"/>
  <c r="Q41" i="2"/>
  <c r="P41" i="2"/>
  <c r="O41" i="2"/>
  <c r="N41" i="2"/>
  <c r="N42" i="1" s="1"/>
  <c r="M41" i="2"/>
  <c r="M42" i="1" s="1"/>
  <c r="V40" i="2"/>
  <c r="U40" i="2"/>
  <c r="T40" i="2"/>
  <c r="S40" i="2"/>
  <c r="R40" i="2"/>
  <c r="Q40" i="2"/>
  <c r="P40" i="2"/>
  <c r="O40" i="2"/>
  <c r="N40" i="2"/>
  <c r="M40" i="2"/>
  <c r="M41" i="1" s="1"/>
  <c r="V39" i="2"/>
  <c r="U39" i="2"/>
  <c r="T39" i="2"/>
  <c r="S39" i="2"/>
  <c r="R39" i="2"/>
  <c r="Q39" i="2"/>
  <c r="P39" i="2"/>
  <c r="O39" i="2"/>
  <c r="N39" i="2"/>
  <c r="M39" i="2"/>
  <c r="M40" i="1" s="1"/>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M37" i="1" s="1"/>
  <c r="V35" i="2"/>
  <c r="U35" i="2"/>
  <c r="T35" i="2"/>
  <c r="S35" i="2"/>
  <c r="R35" i="2"/>
  <c r="Q35" i="2"/>
  <c r="P35" i="2"/>
  <c r="O35" i="2"/>
  <c r="N35" i="2"/>
  <c r="M35" i="2"/>
  <c r="M36" i="1" s="1"/>
  <c r="V34" i="2"/>
  <c r="U34" i="2"/>
  <c r="T34" i="2"/>
  <c r="S34" i="2"/>
  <c r="R34" i="2"/>
  <c r="Q34" i="2"/>
  <c r="P34" i="2"/>
  <c r="O34" i="2"/>
  <c r="N34" i="2"/>
  <c r="N35" i="1" s="1"/>
  <c r="M34" i="2"/>
  <c r="M35" i="1" s="1"/>
  <c r="V33" i="2"/>
  <c r="U33" i="2"/>
  <c r="T33" i="2"/>
  <c r="S33" i="2"/>
  <c r="R33" i="2"/>
  <c r="Q33" i="2"/>
  <c r="P33" i="2"/>
  <c r="O33" i="2"/>
  <c r="N33" i="2"/>
  <c r="N34" i="1" s="1"/>
  <c r="M33" i="2"/>
  <c r="M34" i="1" s="1"/>
  <c r="V32" i="2"/>
  <c r="U32" i="2"/>
  <c r="T32" i="2"/>
  <c r="S32" i="2"/>
  <c r="R32" i="2"/>
  <c r="Q32" i="2"/>
  <c r="P32" i="2"/>
  <c r="O32" i="2"/>
  <c r="N32" i="2"/>
  <c r="N33" i="1" s="1"/>
  <c r="M32" i="2"/>
  <c r="M33" i="1" s="1"/>
  <c r="V31" i="2"/>
  <c r="U31" i="2"/>
  <c r="T31" i="2"/>
  <c r="S31" i="2"/>
  <c r="R31" i="2"/>
  <c r="Q31" i="2"/>
  <c r="P31" i="2"/>
  <c r="O31" i="2"/>
  <c r="N31" i="2"/>
  <c r="N32" i="1" s="1"/>
  <c r="M31" i="2"/>
  <c r="V30" i="2"/>
  <c r="U30" i="2"/>
  <c r="T30" i="2"/>
  <c r="S30" i="2"/>
  <c r="R30" i="2"/>
  <c r="Q30" i="2"/>
  <c r="P30" i="2"/>
  <c r="O30" i="2"/>
  <c r="N30" i="2"/>
  <c r="M30" i="2"/>
  <c r="V29" i="2"/>
  <c r="U29" i="2"/>
  <c r="U30" i="1" s="1"/>
  <c r="T29" i="2"/>
  <c r="T30" i="1" s="1"/>
  <c r="S29" i="2"/>
  <c r="S30" i="1" s="1"/>
  <c r="R29" i="2"/>
  <c r="Q29" i="2"/>
  <c r="P29" i="2"/>
  <c r="P30" i="1" s="1"/>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R27" i="1" s="1"/>
  <c r="Q26" i="2"/>
  <c r="P26" i="2"/>
  <c r="O26" i="2"/>
  <c r="N26" i="2"/>
  <c r="N27" i="1" s="1"/>
  <c r="M26" i="2"/>
  <c r="M27" i="1" s="1"/>
  <c r="V25" i="2"/>
  <c r="U25" i="2"/>
  <c r="U26" i="1" s="1"/>
  <c r="T25" i="2"/>
  <c r="T26" i="1" s="1"/>
  <c r="S25" i="2"/>
  <c r="S26" i="1" s="1"/>
  <c r="R25" i="2"/>
  <c r="Q25" i="2"/>
  <c r="P25" i="2"/>
  <c r="O25" i="2"/>
  <c r="N25" i="2"/>
  <c r="N26" i="1" s="1"/>
  <c r="M25" i="2"/>
  <c r="M26" i="1" s="1"/>
  <c r="V24" i="2"/>
  <c r="U24" i="2"/>
  <c r="T24" i="2"/>
  <c r="S24" i="2"/>
  <c r="R24" i="2"/>
  <c r="Q24" i="2"/>
  <c r="P24" i="2"/>
  <c r="O24" i="2"/>
  <c r="N24" i="2"/>
  <c r="N25" i="1" s="1"/>
  <c r="M24" i="2"/>
  <c r="M25" i="1" s="1"/>
  <c r="V23" i="2"/>
  <c r="R23" i="2"/>
  <c r="Q23" i="2"/>
  <c r="Q24" i="1" s="1"/>
  <c r="M23" i="2"/>
  <c r="M24" i="1" s="1"/>
  <c r="P23" i="2"/>
  <c r="P24" i="1" s="1"/>
  <c r="V22" i="2"/>
  <c r="T22" i="2"/>
  <c r="S22" i="2"/>
  <c r="S23" i="1" s="1"/>
  <c r="R22" i="2"/>
  <c r="R23" i="1" s="1"/>
  <c r="Q22" i="2"/>
  <c r="O22" i="2"/>
  <c r="N22" i="2"/>
  <c r="N23" i="1" s="1"/>
  <c r="M22" i="2"/>
  <c r="M23" i="1" s="1"/>
  <c r="V21" i="2"/>
  <c r="U21" i="2"/>
  <c r="T21" i="2"/>
  <c r="T22" i="1" s="1"/>
  <c r="S21" i="2"/>
  <c r="S22" i="1" s="1"/>
  <c r="R21" i="2"/>
  <c r="R22" i="1" s="1"/>
  <c r="Q21" i="2"/>
  <c r="Q22" i="1" s="1"/>
  <c r="P21" i="2"/>
  <c r="P22" i="1" s="1"/>
  <c r="O21" i="2"/>
  <c r="O22" i="1" s="1"/>
  <c r="N21" i="2"/>
  <c r="N22" i="1" s="1"/>
  <c r="M21" i="2"/>
  <c r="V20" i="2"/>
  <c r="U20" i="2"/>
  <c r="T20" i="2"/>
  <c r="T21" i="1" s="1"/>
  <c r="S20" i="2"/>
  <c r="S21" i="1" s="1"/>
  <c r="R20" i="2"/>
  <c r="P20" i="2"/>
  <c r="O20" i="2"/>
  <c r="O21" i="1" s="1"/>
  <c r="N20" i="2"/>
  <c r="N21" i="1" s="1"/>
  <c r="V19" i="2"/>
  <c r="U19" i="2"/>
  <c r="U20" i="1" s="1"/>
  <c r="T19" i="2"/>
  <c r="T20" i="1" s="1"/>
  <c r="V18" i="2"/>
  <c r="R18" i="2"/>
  <c r="Q18" i="2"/>
  <c r="M18" i="2"/>
  <c r="P18" i="2"/>
  <c r="P19" i="1" s="1"/>
  <c r="CO19" i="1"/>
  <c r="V17" i="2"/>
  <c r="T17" i="2"/>
  <c r="T18" i="1" s="1"/>
  <c r="S17" i="2"/>
  <c r="S18" i="1" s="1"/>
  <c r="R17" i="2"/>
  <c r="Q17" i="2"/>
  <c r="P17" i="2"/>
  <c r="N17" i="2"/>
  <c r="M17" i="2"/>
  <c r="U17" i="2"/>
  <c r="U18" i="1" s="1"/>
  <c r="V16" i="2"/>
  <c r="U16" i="2"/>
  <c r="T16" i="2"/>
  <c r="T17" i="1" s="1"/>
  <c r="S16" i="2"/>
  <c r="S17" i="1" s="1"/>
  <c r="R16" i="2"/>
  <c r="Q16" i="2"/>
  <c r="P16" i="2"/>
  <c r="O16" i="2"/>
  <c r="N16" i="2"/>
  <c r="M16" i="2"/>
  <c r="CO17" i="1"/>
  <c r="V15" i="2"/>
  <c r="U15" i="2"/>
  <c r="T15" i="2"/>
  <c r="S15" i="2"/>
  <c r="R15" i="2"/>
  <c r="Q15" i="2"/>
  <c r="P15" i="2"/>
  <c r="O15" i="2"/>
  <c r="N15" i="2"/>
  <c r="N16" i="1" s="1"/>
  <c r="M15" i="2"/>
  <c r="M16" i="1" s="1"/>
  <c r="V14" i="2"/>
  <c r="U14" i="2"/>
  <c r="T14" i="2"/>
  <c r="T15" i="1" s="1"/>
  <c r="P14" i="2"/>
  <c r="O14" i="2"/>
  <c r="N14" i="2"/>
  <c r="M14" i="2"/>
  <c r="S14" i="2"/>
  <c r="S15" i="1" s="1"/>
  <c r="V13" i="2"/>
  <c r="Q13" i="2"/>
  <c r="P13" i="2"/>
  <c r="P14" i="1" s="1"/>
  <c r="O13" i="2"/>
  <c r="O14" i="1" s="1"/>
  <c r="V12" i="2"/>
  <c r="U12" i="2"/>
  <c r="U13" i="1" s="1"/>
  <c r="V11" i="2"/>
  <c r="U11" i="2"/>
  <c r="T11" i="2"/>
  <c r="S11" i="2"/>
  <c r="R11" i="2"/>
  <c r="Q11" i="2"/>
  <c r="P11" i="2"/>
  <c r="O11" i="2"/>
  <c r="N11" i="2"/>
  <c r="M11" i="2"/>
  <c r="CO12" i="1"/>
  <c r="V10" i="2"/>
  <c r="T10" i="2"/>
  <c r="S10" i="2"/>
  <c r="R10" i="2"/>
  <c r="Q10" i="2"/>
  <c r="O10" i="2"/>
  <c r="N10" i="2"/>
  <c r="M10" i="2"/>
  <c r="M11" i="1" s="1"/>
  <c r="V9" i="2"/>
  <c r="U9" i="2"/>
  <c r="U10" i="1" s="1"/>
  <c r="T9" i="2"/>
  <c r="T10" i="1" s="1"/>
  <c r="S9" i="2"/>
  <c r="S10" i="1" s="1"/>
  <c r="R9" i="2"/>
  <c r="R10" i="1" s="1"/>
  <c r="Q9" i="2"/>
  <c r="P9" i="2"/>
  <c r="P10" i="1" s="1"/>
  <c r="O9" i="2"/>
  <c r="O10" i="1" s="1"/>
  <c r="N9" i="2"/>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V6" i="2"/>
  <c r="U6" i="2"/>
  <c r="T6" i="2"/>
  <c r="T7" i="1" s="1"/>
  <c r="Q6" i="2"/>
  <c r="Q7" i="1" s="1"/>
  <c r="P6" i="2"/>
  <c r="P7" i="1" s="1"/>
  <c r="O6" i="2"/>
  <c r="O7" i="1" s="1"/>
  <c r="N6" i="2"/>
  <c r="N7" i="1" s="1"/>
  <c r="M6" i="2"/>
  <c r="M7" i="1" s="1"/>
  <c r="S6" i="2"/>
  <c r="S7" i="1" s="1"/>
  <c r="CO7" i="1"/>
  <c r="V5" i="2"/>
  <c r="Q5" i="2"/>
  <c r="P5" i="2"/>
  <c r="P6" i="1" s="1"/>
  <c r="M5" i="2"/>
  <c r="M6" i="1" s="1"/>
  <c r="O5" i="2"/>
  <c r="O6" i="1" s="1"/>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U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L42" i="1" s="1"/>
  <c r="CL42" i="1"/>
  <c r="CK42" i="1"/>
  <c r="CJ42" i="1"/>
  <c r="CI42" i="1"/>
  <c r="CH42" i="1"/>
  <c r="CG42" i="1"/>
  <c r="BH42" i="1"/>
  <c r="BG42" i="1"/>
  <c r="BF42" i="1"/>
  <c r="BE42" i="1"/>
  <c r="AV42" i="1"/>
  <c r="AT42" i="1"/>
  <c r="AK42" i="1"/>
  <c r="AA42" i="1"/>
  <c r="Z42" i="1"/>
  <c r="Y42" i="1"/>
  <c r="X42" i="1"/>
  <c r="W42" i="1"/>
  <c r="R42" i="1"/>
  <c r="Q42" i="1"/>
  <c r="P42" i="1"/>
  <c r="O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A41" i="1"/>
  <c r="Z41" i="1"/>
  <c r="Y41" i="1"/>
  <c r="X41" i="1"/>
  <c r="W41" i="1"/>
  <c r="U41" i="1"/>
  <c r="T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L40" i="1"/>
  <c r="AK40" i="1"/>
  <c r="AA40" i="1"/>
  <c r="Z40" i="1"/>
  <c r="Y40" i="1"/>
  <c r="X40" i="1"/>
  <c r="W40" i="1"/>
  <c r="U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I39" i="1"/>
  <c r="AA39" i="1"/>
  <c r="Z39" i="1"/>
  <c r="Y39" i="1"/>
  <c r="X39" i="1"/>
  <c r="W39" i="1"/>
  <c r="U39" i="1"/>
  <c r="T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A38" i="1"/>
  <c r="Z38" i="1"/>
  <c r="Y38" i="1"/>
  <c r="X38" i="1"/>
  <c r="W38" i="1"/>
  <c r="U38" i="1"/>
  <c r="T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J37" i="1"/>
  <c r="AI37" i="1"/>
  <c r="AA37" i="1"/>
  <c r="Z37" i="1"/>
  <c r="Y37" i="1"/>
  <c r="X37" i="1"/>
  <c r="W37" i="1"/>
  <c r="U37" i="1"/>
  <c r="T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A36" i="1"/>
  <c r="Z36" i="1"/>
  <c r="Y36" i="1"/>
  <c r="X36" i="1"/>
  <c r="W36" i="1"/>
  <c r="U36" i="1"/>
  <c r="T36" i="1"/>
  <c r="S36" i="1"/>
  <c r="R36" i="1"/>
  <c r="Q36" i="1"/>
  <c r="P36" i="1"/>
  <c r="O36" i="1"/>
  <c r="N36" i="1"/>
  <c r="J36" i="1"/>
  <c r="I36" i="1"/>
  <c r="H36" i="1"/>
  <c r="E36" i="1"/>
  <c r="D36" i="1"/>
  <c r="C36" i="1"/>
  <c r="B36" i="1"/>
  <c r="A36" i="1"/>
  <c r="FM35" i="1"/>
  <c r="FJ35" i="1"/>
  <c r="FI35" i="1"/>
  <c r="FH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T34" i="1"/>
  <c r="AL34" i="1"/>
  <c r="AA34" i="1"/>
  <c r="Z34" i="1"/>
  <c r="Y34" i="1"/>
  <c r="X34" i="1"/>
  <c r="W34" i="1"/>
  <c r="U34" i="1"/>
  <c r="T34" i="1"/>
  <c r="S34" i="1"/>
  <c r="R34" i="1"/>
  <c r="Q34" i="1"/>
  <c r="P34" i="1"/>
  <c r="O34" i="1"/>
  <c r="L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U33" i="1"/>
  <c r="T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A32" i="1"/>
  <c r="Z32" i="1"/>
  <c r="Y32" i="1"/>
  <c r="X32" i="1"/>
  <c r="W32" i="1"/>
  <c r="U32" i="1"/>
  <c r="T32" i="1"/>
  <c r="S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FE31" i="1" s="1"/>
  <c r="CL31" i="1"/>
  <c r="CK31" i="1"/>
  <c r="CJ31" i="1"/>
  <c r="CI31" i="1"/>
  <c r="CH31" i="1"/>
  <c r="CG31" i="1"/>
  <c r="BH31" i="1"/>
  <c r="BG31" i="1"/>
  <c r="BF31" i="1"/>
  <c r="BE31" i="1"/>
  <c r="AV31" i="1"/>
  <c r="AA31" i="1"/>
  <c r="Z31" i="1"/>
  <c r="Y31" i="1"/>
  <c r="X31" i="1"/>
  <c r="W31" i="1"/>
  <c r="U31" i="1"/>
  <c r="T31" i="1"/>
  <c r="S31" i="1"/>
  <c r="R31" i="1"/>
  <c r="Q31" i="1"/>
  <c r="P31" i="1"/>
  <c r="O31" i="1"/>
  <c r="N31" i="1"/>
  <c r="M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L30" i="1"/>
  <c r="AI30" i="1"/>
  <c r="AA30" i="1"/>
  <c r="Z30" i="1"/>
  <c r="Y30" i="1"/>
  <c r="X30" i="1"/>
  <c r="W30" i="1"/>
  <c r="R30" i="1"/>
  <c r="Q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A27" i="1"/>
  <c r="Z27" i="1"/>
  <c r="Y27" i="1"/>
  <c r="X27" i="1"/>
  <c r="W27" i="1"/>
  <c r="S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A25" i="1"/>
  <c r="Z25" i="1"/>
  <c r="Y25" i="1"/>
  <c r="X25" i="1"/>
  <c r="W25" i="1"/>
  <c r="U25" i="1"/>
  <c r="T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R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O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A21" i="1"/>
  <c r="Z21" i="1"/>
  <c r="Y21" i="1"/>
  <c r="X21" i="1"/>
  <c r="W21" i="1"/>
  <c r="U21" i="1"/>
  <c r="R21" i="1"/>
  <c r="P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P18" i="1"/>
  <c r="N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Q17" i="1"/>
  <c r="P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S16" i="1"/>
  <c r="R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A15" i="1"/>
  <c r="Z15" i="1"/>
  <c r="Y15" i="1"/>
  <c r="X15" i="1"/>
  <c r="W15" i="1"/>
  <c r="U15" i="1"/>
  <c r="P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A12" i="1"/>
  <c r="Z12" i="1"/>
  <c r="Y12" i="1"/>
  <c r="X12" i="1"/>
  <c r="W12" i="1"/>
  <c r="U12" i="1"/>
  <c r="T12" i="1"/>
  <c r="S12" i="1"/>
  <c r="R12" i="1"/>
  <c r="Q12" i="1"/>
  <c r="P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A11" i="1"/>
  <c r="Z11" i="1"/>
  <c r="Y11" i="1"/>
  <c r="X11" i="1"/>
  <c r="W11" i="1"/>
  <c r="T11" i="1"/>
  <c r="S11" i="1"/>
  <c r="R11" i="1"/>
  <c r="Q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Q10" i="1"/>
  <c r="N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K31" i="1" l="1"/>
  <c r="AL41" i="1"/>
  <c r="AK29" i="1"/>
  <c r="AL31" i="1"/>
  <c r="AK33" i="1"/>
  <c r="AK34" i="1"/>
  <c r="AK43" i="1"/>
  <c r="AK41" i="1"/>
  <c r="AK27" i="1"/>
  <c r="AM29" i="1"/>
  <c r="AK32" i="1"/>
  <c r="AK35" i="1"/>
  <c r="AK26" i="1"/>
  <c r="AM35" i="1"/>
  <c r="AK36" i="1"/>
  <c r="AK25" i="1"/>
  <c r="AK28" i="1"/>
  <c r="AK37" i="1"/>
  <c r="AK44" i="1"/>
  <c r="AK38" i="1"/>
  <c r="AK30" i="1"/>
  <c r="AL42" i="1"/>
  <c r="AJ25" i="1"/>
  <c r="AJ29" i="1"/>
  <c r="AJ44" i="1"/>
  <c r="AJ43" i="1"/>
  <c r="AJ33" i="1"/>
  <c r="AJ40" i="1"/>
  <c r="AJ27" i="1"/>
  <c r="AJ35" i="1"/>
  <c r="AJ42" i="1"/>
  <c r="AJ21" i="1"/>
  <c r="AJ41" i="1"/>
  <c r="AJ28" i="1"/>
  <c r="AJ39" i="1"/>
  <c r="AJ30" i="1"/>
  <c r="AB13" i="1"/>
  <c r="AB39" i="1"/>
  <c r="AB44" i="1"/>
  <c r="AB15" i="1"/>
  <c r="F37" i="1"/>
  <c r="AL36" i="1"/>
  <c r="AL26" i="1"/>
  <c r="AB12" i="1"/>
  <c r="AB28" i="1"/>
  <c r="AB38" i="1"/>
  <c r="AB11" i="1"/>
  <c r="AB5" i="1"/>
  <c r="L32" i="1"/>
  <c r="FE33" i="1"/>
  <c r="FE25" i="1"/>
  <c r="L31" i="1"/>
  <c r="L41" i="1"/>
  <c r="FE44" i="1"/>
  <c r="FE42" i="1"/>
  <c r="FE35"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<sst xmlns="http://schemas.openxmlformats.org/spreadsheetml/2006/main" count="909" uniqueCount="728">
  <si>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</si>
  <si>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</si>
  <si>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</si>
  <si>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</si>
  <si>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</si>
  <si>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</si>
  <si>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</si>
  <si>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</si>
  <si>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</si>
  <si>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</si>
  <si>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</si>
  <si>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</si>
  <si>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</si>
  <si>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</si>
  <si>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</si>
  <si>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</si>
  <si>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</si>
  <si>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</si>
  <si>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</si>
  <si>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</si>
  <si>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</si>
  <si>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</si>
  <si>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</si>
  <si>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</si>
  <si>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</si>
  <si>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</si>
  <si>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</si>
  <si>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</si>
  <si>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</si>
  <si>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</si>
  <si>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</si>
  <si>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</si>
  <si>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</si>
  <si>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</si>
  <si>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</si>
  <si>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</si>
  <si>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</si>
  <si>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</si>
  <si>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</si>
  <si>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</si>
  <si>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</si>
  <si>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</si>
  <si>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</si>
  <si>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</si>
  <si>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</si>
  <si>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</si>
  <si>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</si>
  <si>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</si>
  <si>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</si>
  <si>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</si>
  <si>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</si>
  <si>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</si>
  <si>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</si>
  <si>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</si>
  <si>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</si>
  <si>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</si>
  <si>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</si>
  <si>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</si>
  <si>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</si>
  <si>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</si>
  <si>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</si>
  <si>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</si>
  <si>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</si>
  <si>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</si>
  <si>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</si>
  <si>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</si>
  <si>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</si>
  <si>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</si>
  <si>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</si>
  <si>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</si>
  <si>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</si>
  <si>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</si>
  <si>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</si>
  <si>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</si>
  <si>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</si>
  <si>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</si>
  <si>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</si>
  <si>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</si>
  <si>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</si>
  <si>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</si>
  <si>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</si>
  <si>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</si>
  <si>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</si>
  <si>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</si>
  <si>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</si>
  <si>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</si>
  <si>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</si>
  <si>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</si>
  <si>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</si>
  <si>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</si>
  <si>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</si>
  <si>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</si>
  <si>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</si>
  <si>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</si>
  <si>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</si>
  <si>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</si>
  <si>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</si>
  <si>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</si>
  <si>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</si>
  <si>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</si>
  <si>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</si>
  <si>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</si>
  <si>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</si>
  <si>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</si>
  <si>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</si>
  <si>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</si>
  <si>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</si>
  <si>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</si>
  <si>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</si>
  <si>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</si>
  <si>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</si>
  <si>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</si>
  <si>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</si>
  <si>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</si>
  <si>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</si>
  <si>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</si>
  <si>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</si>
  <si>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</si>
  <si>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</si>
  <si>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</si>
  <si>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</si>
  <si>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</si>
  <si>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</si>
  <si>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</si>
  <si>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</si>
  <si>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</si>
  <si>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</si>
  <si>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</si>
  <si>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</si>
  <si>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</si>
  <si>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</si>
  <si>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</si>
  <si>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</si>
  <si>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</si>
  <si>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</si>
  <si>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</si>
  <si>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</si>
  <si>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</si>
  <si>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</si>
  <si>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</si>
  <si>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</si>
  <si>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</si>
  <si>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</si>
  <si>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</si>
  <si>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</si>
  <si>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</si>
  <si>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</si>
  <si>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</si>
  <si>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</si>
  <si>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</si>
  <si>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</si>
  <si>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</si>
  <si>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</si>
  <si>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</si>
  <si>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</si>
  <si>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</si>
  <si>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</si>
  <si>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</si>
  <si>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</si>
  <si>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</si>
  <si>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</si>
  <si>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</si>
  <si>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</si>
  <si>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</si>
  <si>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</si>
  <si>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</si>
  <si>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</si>
  <si>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</si>
  <si>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</si>
  <si>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</si>
  <si>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</si>
  <si>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</si>
  <si>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</si>
  <si>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</si>
  <si>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</si>
  <si>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</si>
  <si>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</si>
  <si>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</si>
  <si>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</si>
  <si>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</si>
  <si>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</si>
  <si>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</si>
  <si>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</si>
  <si>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</si>
  <si>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</si>
  <si>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</si>
  <si>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</si>
  <si>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</si>
  <si>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</si>
  <si>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</si>
  <si>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</si>
  <si>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</si>
  <si>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</si>
  <si>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</si>
  <si>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</si>
  <si>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</si>
  <si>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</si>
  <si>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</si>
  <si>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</si>
  <si>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</si>
  <si>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</si>
  <si>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</si>
  <si>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</si>
  <si>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</si>
  <si>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</si>
  <si>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</si>
  <si>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</si>
  <si>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</si>
  <si>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</si>
  <si>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</si>
  <si>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</si>
  <si>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</si>
  <si>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</si>
  <si>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</si>
  <si>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</si>
  <si>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</si>
  <si>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</si>
  <si>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</si>
  <si>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</si>
  <si>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</si>
  <si>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</si>
  <si>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</si>
  <si>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</si>
  <si>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</si>
  <si>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</si>
  <si>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</si>
  <si>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</si>
  <si>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</si>
  <si>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</si>
  <si>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</si>
  <si>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</si>
  <si>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</si>
  <si>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</si>
  <si>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</si>
  <si>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</si>
  <si>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</si>
  <si>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</si>
  <si>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</si>
  <si>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</si>
  <si>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</si>
  <si>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</si>
  <si>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</si>
  <si>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</si>
  <si>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</si>
  <si>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</si>
  <si>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</si>
  <si>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</si>
  <si>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</si>
  <si>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</si>
  <si>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</si>
  <si>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</si>
  <si>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</si>
  <si>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</si>
  <si>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</si>
  <si>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</si>
  <si>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</si>
  <si>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</si>
  <si>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</si>
  <si>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</si>
  <si>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</si>
  <si>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</si>
  <si>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</si>
  <si>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</si>
  <si>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</si>
  <si>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</si>
  <si>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</si>
  <si>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</si>
  <si>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</si>
  <si>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</si>
  <si>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</si>
  <si>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</si>
  <si>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</si>
  <si>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</si>
  <si>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</si>
  <si>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</si>
  <si>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</si>
  <si>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</si>
  <si>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</si>
  <si>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</si>
  <si>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</si>
  <si>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</si>
  <si>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</si>
  <si>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</si>
  <si>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</si>
  <si>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</si>
  <si>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</si>
  <si>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</si>
  <si>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</si>
  <si>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</si>
  <si>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</si>
  <si>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</si>
  <si>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</si>
  <si>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</si>
  <si>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</si>
  <si>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</si>
  <si>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</si>
  <si>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</si>
  <si>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</si>
  <si>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</si>
  <si>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</si>
  <si>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</si>
  <si>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</si>
  <si>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</si>
  <si>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</si>
  <si>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</si>
  <si>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</si>
  <si>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</si>
  <si>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</si>
  <si>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</si>
  <si>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</si>
  <si>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</si>
  <si>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</si>
  <si>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</si>
  <si>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</si>
  <si>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</si>
  <si>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</si>
  <si>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</si>
  <si>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</si>
  <si>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</si>
  <si>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</si>
  <si>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</si>
  <si>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</si>
  <si>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</si>
  <si>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</si>
  <si>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</si>
  <si>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</si>
  <si>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</si>
  <si>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</si>
  <si>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</si>
  <si>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</si>
  <si>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</si>
  <si>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</si>
  <si>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</si>
  <si>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</si>
  <si>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</si>
  <si>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</si>
  <si>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</si>
  <si>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</si>
  <si>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</si>
  <si>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</si>
  <si>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</si>
  <si>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</si>
  <si>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</si>
  <si>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</si>
  <si>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</si>
  <si>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</si>
  <si>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</si>
  <si>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</si>
  <si>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</si>
  <si>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</si>
  <si>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</si>
  <si>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</si>
  <si>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</si>
  <si>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</si>
  <si>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</si>
  <si>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</si>
  <si>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</si>
  <si>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</si>
  <si>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</si>
  <si>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</si>
  <si>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</si>
  <si>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</si>
  <si>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</si>
  <si>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</si>
  <si>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</si>
  <si>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</si>
  <si>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</si>
  <si>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</si>
  <si>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</si>
  <si>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</si>
  <si>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</si>
  <si>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</si>
  <si>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</si>
  <si>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</si>
  <si>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</si>
  <si>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</si>
  <si>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</si>
  <si>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</si>
  <si>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</si>
  <si>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</si>
  <si>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</si>
  <si>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</si>
  <si>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</si>
  <si>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</si>
  <si>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</si>
  <si>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</si>
  <si>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</si>
  <si>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</si>
  <si>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</si>
  <si>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</si>
  <si>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</si>
  <si>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</si>
  <si>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</si>
  <si>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</si>
  <si>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</si>
  <si>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</si>
  <si>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</si>
  <si>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</si>
  <si>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</si>
  <si>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</si>
  <si>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</si>
  <si>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</si>
  <si>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</si>
  <si>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</si>
  <si>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</si>
  <si>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</si>
  <si>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</si>
  <si>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</si>
  <si>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</si>
  <si>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</si>
  <si>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</si>
  <si>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</si>
  <si>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</si>
  <si>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</si>
  <si>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</si>
  <si>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</si>
  <si>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</si>
  <si>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</si>
  <si>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</si>
  <si>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</si>
  <si>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</si>
  <si>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</si>
  <si>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</si>
  <si>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</si>
  <si>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</si>
  <si>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</si>
  <si>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</si>
  <si>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</si>
  <si>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</si>
  <si>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</si>
  <si>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</si>
  <si>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</si>
  <si>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</si>
  <si>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</si>
  <si>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</si>
  <si>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</si>
  <si>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</si>
  <si>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</si>
  <si>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</si>
  <si>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</si>
  <si>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</si>
  <si>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</si>
  <si>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</si>
  <si>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</si>
  <si>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</si>
  <si>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</si>
  <si>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</si>
  <si>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</si>
  <si>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</si>
  <si>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</si>
  <si>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</si>
  <si>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</si>
  <si>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</si>
  <si>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</si>
  <si>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</si>
  <si>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</si>
  <si>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</si>
  <si>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</si>
  <si>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</si>
  <si>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</si>
  <si>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</si>
  <si>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</si>
  <si>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</si>
  <si>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</si>
  <si>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</si>
  <si>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</si>
  <si>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</si>
  <si>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</si>
  <si>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</si>
  <si>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</si>
  <si>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</si>
  <si>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</si>
  <si>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</si>
  <si>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</si>
  <si>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</si>
  <si>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</si>
  <si>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</si>
  <si>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</si>
  <si>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</si>
  <si>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</si>
  <si>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</si>
  <si>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</si>
  <si>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</si>
  <si>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</si>
  <si>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</si>
  <si>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</si>
  <si>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</si>
  <si>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</si>
  <si>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</si>
  <si>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</si>
  <si>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</si>
  <si>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</si>
  <si>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</si>
  <si>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</si>
  <si>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</si>
  <si>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</si>
  <si>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</si>
  <si>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</si>
  <si>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</si>
  <si>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</si>
  <si>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</si>
  <si>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</si>
  <si>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</si>
  <si>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</si>
  <si>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</si>
  <si>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</si>
  <si>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</si>
  <si>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</si>
  <si>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</si>
  <si>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</si>
  <si>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</si>
  <si>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</si>
  <si>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</si>
  <si>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</si>
  <si>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</si>
  <si>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</si>
  <si>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</si>
  <si>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</si>
  <si>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</si>
  <si>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</si>
  <si>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</si>
  <si>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</si>
  <si>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</si>
  <si>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</si>
  <si>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</si>
  <si>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</si>
  <si>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</si>
  <si>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</si>
  <si>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</si>
  <si>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</si>
  <si>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</si>
  <si>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</si>
  <si>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</si>
  <si>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</si>
  <si>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</si>
  <si>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</si>
  <si>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</si>
  <si>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</si>
  <si>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</si>
  <si>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</si>
  <si>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</si>
  <si>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</si>
  <si>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</si>
  <si>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</si>
  <si>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</si>
  <si>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</si>
  <si>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</si>
  <si>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</si>
  <si>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</si>
  <si>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</si>
  <si>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</si>
  <si>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</si>
  <si>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</si>
  <si>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</si>
  <si>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</si>
  <si>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</si>
  <si>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</si>
  <si>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</si>
  <si>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</si>
  <si>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</si>
  <si>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</si>
  <si>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</si>
  <si>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</si>
  <si>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</si>
  <si>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</si>
  <si>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</si>
  <si>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</si>
  <si>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</si>
  <si>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</si>
  <si>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</si>
  <si>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</si>
  <si>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</si>
  <si>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</si>
  <si>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</si>
  <si>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</si>
  <si>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</si>
  <si>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</si>
  <si>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</si>
  <si>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</si>
  <si>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</si>
  <si>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</si>
  <si>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</si>
  <si>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</si>
  <si>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</si>
  <si>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</si>
  <si>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</si>
  <si>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</si>
  <si>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</si>
  <si>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</si>
  <si>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</si>
  <si>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</si>
  <si>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</si>
  <si>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</si>
  <si>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</si>
  <si>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</si>
  <si>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</si>
  <si>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</si>
  <si>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</si>
  <si>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</si>
  <si>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</si>
  <si>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</si>
  <si>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</si>
  <si>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</si>
  <si>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</si>
  <si>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</si>
  <si>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</si>
  <si>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</si>
  <si>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</si>
  <si>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</si>
  <si>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</si>
  <si>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</si>
  <si>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</si>
  <si>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</si>
  <si>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</si>
  <si>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</si>
  <si>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</si>
  <si>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</si>
  <si>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</si>
  <si>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</si>
  <si>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</si>
  <si>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</si>
  <si>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</si>
  <si>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</si>
  <si>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</si>
  <si>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</si>
  <si>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</si>
  <si>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</si>
  <si>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</si>
  <si>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</si>
  <si>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</si>
  <si>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</si>
  <si>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</si>
  <si>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</si>
  <si>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</si>
  <si>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</si>
  <si>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</si>
  <si>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</si>
  <si>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</si>
  <si>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</si>
  <si>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</si>
  <si>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</si>
  <si>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</si>
  <si>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</si>
  <si>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</si>
  <si>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</si>
  <si>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</si>
  <si>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</si>
  <si>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</si>
  <si>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</si>
  <si>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</si>
  <si>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</si>
  <si>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</si>
  <si>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</si>
  <si>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</si>
  <si>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</si>
  <si>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</si>
  <si>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</si>
  <si>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</si>
  <si>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</si>
  <si>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</si>
  <si>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</si>
  <si>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</si>
  <si>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</si>
  <si>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</si>
  <si>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</si>
  <si>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</si>
  <si>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</si>
  <si>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</si>
  <si>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</si>
  <si>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</si>
  <si>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</si>
  <si>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</si>
  <si>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</si>
  <si>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</si>
  <si>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</si>
  <si>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</si>
  <si>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E531 T540 T540P T550 L540 W540 W550S W550 W541</t>
  </si>
  <si>
    <t>Lenovo T540 - DE</t>
  </si>
  <si>
    <t>Lenovo T540 BL - FR V2</t>
  </si>
  <si>
    <t>Lenovo T540 - IT FBA</t>
  </si>
  <si>
    <t>Lenovo T540 - ES FBA</t>
  </si>
  <si>
    <t>Lenovo T540 - UK FBA</t>
  </si>
  <si>
    <t>Lenovo T540 BL - NOR</t>
  </si>
  <si>
    <t>Lenovo T540 - BE</t>
  </si>
  <si>
    <t>Lenovo T540 BL - BG</t>
  </si>
  <si>
    <t>Lenovo T540 BL - CZ</t>
  </si>
  <si>
    <t>Lenovo T540 BL - DK</t>
  </si>
  <si>
    <t>Lenovo T540 BL - HU</t>
  </si>
  <si>
    <t>Lenovo T540 BL - NL</t>
  </si>
  <si>
    <t>Lenovo T540 BL - NO</t>
  </si>
  <si>
    <t>Lenovo T540 BL - PL</t>
  </si>
  <si>
    <t>Lenovo T540 BL - PT</t>
  </si>
  <si>
    <t>Lenovo T540 BL - SE/FI</t>
  </si>
  <si>
    <t>Lenovo T540 BL - CH</t>
  </si>
  <si>
    <t>Lenovo T540 BL - US INT</t>
  </si>
  <si>
    <t>Lenovo T540 BL - RUS</t>
  </si>
  <si>
    <t>Lenovo T540 BL - US V2</t>
  </si>
  <si>
    <t>Lenovo/T540/BL/FR</t>
  </si>
  <si>
    <t>Lenovo/T540/BL/ES</t>
  </si>
  <si>
    <t>Lenovo/T540/BL/UK</t>
  </si>
  <si>
    <t>04Y2471</t>
  </si>
  <si>
    <t>04Y2394</t>
  </si>
  <si>
    <t>04Y2395</t>
  </si>
  <si>
    <t>04Y2396</t>
  </si>
  <si>
    <t>04Y2480</t>
  </si>
  <si>
    <t>04Y2484</t>
  </si>
  <si>
    <t>04Y2407</t>
  </si>
  <si>
    <t>04Y2408</t>
  </si>
  <si>
    <t>04Y2409</t>
  </si>
  <si>
    <t>04Y2491</t>
  </si>
  <si>
    <t>04Y2414</t>
  </si>
  <si>
    <t>Lenovo/T540/BL/USI</t>
  </si>
  <si>
    <t>04Y2488</t>
  </si>
  <si>
    <t>Lenovo/T540/BL/US</t>
  </si>
  <si>
    <t>Lenovo T540 parent</t>
  </si>
  <si>
    <t>Lenovo/T540/BL/DE</t>
  </si>
  <si>
    <t>Lenovo/T540/BL/IT</t>
  </si>
  <si>
    <t>Lenovo/T540/BL/NOR</t>
  </si>
  <si>
    <t>Lenovo/T540/RG/DE</t>
  </si>
  <si>
    <t>Lenovo/T540/RG/FR</t>
  </si>
  <si>
    <t>Lenovo/T540/RG/IT</t>
  </si>
  <si>
    <t>Lenovo/T540/RG/ES</t>
  </si>
  <si>
    <t>Lenovo/T540/RG/UK</t>
  </si>
  <si>
    <t>Lenovo/T540/RG/NOR</t>
  </si>
  <si>
    <t>Lenovo/T540/RG/USI</t>
  </si>
  <si>
    <t>Lenovo/T540/RG/US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</si>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</sst>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0" fillId="14" borderId="0" xfId="0" applyFill="1" applyAlignment="1">
      <alignment horizontal="righ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5">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726</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727</v>
      </c>
    </row>
    <row r="4" spans="1:193" ht="17" x14ac:dyDescent="0.2">
      <c r="A4" s="1" t="str">
        <f>IF(ISBLANK(Values!E3),"",IF(Values!$B$37="EU","computercomponent","computer"))</f>
        <v>computercomponent</v>
      </c>
      <c r="B4" s="27" t="str">
        <f>Values!B13</f>
        <v>Lenovo T540 parent</v>
      </c>
      <c r="C4" s="27" t="s">
        <v>345</v>
      </c>
      <c r="D4" s="28">
        <f>Values!B14</f>
        <v>5714401540991</v>
      </c>
      <c r="E4" s="1" t="s">
        <v>346</v>
      </c>
      <c r="F4" s="27" t="str">
        <f>SUBSTITUTE(Values!B1, "{language}", "") &amp; " " &amp; Values!B3</f>
        <v>Teclado de respuesto  retroiluminado  para Lenovo Thinkpad E531 T540 T540P T550 L540 W540 W550S W550 W541</v>
      </c>
      <c r="G4" s="27" t="s">
        <v>345</v>
      </c>
      <c r="H4" s="1" t="str">
        <f>Values!B16</f>
        <v>computer-keyboards</v>
      </c>
      <c r="I4" s="1" t="str">
        <f>IF(ISBLANK(Values!E3),"","4730574031")</f>
        <v>4730574031</v>
      </c>
      <c r="J4" s="29" t="str">
        <f>Values!B13</f>
        <v>Lenovo T540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T540 - DE</v>
      </c>
      <c r="C5" s="29" t="str">
        <f>IF(ISBLANK(Values!E4),"","TellusRem")</f>
        <v>TellusRem</v>
      </c>
      <c r="D5" s="28">
        <f>IF(ISBLANK(Values!E4),"",Values!E4)</f>
        <v>5714401540014</v>
      </c>
      <c r="E5" s="1" t="str">
        <f>IF(ISBLANK(Values!E4),"","EAN")</f>
        <v>EAN</v>
      </c>
      <c r="F5" s="27" t="str">
        <f>IF(ISBLANK(Values!E4),"",IF(Values!J4, SUBSTITUTE(Values!$B$1, "{language}", Values!H4) &amp; " " &amp;Values!$B$3, SUBSTITUTE(Values!$B$2, "{language}", Values!$H4) &amp; " " &amp;Values!$B$3))</f>
        <v>Teclado de respuesto Alemán retroiluminado  para Lenovo Thinkpad E531 T540 T540P T550 L540 W540 W550S W550 W541</v>
      </c>
      <c r="G5" s="29" t="str">
        <f>IF(ISBLANK(Values!E4),"",IF(Values!$B$20="PartialUpdate","","TellusRem"))</f>
        <v/>
      </c>
      <c r="H5" s="1" t="str">
        <f>IF(ISBLANK(Values!E4),"",Values!$B$16)</f>
        <v>computer-keyboards</v>
      </c>
      <c r="I5" s="1" t="str">
        <f>IF(ISBLANK(Values!E4),"","4730574031")</f>
        <v>4730574031</v>
      </c>
      <c r="J5" s="31" t="str">
        <f>IF(ISBLANK(Values!E4),"",Values!F4 )</f>
        <v>Lenovo T540 - DE</v>
      </c>
      <c r="K5" s="27">
        <f>IF(IF(ISBLANK(Values!E4),"",IF(Values!J4, Values!$B$4, Values!$B$5))=0,"",IF(ISBLANK(Values!E4),"",IF(Values!J4, Values!$B$4, Values!$B$5)))</f>
        <v>61.99</v>
      </c>
      <c r="L5" s="27" t="str">
        <f>IF(ISBLANK(Values!E4),"",IF($CO5="DEFAULT", Values!$B$18, ""))</f>
        <v/>
      </c>
      <c r="M5" s="27" t="str">
        <f>IF(ISBLANK(Values!E4),"",Values!$M4)</f>
        <v>https://raw.githubusercontent.com/PatrickVibild/TellusAmazonPictures/master/pictures/Lenovo/T540/BL/DE/1.jpg</v>
      </c>
      <c r="N5" s="27" t="str">
        <f>IF(ISBLANK(Values!$F4),"",Values!N4)</f>
        <v>https://raw.githubusercontent.com/PatrickVibild/TellusAmazonPictures/master/pictures/Lenovo/T540/BL/DE/2.jpg</v>
      </c>
      <c r="O5" s="27" t="str">
        <f>IF(ISBLANK(Values!$F4),"",Values!O4)</f>
        <v>https://raw.githubusercontent.com/PatrickVibild/TellusAmazonPictures/master/pictures/Lenovo/T540/BL/DE/3.jpg</v>
      </c>
      <c r="P5" s="27" t="str">
        <f>IF(ISBLANK(Values!$F4),"",Values!P4)</f>
        <v>https://raw.githubusercontent.com/PatrickVibild/TellusAmazonPictures/master/pictures/Lenovo/T540/BL/DE/4.jpg</v>
      </c>
      <c r="Q5" s="27" t="str">
        <f>IF(ISBLANK(Values!$F4),"",Values!Q4)</f>
        <v>https://raw.githubusercontent.com/PatrickVibild/TellusAmazonPictures/master/pictures/Lenovo/T540/BL/DE/5.jpg</v>
      </c>
      <c r="R5" s="27" t="str">
        <f>IF(ISBLANK(Values!$F4),"",Values!R4)</f>
        <v>https://raw.githubusercontent.com/PatrickVibild/TellusAmazonPictures/master/pictures/Lenovo/T540/BL/DE/6.jpg</v>
      </c>
      <c r="S5" s="27" t="str">
        <f>IF(ISBLANK(Values!$F4),"",Values!S4)</f>
        <v>https://raw.githubusercontent.com/PatrickVibild/TellusAmazonPictures/master/pictures/Lenovo/T540/BL/DE/7.jpg</v>
      </c>
      <c r="T5" s="27" t="str">
        <f>IF(ISBLANK(Values!$F4),"",Values!T4)</f>
        <v>https://raw.githubusercontent.com/PatrickVibild/TellusAmazonPictures/master/pictures/Lenovo/T540/BL/DE/8.jpg</v>
      </c>
      <c r="U5" s="27" t="str">
        <f>IF(ISBLANK(Values!$F4),"",Values!U4)</f>
        <v>https://raw.githubusercontent.com/PatrickVibild/TellusAmazonPictures/master/pictures/Lenovo/T540/BL/DE/9.jpg</v>
      </c>
      <c r="W5" s="29" t="str">
        <f>IF(ISBLANK(Values!E4),"","Child")</f>
        <v>Child</v>
      </c>
      <c r="X5" s="29" t="str">
        <f>IF(ISBLANK(Values!E4),"",Values!$B$13)</f>
        <v>Lenovo T540 parent</v>
      </c>
      <c r="Y5" s="31" t="str">
        <f>IF(ISBLANK(Values!E4),"","Size-Color")</f>
        <v>Size-Color</v>
      </c>
      <c r="Z5" s="29" t="str">
        <f>IF(ISBLANK(Values!E4),"","variation")</f>
        <v>variation</v>
      </c>
      <c r="AA5" s="1" t="str">
        <f>IF(ISBLANK(Values!E4),"",Values!$B$20)</f>
        <v>PartialUpdate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con retroiluminación.</v>
      </c>
      <c r="AM5" s="1" t="str">
        <f>SUBSTITUTE(IF(ISBLANK(Values!E4),"",Values!$B$27),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IF(IF(ISBLANK(Values!E4),"",IF(Values!J4, Values!$B$4, Values!$B$5))=0,"",IF(ISBLANK(Values!E4),"",IF(Values!J4, Values!$B$4, Values!$B$5)))</f>
        <v>61.99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c r="GK5" s="61">
        <f>K5</f>
        <v>61.99</v>
      </c>
    </row>
    <row r="6" spans="1:193" ht="48" x14ac:dyDescent="0.2">
      <c r="A6" s="1" t="str">
        <f>IF(ISBLANK(Values!E5),"",IF(Values!$B$37="EU","computercomponent","computer"))</f>
        <v>computercomponent</v>
      </c>
      <c r="B6" s="33" t="str">
        <f>IF(ISBLANK(Values!E5),"",Values!F5)</f>
        <v>Lenovo T540 BL - FR V2</v>
      </c>
      <c r="C6" s="29" t="str">
        <f>IF(ISBLANK(Values!E5),"","TellusRem")</f>
        <v>TellusRem</v>
      </c>
      <c r="D6" s="28">
        <f>IF(ISBLANK(Values!E5),"",Values!E5)</f>
        <v>5714401540304</v>
      </c>
      <c r="E6" s="1" t="str">
        <f>IF(ISBLANK(Values!E5),"","EAN")</f>
        <v>EAN</v>
      </c>
      <c r="F6" s="27" t="str">
        <f>IF(ISBLANK(Values!E5),"",IF(Values!J5, SUBSTITUTE(Values!$B$1, "{language}", Values!H5) &amp; " " &amp;Values!$B$3, SUBSTITUTE(Values!$B$2, "{language}", Values!$H5) &amp; " " &amp;Values!$B$3))</f>
        <v>Teclado de respuesto Francés retroiluminado  para Lenovo Thinkpad E531 T540 T540P T550 L540 W540 W550S W550 W541</v>
      </c>
      <c r="G6" s="29" t="str">
        <f>IF(ISBLANK(Values!E5),"",IF(Values!$B$20="PartialUpdate","","TellusRem"))</f>
        <v/>
      </c>
      <c r="H6" s="1" t="str">
        <f>IF(ISBLANK(Values!E5),"",Values!$B$16)</f>
        <v>computer-keyboards</v>
      </c>
      <c r="I6" s="1" t="str">
        <f>IF(ISBLANK(Values!E5),"","4730574031")</f>
        <v>4730574031</v>
      </c>
      <c r="J6" s="31" t="str">
        <f>IF(ISBLANK(Values!E5),"",Values!F5 )</f>
        <v>Lenovo T540 BL - FR V2</v>
      </c>
      <c r="K6" s="27">
        <f>IF(IF(ISBLANK(Values!E5),"",IF(Values!J5, Values!$B$4, Values!$B$5))=0,"",IF(ISBLANK(Values!E5),"",IF(Values!J5, Values!$B$4, Values!$B$5)))</f>
        <v>61.99</v>
      </c>
      <c r="L6" s="27" t="str">
        <f>IF(ISBLANK(Values!E5),"",IF($CO6="DEFAULT", Values!$B$18, ""))</f>
        <v/>
      </c>
      <c r="M6" s="27" t="str">
        <f>IF(ISBLANK(Values!E5),"",Values!$M5)</f>
        <v>https://raw.githubusercontent.com/PatrickVibild/TellusAmazonPictures/master/pictures/Lenovo/T540/BL/FR/1.jpg</v>
      </c>
      <c r="N6" s="27" t="str">
        <f>IF(ISBLANK(Values!$F5),"",Values!N5)</f>
        <v>https://raw.githubusercontent.com/PatrickVibild/TellusAmazonPictures/master/pictures/Lenovo/T540/BL/FR/2.jpg</v>
      </c>
      <c r="O6" s="27" t="str">
        <f>IF(ISBLANK(Values!$F5),"",Values!O5)</f>
        <v>https://raw.githubusercontent.com/PatrickVibild/TellusAmazonPictures/master/pictures/Lenovo/T540/BL/FR/3.jpg</v>
      </c>
      <c r="P6" s="27" t="str">
        <f>IF(ISBLANK(Values!$F5),"",Values!P5)</f>
        <v>https://raw.githubusercontent.com/PatrickVibild/TellusAmazonPictures/master/pictures/Lenovo/T540/BL/FR/4.jpg</v>
      </c>
      <c r="Q6" s="27" t="str">
        <f>IF(ISBLANK(Values!$F5),"",Values!Q5)</f>
        <v>https://raw.githubusercontent.com/PatrickVibild/TellusAmazonPictures/master/pictures/Lenovo/T540/BL/FR/5.jpg</v>
      </c>
      <c r="R6" s="27" t="str">
        <f>IF(ISBLANK(Values!$F5),"",Values!R5)</f>
        <v>https://raw.githubusercontent.com/PatrickVibild/TellusAmazonPictures/master/pictures/Lenovo/T540/BL/FR/6.jpg</v>
      </c>
      <c r="S6" s="27" t="str">
        <f>IF(ISBLANK(Values!$F5),"",Values!S5)</f>
        <v>https://raw.githubusercontent.com/PatrickVibild/TellusAmazonPictures/master/pictures/Lenovo/T540/BL/FR/7.jpg</v>
      </c>
      <c r="T6" s="27" t="str">
        <f>IF(ISBLANK(Values!$F5),"",Values!T5)</f>
        <v>https://raw.githubusercontent.com/PatrickVibild/TellusAmazonPictures/master/pictures/Lenovo/T540/BL/FR/8.jpg</v>
      </c>
      <c r="U6" s="27" t="str">
        <f>IF(ISBLANK(Values!$F5),"",Values!U5)</f>
        <v>https://raw.githubusercontent.com/PatrickVibild/TellusAmazonPictures/master/pictures/Lenovo/T540/BL/FR/9.jpg</v>
      </c>
      <c r="W6" s="29" t="str">
        <f>IF(ISBLANK(Values!E5),"","Child")</f>
        <v>Child</v>
      </c>
      <c r="X6" s="29" t="str">
        <f>IF(ISBLANK(Values!E5),"",Values!$B$13)</f>
        <v>Lenovo T540 parent</v>
      </c>
      <c r="Y6" s="31" t="str">
        <f>IF(ISBLANK(Values!E5),"","Size-Color")</f>
        <v>Size-Color</v>
      </c>
      <c r="Z6" s="29" t="str">
        <f>IF(ISBLANK(Values!E5),"","variation")</f>
        <v>variation</v>
      </c>
      <c r="AA6" s="1" t="str">
        <f>IF(ISBLANK(Values!E5),"",Values!$B$20)</f>
        <v>PartialUpdate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con retroiluminación.</v>
      </c>
      <c r="AM6" s="1" t="str">
        <f>SUBSTITUTE(IF(ISBLANK(Values!E5),"",Values!$B$27),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IF(IF(ISBLANK(Values!E5),"",IF(Values!J5, Values!$B$4, Values!$B$5))=0,"",IF(ISBLANK(Values!E5),"",IF(Values!J5, Values!$B$4, Values!$B$5)))</f>
        <v>61.99</v>
      </c>
      <c r="FP6" s="1" t="str">
        <f>IF(IF(ISBLANK(Values!E5),"",IF(Values!J5, Values!$B$4, Values!$B$5))=0,"",IF(ISBLANK(Values!E5),"","Percent"))</f>
        <v>Percent</v>
      </c>
      <c r="FQ6" s="1" t="str">
        <f>IF(IF(ISBLANK(Values!E5),"",IF(Values!J5, Values!$B$4, Values!$B$5))=0,"",IF(ISBLANK(Values!E5),"","2"))</f>
        <v>2</v>
      </c>
      <c r="FR6" s="1" t="str">
        <f>IF(IF(ISBLANK(Values!E5),"",IF(Values!J5, Values!$B$4, Values!$B$5))=0,"",IF(ISBLANK(Values!E5),"","3"))</f>
        <v>3</v>
      </c>
      <c r="FS6" s="1" t="str">
        <f>IF(IF(ISBLANK(Values!E5),"",IF(Values!J5, Values!$B$4, Values!$B$5))=0,"",IF(ISBLANK(Values!E5),"","5"))</f>
        <v>5</v>
      </c>
      <c r="FT6" s="1" t="str">
        <f>IF(IF(ISBLANK(Values!E5),"",IF(Values!J5, Values!$B$4, Values!$B$5))=0,"",IF(ISBLANK(Values!E5),"","6"))</f>
        <v>6</v>
      </c>
      <c r="FU6" s="1" t="str">
        <f>IF(IF(ISBLANK(Values!E5),"",IF(Values!J5, Values!$B$4, Values!$B$5))=0,"",IF(ISBLANK(Values!E5),"","10"))</f>
        <v>10</v>
      </c>
      <c r="FV6" s="1" t="str">
        <f>IF(IF(ISBLANK(Values!E5),"",IF(Values!J5, Values!$B$4, Values!$B$5))=0,"",IF(ISBLANK(Values!E5),"","10"))</f>
        <v>10</v>
      </c>
      <c r="GK6" s="61">
        <f>K6</f>
        <v>61.99</v>
      </c>
    </row>
    <row r="7" spans="1:193" ht="48" x14ac:dyDescent="0.2">
      <c r="A7" s="1" t="str">
        <f>IF(ISBLANK(Values!E6),"",IF(Values!$B$37="EU","computercomponent","computer"))</f>
        <v>computercomponent</v>
      </c>
      <c r="B7" s="33" t="str">
        <f>IF(ISBLANK(Values!E6),"",Values!F6)</f>
        <v>Lenovo T540 - IT FBA</v>
      </c>
      <c r="C7" s="29" t="str">
        <f>IF(ISBLANK(Values!E6),"","TellusRem")</f>
        <v>TellusRem</v>
      </c>
      <c r="D7" s="28">
        <f>IF(ISBLANK(Values!E6),"",Values!E6)</f>
        <v>5714401540038</v>
      </c>
      <c r="E7" s="1" t="str">
        <f>IF(ISBLANK(Values!E6),"","EAN")</f>
        <v>EAN</v>
      </c>
      <c r="F7" s="27" t="str">
        <f>IF(ISBLANK(Values!E6),"",IF(Values!J6, SUBSTITUTE(Values!$B$1, "{language}", Values!H6) &amp; " " &amp;Values!$B$3, SUBSTITUTE(Values!$B$2, "{language}", Values!$H6) &amp; " " &amp;Values!$B$3))</f>
        <v>Teclado de respuesto Italiano retroiluminado  para Lenovo Thinkpad E531 T540 T540P T550 L540 W540 W550S W550 W541</v>
      </c>
      <c r="G7" s="29" t="str">
        <f>IF(ISBLANK(Values!E6),"",IF(Values!$B$20="PartialUpdate","","TellusRem"))</f>
        <v/>
      </c>
      <c r="H7" s="1" t="str">
        <f>IF(ISBLANK(Values!E6),"",Values!$B$16)</f>
        <v>computer-keyboards</v>
      </c>
      <c r="I7" s="1" t="str">
        <f>IF(ISBLANK(Values!E6),"","4730574031")</f>
        <v>4730574031</v>
      </c>
      <c r="J7" s="31" t="str">
        <f>IF(ISBLANK(Values!E6),"",Values!F6 )</f>
        <v>Lenovo T540 - IT FBA</v>
      </c>
      <c r="K7" s="27">
        <f>IF(IF(ISBLANK(Values!E6),"",IF(Values!J6, Values!$B$4, Values!$B$5))=0,"",IF(ISBLANK(Values!E6),"",IF(Values!J6, Values!$B$4, Values!$B$5)))</f>
        <v>61.99</v>
      </c>
      <c r="L7" s="27" t="str">
        <f>IF(ISBLANK(Values!E6),"",IF($CO7="DEFAULT", Values!$B$18, ""))</f>
        <v/>
      </c>
      <c r="M7" s="27" t="str">
        <f>IF(ISBLANK(Values!E6),"",Values!$M6)</f>
        <v>https://raw.githubusercontent.com/PatrickVibild/TellusAmazonPictures/master/pictures/Lenovo/T540/BL/IT/1.jpg</v>
      </c>
      <c r="N7" s="27" t="str">
        <f>IF(ISBLANK(Values!$F6),"",Values!N6)</f>
        <v>https://raw.githubusercontent.com/PatrickVibild/TellusAmazonPictures/master/pictures/Lenovo/T540/BL/IT/2.jpg</v>
      </c>
      <c r="O7" s="27" t="str">
        <f>IF(ISBLANK(Values!$F6),"",Values!O6)</f>
        <v>https://raw.githubusercontent.com/PatrickVibild/TellusAmazonPictures/master/pictures/Lenovo/T540/BL/IT/3.jpg</v>
      </c>
      <c r="P7" s="27" t="str">
        <f>IF(ISBLANK(Values!$F6),"",Values!P6)</f>
        <v>https://raw.githubusercontent.com/PatrickVibild/TellusAmazonPictures/master/pictures/Lenovo/T540/BL/IT/4.jpg</v>
      </c>
      <c r="Q7" s="27" t="str">
        <f>IF(ISBLANK(Values!$F6),"",Values!Q6)</f>
        <v>https://raw.githubusercontent.com/PatrickVibild/TellusAmazonPictures/master/pictures/Lenovo/T540/BL/IT/5.jpg</v>
      </c>
      <c r="R7" s="27" t="str">
        <f>IF(ISBLANK(Values!$F6),"",Values!R6)</f>
        <v>https://raw.githubusercontent.com/PatrickVibild/TellusAmazonPictures/master/pictures/Lenovo/T540/BL/IT/6.jpg</v>
      </c>
      <c r="S7" s="27" t="str">
        <f>IF(ISBLANK(Values!$F6),"",Values!S6)</f>
        <v>https://raw.githubusercontent.com/PatrickVibild/TellusAmazonPictures/master/pictures/Lenovo/T540/BL/IT/7.jpg</v>
      </c>
      <c r="T7" s="27" t="str">
        <f>IF(ISBLANK(Values!$F6),"",Values!T6)</f>
        <v>https://raw.githubusercontent.com/PatrickVibild/TellusAmazonPictures/master/pictures/Lenovo/T540/BL/IT/8.jpg</v>
      </c>
      <c r="U7" s="27" t="str">
        <f>IF(ISBLANK(Values!$F6),"",Values!U6)</f>
        <v>https://raw.githubusercontent.com/PatrickVibild/TellusAmazonPictures/master/pictures/Lenovo/T540/BL/IT/9.jpg</v>
      </c>
      <c r="W7" s="29" t="str">
        <f>IF(ISBLANK(Values!E6),"","Child")</f>
        <v>Child</v>
      </c>
      <c r="X7" s="29" t="str">
        <f>IF(ISBLANK(Values!E6),"",Values!$B$13)</f>
        <v>Lenovo T540 parent</v>
      </c>
      <c r="Y7" s="31" t="str">
        <f>IF(ISBLANK(Values!E6),"","Size-Color")</f>
        <v>Size-Color</v>
      </c>
      <c r="Z7" s="29" t="str">
        <f>IF(ISBLANK(Values!E6),"","variation")</f>
        <v>variation</v>
      </c>
      <c r="AA7" s="1" t="str">
        <f>IF(ISBLANK(Values!E6),"",Values!$B$20)</f>
        <v>PartialUpdate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con retroiluminación.</v>
      </c>
      <c r="AM7" s="1" t="str">
        <f>SUBSTITUTE(IF(ISBLANK(Values!E6),"",Values!$B$27),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IF(IF(ISBLANK(Values!E6),"",IF(Values!J6, Values!$B$4, Values!$B$5))=0,"",IF(ISBLANK(Values!E6),"",IF(Values!J6, Values!$B$4, Values!$B$5)))</f>
        <v>61.99</v>
      </c>
      <c r="FP7" s="1" t="str">
        <f>IF(IF(ISBLANK(Values!E6),"",IF(Values!J6, Values!$B$4, Values!$B$5))=0,"",IF(ISBLANK(Values!E6),"","Percent"))</f>
        <v>Percent</v>
      </c>
      <c r="FQ7" s="1" t="str">
        <f>IF(IF(ISBLANK(Values!E6),"",IF(Values!J6, Values!$B$4, Values!$B$5))=0,"",IF(ISBLANK(Values!E6),"","2"))</f>
        <v>2</v>
      </c>
      <c r="FR7" s="1" t="str">
        <f>IF(IF(ISBLANK(Values!E6),"",IF(Values!J6, Values!$B$4, Values!$B$5))=0,"",IF(ISBLANK(Values!E6),"","3"))</f>
        <v>3</v>
      </c>
      <c r="FS7" s="1" t="str">
        <f>IF(IF(ISBLANK(Values!E6),"",IF(Values!J6, Values!$B$4, Values!$B$5))=0,"",IF(ISBLANK(Values!E6),"","5"))</f>
        <v>5</v>
      </c>
      <c r="FT7" s="1" t="str">
        <f>IF(IF(ISBLANK(Values!E6),"",IF(Values!J6, Values!$B$4, Values!$B$5))=0,"",IF(ISBLANK(Values!E6),"","6"))</f>
        <v>6</v>
      </c>
      <c r="FU7" s="1" t="str">
        <f>IF(IF(ISBLANK(Values!E6),"",IF(Values!J6, Values!$B$4, Values!$B$5))=0,"",IF(ISBLANK(Values!E6),"","10"))</f>
        <v>10</v>
      </c>
      <c r="FV7" s="1" t="str">
        <f>IF(IF(ISBLANK(Values!E6),"",IF(Values!J6, Values!$B$4, Values!$B$5))=0,"",IF(ISBLANK(Values!E6),"","10"))</f>
        <v>10</v>
      </c>
      <c r="GK7" s="61">
        <f>K7</f>
        <v>61.99</v>
      </c>
    </row>
    <row r="8" spans="1:193" ht="48" x14ac:dyDescent="0.2">
      <c r="A8" s="1" t="str">
        <f>IF(ISBLANK(Values!E7),"",IF(Values!$B$37="EU","computercomponent","computer"))</f>
        <v>computercomponent</v>
      </c>
      <c r="B8" s="33" t="str">
        <f>IF(ISBLANK(Values!E7),"",Values!F7)</f>
        <v>Lenovo T540 - ES FBA</v>
      </c>
      <c r="C8" s="29" t="str">
        <f>IF(ISBLANK(Values!E7),"","TellusRem")</f>
        <v>TellusRem</v>
      </c>
      <c r="D8" s="28">
        <f>IF(ISBLANK(Values!E7),"",Values!E7)</f>
        <v>5714401540045</v>
      </c>
      <c r="E8" s="1" t="str">
        <f>IF(ISBLANK(Values!E7),"","EAN")</f>
        <v>EAN</v>
      </c>
      <c r="F8" s="27" t="str">
        <f>IF(ISBLANK(Values!E7),"",IF(Values!J7, SUBSTITUTE(Values!$B$1, "{language}", Values!H7) &amp; " " &amp;Values!$B$3, SUBSTITUTE(Values!$B$2, "{language}", Values!$H7) &amp; " " &amp;Values!$B$3))</f>
        <v>Teclado de respuesto Español retroiluminado  para Lenovo Thinkpad E531 T540 T540P T550 L540 W540 W550S W550 W541</v>
      </c>
      <c r="G8" s="29" t="str">
        <f>IF(ISBLANK(Values!E7),"",IF(Values!$B$20="PartialUpdate","","TellusRem"))</f>
        <v/>
      </c>
      <c r="H8" s="1" t="str">
        <f>IF(ISBLANK(Values!E7),"",Values!$B$16)</f>
        <v>computer-keyboards</v>
      </c>
      <c r="I8" s="1" t="str">
        <f>IF(ISBLANK(Values!E7),"","4730574031")</f>
        <v>4730574031</v>
      </c>
      <c r="J8" s="31" t="str">
        <f>IF(ISBLANK(Values!E7),"",Values!F7 )</f>
        <v>Lenovo T540 - ES FBA</v>
      </c>
      <c r="K8" s="27">
        <f>IF(IF(ISBLANK(Values!E7),"",IF(Values!J7, Values!$B$4, Values!$B$5))=0,"",IF(ISBLANK(Values!E7),"",IF(Values!J7, Values!$B$4, Values!$B$5)))</f>
        <v>61.99</v>
      </c>
      <c r="L8" s="27" t="str">
        <f>IF(ISBLANK(Values!E7),"",IF($CO8="DEFAULT", Values!$B$18, ""))</f>
        <v/>
      </c>
      <c r="M8" s="27" t="str">
        <f>IF(ISBLANK(Values!E7),"",Values!$M7)</f>
        <v>https://raw.githubusercontent.com/PatrickVibild/TellusAmazonPictures/master/pictures/Lenovo/T540/BL/ES/1.jpg</v>
      </c>
      <c r="N8" s="27" t="str">
        <f>IF(ISBLANK(Values!$F7),"",Values!N7)</f>
        <v>https://raw.githubusercontent.com/PatrickVibild/TellusAmazonPictures/master/pictures/Lenovo/T540/BL/ES/2.jpg</v>
      </c>
      <c r="O8" s="27" t="str">
        <f>IF(ISBLANK(Values!$F7),"",Values!O7)</f>
        <v>https://raw.githubusercontent.com/PatrickVibild/TellusAmazonPictures/master/pictures/Lenovo/T540/BL/ES/3.jpg</v>
      </c>
      <c r="P8" s="27" t="str">
        <f>IF(ISBLANK(Values!$F7),"",Values!P7)</f>
        <v>https://raw.githubusercontent.com/PatrickVibild/TellusAmazonPictures/master/pictures/Lenovo/T540/BL/ES/4.jpg</v>
      </c>
      <c r="Q8" s="27" t="str">
        <f>IF(ISBLANK(Values!$F7),"",Values!Q7)</f>
        <v>https://raw.githubusercontent.com/PatrickVibild/TellusAmazonPictures/master/pictures/Lenovo/T540/BL/ES/5.jpg</v>
      </c>
      <c r="R8" s="27" t="str">
        <f>IF(ISBLANK(Values!$F7),"",Values!R7)</f>
        <v>https://raw.githubusercontent.com/PatrickVibild/TellusAmazonPictures/master/pictures/Lenovo/T540/BL/ES/6.jpg</v>
      </c>
      <c r="S8" s="27" t="str">
        <f>IF(ISBLANK(Values!$F7),"",Values!S7)</f>
        <v>https://raw.githubusercontent.com/PatrickVibild/TellusAmazonPictures/master/pictures/Lenovo/T540/BL/ES/7.jpg</v>
      </c>
      <c r="T8" s="27" t="str">
        <f>IF(ISBLANK(Values!$F7),"",Values!T7)</f>
        <v>https://raw.githubusercontent.com/PatrickVibild/TellusAmazonPictures/master/pictures/Lenovo/T540/BL/ES/8.jpg</v>
      </c>
      <c r="U8" s="27" t="str">
        <f>IF(ISBLANK(Values!$F7),"",Values!U7)</f>
        <v>https://raw.githubusercontent.com/PatrickVibild/TellusAmazonPictures/master/pictures/Lenovo/T540/BL/ES/9.jpg</v>
      </c>
      <c r="W8" s="29" t="str">
        <f>IF(ISBLANK(Values!E7),"","Child")</f>
        <v>Child</v>
      </c>
      <c r="X8" s="29" t="str">
        <f>IF(ISBLANK(Values!E7),"",Values!$B$13)</f>
        <v>Lenovo T540 parent</v>
      </c>
      <c r="Y8" s="31" t="str">
        <f>IF(ISBLANK(Values!E7),"","Size-Color")</f>
        <v>Size-Color</v>
      </c>
      <c r="Z8" s="29" t="str">
        <f>IF(ISBLANK(Values!E7),"","variation")</f>
        <v>variation</v>
      </c>
      <c r="AA8" s="1" t="str">
        <f>IF(ISBLANK(Values!E7),"",Values!$B$20)</f>
        <v>PartialUpdate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con retroiluminación.</v>
      </c>
      <c r="AM8" s="1" t="str">
        <f>SUBSTITUTE(IF(ISBLANK(Values!E7),"",Values!$B$27),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IF(IF(ISBLANK(Values!E7),"",IF(Values!J7, Values!$B$4, Values!$B$5))=0,"",IF(ISBLANK(Values!E7),"",IF(Values!J7, Values!$B$4, Values!$B$5)))</f>
        <v>61.99</v>
      </c>
      <c r="FP8" s="1" t="str">
        <f>IF(IF(ISBLANK(Values!E7),"",IF(Values!J7, Values!$B$4, Values!$B$5))=0,"",IF(ISBLANK(Values!E7),"","Percent"))</f>
        <v>Percent</v>
      </c>
      <c r="FQ8" s="1" t="str">
        <f>IF(IF(ISBLANK(Values!E7),"",IF(Values!J7, Values!$B$4, Values!$B$5))=0,"",IF(ISBLANK(Values!E7),"","2"))</f>
        <v>2</v>
      </c>
      <c r="FR8" s="1" t="str">
        <f>IF(IF(ISBLANK(Values!E7),"",IF(Values!J7, Values!$B$4, Values!$B$5))=0,"",IF(ISBLANK(Values!E7),"","3"))</f>
        <v>3</v>
      </c>
      <c r="FS8" s="1" t="str">
        <f>IF(IF(ISBLANK(Values!E7),"",IF(Values!J7, Values!$B$4, Values!$B$5))=0,"",IF(ISBLANK(Values!E7),"","5"))</f>
        <v>5</v>
      </c>
      <c r="FT8" s="1" t="str">
        <f>IF(IF(ISBLANK(Values!E7),"",IF(Values!J7, Values!$B$4, Values!$B$5))=0,"",IF(ISBLANK(Values!E7),"","6"))</f>
        <v>6</v>
      </c>
      <c r="FU8" s="1" t="str">
        <f>IF(IF(ISBLANK(Values!E7),"",IF(Values!J7, Values!$B$4, Values!$B$5))=0,"",IF(ISBLANK(Values!E7),"","10"))</f>
        <v>10</v>
      </c>
      <c r="FV8" s="1" t="str">
        <f>IF(IF(ISBLANK(Values!E7),"",IF(Values!J7, Values!$B$4, Values!$B$5))=0,"",IF(ISBLANK(Values!E7),"","10"))</f>
        <v>10</v>
      </c>
      <c r="GK8" s="61">
        <f>K8</f>
        <v>61.99</v>
      </c>
    </row>
    <row r="9" spans="1:193" ht="48" x14ac:dyDescent="0.2">
      <c r="A9" s="1" t="str">
        <f>IF(ISBLANK(Values!E8),"",IF(Values!$B$37="EU","computercomponent","computer"))</f>
        <v>computercomponent</v>
      </c>
      <c r="B9" s="33" t="str">
        <f>IF(ISBLANK(Values!E8),"",Values!F8)</f>
        <v>Lenovo T540 - UK FBA</v>
      </c>
      <c r="C9" s="29" t="str">
        <f>IF(ISBLANK(Values!E8),"","TellusRem")</f>
        <v>TellusRem</v>
      </c>
      <c r="D9" s="28">
        <f>IF(ISBLANK(Values!E8),"",Values!E8)</f>
        <v>5714401540052</v>
      </c>
      <c r="E9" s="1" t="str">
        <f>IF(ISBLANK(Values!E8),"","EAN")</f>
        <v>EAN</v>
      </c>
      <c r="F9" s="27" t="str">
        <f>IF(ISBLANK(Values!E8),"",IF(Values!J8, SUBSTITUTE(Values!$B$1, "{language}", Values!H8) &amp; " " &amp;Values!$B$3, SUBSTITUTE(Values!$B$2, "{language}", Values!$H8) &amp; " " &amp;Values!$B$3))</f>
        <v>Teclado de respuesto Ingles retroiluminado  para Lenovo Thinkpad E531 T540 T540P T550 L540 W540 W550S W550 W541</v>
      </c>
      <c r="G9" s="29" t="str">
        <f>IF(ISBLANK(Values!E8),"",IF(Values!$B$20="PartialUpdate","","TellusRem"))</f>
        <v/>
      </c>
      <c r="H9" s="1" t="str">
        <f>IF(ISBLANK(Values!E8),"",Values!$B$16)</f>
        <v>computer-keyboards</v>
      </c>
      <c r="I9" s="1" t="str">
        <f>IF(ISBLANK(Values!E8),"","4730574031")</f>
        <v>4730574031</v>
      </c>
      <c r="J9" s="31" t="str">
        <f>IF(ISBLANK(Values!E8),"",Values!F8 )</f>
        <v>Lenovo T540 - UK FBA</v>
      </c>
      <c r="K9" s="27">
        <f>IF(IF(ISBLANK(Values!E8),"",IF(Values!J8, Values!$B$4, Values!$B$5))=0,"",IF(ISBLANK(Values!E8),"",IF(Values!J8, Values!$B$4, Values!$B$5)))</f>
        <v>61.99</v>
      </c>
      <c r="L9" s="27" t="str">
        <f>IF(ISBLANK(Values!E8),"",IF($CO9="DEFAULT", Values!$B$18, ""))</f>
        <v/>
      </c>
      <c r="M9" s="27" t="str">
        <f>IF(ISBLANK(Values!E8),"",Values!$M8)</f>
        <v>https://raw.githubusercontent.com/PatrickVibild/TellusAmazonPictures/master/pictures/Lenovo/T540/BL/UK/1.jpg</v>
      </c>
      <c r="N9" s="27" t="str">
        <f>IF(ISBLANK(Values!$F8),"",Values!N8)</f>
        <v>https://raw.githubusercontent.com/PatrickVibild/TellusAmazonPictures/master/pictures/Lenovo/T540/BL/UK/2.jpg</v>
      </c>
      <c r="O9" s="27" t="str">
        <f>IF(ISBLANK(Values!$F8),"",Values!O8)</f>
        <v>https://raw.githubusercontent.com/PatrickVibild/TellusAmazonPictures/master/pictures/Lenovo/T540/BL/UK/3.jpg</v>
      </c>
      <c r="P9" s="27" t="str">
        <f>IF(ISBLANK(Values!$F8),"",Values!P8)</f>
        <v>https://raw.githubusercontent.com/PatrickVibild/TellusAmazonPictures/master/pictures/Lenovo/T540/BL/UK/4.jpg</v>
      </c>
      <c r="Q9" s="27" t="str">
        <f>IF(ISBLANK(Values!$F8),"",Values!Q8)</f>
        <v>https://raw.githubusercontent.com/PatrickVibild/TellusAmazonPictures/master/pictures/Lenovo/T540/BL/UK/5.jpg</v>
      </c>
      <c r="R9" s="27" t="str">
        <f>IF(ISBLANK(Values!$F8),"",Values!R8)</f>
        <v>https://raw.githubusercontent.com/PatrickVibild/TellusAmazonPictures/master/pictures/Lenovo/T540/BL/UK/6.jpg</v>
      </c>
      <c r="S9" s="27" t="str">
        <f>IF(ISBLANK(Values!$F8),"",Values!S8)</f>
        <v>https://raw.githubusercontent.com/PatrickVibild/TellusAmazonPictures/master/pictures/Lenovo/T540/BL/UK/7.jpg</v>
      </c>
      <c r="T9" s="27" t="str">
        <f>IF(ISBLANK(Values!$F8),"",Values!T8)</f>
        <v>https://raw.githubusercontent.com/PatrickVibild/TellusAmazonPictures/master/pictures/Lenovo/T540/BL/UK/8.jpg</v>
      </c>
      <c r="U9" s="27" t="str">
        <f>IF(ISBLANK(Values!$F8),"",Values!U8)</f>
        <v>https://raw.githubusercontent.com/PatrickVibild/TellusAmazonPictures/master/pictures/Lenovo/T540/BL/UK/9.jpg</v>
      </c>
      <c r="W9" s="29" t="str">
        <f>IF(ISBLANK(Values!E8),"","Child")</f>
        <v>Child</v>
      </c>
      <c r="X9" s="29" t="str">
        <f>IF(ISBLANK(Values!E8),"",Values!$B$13)</f>
        <v>Lenovo T540 parent</v>
      </c>
      <c r="Y9" s="31" t="str">
        <f>IF(ISBLANK(Values!E8),"","Size-Color")</f>
        <v>Size-Color</v>
      </c>
      <c r="Z9" s="29" t="str">
        <f>IF(ISBLANK(Values!E8),"","variation")</f>
        <v>variation</v>
      </c>
      <c r="AA9" s="1" t="str">
        <f>IF(ISBLANK(Values!E8),"",Values!$B$20)</f>
        <v>PartialUpdate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con retroiluminación.</v>
      </c>
      <c r="AM9" s="1" t="str">
        <f>SUBSTITUTE(IF(ISBLANK(Values!E8),"",Values!$B$27),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IF(IF(ISBLANK(Values!E8),"",IF(Values!J8, Values!$B$4, Values!$B$5))=0,"",IF(ISBLANK(Values!E8),"",IF(Values!J8, Values!$B$4, Values!$B$5)))</f>
        <v>61.99</v>
      </c>
      <c r="FP9" s="1" t="str">
        <f>IF(IF(ISBLANK(Values!E8),"",IF(Values!J8, Values!$B$4, Values!$B$5))=0,"",IF(ISBLANK(Values!E8),"","Percent"))</f>
        <v>Percent</v>
      </c>
      <c r="FQ9" s="1" t="str">
        <f>IF(IF(ISBLANK(Values!E8),"",IF(Values!J8, Values!$B$4, Values!$B$5))=0,"",IF(ISBLANK(Values!E8),"","2"))</f>
        <v>2</v>
      </c>
      <c r="FR9" s="1" t="str">
        <f>IF(IF(ISBLANK(Values!E8),"",IF(Values!J8, Values!$B$4, Values!$B$5))=0,"",IF(ISBLANK(Values!E8),"","3"))</f>
        <v>3</v>
      </c>
      <c r="FS9" s="1" t="str">
        <f>IF(IF(ISBLANK(Values!E8),"",IF(Values!J8, Values!$B$4, Values!$B$5))=0,"",IF(ISBLANK(Values!E8),"","5"))</f>
        <v>5</v>
      </c>
      <c r="FT9" s="1" t="str">
        <f>IF(IF(ISBLANK(Values!E8),"",IF(Values!J8, Values!$B$4, Values!$B$5))=0,"",IF(ISBLANK(Values!E8),"","6"))</f>
        <v>6</v>
      </c>
      <c r="FU9" s="1" t="str">
        <f>IF(IF(ISBLANK(Values!E8),"",IF(Values!J8, Values!$B$4, Values!$B$5))=0,"",IF(ISBLANK(Values!E8),"","10"))</f>
        <v>10</v>
      </c>
      <c r="FV9" s="1" t="str">
        <f>IF(IF(ISBLANK(Values!E8),"",IF(Values!J8, Values!$B$4, Values!$B$5))=0,"",IF(ISBLANK(Values!E8),"","10"))</f>
        <v>10</v>
      </c>
      <c r="GK9" s="61">
        <f>K9</f>
        <v>61.99</v>
      </c>
    </row>
    <row r="10" spans="1:193" ht="48" x14ac:dyDescent="0.2">
      <c r="A10" s="1" t="str">
        <f>IF(ISBLANK(Values!E9),"",IF(Values!$B$37="EU","computercomponent","computer"))</f>
        <v>computercomponent</v>
      </c>
      <c r="B10" s="33" t="str">
        <f>IF(ISBLANK(Values!E9),"",Values!F9)</f>
        <v>Lenovo T540 BL - NOR</v>
      </c>
      <c r="C10" s="29" t="str">
        <f>IF(ISBLANK(Values!E9),"","TellusRem")</f>
        <v>TellusRem</v>
      </c>
      <c r="D10" s="28">
        <f>IF(ISBLANK(Values!E9),"",Values!E9)</f>
        <v>5714401540069</v>
      </c>
      <c r="E10" s="1" t="str">
        <f>IF(ISBLANK(Values!E9),"","EAN")</f>
        <v>EAN</v>
      </c>
      <c r="F10" s="27" t="str">
        <f>IF(ISBLANK(Values!E9),"",IF(Values!J9, SUBSTITUTE(Values!$B$1, "{language}", Values!H9) &amp; " " &amp;Values!$B$3, SUBSTITUTE(Values!$B$2, "{language}", Values!$H9) &amp; " " &amp;Values!$B$3))</f>
        <v>Teclado de respuesto Escandinavo - nórdico retroiluminado  para Lenovo Thinkpad E531 T540 T540P T550 L540 W540 W550S W550 W541</v>
      </c>
      <c r="G10" s="29" t="str">
        <f>IF(ISBLANK(Values!E9),"",IF(Values!$B$20="PartialUpdate","","TellusRem"))</f>
        <v/>
      </c>
      <c r="H10" s="1" t="str">
        <f>IF(ISBLANK(Values!E9),"",Values!$B$16)</f>
        <v>computer-keyboards</v>
      </c>
      <c r="I10" s="1" t="str">
        <f>IF(ISBLANK(Values!E9),"","4730574031")</f>
        <v>4730574031</v>
      </c>
      <c r="J10" s="31" t="str">
        <f>IF(ISBLANK(Values!E9),"",Values!F9 )</f>
        <v>Lenovo T540 BL - NOR</v>
      </c>
      <c r="K10" s="27">
        <f>IF(IF(ISBLANK(Values!E9),"",IF(Values!J9, Values!$B$4, Values!$B$5))=0,"",IF(ISBLANK(Values!E9),"",IF(Values!J9, Values!$B$4, Values!$B$5)))</f>
        <v>61.99</v>
      </c>
      <c r="L10" s="27">
        <f>IF(ISBLANK(Values!E9),"",IF($CO10="DEFAULT", Values!$B$18, ""))</f>
        <v>5</v>
      </c>
      <c r="M10" s="27" t="str">
        <f>IF(ISBLANK(Values!E9),"",Values!$M9)</f>
        <v>https://raw.githubusercontent.com/PatrickVibild/TellusAmazonPictures/master/pictures/Lenovo/T540/BL/NOR/1.jpg</v>
      </c>
      <c r="N10" s="27" t="str">
        <f>IF(ISBLANK(Values!$F9),"",Values!N9)</f>
        <v>https://raw.githubusercontent.com/PatrickVibild/TellusAmazonPictures/master/pictures/Lenovo/T540/BL/NOR/2.jpg</v>
      </c>
      <c r="O10" s="27" t="str">
        <f>IF(ISBLANK(Values!$F9),"",Values!O9)</f>
        <v>https://raw.githubusercontent.com/PatrickVibild/TellusAmazonPictures/master/pictures/Lenovo/T540/BL/NOR/3.jpg</v>
      </c>
      <c r="P10" s="27" t="str">
        <f>IF(ISBLANK(Values!$F9),"",Values!P9)</f>
        <v>https://raw.githubusercontent.com/PatrickVibild/TellusAmazonPictures/master/pictures/Lenovo/T540/BL/NOR/4.jpg</v>
      </c>
      <c r="Q10" s="27" t="str">
        <f>IF(ISBLANK(Values!$F9),"",Values!Q9)</f>
        <v>https://raw.githubusercontent.com/PatrickVibild/TellusAmazonPictures/master/pictures/Lenovo/T540/BL/NOR/5.jpg</v>
      </c>
      <c r="R10" s="27" t="str">
        <f>IF(ISBLANK(Values!$F9),"",Values!R9)</f>
        <v>https://raw.githubusercontent.com/PatrickVibild/TellusAmazonPictures/master/pictures/Lenovo/T540/BL/NOR/6.jpg</v>
      </c>
      <c r="S10" s="27" t="str">
        <f>IF(ISBLANK(Values!$F9),"",Values!S9)</f>
        <v>https://raw.githubusercontent.com/PatrickVibild/TellusAmazonPictures/master/pictures/Lenovo/T540/BL/NOR/7.jpg</v>
      </c>
      <c r="T10" s="27" t="str">
        <f>IF(ISBLANK(Values!$F9),"",Values!T9)</f>
        <v>https://raw.githubusercontent.com/PatrickVibild/TellusAmazonPictures/master/pictures/Lenovo/T540/BL/NOR/8.jpg</v>
      </c>
      <c r="U10" s="27" t="str">
        <f>IF(ISBLANK(Values!$F9),"",Values!U9)</f>
        <v>https://raw.githubusercontent.com/PatrickVibild/TellusAmazonPictures/master/pictures/Lenovo/T540/BL/NOR/9.jpg</v>
      </c>
      <c r="W10" s="29" t="str">
        <f>IF(ISBLANK(Values!E9),"","Child")</f>
        <v>Child</v>
      </c>
      <c r="X10" s="29" t="str">
        <f>IF(ISBLANK(Values!E9),"",Values!$B$13)</f>
        <v>Lenovo T540 parent</v>
      </c>
      <c r="Y10" s="31" t="str">
        <f>IF(ISBLANK(Values!E9),"","Size-Color")</f>
        <v>Size-Color</v>
      </c>
      <c r="Z10" s="29" t="str">
        <f>IF(ISBLANK(Values!E9),"","variation")</f>
        <v>variation</v>
      </c>
      <c r="AA10" s="1" t="str">
        <f>IF(ISBLANK(Values!E9),"",Values!$B$20)</f>
        <v>PartialUpdate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con retroiluminación.</v>
      </c>
      <c r="AM10" s="1" t="str">
        <f>SUBSTITUTE(IF(ISBLANK(Values!E9),"",Values!$B$27),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f>IF(IF(ISBLANK(Values!E9),"",IF(Values!J9, Values!$B$4, Values!$B$5))=0,"",IF(ISBLANK(Values!E9),"",IF(Values!J9, Values!$B$4, Values!$B$5)))</f>
        <v>61.99</v>
      </c>
      <c r="FP10" s="1" t="str">
        <f>IF(IF(ISBLANK(Values!E9),"",IF(Values!J9, Values!$B$4, Values!$B$5))=0,"",IF(ISBLANK(Values!E9),"","Percent"))</f>
        <v>Percent</v>
      </c>
      <c r="FQ10" s="1" t="str">
        <f>IF(IF(ISBLANK(Values!E9),"",IF(Values!J9, Values!$B$4, Values!$B$5))=0,"",IF(ISBLANK(Values!E9),"","2"))</f>
        <v>2</v>
      </c>
      <c r="FR10" s="1" t="str">
        <f>IF(IF(ISBLANK(Values!E9),"",IF(Values!J9, Values!$B$4, Values!$B$5))=0,"",IF(ISBLANK(Values!E9),"","3"))</f>
        <v>3</v>
      </c>
      <c r="FS10" s="1" t="str">
        <f>IF(IF(ISBLANK(Values!E9),"",IF(Values!J9, Values!$B$4, Values!$B$5))=0,"",IF(ISBLANK(Values!E9),"","5"))</f>
        <v>5</v>
      </c>
      <c r="FT10" s="1" t="str">
        <f>IF(IF(ISBLANK(Values!E9),"",IF(Values!J9, Values!$B$4, Values!$B$5))=0,"",IF(ISBLANK(Values!E9),"","6"))</f>
        <v>6</v>
      </c>
      <c r="FU10" s="1" t="str">
        <f>IF(IF(ISBLANK(Values!E9),"",IF(Values!J9, Values!$B$4, Values!$B$5))=0,"",IF(ISBLANK(Values!E9),"","10"))</f>
        <v>10</v>
      </c>
      <c r="FV10" s="1" t="str">
        <f>IF(IF(ISBLANK(Values!E9),"",IF(Values!J9, Values!$B$4, Values!$B$5))=0,"",IF(ISBLANK(Values!E9),"","10"))</f>
        <v>10</v>
      </c>
      <c r="GK10" s="61">
        <f>K10</f>
        <v>61.99</v>
      </c>
    </row>
    <row r="11" spans="1:193" ht="48" x14ac:dyDescent="0.2">
      <c r="A11" s="1" t="str">
        <f>IF(ISBLANK(Values!E10),"",IF(Values!$B$37="EU","computercomponent","computer"))</f>
        <v>computercomponent</v>
      </c>
      <c r="B11" s="33" t="str">
        <f>IF(ISBLANK(Values!E10),"",Values!F10)</f>
        <v>Lenovo T540 - BE</v>
      </c>
      <c r="C11" s="29" t="str">
        <f>IF(ISBLANK(Values!E10),"","TellusRem")</f>
        <v>TellusRem</v>
      </c>
      <c r="D11" s="28">
        <f>IF(ISBLANK(Values!E10),"",Values!E10)</f>
        <v>5714401540076</v>
      </c>
      <c r="E11" s="1" t="str">
        <f>IF(ISBLANK(Values!E10),"","EAN")</f>
        <v>EAN</v>
      </c>
      <c r="F11" s="27" t="str">
        <f>IF(ISBLANK(Values!E10),"",IF(Values!J10, SUBSTITUTE(Values!$B$1, "{language}", Values!H10) &amp; " " &amp;Values!$B$3, SUBSTITUTE(Values!$B$2, "{language}", Values!$H10) &amp; " " &amp;Values!$B$3))</f>
        <v>Teclado de respuesto Belga retroiluminado  para Lenovo Thinkpad E531 T540 T540P T550 L540 W540 W550S W550 W541</v>
      </c>
      <c r="G11" s="29" t="str">
        <f>IF(ISBLANK(Values!E10),"",IF(Values!$B$20="PartialUpdate","","TellusRem"))</f>
        <v/>
      </c>
      <c r="H11" s="1" t="str">
        <f>IF(ISBLANK(Values!E10),"",Values!$B$16)</f>
        <v>computer-keyboards</v>
      </c>
      <c r="I11" s="1" t="str">
        <f>IF(ISBLANK(Values!E10),"","4730574031")</f>
        <v>4730574031</v>
      </c>
      <c r="J11" s="31" t="str">
        <f>IF(ISBLANK(Values!E10),"",Values!F10 )</f>
        <v>Lenovo T540 - BE</v>
      </c>
      <c r="K11" s="27">
        <f>IF(IF(ISBLANK(Values!E10),"",IF(Values!J10, Values!$B$4, Values!$B$5))=0,"",IF(ISBLANK(Values!E10),"",IF(Values!J10, Values!$B$4, Values!$B$5)))</f>
        <v>61.99</v>
      </c>
      <c r="L11" s="27" t="str">
        <f>IF(ISBLANK(Values!E10),"",IF($CO11="DEFAULT", Values!$B$18, ""))</f>
        <v/>
      </c>
      <c r="M11" s="27" t="str">
        <f>IF(ISBLANK(Values!E10),"",Values!$M10)</f>
        <v>https://download.lenovo.com/Images/Parts/04Y2471/04Y2471_A.jpg</v>
      </c>
      <c r="N11" s="27" t="str">
        <f>IF(ISBLANK(Values!$F10),"",Values!N10)</f>
        <v>https://download.lenovo.com/Images/Parts/04Y2471/04Y2471_B.jpg</v>
      </c>
      <c r="O11" s="27" t="str">
        <f>IF(ISBLANK(Values!$F10),"",Values!O10)</f>
        <v>https://download.lenovo.com/Images/Parts/04Y2471/04Y2471_details.jpg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T540 parent</v>
      </c>
      <c r="Y11" s="31" t="str">
        <f>IF(ISBLANK(Values!E10),"","Size-Color")</f>
        <v>Size-Color</v>
      </c>
      <c r="Z11" s="29" t="str">
        <f>IF(ISBLANK(Values!E10),"","variation")</f>
        <v>variation</v>
      </c>
      <c r="AA11" s="1" t="str">
        <f>IF(ISBLANK(Values!E10),"",Values!$B$20)</f>
        <v>PartialUpdate</v>
      </c>
      <c r="AB11" s="1" t="str">
        <f>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4" t="str">
        <f>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32" t="str">
        <f>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1" s="1" t="str">
        <f>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IF(ISBLANK(Values!E10),"",SUBSTITUTE(SUBSTITUTE(IF(Values!$J10, Values!$B$26, Values!$B$33), "{language}", Values!$H10), "{flag}", INDEX(options!$E$1:$E$20, Values!$V10)))</f>
        <v>👉 FORMATO – 🇧🇪 Belga con retroiluminación.</v>
      </c>
      <c r="AM11" s="1" t="str">
        <f>SUBSTITUTE(IF(ISBLANK(Values!E10),"",Values!$B$27),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1" s="27" t="str">
        <f>IF(ISBLANK(Values!E10),"",Values!H10)</f>
        <v>Belga</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AMAZON_EU</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1" s="1" t="str">
        <f>IF(ISBLANK(Values!E10),"","No")</f>
        <v>No</v>
      </c>
      <c r="DA11" s="1" t="str">
        <f>IF(ISBLANK(Values!E10),"","No")</f>
        <v>No</v>
      </c>
      <c r="DO11" s="1" t="str">
        <f>IF(ISBLANK(Values!E10),"","Parts")</f>
        <v>Parts</v>
      </c>
      <c r="DP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IF(ISBLANK(Values!$E10), "", "not_applicable")</f>
        <v>not_applicable</v>
      </c>
      <c r="EI11" s="1" t="str">
        <f>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IF(ISBLANK(Values!E10),"","Amazon Tellus UPS")</f>
        <v>Amazon Tellus UPS</v>
      </c>
      <c r="EV11" s="1" t="str">
        <f>IF(ISBLANK(Values!E10),"","New")</f>
        <v>New</v>
      </c>
      <c r="FE11" s="1" t="str">
        <f>IF(ISBLANK(Values!E10),"",IF(CO11&lt;&gt;"DEFAULT", "", 3))</f>
        <v/>
      </c>
      <c r="FH11" s="1" t="str">
        <f>IF(ISBLANK(Values!E10),"","FALSE")</f>
        <v>FALSE</v>
      </c>
      <c r="FI11" s="1" t="str">
        <f>IF(ISBLANK(Values!E10),"","FALSE")</f>
        <v>FALSE</v>
      </c>
      <c r="FJ11" s="1" t="str">
        <f>IF(ISBLANK(Values!E10),"","FALSE")</f>
        <v>FALSE</v>
      </c>
      <c r="FM11" s="1" t="str">
        <f>IF(ISBLANK(Values!E10),"","1")</f>
        <v>1</v>
      </c>
      <c r="FO11" s="27">
        <f>IF(IF(ISBLANK(Values!E10),"",IF(Values!J10, Values!$B$4, Values!$B$5))=0,"",IF(ISBLANK(Values!E10),"",IF(Values!J10, Values!$B$4, Values!$B$5)))</f>
        <v>61.99</v>
      </c>
      <c r="FP11" s="1" t="str">
        <f>IF(IF(ISBLANK(Values!E10),"",IF(Values!J10, Values!$B$4, Values!$B$5))=0,"",IF(ISBLANK(Values!E10),"","Percent"))</f>
        <v>Percent</v>
      </c>
      <c r="FQ11" s="1" t="str">
        <f>IF(IF(ISBLANK(Values!E10),"",IF(Values!J10, Values!$B$4, Values!$B$5))=0,"",IF(ISBLANK(Values!E10),"","2"))</f>
        <v>2</v>
      </c>
      <c r="FR11" s="1" t="str">
        <f>IF(IF(ISBLANK(Values!E10),"",IF(Values!J10, Values!$B$4, Values!$B$5))=0,"",IF(ISBLANK(Values!E10),"","3"))</f>
        <v>3</v>
      </c>
      <c r="FS11" s="1" t="str">
        <f>IF(IF(ISBLANK(Values!E10),"",IF(Values!J10, Values!$B$4, Values!$B$5))=0,"",IF(ISBLANK(Values!E10),"","5"))</f>
        <v>5</v>
      </c>
      <c r="FT11" s="1" t="str">
        <f>IF(IF(ISBLANK(Values!E10),"",IF(Values!J10, Values!$B$4, Values!$B$5))=0,"",IF(ISBLANK(Values!E10),"","6"))</f>
        <v>6</v>
      </c>
      <c r="FU11" s="1" t="str">
        <f>IF(IF(ISBLANK(Values!E10),"",IF(Values!J10, Values!$B$4, Values!$B$5))=0,"",IF(ISBLANK(Values!E10),"","10"))</f>
        <v>10</v>
      </c>
      <c r="FV11" s="1" t="str">
        <f>IF(IF(ISBLANK(Values!E10),"",IF(Values!J10, Values!$B$4, Values!$B$5))=0,"",IF(ISBLANK(Values!E10),"","10"))</f>
        <v>10</v>
      </c>
      <c r="GK11" s="61">
        <f>K11</f>
        <v>61.99</v>
      </c>
    </row>
    <row r="12" spans="1:193" ht="48" x14ac:dyDescent="0.2">
      <c r="A12" s="1" t="str">
        <f>IF(ISBLANK(Values!E11),"",IF(Values!$B$37="EU","computercomponent","computer"))</f>
        <v>computercomponent</v>
      </c>
      <c r="B12" s="33" t="str">
        <f>IF(ISBLANK(Values!E11),"",Values!F11)</f>
        <v>Lenovo T540 BL - BG</v>
      </c>
      <c r="C12" s="29" t="str">
        <f>IF(ISBLANK(Values!E11),"","TellusRem")</f>
        <v>TellusRem</v>
      </c>
      <c r="D12" s="28">
        <f>IF(ISBLANK(Values!E11),"",Values!E11)</f>
        <v>5714401540083</v>
      </c>
      <c r="E12" s="1" t="str">
        <f>IF(ISBLANK(Values!E11),"","EAN")</f>
        <v>EAN</v>
      </c>
      <c r="F12" s="27" t="str">
        <f>IF(ISBLANK(Values!E11),"",IF(Values!J11, SUBSTITUTE(Values!$B$1, "{language}", Values!H11) &amp; " " &amp;Values!$B$3, SUBSTITUTE(Values!$B$2, "{language}", Values!$H11) &amp; " " &amp;Values!$B$3))</f>
        <v>Teclado de respuesto Búlgaro retroiluminado  para Lenovo Thinkpad E531 T540 T540P T550 L540 W540 W550S W550 W541</v>
      </c>
      <c r="G12" s="29" t="str">
        <f>IF(ISBLANK(Values!E11),"",IF(Values!$B$20="PartialUpdate","","TellusRem"))</f>
        <v/>
      </c>
      <c r="H12" s="1" t="str">
        <f>IF(ISBLANK(Values!E11),"",Values!$B$16)</f>
        <v>computer-keyboards</v>
      </c>
      <c r="I12" s="1" t="str">
        <f>IF(ISBLANK(Values!E11),"","4730574031")</f>
        <v>4730574031</v>
      </c>
      <c r="J12" s="31" t="str">
        <f>IF(ISBLANK(Values!E11),"",Values!F11 )</f>
        <v>Lenovo T540 BL - BG</v>
      </c>
      <c r="K12" s="27">
        <f>IF(IF(ISBLANK(Values!E11),"",IF(Values!J11, Values!$B$4, Values!$B$5))=0,"",IF(ISBLANK(Values!E11),"",IF(Values!J11, Values!$B$4, Values!$B$5)))</f>
        <v>61.99</v>
      </c>
      <c r="L12" s="27">
        <f>IF(ISBLANK(Values!E11),"",IF($CO12="DEFAULT", Values!$B$18, ""))</f>
        <v>5</v>
      </c>
      <c r="M12" s="27" t="str">
        <f>IF(ISBLANK(Values!E11),"",Values!$M11)</f>
        <v>https://download.lenovo.com/Images/Parts/04Y2394/04Y2394_A.jpg</v>
      </c>
      <c r="N12" s="27" t="str">
        <f>IF(ISBLANK(Values!$F11),"",Values!N11)</f>
        <v>https://download.lenovo.com/Images/Parts/04Y2394/04Y2394_B.jpg</v>
      </c>
      <c r="O12" s="27" t="str">
        <f>IF(ISBLANK(Values!$F11),"",Values!O11)</f>
        <v>https://download.lenovo.com/Images/Parts/04Y2394/04Y2394_details.jpg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T540 parent</v>
      </c>
      <c r="Y12" s="31" t="str">
        <f>IF(ISBLANK(Values!E11),"","Size-Color")</f>
        <v>Size-Color</v>
      </c>
      <c r="Z12" s="29" t="str">
        <f>IF(ISBLANK(Values!E11),"","variation")</f>
        <v>variation</v>
      </c>
      <c r="AA12" s="1" t="str">
        <f>IF(ISBLANK(Values!E11),"",Values!$B$20)</f>
        <v>PartialUpdate</v>
      </c>
      <c r="AB12" s="1" t="str">
        <f>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4" t="str">
        <f>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32" t="str">
        <f>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2" s="1" t="str">
        <f>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IF(ISBLANK(Values!E11),"",SUBSTITUTE(SUBSTITUTE(IF(Values!$J11, Values!$B$26, Values!$B$33), "{language}", Values!$H11), "{flag}", INDEX(options!$E$1:$E$20, Values!$V11)))</f>
        <v>👉 FORMATO – 🇧🇬 Búlgaro con retroiluminación.</v>
      </c>
      <c r="AM12" s="1" t="str">
        <f>SUBSTITUTE(IF(ISBLANK(Values!E11),"",Values!$B$27),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2" s="27" t="str">
        <f>IF(ISBLANK(Values!E11),"",Values!H11)</f>
        <v>Búlgaro</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2" s="1" t="str">
        <f>IF(ISBLANK(Values!E11),"","No")</f>
        <v>No</v>
      </c>
      <c r="DA12" s="1" t="str">
        <f>IF(ISBLANK(Values!E11),"","No")</f>
        <v>No</v>
      </c>
      <c r="DO12" s="1" t="str">
        <f>IF(ISBLANK(Values!E11),"","Parts")</f>
        <v>Parts</v>
      </c>
      <c r="DP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IF(ISBLANK(Values!$E11), "", "not_applicable")</f>
        <v>not_applicable</v>
      </c>
      <c r="EI12" s="1" t="str">
        <f>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f>IF(IF(ISBLANK(Values!E11),"",IF(Values!J11, Values!$B$4, Values!$B$5))=0,"",IF(ISBLANK(Values!E11),"",IF(Values!J11, Values!$B$4, Values!$B$5)))</f>
        <v>61.99</v>
      </c>
      <c r="FP12" s="1" t="str">
        <f>IF(IF(ISBLANK(Values!E11),"",IF(Values!J11, Values!$B$4, Values!$B$5))=0,"",IF(ISBLANK(Values!E11),"","Percent"))</f>
        <v>Percent</v>
      </c>
      <c r="FQ12" s="1" t="str">
        <f>IF(IF(ISBLANK(Values!E11),"",IF(Values!J11, Values!$B$4, Values!$B$5))=0,"",IF(ISBLANK(Values!E11),"","2"))</f>
        <v>2</v>
      </c>
      <c r="FR12" s="1" t="str">
        <f>IF(IF(ISBLANK(Values!E11),"",IF(Values!J11, Values!$B$4, Values!$B$5))=0,"",IF(ISBLANK(Values!E11),"","3"))</f>
        <v>3</v>
      </c>
      <c r="FS12" s="1" t="str">
        <f>IF(IF(ISBLANK(Values!E11),"",IF(Values!J11, Values!$B$4, Values!$B$5))=0,"",IF(ISBLANK(Values!E11),"","5"))</f>
        <v>5</v>
      </c>
      <c r="FT12" s="1" t="str">
        <f>IF(IF(ISBLANK(Values!E11),"",IF(Values!J11, Values!$B$4, Values!$B$5))=0,"",IF(ISBLANK(Values!E11),"","6"))</f>
        <v>6</v>
      </c>
      <c r="FU12" s="1" t="str">
        <f>IF(IF(ISBLANK(Values!E11),"",IF(Values!J11, Values!$B$4, Values!$B$5))=0,"",IF(ISBLANK(Values!E11),"","10"))</f>
        <v>10</v>
      </c>
      <c r="FV12" s="1" t="str">
        <f>IF(IF(ISBLANK(Values!E11),"",IF(Values!J11, Values!$B$4, Values!$B$5))=0,"",IF(ISBLANK(Values!E11),"","10"))</f>
        <v>10</v>
      </c>
      <c r="GK12" s="61">
        <f>K12</f>
        <v>61.99</v>
      </c>
    </row>
    <row r="13" spans="1:193" ht="48" x14ac:dyDescent="0.2">
      <c r="A13" s="1" t="str">
        <f>IF(ISBLANK(Values!E12),"",IF(Values!$B$37="EU","computercomponent","computer"))</f>
        <v>computercomponent</v>
      </c>
      <c r="B13" s="33" t="str">
        <f>IF(ISBLANK(Values!E12),"",Values!F12)</f>
        <v>Lenovo T540 BL - CZ</v>
      </c>
      <c r="C13" s="29" t="str">
        <f>IF(ISBLANK(Values!E12),"","TellusRem")</f>
        <v>TellusRem</v>
      </c>
      <c r="D13" s="28">
        <f>IF(ISBLANK(Values!E12),"",Values!E12)</f>
        <v>5714401540090</v>
      </c>
      <c r="E13" s="1" t="str">
        <f>IF(ISBLANK(Values!E12),"","EAN")</f>
        <v>EAN</v>
      </c>
      <c r="F13" s="27" t="str">
        <f>IF(ISBLANK(Values!E12),"",IF(Values!J12, SUBSTITUTE(Values!$B$1, "{language}", Values!H12) &amp; " " &amp;Values!$B$3, SUBSTITUTE(Values!$B$2, "{language}", Values!$H12) &amp; " " &amp;Values!$B$3))</f>
        <v>Teclado de respuesto Checo retroiluminado  para Lenovo Thinkpad E531 T540 T540P T550 L540 W540 W550S W550 W541</v>
      </c>
      <c r="G13" s="29" t="str">
        <f>IF(ISBLANK(Values!E12),"",IF(Values!$B$20="PartialUpdate","","TellusRem"))</f>
        <v/>
      </c>
      <c r="H13" s="1" t="str">
        <f>IF(ISBLANK(Values!E12),"",Values!$B$16)</f>
        <v>computer-keyboards</v>
      </c>
      <c r="I13" s="1" t="str">
        <f>IF(ISBLANK(Values!E12),"","4730574031")</f>
        <v>4730574031</v>
      </c>
      <c r="J13" s="31" t="str">
        <f>IF(ISBLANK(Values!E12),"",Values!F12 )</f>
        <v>Lenovo T540 BL - CZ</v>
      </c>
      <c r="K13" s="27">
        <f>IF(IF(ISBLANK(Values!E12),"",IF(Values!J12, Values!$B$4, Values!$B$5))=0,"",IF(ISBLANK(Values!E12),"",IF(Values!J12, Values!$B$4, Values!$B$5)))</f>
        <v>61.99</v>
      </c>
      <c r="L13" s="27">
        <f>IF(ISBLANK(Values!E12),"",IF($CO13="DEFAULT", Values!$B$18, ""))</f>
        <v>5</v>
      </c>
      <c r="M13" s="27" t="str">
        <f>IF(ISBLANK(Values!E12),"",Values!$M12)</f>
        <v>https://download.lenovo.com/Images/Parts/04Y2395/04Y2395_A.jpg</v>
      </c>
      <c r="N13" s="27" t="str">
        <f>IF(ISBLANK(Values!$F12),"",Values!N12)</f>
        <v>https://download.lenovo.com/Images/Parts/04Y2395/04Y2395_B.jpg</v>
      </c>
      <c r="O13" s="27" t="str">
        <f>IF(ISBLANK(Values!$F12),"",Values!O12)</f>
        <v>https://download.lenovo.com/Images/Parts/04Y2395/04Y2395_details.jpg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T540 parent</v>
      </c>
      <c r="Y13" s="31" t="str">
        <f>IF(ISBLANK(Values!E12),"","Size-Color")</f>
        <v>Size-Color</v>
      </c>
      <c r="Z13" s="29" t="str">
        <f>IF(ISBLANK(Values!E12),"","variation")</f>
        <v>variation</v>
      </c>
      <c r="AA13" s="1" t="str">
        <f>IF(ISBLANK(Values!E12),"",Values!$B$20)</f>
        <v>PartialUpdate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Checo con retroiluminación.</v>
      </c>
      <c r="AM13" s="1" t="str">
        <f>SUBSTITUTE(IF(ISBLANK(Values!E12),"",Values!$B$27),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3" s="27" t="str">
        <f>IF(ISBLANK(Values!E12),"",Values!H12)</f>
        <v>Checo</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IF(IF(ISBLANK(Values!E12),"",IF(Values!J12, Values!$B$4, Values!$B$5))=0,"",IF(ISBLANK(Values!E12),"",IF(Values!J12, Values!$B$4, Values!$B$5)))</f>
        <v>61.99</v>
      </c>
      <c r="FP13" s="1" t="str">
        <f>IF(IF(ISBLANK(Values!E12),"",IF(Values!J12, Values!$B$4, Values!$B$5))=0,"",IF(ISBLANK(Values!E12),"","Percent"))</f>
        <v>Percent</v>
      </c>
      <c r="FQ13" s="1" t="str">
        <f>IF(IF(ISBLANK(Values!E12),"",IF(Values!J12, Values!$B$4, Values!$B$5))=0,"",IF(ISBLANK(Values!E12),"","2"))</f>
        <v>2</v>
      </c>
      <c r="FR13" s="1" t="str">
        <f>IF(IF(ISBLANK(Values!E12),"",IF(Values!J12, Values!$B$4, Values!$B$5))=0,"",IF(ISBLANK(Values!E12),"","3"))</f>
        <v>3</v>
      </c>
      <c r="FS13" s="1" t="str">
        <f>IF(IF(ISBLANK(Values!E12),"",IF(Values!J12, Values!$B$4, Values!$B$5))=0,"",IF(ISBLANK(Values!E12),"","5"))</f>
        <v>5</v>
      </c>
      <c r="FT13" s="1" t="str">
        <f>IF(IF(ISBLANK(Values!E12),"",IF(Values!J12, Values!$B$4, Values!$B$5))=0,"",IF(ISBLANK(Values!E12),"","6"))</f>
        <v>6</v>
      </c>
      <c r="FU13" s="1" t="str">
        <f>IF(IF(ISBLANK(Values!E12),"",IF(Values!J12, Values!$B$4, Values!$B$5))=0,"",IF(ISBLANK(Values!E12),"","10"))</f>
        <v>10</v>
      </c>
      <c r="FV13" s="1" t="str">
        <f>IF(IF(ISBLANK(Values!E12),"",IF(Values!J12, Values!$B$4, Values!$B$5))=0,"",IF(ISBLANK(Values!E12),"","10"))</f>
        <v>10</v>
      </c>
      <c r="GK13" s="61">
        <f>K13</f>
        <v>61.99</v>
      </c>
    </row>
    <row r="14" spans="1:193" ht="48" x14ac:dyDescent="0.2">
      <c r="A14" s="1" t="str">
        <f>IF(ISBLANK(Values!E13),"",IF(Values!$B$37="EU","computercomponent","computer"))</f>
        <v>computercomponent</v>
      </c>
      <c r="B14" s="33" t="str">
        <f>IF(ISBLANK(Values!E13),"",Values!F13)</f>
        <v>Lenovo T540 BL - DK</v>
      </c>
      <c r="C14" s="29" t="str">
        <f>IF(ISBLANK(Values!E13),"","TellusRem")</f>
        <v>TellusRem</v>
      </c>
      <c r="D14" s="28">
        <f>IF(ISBLANK(Values!E13),"",Values!E13)</f>
        <v>5714401540106</v>
      </c>
      <c r="E14" s="1" t="str">
        <f>IF(ISBLANK(Values!E13),"","EAN")</f>
        <v>EAN</v>
      </c>
      <c r="F14" s="27" t="str">
        <f>IF(ISBLANK(Values!E13),"",IF(Values!J13, SUBSTITUTE(Values!$B$1, "{language}", Values!H13) &amp; " " &amp;Values!$B$3, SUBSTITUTE(Values!$B$2, "{language}", Values!$H13) &amp; " " &amp;Values!$B$3))</f>
        <v>Teclado de respuesto Danés retroiluminado  para Lenovo Thinkpad E531 T540 T540P T550 L540 W540 W550S W550 W541</v>
      </c>
      <c r="G14" s="29" t="str">
        <f>IF(ISBLANK(Values!E13),"",IF(Values!$B$20="PartialUpdate","","TellusRem"))</f>
        <v/>
      </c>
      <c r="H14" s="1" t="str">
        <f>IF(ISBLANK(Values!E13),"",Values!$B$16)</f>
        <v>computer-keyboards</v>
      </c>
      <c r="I14" s="1" t="str">
        <f>IF(ISBLANK(Values!E13),"","4730574031")</f>
        <v>4730574031</v>
      </c>
      <c r="J14" s="31" t="str">
        <f>IF(ISBLANK(Values!E13),"",Values!F13 )</f>
        <v>Lenovo T540 BL - DK</v>
      </c>
      <c r="K14" s="27">
        <f>IF(IF(ISBLANK(Values!E13),"",IF(Values!J13, Values!$B$4, Values!$B$5))=0,"",IF(ISBLANK(Values!E13),"",IF(Values!J13, Values!$B$4, Values!$B$5)))</f>
        <v>61.99</v>
      </c>
      <c r="L14" s="27">
        <f>IF(ISBLANK(Values!E13),"",IF($CO14="DEFAULT", Values!$B$18, ""))</f>
        <v>5</v>
      </c>
      <c r="M14" s="27" t="str">
        <f>IF(ISBLANK(Values!E13),"",Values!$M13)</f>
        <v>https://download.lenovo.com/Images/Parts/04Y2396/04Y2396_A.jpg</v>
      </c>
      <c r="N14" s="27" t="str">
        <f>IF(ISBLANK(Values!$F13),"",Values!N13)</f>
        <v>https://download.lenovo.com/Images/Parts/04Y2396/04Y2396_B.jpg</v>
      </c>
      <c r="O14" s="27" t="str">
        <f>IF(ISBLANK(Values!$F13),"",Values!O13)</f>
        <v>https://download.lenovo.com/Images/Parts/04Y2396/04Y2396_details.jpg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T540 parent</v>
      </c>
      <c r="Y14" s="31" t="str">
        <f>IF(ISBLANK(Values!E13),"","Size-Color")</f>
        <v>Size-Color</v>
      </c>
      <c r="Z14" s="29" t="str">
        <f>IF(ISBLANK(Values!E13),"","variation")</f>
        <v>variation</v>
      </c>
      <c r="AA14" s="1" t="str">
        <f>IF(ISBLANK(Values!E13),"",Values!$B$20)</f>
        <v>PartialUpdate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Danés con retroiluminación.</v>
      </c>
      <c r="AM14" s="1" t="str">
        <f>SUBSTITUTE(IF(ISBLANK(Values!E13),"",Values!$B$27),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4" s="27" t="str">
        <f>IF(ISBLANK(Values!E13),"",Values!H13)</f>
        <v>Danés</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IF(IF(ISBLANK(Values!E13),"",IF(Values!J13, Values!$B$4, Values!$B$5))=0,"",IF(ISBLANK(Values!E13),"",IF(Values!J13, Values!$B$4, Values!$B$5)))</f>
        <v>61.99</v>
      </c>
      <c r="FP14" s="1" t="str">
        <f>IF(IF(ISBLANK(Values!E13),"",IF(Values!J13, Values!$B$4, Values!$B$5))=0,"",IF(ISBLANK(Values!E13),"","Percent"))</f>
        <v>Percent</v>
      </c>
      <c r="FQ14" s="1" t="str">
        <f>IF(IF(ISBLANK(Values!E13),"",IF(Values!J13, Values!$B$4, Values!$B$5))=0,"",IF(ISBLANK(Values!E13),"","2"))</f>
        <v>2</v>
      </c>
      <c r="FR14" s="1" t="str">
        <f>IF(IF(ISBLANK(Values!E13),"",IF(Values!J13, Values!$B$4, Values!$B$5))=0,"",IF(ISBLANK(Values!E13),"","3"))</f>
        <v>3</v>
      </c>
      <c r="FS14" s="1" t="str">
        <f>IF(IF(ISBLANK(Values!E13),"",IF(Values!J13, Values!$B$4, Values!$B$5))=0,"",IF(ISBLANK(Values!E13),"","5"))</f>
        <v>5</v>
      </c>
      <c r="FT14" s="1" t="str">
        <f>IF(IF(ISBLANK(Values!E13),"",IF(Values!J13, Values!$B$4, Values!$B$5))=0,"",IF(ISBLANK(Values!E13),"","6"))</f>
        <v>6</v>
      </c>
      <c r="FU14" s="1" t="str">
        <f>IF(IF(ISBLANK(Values!E13),"",IF(Values!J13, Values!$B$4, Values!$B$5))=0,"",IF(ISBLANK(Values!E13),"","10"))</f>
        <v>10</v>
      </c>
      <c r="FV14" s="1" t="str">
        <f>IF(IF(ISBLANK(Values!E13),"",IF(Values!J13, Values!$B$4, Values!$B$5))=0,"",IF(ISBLANK(Values!E13),"","10"))</f>
        <v>10</v>
      </c>
      <c r="GK14" s="61">
        <f>K14</f>
        <v>61.99</v>
      </c>
    </row>
    <row r="15" spans="1:193" ht="48" x14ac:dyDescent="0.2">
      <c r="A15" s="1" t="str">
        <f>IF(ISBLANK(Values!E14),"",IF(Values!$B$37="EU","computercomponent","computer"))</f>
        <v>computercomponent</v>
      </c>
      <c r="B15" s="33" t="str">
        <f>IF(ISBLANK(Values!E14),"",Values!F14)</f>
        <v>Lenovo T540 BL - HU</v>
      </c>
      <c r="C15" s="29" t="str">
        <f>IF(ISBLANK(Values!E14),"","TellusRem")</f>
        <v>TellusRem</v>
      </c>
      <c r="D15" s="28">
        <f>IF(ISBLANK(Values!E14),"",Values!E14)</f>
        <v>5714401540113</v>
      </c>
      <c r="E15" s="1" t="str">
        <f>IF(ISBLANK(Values!E14),"","EAN")</f>
        <v>EAN</v>
      </c>
      <c r="F15" s="27" t="str">
        <f>IF(ISBLANK(Values!E14),"",IF(Values!J14, SUBSTITUTE(Values!$B$1, "{language}", Values!H14) &amp; " " &amp;Values!$B$3, SUBSTITUTE(Values!$B$2, "{language}", Values!$H14) &amp; " " &amp;Values!$B$3))</f>
        <v>Teclado de respuesto Húngaro retroiluminado  para Lenovo Thinkpad E531 T540 T540P T550 L540 W540 W550S W550 W541</v>
      </c>
      <c r="G15" s="29" t="str">
        <f>IF(ISBLANK(Values!E14),"",IF(Values!$B$20="PartialUpdate","","TellusRem"))</f>
        <v/>
      </c>
      <c r="H15" s="1" t="str">
        <f>IF(ISBLANK(Values!E14),"",Values!$B$16)</f>
        <v>computer-keyboards</v>
      </c>
      <c r="I15" s="1" t="str">
        <f>IF(ISBLANK(Values!E14),"","4730574031")</f>
        <v>4730574031</v>
      </c>
      <c r="J15" s="31" t="str">
        <f>IF(ISBLANK(Values!E14),"",Values!F14 )</f>
        <v>Lenovo T540 BL - HU</v>
      </c>
      <c r="K15" s="27">
        <f>IF(IF(ISBLANK(Values!E14),"",IF(Values!J14, Values!$B$4, Values!$B$5))=0,"",IF(ISBLANK(Values!E14),"",IF(Values!J14, Values!$B$4, Values!$B$5)))</f>
        <v>61.99</v>
      </c>
      <c r="L15" s="27">
        <f>IF(ISBLANK(Values!E14),"",IF($CO15="DEFAULT", Values!$B$18, ""))</f>
        <v>5</v>
      </c>
      <c r="M15" s="27" t="str">
        <f>IF(ISBLANK(Values!E14),"",Values!$M14)</f>
        <v>https://download.lenovo.com/Images/Parts/04Y2480/04Y2480_A.jpg</v>
      </c>
      <c r="N15" s="27" t="str">
        <f>IF(ISBLANK(Values!$F14),"",Values!N14)</f>
        <v>https://download.lenovo.com/Images/Parts/04Y2480/04Y2480_B.jpg</v>
      </c>
      <c r="O15" s="27" t="str">
        <f>IF(ISBLANK(Values!$F14),"",Values!O14)</f>
        <v>https://download.lenovo.com/Images/Parts/04Y2480/04Y2480_details.jpg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T540 parent</v>
      </c>
      <c r="Y15" s="31" t="str">
        <f>IF(ISBLANK(Values!E14),"","Size-Color")</f>
        <v>Size-Color</v>
      </c>
      <c r="Z15" s="29" t="str">
        <f>IF(ISBLANK(Values!E14),"","variation")</f>
        <v>variation</v>
      </c>
      <c r="AA15" s="1" t="str">
        <f>IF(ISBLANK(Values!E14),"",Values!$B$20)</f>
        <v>PartialUpdate</v>
      </c>
      <c r="AB15" s="1" t="str">
        <f>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4" t="str">
        <f>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32" t="str">
        <f>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5" s="1" t="str">
        <f>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IF(ISBLANK(Values!E14),"",SUBSTITUTE(SUBSTITUTE(IF(Values!$J14, Values!$B$26, Values!$B$33), "{language}", Values!$H14), "{flag}", INDEX(options!$E$1:$E$20, Values!$V14)))</f>
        <v>👉 FORMATO – 🇭🇺 Húngaro con retroiluminación.</v>
      </c>
      <c r="AM15" s="1" t="str">
        <f>SUBSTITUTE(IF(ISBLANK(Values!E14),"",Values!$B$27),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5" s="27" t="str">
        <f>IF(ISBLANK(Values!E14),"",Values!H14)</f>
        <v>Húngaro</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5" s="1" t="str">
        <f>IF(ISBLANK(Values!E14),"","No")</f>
        <v>No</v>
      </c>
      <c r="DA15" s="1" t="str">
        <f>IF(ISBLANK(Values!E14),"","No")</f>
        <v>No</v>
      </c>
      <c r="DO15" s="1" t="str">
        <f>IF(ISBLANK(Values!E14),"","Parts")</f>
        <v>Parts</v>
      </c>
      <c r="DP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IF(ISBLANK(Values!$E14), "", "not_applicable")</f>
        <v>not_applicable</v>
      </c>
      <c r="EI15" s="1" t="str">
        <f>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f>IF(IF(ISBLANK(Values!E14),"",IF(Values!J14, Values!$B$4, Values!$B$5))=0,"",IF(ISBLANK(Values!E14),"",IF(Values!J14, Values!$B$4, Values!$B$5)))</f>
        <v>61.99</v>
      </c>
      <c r="FP15" s="1" t="str">
        <f>IF(IF(ISBLANK(Values!E14),"",IF(Values!J14, Values!$B$4, Values!$B$5))=0,"",IF(ISBLANK(Values!E14),"","Percent"))</f>
        <v>Percent</v>
      </c>
      <c r="FQ15" s="1" t="str">
        <f>IF(IF(ISBLANK(Values!E14),"",IF(Values!J14, Values!$B$4, Values!$B$5))=0,"",IF(ISBLANK(Values!E14),"","2"))</f>
        <v>2</v>
      </c>
      <c r="FR15" s="1" t="str">
        <f>IF(IF(ISBLANK(Values!E14),"",IF(Values!J14, Values!$B$4, Values!$B$5))=0,"",IF(ISBLANK(Values!E14),"","3"))</f>
        <v>3</v>
      </c>
      <c r="FS15" s="1" t="str">
        <f>IF(IF(ISBLANK(Values!E14),"",IF(Values!J14, Values!$B$4, Values!$B$5))=0,"",IF(ISBLANK(Values!E14),"","5"))</f>
        <v>5</v>
      </c>
      <c r="FT15" s="1" t="str">
        <f>IF(IF(ISBLANK(Values!E14),"",IF(Values!J14, Values!$B$4, Values!$B$5))=0,"",IF(ISBLANK(Values!E14),"","6"))</f>
        <v>6</v>
      </c>
      <c r="FU15" s="1" t="str">
        <f>IF(IF(ISBLANK(Values!E14),"",IF(Values!J14, Values!$B$4, Values!$B$5))=0,"",IF(ISBLANK(Values!E14),"","10"))</f>
        <v>10</v>
      </c>
      <c r="FV15" s="1" t="str">
        <f>IF(IF(ISBLANK(Values!E14),"",IF(Values!J14, Values!$B$4, Values!$B$5))=0,"",IF(ISBLANK(Values!E14),"","10"))</f>
        <v>10</v>
      </c>
      <c r="GK15" s="61">
        <f>K15</f>
        <v>61.99</v>
      </c>
    </row>
    <row r="16" spans="1:193" ht="48" x14ac:dyDescent="0.2">
      <c r="A16" s="1" t="str">
        <f>IF(ISBLANK(Values!E15),"",IF(Values!$B$37="EU","computercomponent","computer"))</f>
        <v>computercomponent</v>
      </c>
      <c r="B16" s="33" t="str">
        <f>IF(ISBLANK(Values!E15),"",Values!F15)</f>
        <v>Lenovo T540 BL - NL</v>
      </c>
      <c r="C16" s="29" t="str">
        <f>IF(ISBLANK(Values!E15),"","TellusRem")</f>
        <v>TellusRem</v>
      </c>
      <c r="D16" s="28">
        <f>IF(ISBLANK(Values!E15),"",Values!E15)</f>
        <v>5714401540120</v>
      </c>
      <c r="E16" s="1" t="str">
        <f>IF(ISBLANK(Values!E15),"","EAN")</f>
        <v>EAN</v>
      </c>
      <c r="F16" s="27" t="str">
        <f>IF(ISBLANK(Values!E15),"",IF(Values!J15, SUBSTITUTE(Values!$B$1, "{language}", Values!H15) &amp; " " &amp;Values!$B$3, SUBSTITUTE(Values!$B$2, "{language}", Values!$H15) &amp; " " &amp;Values!$B$3))</f>
        <v>Teclado de respuesto Holandés retroiluminado  para Lenovo Thinkpad E531 T540 T540P T550 L540 W540 W550S W550 W541</v>
      </c>
      <c r="G16" s="29" t="str">
        <f>IF(ISBLANK(Values!E15),"",IF(Values!$B$20="PartialUpdate","","TellusRem"))</f>
        <v/>
      </c>
      <c r="H16" s="1" t="str">
        <f>IF(ISBLANK(Values!E15),"",Values!$B$16)</f>
        <v>computer-keyboards</v>
      </c>
      <c r="I16" s="1" t="str">
        <f>IF(ISBLANK(Values!E15),"","4730574031")</f>
        <v>4730574031</v>
      </c>
      <c r="J16" s="31" t="str">
        <f>IF(ISBLANK(Values!E15),"",Values!F15 )</f>
        <v>Lenovo T540 BL - NL</v>
      </c>
      <c r="K16" s="27">
        <f>IF(IF(ISBLANK(Values!E15),"",IF(Values!J15, Values!$B$4, Values!$B$5))=0,"",IF(ISBLANK(Values!E15),"",IF(Values!J15, Values!$B$4, Values!$B$5)))</f>
        <v>61.99</v>
      </c>
      <c r="L16" s="27">
        <f>IF(ISBLANK(Values!E15),"",IF($CO16="DEFAULT", Values!$B$18, ""))</f>
        <v>5</v>
      </c>
      <c r="M16" s="27" t="str">
        <f>IF(ISBLANK(Values!E15),"",Values!$M15)</f>
        <v>https://download.lenovo.com/Images/Parts/04Y2484/04Y2484_A.jpg</v>
      </c>
      <c r="N16" s="27" t="str">
        <f>IF(ISBLANK(Values!$F15),"",Values!N15)</f>
        <v>https://download.lenovo.com/Images/Parts/04Y2484/04Y2484_B.jpg</v>
      </c>
      <c r="O16" s="27" t="str">
        <f>IF(ISBLANK(Values!$F15),"",Values!O15)</f>
        <v>https://download.lenovo.com/Images/Parts/04Y2484/04Y2484_details.jpg</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T540 parent</v>
      </c>
      <c r="Y16" s="31" t="str">
        <f>IF(ISBLANK(Values!E15),"","Size-Color")</f>
        <v>Size-Color</v>
      </c>
      <c r="Z16" s="29" t="str">
        <f>IF(ISBLANK(Values!E15),"","variation")</f>
        <v>variation</v>
      </c>
      <c r="AA16" s="1" t="str">
        <f>IF(ISBLANK(Values!E15),"",Values!$B$20)</f>
        <v>PartialUpdate</v>
      </c>
      <c r="AB16" s="1" t="str">
        <f>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4" t="str">
        <f>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32" t="str">
        <f>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6" s="1" t="str">
        <f>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IF(ISBLANK(Values!E15),"",SUBSTITUTE(SUBSTITUTE(IF(Values!$J15, Values!$B$26, Values!$B$33), "{language}", Values!$H15), "{flag}", INDEX(options!$E$1:$E$20, Values!$V15)))</f>
        <v>👉 FORMATO – 🇳🇱 Holandés con retroiluminación.</v>
      </c>
      <c r="AM16" s="1" t="str">
        <f>SUBSTITUTE(IF(ISBLANK(Values!E15),"",Values!$B$27),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6" s="27" t="str">
        <f>IF(ISBLANK(Values!E15),"",Values!H15)</f>
        <v>Holandés</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6" s="1" t="str">
        <f>IF(ISBLANK(Values!E15),"","No")</f>
        <v>No</v>
      </c>
      <c r="DA16" s="1" t="str">
        <f>IF(ISBLANK(Values!E15),"","No")</f>
        <v>No</v>
      </c>
      <c r="DO16" s="1" t="str">
        <f>IF(ISBLANK(Values!E15),"","Parts")</f>
        <v>Parts</v>
      </c>
      <c r="DP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IF(ISBLANK(Values!$E15), "", "not_applicable")</f>
        <v>not_applicable</v>
      </c>
      <c r="EI16" s="1" t="str">
        <f>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f>IF(IF(ISBLANK(Values!E15),"",IF(Values!J15, Values!$B$4, Values!$B$5))=0,"",IF(ISBLANK(Values!E15),"",IF(Values!J15, Values!$B$4, Values!$B$5)))</f>
        <v>61.99</v>
      </c>
      <c r="FP16" s="1" t="str">
        <f>IF(IF(ISBLANK(Values!E15),"",IF(Values!J15, Values!$B$4, Values!$B$5))=0,"",IF(ISBLANK(Values!E15),"","Percent"))</f>
        <v>Percent</v>
      </c>
      <c r="FQ16" s="1" t="str">
        <f>IF(IF(ISBLANK(Values!E15),"",IF(Values!J15, Values!$B$4, Values!$B$5))=0,"",IF(ISBLANK(Values!E15),"","2"))</f>
        <v>2</v>
      </c>
      <c r="FR16" s="1" t="str">
        <f>IF(IF(ISBLANK(Values!E15),"",IF(Values!J15, Values!$B$4, Values!$B$5))=0,"",IF(ISBLANK(Values!E15),"","3"))</f>
        <v>3</v>
      </c>
      <c r="FS16" s="1" t="str">
        <f>IF(IF(ISBLANK(Values!E15),"",IF(Values!J15, Values!$B$4, Values!$B$5))=0,"",IF(ISBLANK(Values!E15),"","5"))</f>
        <v>5</v>
      </c>
      <c r="FT16" s="1" t="str">
        <f>IF(IF(ISBLANK(Values!E15),"",IF(Values!J15, Values!$B$4, Values!$B$5))=0,"",IF(ISBLANK(Values!E15),"","6"))</f>
        <v>6</v>
      </c>
      <c r="FU16" s="1" t="str">
        <f>IF(IF(ISBLANK(Values!E15),"",IF(Values!J15, Values!$B$4, Values!$B$5))=0,"",IF(ISBLANK(Values!E15),"","10"))</f>
        <v>10</v>
      </c>
      <c r="FV16" s="1" t="str">
        <f>IF(IF(ISBLANK(Values!E15),"",IF(Values!J15, Values!$B$4, Values!$B$5))=0,"",IF(ISBLANK(Values!E15),"","10"))</f>
        <v>10</v>
      </c>
      <c r="GK16" s="61">
        <f>K16</f>
        <v>61.99</v>
      </c>
    </row>
    <row r="17" spans="1:193" ht="48" x14ac:dyDescent="0.2">
      <c r="A17" s="1" t="str">
        <f>IF(ISBLANK(Values!E16),"",IF(Values!$B$37="EU","computercomponent","computer"))</f>
        <v>computercomponent</v>
      </c>
      <c r="B17" s="33" t="str">
        <f>IF(ISBLANK(Values!E16),"",Values!F16)</f>
        <v>Lenovo T540 BL - NO</v>
      </c>
      <c r="C17" s="29" t="str">
        <f>IF(ISBLANK(Values!E16),"","TellusRem")</f>
        <v>TellusRem</v>
      </c>
      <c r="D17" s="28">
        <f>IF(ISBLANK(Values!E16),"",Values!E16)</f>
        <v>5714401540137</v>
      </c>
      <c r="E17" s="1" t="str">
        <f>IF(ISBLANK(Values!E16),"","EAN")</f>
        <v>EAN</v>
      </c>
      <c r="F17" s="27" t="str">
        <f>IF(ISBLANK(Values!E16),"",IF(Values!J16, SUBSTITUTE(Values!$B$1, "{language}", Values!H16) &amp; " " &amp;Values!$B$3, SUBSTITUTE(Values!$B$2, "{language}", Values!$H16) &amp; " " &amp;Values!$B$3))</f>
        <v>Teclado de respuesto Noruego retroiluminado  para Lenovo Thinkpad E531 T540 T540P T550 L540 W540 W550S W550 W541</v>
      </c>
      <c r="G17" s="29" t="str">
        <f>IF(ISBLANK(Values!E16),"",IF(Values!$B$20="PartialUpdate","","TellusRem"))</f>
        <v/>
      </c>
      <c r="H17" s="1" t="str">
        <f>IF(ISBLANK(Values!E16),"",Values!$B$16)</f>
        <v>computer-keyboards</v>
      </c>
      <c r="I17" s="1" t="str">
        <f>IF(ISBLANK(Values!E16),"","4730574031")</f>
        <v>4730574031</v>
      </c>
      <c r="J17" s="31" t="str">
        <f>IF(ISBLANK(Values!E16),"",Values!F16 )</f>
        <v>Lenovo T540 BL - NO</v>
      </c>
      <c r="K17" s="27">
        <f>IF(IF(ISBLANK(Values!E16),"",IF(Values!J16, Values!$B$4, Values!$B$5))=0,"",IF(ISBLANK(Values!E16),"",IF(Values!J16, Values!$B$4, Values!$B$5)))</f>
        <v>61.99</v>
      </c>
      <c r="L17" s="27">
        <f>IF(ISBLANK(Values!E16),"",IF($CO17="DEFAULT", Values!$B$18, ""))</f>
        <v>5</v>
      </c>
      <c r="M17" s="27" t="str">
        <f>IF(ISBLANK(Values!E16),"",Values!$M16)</f>
        <v>https://download.lenovo.com/Images/Parts/04Y2407/04Y2407_A.jpg</v>
      </c>
      <c r="N17" s="27" t="str">
        <f>IF(ISBLANK(Values!$F16),"",Values!N16)</f>
        <v>https://download.lenovo.com/Images/Parts/04Y2407/04Y2407_B.jpg</v>
      </c>
      <c r="O17" s="27" t="str">
        <f>IF(ISBLANK(Values!$F16),"",Values!O16)</f>
        <v>https://download.lenovo.com/Images/Parts/04Y2407/04Y2407_details.jpg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T540 parent</v>
      </c>
      <c r="Y17" s="31" t="str">
        <f>IF(ISBLANK(Values!E16),"","Size-Color")</f>
        <v>Size-Color</v>
      </c>
      <c r="Z17" s="29" t="str">
        <f>IF(ISBLANK(Values!E16),"","variation")</f>
        <v>variation</v>
      </c>
      <c r="AA17" s="1" t="str">
        <f>IF(ISBLANK(Values!E16),"",Values!$B$20)</f>
        <v>PartialUpdate</v>
      </c>
      <c r="AB17" s="1" t="str">
        <f>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4" t="str">
        <f>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32" t="str">
        <f>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7" s="1" t="str">
        <f>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IF(ISBLANK(Values!E16),"",SUBSTITUTE(SUBSTITUTE(IF(Values!$J16, Values!$B$26, Values!$B$33), "{language}", Values!$H16), "{flag}", INDEX(options!$E$1:$E$20, Values!$V16)))</f>
        <v>👉 FORMATO – 🇳🇴 Noruego con retroiluminación.</v>
      </c>
      <c r="AM17" s="1" t="str">
        <f>SUBSTITUTE(IF(ISBLANK(Values!E16),"",Values!$B$27),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7" s="27" t="str">
        <f>IF(ISBLANK(Values!E16),"",Values!H16)</f>
        <v>Noruego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7" s="1" t="str">
        <f>IF(ISBLANK(Values!E16),"","No")</f>
        <v>No</v>
      </c>
      <c r="DA17" s="1" t="str">
        <f>IF(ISBLANK(Values!E16),"","No")</f>
        <v>No</v>
      </c>
      <c r="DO17" s="1" t="str">
        <f>IF(ISBLANK(Values!E16),"","Parts")</f>
        <v>Parts</v>
      </c>
      <c r="DP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IF(ISBLANK(Values!$E16), "", "not_applicable")</f>
        <v>not_applicable</v>
      </c>
      <c r="EI17" s="1" t="str">
        <f>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f>IF(IF(ISBLANK(Values!E16),"",IF(Values!J16, Values!$B$4, Values!$B$5))=0,"",IF(ISBLANK(Values!E16),"",IF(Values!J16, Values!$B$4, Values!$B$5)))</f>
        <v>61.99</v>
      </c>
      <c r="FP17" s="1" t="str">
        <f>IF(IF(ISBLANK(Values!E16),"",IF(Values!J16, Values!$B$4, Values!$B$5))=0,"",IF(ISBLANK(Values!E16),"","Percent"))</f>
        <v>Percent</v>
      </c>
      <c r="FQ17" s="1" t="str">
        <f>IF(IF(ISBLANK(Values!E16),"",IF(Values!J16, Values!$B$4, Values!$B$5))=0,"",IF(ISBLANK(Values!E16),"","2"))</f>
        <v>2</v>
      </c>
      <c r="FR17" s="1" t="str">
        <f>IF(IF(ISBLANK(Values!E16),"",IF(Values!J16, Values!$B$4, Values!$B$5))=0,"",IF(ISBLANK(Values!E16),"","3"))</f>
        <v>3</v>
      </c>
      <c r="FS17" s="1" t="str">
        <f>IF(IF(ISBLANK(Values!E16),"",IF(Values!J16, Values!$B$4, Values!$B$5))=0,"",IF(ISBLANK(Values!E16),"","5"))</f>
        <v>5</v>
      </c>
      <c r="FT17" s="1" t="str">
        <f>IF(IF(ISBLANK(Values!E16),"",IF(Values!J16, Values!$B$4, Values!$B$5))=0,"",IF(ISBLANK(Values!E16),"","6"))</f>
        <v>6</v>
      </c>
      <c r="FU17" s="1" t="str">
        <f>IF(IF(ISBLANK(Values!E16),"",IF(Values!J16, Values!$B$4, Values!$B$5))=0,"",IF(ISBLANK(Values!E16),"","10"))</f>
        <v>10</v>
      </c>
      <c r="FV17" s="1" t="str">
        <f>IF(IF(ISBLANK(Values!E16),"",IF(Values!J16, Values!$B$4, Values!$B$5))=0,"",IF(ISBLANK(Values!E16),"","10"))</f>
        <v>10</v>
      </c>
      <c r="GK17" s="61">
        <f>K17</f>
        <v>61.99</v>
      </c>
    </row>
    <row r="18" spans="1:193" ht="48" x14ac:dyDescent="0.2">
      <c r="A18" s="1" t="str">
        <f>IF(ISBLANK(Values!E17),"",IF(Values!$B$37="EU","computercomponent","computer"))</f>
        <v>computercomponent</v>
      </c>
      <c r="B18" s="33" t="str">
        <f>IF(ISBLANK(Values!E17),"",Values!F17)</f>
        <v>Lenovo T540 BL - PL</v>
      </c>
      <c r="C18" s="29" t="str">
        <f>IF(ISBLANK(Values!E17),"","TellusRem")</f>
        <v>TellusRem</v>
      </c>
      <c r="D18" s="28">
        <f>IF(ISBLANK(Values!E17),"",Values!E17)</f>
        <v>5714401540144</v>
      </c>
      <c r="E18" s="1" t="str">
        <f>IF(ISBLANK(Values!E17),"","EAN")</f>
        <v>EAN</v>
      </c>
      <c r="F18" s="27" t="str">
        <f>IF(ISBLANK(Values!E17),"",IF(Values!J17, SUBSTITUTE(Values!$B$1, "{language}", Values!H17) &amp; " " &amp;Values!$B$3, SUBSTITUTE(Values!$B$2, "{language}", Values!$H17) &amp; " " &amp;Values!$B$3))</f>
        <v>Teclado de respuesto Polaco retroiluminado  para Lenovo Thinkpad E531 T540 T540P T550 L540 W540 W550S W550 W541</v>
      </c>
      <c r="G18" s="29" t="str">
        <f>IF(ISBLANK(Values!E17),"",IF(Values!$B$20="PartialUpdate","","TellusRem"))</f>
        <v/>
      </c>
      <c r="H18" s="1" t="str">
        <f>IF(ISBLANK(Values!E17),"",Values!$B$16)</f>
        <v>computer-keyboards</v>
      </c>
      <c r="I18" s="1" t="str">
        <f>IF(ISBLANK(Values!E17),"","4730574031")</f>
        <v>4730574031</v>
      </c>
      <c r="J18" s="31" t="str">
        <f>IF(ISBLANK(Values!E17),"",Values!F17 )</f>
        <v>Lenovo T540 BL - PL</v>
      </c>
      <c r="K18" s="27">
        <f>IF(IF(ISBLANK(Values!E17),"",IF(Values!J17, Values!$B$4, Values!$B$5))=0,"",IF(ISBLANK(Values!E17),"",IF(Values!J17, Values!$B$4, Values!$B$5)))</f>
        <v>61.99</v>
      </c>
      <c r="L18" s="27">
        <f>IF(ISBLANK(Values!E17),"",IF($CO18="DEFAULT", Values!$B$18, ""))</f>
        <v>5</v>
      </c>
      <c r="M18" s="27" t="str">
        <f>IF(ISBLANK(Values!E17),"",Values!$M17)</f>
        <v>https://download.lenovo.com/Images/Parts/04Y2408/04Y2408_A.jpg</v>
      </c>
      <c r="N18" s="27" t="str">
        <f>IF(ISBLANK(Values!$F17),"",Values!N17)</f>
        <v>https://download.lenovo.com/Images/Parts/04Y2408/04Y2408_B.jpg</v>
      </c>
      <c r="O18" s="27" t="str">
        <f>IF(ISBLANK(Values!$F17),"",Values!O17)</f>
        <v>https://download.lenovo.com/Images/Parts/04Y2408/04Y2408_details.jpg</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T540 parent</v>
      </c>
      <c r="Y18" s="31" t="str">
        <f>IF(ISBLANK(Values!E17),"","Size-Color")</f>
        <v>Size-Color</v>
      </c>
      <c r="Z18" s="29" t="str">
        <f>IF(ISBLANK(Values!E17),"","variation")</f>
        <v>variation</v>
      </c>
      <c r="AA18" s="1" t="str">
        <f>IF(ISBLANK(Values!E17),"",Values!$B$20)</f>
        <v>PartialUpdate</v>
      </c>
      <c r="AB18" s="1" t="str">
        <f>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4" t="str">
        <f>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32" t="str">
        <f>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8" s="1" t="str">
        <f>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IF(ISBLANK(Values!E17),"",SUBSTITUTE(SUBSTITUTE(IF(Values!$J17, Values!$B$26, Values!$B$33), "{language}", Values!$H17), "{flag}", INDEX(options!$E$1:$E$20, Values!$V17)))</f>
        <v>👉 FORMATO – 🇵🇱 Polaco con retroiluminación.</v>
      </c>
      <c r="AM18" s="1" t="str">
        <f>SUBSTITUTE(IF(ISBLANK(Values!E17),"",Values!$B$27),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8" s="27" t="str">
        <f>IF(ISBLANK(Values!E17),"",Values!H17)</f>
        <v>Polaco</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8" s="1" t="str">
        <f>IF(ISBLANK(Values!E17),"","No")</f>
        <v>No</v>
      </c>
      <c r="DA18" s="1" t="str">
        <f>IF(ISBLANK(Values!E17),"","No")</f>
        <v>No</v>
      </c>
      <c r="DO18" s="1" t="str">
        <f>IF(ISBLANK(Values!E17),"","Parts")</f>
        <v>Parts</v>
      </c>
      <c r="DP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IF(ISBLANK(Values!$E17), "", "not_applicable")</f>
        <v>not_applicable</v>
      </c>
      <c r="EI18" s="1" t="str">
        <f>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f>IF(IF(ISBLANK(Values!E17),"",IF(Values!J17, Values!$B$4, Values!$B$5))=0,"",IF(ISBLANK(Values!E17),"",IF(Values!J17, Values!$B$4, Values!$B$5)))</f>
        <v>61.99</v>
      </c>
      <c r="FP18" s="1" t="str">
        <f>IF(IF(ISBLANK(Values!E17),"",IF(Values!J17, Values!$B$4, Values!$B$5))=0,"",IF(ISBLANK(Values!E17),"","Percent"))</f>
        <v>Percent</v>
      </c>
      <c r="FQ18" s="1" t="str">
        <f>IF(IF(ISBLANK(Values!E17),"",IF(Values!J17, Values!$B$4, Values!$B$5))=0,"",IF(ISBLANK(Values!E17),"","2"))</f>
        <v>2</v>
      </c>
      <c r="FR18" s="1" t="str">
        <f>IF(IF(ISBLANK(Values!E17),"",IF(Values!J17, Values!$B$4, Values!$B$5))=0,"",IF(ISBLANK(Values!E17),"","3"))</f>
        <v>3</v>
      </c>
      <c r="FS18" s="1" t="str">
        <f>IF(IF(ISBLANK(Values!E17),"",IF(Values!J17, Values!$B$4, Values!$B$5))=0,"",IF(ISBLANK(Values!E17),"","5"))</f>
        <v>5</v>
      </c>
      <c r="FT18" s="1" t="str">
        <f>IF(IF(ISBLANK(Values!E17),"",IF(Values!J17, Values!$B$4, Values!$B$5))=0,"",IF(ISBLANK(Values!E17),"","6"))</f>
        <v>6</v>
      </c>
      <c r="FU18" s="1" t="str">
        <f>IF(IF(ISBLANK(Values!E17),"",IF(Values!J17, Values!$B$4, Values!$B$5))=0,"",IF(ISBLANK(Values!E17),"","10"))</f>
        <v>10</v>
      </c>
      <c r="FV18" s="1" t="str">
        <f>IF(IF(ISBLANK(Values!E17),"",IF(Values!J17, Values!$B$4, Values!$B$5))=0,"",IF(ISBLANK(Values!E17),"","10"))</f>
        <v>10</v>
      </c>
      <c r="GK18" s="61">
        <f>K18</f>
        <v>61.99</v>
      </c>
    </row>
    <row r="19" spans="1:193" ht="48" x14ac:dyDescent="0.2">
      <c r="A19" s="1" t="str">
        <f>IF(ISBLANK(Values!E18),"",IF(Values!$B$37="EU","computercomponent","computer"))</f>
        <v>computercomponent</v>
      </c>
      <c r="B19" s="33" t="str">
        <f>IF(ISBLANK(Values!E18),"",Values!F18)</f>
        <v>Lenovo T540 BL - PT</v>
      </c>
      <c r="C19" s="29" t="str">
        <f>IF(ISBLANK(Values!E18),"","TellusRem")</f>
        <v>TellusRem</v>
      </c>
      <c r="D19" s="28">
        <f>IF(ISBLANK(Values!E18),"",Values!E18)</f>
        <v>5714401540151</v>
      </c>
      <c r="E19" s="1" t="str">
        <f>IF(ISBLANK(Values!E18),"","EAN")</f>
        <v>EAN</v>
      </c>
      <c r="F19" s="27" t="str">
        <f>IF(ISBLANK(Values!E18),"",IF(Values!J18, SUBSTITUTE(Values!$B$1, "{language}", Values!H18) &amp; " " &amp;Values!$B$3, SUBSTITUTE(Values!$B$2, "{language}", Values!$H18) &amp; " " &amp;Values!$B$3))</f>
        <v>Teclado de respuesto Portugués retroiluminado  para Lenovo Thinkpad E531 T540 T540P T550 L540 W540 W550S W550 W541</v>
      </c>
      <c r="G19" s="29" t="str">
        <f>IF(ISBLANK(Values!E18),"",IF(Values!$B$20="PartialUpdate","","TellusRem"))</f>
        <v/>
      </c>
      <c r="H19" s="1" t="str">
        <f>IF(ISBLANK(Values!E18),"",Values!$B$16)</f>
        <v>computer-keyboards</v>
      </c>
      <c r="I19" s="1" t="str">
        <f>IF(ISBLANK(Values!E18),"","4730574031")</f>
        <v>4730574031</v>
      </c>
      <c r="J19" s="31" t="str">
        <f>IF(ISBLANK(Values!E18),"",Values!F18 )</f>
        <v>Lenovo T540 BL - PT</v>
      </c>
      <c r="K19" s="27">
        <f>IF(IF(ISBLANK(Values!E18),"",IF(Values!J18, Values!$B$4, Values!$B$5))=0,"",IF(ISBLANK(Values!E18),"",IF(Values!J18, Values!$B$4, Values!$B$5)))</f>
        <v>61.99</v>
      </c>
      <c r="L19" s="27">
        <f>IF(ISBLANK(Values!E18),"",IF($CO19="DEFAULT", Values!$B$18, ""))</f>
        <v>5</v>
      </c>
      <c r="M19" s="27" t="str">
        <f>IF(ISBLANK(Values!E18),"",Values!$M18)</f>
        <v>https://download.lenovo.com/Images/Parts/04Y2409/04Y2409_A.jpg</v>
      </c>
      <c r="N19" s="27" t="str">
        <f>IF(ISBLANK(Values!$F18),"",Values!N18)</f>
        <v>https://download.lenovo.com/Images/Parts/04Y2409/04Y2409_B.jpg</v>
      </c>
      <c r="O19" s="27" t="str">
        <f>IF(ISBLANK(Values!$F18),"",Values!O18)</f>
        <v>https://download.lenovo.com/Images/Parts/04Y2409/04Y2409_details.jpg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T540 parent</v>
      </c>
      <c r="Y19" s="31" t="str">
        <f>IF(ISBLANK(Values!E18),"","Size-Color")</f>
        <v>Size-Color</v>
      </c>
      <c r="Z19" s="29" t="str">
        <f>IF(ISBLANK(Values!E18),"","variation")</f>
        <v>variation</v>
      </c>
      <c r="AA19" s="1" t="str">
        <f>IF(ISBLANK(Values!E18),"",Values!$B$20)</f>
        <v>PartialUpdate</v>
      </c>
      <c r="AB19" s="1" t="str">
        <f>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4" t="str">
        <f>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32" t="str">
        <f>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19" s="1" t="str">
        <f>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IF(ISBLANK(Values!E18),"",SUBSTITUTE(SUBSTITUTE(IF(Values!$J18, Values!$B$26, Values!$B$33), "{language}", Values!$H18), "{flag}", INDEX(options!$E$1:$E$20, Values!$V18)))</f>
        <v>👉 FORMATO – 🇵🇹 Portugués con retroiluminación.</v>
      </c>
      <c r="AM19" s="1" t="str">
        <f>SUBSTITUTE(IF(ISBLANK(Values!E18),"",Values!$B$27),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19" s="27" t="str">
        <f>IF(ISBLANK(Values!E18),"",Values!H18)</f>
        <v>Portugués</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19" s="1" t="str">
        <f>IF(ISBLANK(Values!E18),"","No")</f>
        <v>No</v>
      </c>
      <c r="DA19" s="1" t="str">
        <f>IF(ISBLANK(Values!E18),"","No")</f>
        <v>No</v>
      </c>
      <c r="DO19" s="1" t="str">
        <f>IF(ISBLANK(Values!E18),"","Parts")</f>
        <v>Parts</v>
      </c>
      <c r="DP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IF(ISBLANK(Values!$E18), "", "not_applicable")</f>
        <v>not_applicable</v>
      </c>
      <c r="EI19" s="1" t="str">
        <f>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f>IF(IF(ISBLANK(Values!E18),"",IF(Values!J18, Values!$B$4, Values!$B$5))=0,"",IF(ISBLANK(Values!E18),"",IF(Values!J18, Values!$B$4, Values!$B$5)))</f>
        <v>61.99</v>
      </c>
      <c r="FP19" s="1" t="str">
        <f>IF(IF(ISBLANK(Values!E18),"",IF(Values!J18, Values!$B$4, Values!$B$5))=0,"",IF(ISBLANK(Values!E18),"","Percent"))</f>
        <v>Percent</v>
      </c>
      <c r="FQ19" s="1" t="str">
        <f>IF(IF(ISBLANK(Values!E18),"",IF(Values!J18, Values!$B$4, Values!$B$5))=0,"",IF(ISBLANK(Values!E18),"","2"))</f>
        <v>2</v>
      </c>
      <c r="FR19" s="1" t="str">
        <f>IF(IF(ISBLANK(Values!E18),"",IF(Values!J18, Values!$B$4, Values!$B$5))=0,"",IF(ISBLANK(Values!E18),"","3"))</f>
        <v>3</v>
      </c>
      <c r="FS19" s="1" t="str">
        <f>IF(IF(ISBLANK(Values!E18),"",IF(Values!J18, Values!$B$4, Values!$B$5))=0,"",IF(ISBLANK(Values!E18),"","5"))</f>
        <v>5</v>
      </c>
      <c r="FT19" s="1" t="str">
        <f>IF(IF(ISBLANK(Values!E18),"",IF(Values!J18, Values!$B$4, Values!$B$5))=0,"",IF(ISBLANK(Values!E18),"","6"))</f>
        <v>6</v>
      </c>
      <c r="FU19" s="1" t="str">
        <f>IF(IF(ISBLANK(Values!E18),"",IF(Values!J18, Values!$B$4, Values!$B$5))=0,"",IF(ISBLANK(Values!E18),"","10"))</f>
        <v>10</v>
      </c>
      <c r="FV19" s="1" t="str">
        <f>IF(IF(ISBLANK(Values!E18),"",IF(Values!J18, Values!$B$4, Values!$B$5))=0,"",IF(ISBLANK(Values!E18),"","10"))</f>
        <v>10</v>
      </c>
      <c r="GK19" s="61">
        <f>K19</f>
        <v>61.99</v>
      </c>
    </row>
    <row r="20" spans="1:193" ht="48" x14ac:dyDescent="0.2">
      <c r="A20" s="1" t="str">
        <f>IF(ISBLANK(Values!E19),"",IF(Values!$B$37="EU","computercomponent","computer"))</f>
        <v>computercomponent</v>
      </c>
      <c r="B20" s="33" t="str">
        <f>IF(ISBLANK(Values!E19),"",Values!F19)</f>
        <v>Lenovo T540 BL - SE/FI</v>
      </c>
      <c r="C20" s="29" t="str">
        <f>IF(ISBLANK(Values!E19),"","TellusRem")</f>
        <v>TellusRem</v>
      </c>
      <c r="D20" s="28">
        <f>IF(ISBLANK(Values!E19),"",Values!E19)</f>
        <v>5714401540168</v>
      </c>
      <c r="E20" s="1" t="str">
        <f>IF(ISBLANK(Values!E19),"","EAN")</f>
        <v>EAN</v>
      </c>
      <c r="F20" s="27" t="str">
        <f>IF(ISBLANK(Values!E19),"",IF(Values!J19, SUBSTITUTE(Values!$B$1, "{language}", Values!H19) &amp; " " &amp;Values!$B$3, SUBSTITUTE(Values!$B$2, "{language}", Values!$H19) &amp; " " &amp;Values!$B$3))</f>
        <v>Teclado de respuesto Sueco – Finlandes retroiluminado  para Lenovo Thinkpad E531 T540 T540P T550 L540 W540 W550S W550 W541</v>
      </c>
      <c r="G20" s="29" t="str">
        <f>IF(ISBLANK(Values!E19),"",IF(Values!$B$20="PartialUpdate","","TellusRem"))</f>
        <v/>
      </c>
      <c r="H20" s="1" t="str">
        <f>IF(ISBLANK(Values!E19),"",Values!$B$16)</f>
        <v>computer-keyboards</v>
      </c>
      <c r="I20" s="1" t="str">
        <f>IF(ISBLANK(Values!E19),"","4730574031")</f>
        <v>4730574031</v>
      </c>
      <c r="J20" s="31" t="str">
        <f>IF(ISBLANK(Values!E19),"",Values!F19 )</f>
        <v>Lenovo T540 BL - SE/FI</v>
      </c>
      <c r="K20" s="27">
        <f>IF(IF(ISBLANK(Values!E19),"",IF(Values!J19, Values!$B$4, Values!$B$5))=0,"",IF(ISBLANK(Values!E19),"",IF(Values!J19, Values!$B$4, Values!$B$5)))</f>
        <v>61.99</v>
      </c>
      <c r="L20" s="27">
        <f>IF(ISBLANK(Values!E19),"",IF($CO20="DEFAULT", Values!$B$18, ""))</f>
        <v>5</v>
      </c>
      <c r="M20" s="27" t="str">
        <f>IF(ISBLANK(Values!E19),"",Values!$M19)</f>
        <v>https://download.lenovo.com/Images/Parts/04Y2491/04Y2491_A.jpg</v>
      </c>
      <c r="N20" s="27" t="str">
        <f>IF(ISBLANK(Values!$F19),"",Values!N19)</f>
        <v>https://download.lenovo.com/Images/Parts/04Y2491/04Y2491_B.jpg</v>
      </c>
      <c r="O20" s="27" t="str">
        <f>IF(ISBLANK(Values!$F19),"",Values!O19)</f>
        <v>https://download.lenovo.com/Images/Parts/04Y2491/04Y2491_details.jpg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T540 parent</v>
      </c>
      <c r="Y20" s="31" t="str">
        <f>IF(ISBLANK(Values!E19),"","Size-Color")</f>
        <v>Size-Color</v>
      </c>
      <c r="Z20" s="29" t="str">
        <f>IF(ISBLANK(Values!E19),"","variation")</f>
        <v>variation</v>
      </c>
      <c r="AA20" s="1" t="str">
        <f>IF(ISBLANK(Values!E19),"",Values!$B$20)</f>
        <v>PartialUpdate</v>
      </c>
      <c r="AB20" s="1" t="str">
        <f>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4" t="str">
        <f>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32" t="str">
        <f>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0" s="1" t="str">
        <f>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IF(ISBLANK(Values!E19),"",SUBSTITUTE(SUBSTITUTE(IF(Values!$J19, Values!$B$26, Values!$B$33), "{language}", Values!$H19), "{flag}", INDEX(options!$E$1:$E$20, Values!$V19)))</f>
        <v>👉 FORMATO – 🇸🇪 🇫🇮 Sueco – Finlandes con retroiluminación.</v>
      </c>
      <c r="AM20" s="1" t="str">
        <f>SUBSTITUTE(IF(ISBLANK(Values!E19),"",Values!$B$27),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20" s="27" t="str">
        <f>IF(ISBLANK(Values!E19),"",Values!H19)</f>
        <v>Sueco – Finlandes</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0" s="1" t="str">
        <f>IF(ISBLANK(Values!E19),"","No")</f>
        <v>No</v>
      </c>
      <c r="DA20" s="1" t="str">
        <f>IF(ISBLANK(Values!E19),"","No")</f>
        <v>No</v>
      </c>
      <c r="DO20" s="1" t="str">
        <f>IF(ISBLANK(Values!E19),"","Parts")</f>
        <v>Parts</v>
      </c>
      <c r="DP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IF(ISBLANK(Values!$E19), "", "not_applicable")</f>
        <v>not_applicable</v>
      </c>
      <c r="EI20" s="1" t="str">
        <f>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f>IF(IF(ISBLANK(Values!E19),"",IF(Values!J19, Values!$B$4, Values!$B$5))=0,"",IF(ISBLANK(Values!E19),"",IF(Values!J19, Values!$B$4, Values!$B$5)))</f>
        <v>61.99</v>
      </c>
      <c r="FP20" s="1" t="str">
        <f>IF(IF(ISBLANK(Values!E19),"",IF(Values!J19, Values!$B$4, Values!$B$5))=0,"",IF(ISBLANK(Values!E19),"","Percent"))</f>
        <v>Percent</v>
      </c>
      <c r="FQ20" s="1" t="str">
        <f>IF(IF(ISBLANK(Values!E19),"",IF(Values!J19, Values!$B$4, Values!$B$5))=0,"",IF(ISBLANK(Values!E19),"","2"))</f>
        <v>2</v>
      </c>
      <c r="FR20" s="1" t="str">
        <f>IF(IF(ISBLANK(Values!E19),"",IF(Values!J19, Values!$B$4, Values!$B$5))=0,"",IF(ISBLANK(Values!E19),"","3"))</f>
        <v>3</v>
      </c>
      <c r="FS20" s="1" t="str">
        <f>IF(IF(ISBLANK(Values!E19),"",IF(Values!J19, Values!$B$4, Values!$B$5))=0,"",IF(ISBLANK(Values!E19),"","5"))</f>
        <v>5</v>
      </c>
      <c r="FT20" s="1" t="str">
        <f>IF(IF(ISBLANK(Values!E19),"",IF(Values!J19, Values!$B$4, Values!$B$5))=0,"",IF(ISBLANK(Values!E19),"","6"))</f>
        <v>6</v>
      </c>
      <c r="FU20" s="1" t="str">
        <f>IF(IF(ISBLANK(Values!E19),"",IF(Values!J19, Values!$B$4, Values!$B$5))=0,"",IF(ISBLANK(Values!E19),"","10"))</f>
        <v>10</v>
      </c>
      <c r="FV20" s="1" t="str">
        <f>IF(IF(ISBLANK(Values!E19),"",IF(Values!J19, Values!$B$4, Values!$B$5))=0,"",IF(ISBLANK(Values!E19),"","10"))</f>
        <v>10</v>
      </c>
      <c r="GK20" s="61">
        <f>K20</f>
        <v>61.99</v>
      </c>
    </row>
    <row r="21" spans="1:193" ht="48" x14ac:dyDescent="0.2">
      <c r="A21" s="1" t="str">
        <f>IF(ISBLANK(Values!E20),"",IF(Values!$B$37="EU","computercomponent","computer"))</f>
        <v>computercomponent</v>
      </c>
      <c r="B21" s="33" t="str">
        <f>IF(ISBLANK(Values!E20),"",Values!F20)</f>
        <v>Lenovo T540 BL - CH</v>
      </c>
      <c r="C21" s="29" t="str">
        <f>IF(ISBLANK(Values!E20),"","TellusRem")</f>
        <v>TellusRem</v>
      </c>
      <c r="D21" s="28">
        <f>IF(ISBLANK(Values!E20),"",Values!E20)</f>
        <v>5714401540175</v>
      </c>
      <c r="E21" s="1" t="str">
        <f>IF(ISBLANK(Values!E20),"","EAN")</f>
        <v>EAN</v>
      </c>
      <c r="F21" s="27" t="str">
        <f>IF(ISBLANK(Values!E20),"",IF(Values!J20, SUBSTITUTE(Values!$B$1, "{language}", Values!H20) &amp; " " &amp;Values!$B$3, SUBSTITUTE(Values!$B$2, "{language}", Values!$H20) &amp; " " &amp;Values!$B$3))</f>
        <v>Teclado de respuesto Suizo retroiluminado  para Lenovo Thinkpad E531 T540 T540P T550 L540 W540 W550S W550 W541</v>
      </c>
      <c r="G21" s="29" t="str">
        <f>IF(ISBLANK(Values!E20),"",IF(Values!$B$20="PartialUpdate","","TellusRem"))</f>
        <v/>
      </c>
      <c r="H21" s="1" t="str">
        <f>IF(ISBLANK(Values!E20),"",Values!$B$16)</f>
        <v>computer-keyboards</v>
      </c>
      <c r="I21" s="1" t="str">
        <f>IF(ISBLANK(Values!E20),"","4730574031")</f>
        <v>4730574031</v>
      </c>
      <c r="J21" s="31" t="str">
        <f>IF(ISBLANK(Values!E20),"",Values!F20 )</f>
        <v>Lenovo T540 BL - CH</v>
      </c>
      <c r="K21" s="27">
        <f>IF(IF(ISBLANK(Values!E20),"",IF(Values!J20, Values!$B$4, Values!$B$5))=0,"",IF(ISBLANK(Values!E20),"",IF(Values!J20, Values!$B$4, Values!$B$5)))</f>
        <v>61.99</v>
      </c>
      <c r="L21" s="27" t="str">
        <f>IF(ISBLANK(Values!E20),"",IF($CO21="DEFAULT", Values!$B$18, ""))</f>
        <v/>
      </c>
      <c r="M21" s="27" t="str">
        <f>IF(ISBLANK(Values!E20),"",Values!$M20)</f>
        <v>https://download.lenovo.com/Images/Parts/04Y2414/04Y2414_A.jpg</v>
      </c>
      <c r="N21" s="27" t="str">
        <f>IF(ISBLANK(Values!$F20),"",Values!N20)</f>
        <v>https://download.lenovo.com/Images/Parts/04Y2414/04Y2414_B.jpg</v>
      </c>
      <c r="O21" s="27" t="str">
        <f>IF(ISBLANK(Values!$F20),"",Values!O20)</f>
        <v>https://download.lenovo.com/Images/Parts/04Y2414/04Y2414_details.jpg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T540 parent</v>
      </c>
      <c r="Y21" s="31" t="str">
        <f>IF(ISBLANK(Values!E20),"","Size-Color")</f>
        <v>Size-Color</v>
      </c>
      <c r="Z21" s="29" t="str">
        <f>IF(ISBLANK(Values!E20),"","variation")</f>
        <v>variation</v>
      </c>
      <c r="AA21" s="1" t="str">
        <f>IF(ISBLANK(Values!E20),"",Values!$B$20)</f>
        <v>PartialUpdate</v>
      </c>
      <c r="AB21" s="1" t="str">
        <f>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4" t="str">
        <f>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32" t="str">
        <f>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1" s="1" t="str">
        <f>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IF(ISBLANK(Values!E20),"",SUBSTITUTE(SUBSTITUTE(IF(Values!$J20, Values!$B$26, Values!$B$33), "{language}", Values!$H20), "{flag}", INDEX(options!$E$1:$E$20, Values!$V20)))</f>
        <v>👉 FORMATO – 🇨🇭 Suizo con retroiluminación.</v>
      </c>
      <c r="AM21" s="1" t="str">
        <f>SUBSTITUTE(IF(ISBLANK(Values!E20),"",Values!$B$27),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21" s="27" t="str">
        <f>IF(ISBLANK(Values!E20),"",Values!H20)</f>
        <v>Suizo</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AMAZON_EU</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1" s="1" t="str">
        <f>IF(ISBLANK(Values!E20),"","No")</f>
        <v>No</v>
      </c>
      <c r="DA21" s="1" t="str">
        <f>IF(ISBLANK(Values!E20),"","No")</f>
        <v>No</v>
      </c>
      <c r="DO21" s="1" t="str">
        <f>IF(ISBLANK(Values!E20),"","Parts")</f>
        <v>Parts</v>
      </c>
      <c r="DP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IF(ISBLANK(Values!$E20), "", "not_applicable")</f>
        <v>not_applicable</v>
      </c>
      <c r="EI21" s="1" t="str">
        <f>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IF(ISBLANK(Values!E20),"","Amazon Tellus UPS")</f>
        <v>Amazon Tellus UPS</v>
      </c>
      <c r="EV21" s="1" t="str">
        <f>IF(ISBLANK(Values!E20),"","New")</f>
        <v>New</v>
      </c>
      <c r="FE21" s="1" t="str">
        <f>IF(ISBLANK(Values!E20),"",IF(CO21&lt;&gt;"DEFAULT", "", 3))</f>
        <v/>
      </c>
      <c r="FH21" s="1" t="str">
        <f>IF(ISBLANK(Values!E20),"","FALSE")</f>
        <v>FALSE</v>
      </c>
      <c r="FI21" s="1" t="str">
        <f>IF(ISBLANK(Values!E20),"","FALSE")</f>
        <v>FALSE</v>
      </c>
      <c r="FJ21" s="1" t="str">
        <f>IF(ISBLANK(Values!E20),"","FALSE")</f>
        <v>FALSE</v>
      </c>
      <c r="FM21" s="1" t="str">
        <f>IF(ISBLANK(Values!E20),"","1")</f>
        <v>1</v>
      </c>
      <c r="FO21" s="27">
        <f>IF(IF(ISBLANK(Values!E20),"",IF(Values!J20, Values!$B$4, Values!$B$5))=0,"",IF(ISBLANK(Values!E20),"",IF(Values!J20, Values!$B$4, Values!$B$5)))</f>
        <v>61.99</v>
      </c>
      <c r="FP21" s="1" t="str">
        <f>IF(IF(ISBLANK(Values!E20),"",IF(Values!J20, Values!$B$4, Values!$B$5))=0,"",IF(ISBLANK(Values!E20),"","Percent"))</f>
        <v>Percent</v>
      </c>
      <c r="FQ21" s="1" t="str">
        <f>IF(IF(ISBLANK(Values!E20),"",IF(Values!J20, Values!$B$4, Values!$B$5))=0,"",IF(ISBLANK(Values!E20),"","2"))</f>
        <v>2</v>
      </c>
      <c r="FR21" s="1" t="str">
        <f>IF(IF(ISBLANK(Values!E20),"",IF(Values!J20, Values!$B$4, Values!$B$5))=0,"",IF(ISBLANK(Values!E20),"","3"))</f>
        <v>3</v>
      </c>
      <c r="FS21" s="1" t="str">
        <f>IF(IF(ISBLANK(Values!E20),"",IF(Values!J20, Values!$B$4, Values!$B$5))=0,"",IF(ISBLANK(Values!E20),"","5"))</f>
        <v>5</v>
      </c>
      <c r="FT21" s="1" t="str">
        <f>IF(IF(ISBLANK(Values!E20),"",IF(Values!J20, Values!$B$4, Values!$B$5))=0,"",IF(ISBLANK(Values!E20),"","6"))</f>
        <v>6</v>
      </c>
      <c r="FU21" s="1" t="str">
        <f>IF(IF(ISBLANK(Values!E20),"",IF(Values!J20, Values!$B$4, Values!$B$5))=0,"",IF(ISBLANK(Values!E20),"","10"))</f>
        <v>10</v>
      </c>
      <c r="FV21" s="1" t="str">
        <f>IF(IF(ISBLANK(Values!E20),"",IF(Values!J20, Values!$B$4, Values!$B$5))=0,"",IF(ISBLANK(Values!E20),"","10"))</f>
        <v>10</v>
      </c>
      <c r="GK21" s="61">
        <f>K21</f>
        <v>61.99</v>
      </c>
    </row>
    <row r="22" spans="1:193" ht="48" x14ac:dyDescent="0.2">
      <c r="A22" s="1" t="str">
        <f>IF(ISBLANK(Values!E21),"",IF(Values!$B$37="EU","computercomponent","computer"))</f>
        <v>computercomponent</v>
      </c>
      <c r="B22" s="33" t="str">
        <f>IF(ISBLANK(Values!E21),"",Values!F21)</f>
        <v>Lenovo T540 BL - US INT</v>
      </c>
      <c r="C22" s="29" t="str">
        <f>IF(ISBLANK(Values!E21),"","TellusRem")</f>
        <v>TellusRem</v>
      </c>
      <c r="D22" s="28">
        <f>IF(ISBLANK(Values!E21),"",Values!E21)</f>
        <v>5714401540182</v>
      </c>
      <c r="E22" s="1" t="str">
        <f>IF(ISBLANK(Values!E21),"","EAN")</f>
        <v>EAN</v>
      </c>
      <c r="F22" s="27" t="str">
        <f>IF(ISBLANK(Values!E21),"",IF(Values!J21, SUBSTITUTE(Values!$B$1, "{language}", Values!H21) &amp; " " &amp;Values!$B$3, SUBSTITUTE(Values!$B$2, "{language}", Values!$H21) &amp; " " &amp;Values!$B$3))</f>
        <v>Teclado de respuesto US internacional retroiluminado  para Lenovo Thinkpad E531 T540 T540P T550 L540 W540 W550S W550 W541</v>
      </c>
      <c r="G22" s="29" t="str">
        <f>IF(ISBLANK(Values!E21),"",IF(Values!$B$20="PartialUpdate","","TellusRem"))</f>
        <v/>
      </c>
      <c r="H22" s="1" t="str">
        <f>IF(ISBLANK(Values!E21),"",Values!$B$16)</f>
        <v>computer-keyboards</v>
      </c>
      <c r="I22" s="1" t="str">
        <f>IF(ISBLANK(Values!E21),"","4730574031")</f>
        <v>4730574031</v>
      </c>
      <c r="J22" s="31" t="str">
        <f>IF(ISBLANK(Values!E21),"",Values!F21 )</f>
        <v>Lenovo T540 BL - US INT</v>
      </c>
      <c r="K22" s="27">
        <f>IF(IF(ISBLANK(Values!E21),"",IF(Values!J21, Values!$B$4, Values!$B$5))=0,"",IF(ISBLANK(Values!E21),"",IF(Values!J21, Values!$B$4, Values!$B$5)))</f>
        <v>61.99</v>
      </c>
      <c r="L22" s="27">
        <f>IF(ISBLANK(Values!E21),"",IF($CO22="DEFAULT", Values!$B$18, ""))</f>
        <v>5</v>
      </c>
      <c r="M22" s="27" t="str">
        <f>IF(ISBLANK(Values!E21),"",Values!$M21)</f>
        <v>https://raw.githubusercontent.com/PatrickVibild/TellusAmazonPictures/master/pictures/Lenovo/T540/BL/USI/1.jpg</v>
      </c>
      <c r="N22" s="27" t="str">
        <f>IF(ISBLANK(Values!$F21),"",Values!N21)</f>
        <v>https://raw.githubusercontent.com/PatrickVibild/TellusAmazonPictures/master/pictures/Lenovo/T540/BL/USI/2.jpg</v>
      </c>
      <c r="O22" s="27" t="str">
        <f>IF(ISBLANK(Values!$F21),"",Values!O21)</f>
        <v>https://raw.githubusercontent.com/PatrickVibild/TellusAmazonPictures/master/pictures/Lenovo/T540/BL/USI/3.jpg</v>
      </c>
      <c r="P22" s="27" t="str">
        <f>IF(ISBLANK(Values!$F21),"",Values!P21)</f>
        <v>https://raw.githubusercontent.com/PatrickVibild/TellusAmazonPictures/master/pictures/Lenovo/T540/BL/USI/4.jpg</v>
      </c>
      <c r="Q22" s="27" t="str">
        <f>IF(ISBLANK(Values!$F21),"",Values!Q21)</f>
        <v>https://raw.githubusercontent.com/PatrickVibild/TellusAmazonPictures/master/pictures/Lenovo/T540/BL/USI/5.jpg</v>
      </c>
      <c r="R22" s="27" t="str">
        <f>IF(ISBLANK(Values!$F21),"",Values!R21)</f>
        <v>https://raw.githubusercontent.com/PatrickVibild/TellusAmazonPictures/master/pictures/Lenovo/T540/BL/USI/6.jpg</v>
      </c>
      <c r="S22" s="27" t="str">
        <f>IF(ISBLANK(Values!$F21),"",Values!S21)</f>
        <v>https://raw.githubusercontent.com/PatrickVibild/TellusAmazonPictures/master/pictures/Lenovo/T540/BL/USI/7.jpg</v>
      </c>
      <c r="T22" s="27" t="str">
        <f>IF(ISBLANK(Values!$F21),"",Values!T21)</f>
        <v>https://raw.githubusercontent.com/PatrickVibild/TellusAmazonPictures/master/pictures/Lenovo/T540/BL/USI/8.jpg</v>
      </c>
      <c r="U22" s="27" t="str">
        <f>IF(ISBLANK(Values!$F21),"",Values!U21)</f>
        <v>https://raw.githubusercontent.com/PatrickVibild/TellusAmazonPictures/master/pictures/Lenovo/T540/BL/USI/9.jpg</v>
      </c>
      <c r="W22" s="29" t="str">
        <f>IF(ISBLANK(Values!E21),"","Child")</f>
        <v>Child</v>
      </c>
      <c r="X22" s="29" t="str">
        <f>IF(ISBLANK(Values!E21),"",Values!$B$13)</f>
        <v>Lenovo T540 parent</v>
      </c>
      <c r="Y22" s="31" t="str">
        <f>IF(ISBLANK(Values!E21),"","Size-Color")</f>
        <v>Size-Color</v>
      </c>
      <c r="Z22" s="29" t="str">
        <f>IF(ISBLANK(Values!E21),"","variation")</f>
        <v>variation</v>
      </c>
      <c r="AA22" s="1" t="str">
        <f>IF(ISBLANK(Values!E21),"",Values!$B$20)</f>
        <v>PartialUpdate</v>
      </c>
      <c r="AB22" s="1" t="str">
        <f>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4" t="str">
        <f>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32" t="str">
        <f>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2" s="1" t="str">
        <f>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IF(ISBLANK(Values!E21),"",SUBSTITUTE(SUBSTITUTE(IF(Values!$J21, Values!$B$26, Values!$B$33), "{language}", Values!$H21), "{flag}", INDEX(options!$E$1:$E$20, Values!$V21)))</f>
        <v>👉 FORMATO – 🇺🇸 with € symbol US internacional con retroiluminación.</v>
      </c>
      <c r="AM22" s="1" t="str">
        <f>SUBSTITUTE(IF(ISBLANK(Values!E21),"",Values!$B$27),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T22" s="27" t="str">
        <f>IF(ISBLANK(Values!E21),"",Values!H21)</f>
        <v>US internacional</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Z22" s="1" t="str">
        <f>IF(ISBLANK(Values!E21),"","No")</f>
        <v>No</v>
      </c>
      <c r="DA22" s="1" t="str">
        <f>IF(ISBLANK(Values!E21),"","No")</f>
        <v>No</v>
      </c>
      <c r="DO22" s="1" t="str">
        <f>IF(ISBLANK(Values!E21),"","Parts")</f>
        <v>Parts</v>
      </c>
      <c r="DP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IF(ISBLANK(Values!$E21), "", "not_applicable")</f>
        <v>not_applicable</v>
      </c>
      <c r="EI22" s="1" t="str">
        <f>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f>IF(IF(ISBLANK(Values!E21),"",IF(Values!J21, Values!$B$4, Values!$B$5))=0,"",IF(ISBLANK(Values!E21),"",IF(Values!J21, Values!$B$4, Values!$B$5)))</f>
        <v>61.99</v>
      </c>
      <c r="FP22" s="1" t="str">
        <f>IF(IF(ISBLANK(Values!E21),"",IF(Values!J21, Values!$B$4, Values!$B$5))=0,"",IF(ISBLANK(Values!E21),"","Percent"))</f>
        <v>Percent</v>
      </c>
      <c r="FQ22" s="1" t="str">
        <f>IF(IF(ISBLANK(Values!E21),"",IF(Values!J21, Values!$B$4, Values!$B$5))=0,"",IF(ISBLANK(Values!E21),"","2"))</f>
        <v>2</v>
      </c>
      <c r="FR22" s="1" t="str">
        <f>IF(IF(ISBLANK(Values!E21),"",IF(Values!J21, Values!$B$4, Values!$B$5))=0,"",IF(ISBLANK(Values!E21),"","3"))</f>
        <v>3</v>
      </c>
      <c r="FS22" s="1" t="str">
        <f>IF(IF(ISBLANK(Values!E21),"",IF(Values!J21, Values!$B$4, Values!$B$5))=0,"",IF(ISBLANK(Values!E21),"","5"))</f>
        <v>5</v>
      </c>
      <c r="FT22" s="1" t="str">
        <f>IF(IF(ISBLANK(Values!E21),"",IF(Values!J21, Values!$B$4, Values!$B$5))=0,"",IF(ISBLANK(Values!E21),"","6"))</f>
        <v>6</v>
      </c>
      <c r="FU22" s="1" t="str">
        <f>IF(IF(ISBLANK(Values!E21),"",IF(Values!J21, Values!$B$4, Values!$B$5))=0,"",IF(ISBLANK(Values!E21),"","10"))</f>
        <v>10</v>
      </c>
      <c r="FV22" s="1" t="str">
        <f>IF(IF(ISBLANK(Values!E21),"",IF(Values!J21, Values!$B$4, Values!$B$5))=0,"",IF(ISBLANK(Values!E21),"","10"))</f>
        <v>10</v>
      </c>
      <c r="GK22" s="61">
        <f>K22</f>
        <v>61.99</v>
      </c>
    </row>
    <row r="23" spans="1:193" s="35" customFormat="1" ht="48" x14ac:dyDescent="0.2">
      <c r="A23" s="1" t="str">
        <f>IF(ISBLANK(Values!E22),"",IF(Values!$B$37="EU","computercomponent","computer"))</f>
        <v>computercomponent</v>
      </c>
      <c r="B23" s="33" t="str">
        <f>IF(ISBLANK(Values!E22),"",Values!F22)</f>
        <v>Lenovo T540 BL - RUS</v>
      </c>
      <c r="C23" s="29" t="str">
        <f>IF(ISBLANK(Values!E22),"","TellusRem")</f>
        <v>TellusRem</v>
      </c>
      <c r="D23" s="28">
        <f>IF(ISBLANK(Values!E22),"",Values!E22)</f>
        <v>5714401540199</v>
      </c>
      <c r="E23" s="1" t="str">
        <f>IF(ISBLANK(Values!E22),"","EAN")</f>
        <v>EAN</v>
      </c>
      <c r="F23" s="27" t="str">
        <f>IF(ISBLANK(Values!E22),"",IF(Values!J22, SUBSTITUTE(Values!$B$1, "{language}", Values!H22) &amp; " " &amp;Values!$B$3, SUBSTITUTE(Values!$B$2, "{language}", Values!$H22) &amp; " " &amp;Values!$B$3))</f>
        <v>Teclado de respuesto Ruso retroiluminado  para Lenovo Thinkpad E531 T540 T540P T550 L540 W540 W550S W550 W541</v>
      </c>
      <c r="G23" s="29" t="str">
        <f>IF(ISBLANK(Values!E22),"",IF(Values!$B$20="PartialUpdate","","TellusRem"))</f>
        <v/>
      </c>
      <c r="H23" s="1" t="str">
        <f>IF(ISBLANK(Values!E22),"",Values!$B$16)</f>
        <v>computer-keyboards</v>
      </c>
      <c r="I23" s="1" t="str">
        <f>IF(ISBLANK(Values!E22),"","4730574031")</f>
        <v>4730574031</v>
      </c>
      <c r="J23" s="31" t="str">
        <f>IF(ISBLANK(Values!E22),"",Values!F22 )</f>
        <v>Lenovo T540 BL - RUS</v>
      </c>
      <c r="K23" s="27">
        <f>IF(IF(ISBLANK(Values!E22),"",IF(Values!J22, Values!$B$4, Values!$B$5))=0,"",IF(ISBLANK(Values!E22),"",IF(Values!J22, Values!$B$4, Values!$B$5)))</f>
        <v>61.99</v>
      </c>
      <c r="L23" s="27">
        <f>IF(ISBLANK(Values!E22),"",IF($CO23="DEFAULT", Values!$B$18, ""))</f>
        <v>5</v>
      </c>
      <c r="M23" s="27" t="str">
        <f>IF(ISBLANK(Values!E22),"",Values!$M22)</f>
        <v>https://download.lenovo.com/Images/Parts/04Y2488/04Y2488_A.jpg</v>
      </c>
      <c r="N23" s="27" t="str">
        <f>IF(ISBLANK(Values!$F22),"",Values!N22)</f>
        <v>https://download.lenovo.com/Images/Parts/04Y2488/04Y2488_B.jpg</v>
      </c>
      <c r="O23" s="27" t="str">
        <f>IF(ISBLANK(Values!$F22),"",Values!O22)</f>
        <v>https://download.lenovo.com/Images/Parts/04Y2488/04Y2488_details.jpg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T540 parent</v>
      </c>
      <c r="Y23" s="31" t="str">
        <f>IF(ISBLANK(Values!E22),"","Size-Color")</f>
        <v>Size-Color</v>
      </c>
      <c r="Z23" s="29" t="str">
        <f>IF(ISBLANK(Values!E22),"","variation")</f>
        <v>variation</v>
      </c>
      <c r="AA23" s="1" t="str">
        <f>IF(ISBLANK(Values!E22),"",Values!$B$20)</f>
        <v>PartialUpdate</v>
      </c>
      <c r="AB23" s="1" t="str">
        <f>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34" t="str">
        <f>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32" t="str">
        <f>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3" s="1" t="str">
        <f>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IF(ISBLANK(Values!E22),"",SUBSTITUTE(SUBSTITUTE(IF(Values!$J22, Values!$B$26, Values!$B$33), "{language}", Values!$H22), "{flag}", INDEX(options!$E$1:$E$20, Values!$V22)))</f>
        <v>👉 FORMATO – 🇷🇺 Ruso con retroiluminación.</v>
      </c>
      <c r="AM23" s="1" t="str">
        <f>SUBSTITUTE(IF(ISBLANK(Values!E22),"",Values!$B$27),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3" s="1"/>
      <c r="AO23" s="1"/>
      <c r="AP23" s="1"/>
      <c r="AQ23" s="1"/>
      <c r="AR23" s="1"/>
      <c r="AS23" s="1"/>
      <c r="AT23" s="27" t="str">
        <f>IF(ISBLANK(Values!E22),"",Values!H22)</f>
        <v>Ruso</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f>IF(IF(ISBLANK(Values!E22),"",IF(Values!J22, Values!$B$4, Values!$B$5))=0,"",IF(ISBLANK(Values!E22),"",IF(Values!J22, Values!$B$4, Values!$B$5)))</f>
        <v>61.99</v>
      </c>
      <c r="FP23" s="1" t="str">
        <f>IF(IF(ISBLANK(Values!E22),"",IF(Values!J22, Values!$B$4, Values!$B$5))=0,"",IF(ISBLANK(Values!E22),"","Percent"))</f>
        <v>Percent</v>
      </c>
      <c r="FQ23" s="1" t="str">
        <f>IF(IF(ISBLANK(Values!E22),"",IF(Values!J22, Values!$B$4, Values!$B$5))=0,"",IF(ISBLANK(Values!E22),"","2"))</f>
        <v>2</v>
      </c>
      <c r="FR23" s="1" t="str">
        <f>IF(IF(ISBLANK(Values!E22),"",IF(Values!J22, Values!$B$4, Values!$B$5))=0,"",IF(ISBLANK(Values!E22),"","3"))</f>
        <v>3</v>
      </c>
      <c r="FS23" s="1" t="str">
        <f>IF(IF(ISBLANK(Values!E22),"",IF(Values!J22, Values!$B$4, Values!$B$5))=0,"",IF(ISBLANK(Values!E22),"","5"))</f>
        <v>5</v>
      </c>
      <c r="FT23" s="1" t="str">
        <f>IF(IF(ISBLANK(Values!E22),"",IF(Values!J22, Values!$B$4, Values!$B$5))=0,"",IF(ISBLANK(Values!E22),"","6"))</f>
        <v>6</v>
      </c>
      <c r="FU23" s="1" t="str">
        <f>IF(IF(ISBLANK(Values!E22),"",IF(Values!J22, Values!$B$4, Values!$B$5))=0,"",IF(ISBLANK(Values!E22),"","10"))</f>
        <v>10</v>
      </c>
      <c r="FV23" s="1" t="str">
        <f>IF(IF(ISBLANK(Values!E22),"",IF(Values!J22, Values!$B$4, Values!$B$5))=0,"",IF(ISBLANK(Values!E22),"","10"))</f>
        <v>10</v>
      </c>
      <c r="FW23" s="1"/>
      <c r="FX23" s="1"/>
      <c r="FY23" s="1"/>
      <c r="FZ23" s="1"/>
      <c r="GA23" s="1"/>
      <c r="GB23" s="1"/>
      <c r="GC23" s="1"/>
      <c r="GD23" s="1"/>
      <c r="GE23" s="1"/>
      <c r="GF23" s="1"/>
      <c r="GG23" s="1"/>
      <c r="GH23" s="1"/>
      <c r="GI23" s="1"/>
      <c r="GJ23" s="1"/>
      <c r="GK23" s="62">
        <f>K23</f>
        <v>61.99</v>
      </c>
    </row>
    <row r="24" spans="1:193" s="35" customFormat="1" ht="48" x14ac:dyDescent="0.2">
      <c r="A24" s="1" t="str">
        <f>IF(ISBLANK(Values!E23),"",IF(Values!$B$37="EU","computercomponent","computer"))</f>
        <v>computercomponent</v>
      </c>
      <c r="B24" s="33" t="str">
        <f>IF(ISBLANK(Values!E23),"",Values!F23)</f>
        <v>Lenovo T540 BL - US V2</v>
      </c>
      <c r="C24" s="29" t="str">
        <f>IF(ISBLANK(Values!E23),"","TellusRem")</f>
        <v>TellusRem</v>
      </c>
      <c r="D24" s="28">
        <f>IF(ISBLANK(Values!E23),"",Values!E23)</f>
        <v>5714401540311</v>
      </c>
      <c r="E24" s="1" t="str">
        <f>IF(ISBLANK(Values!E23),"","EAN")</f>
        <v>EAN</v>
      </c>
      <c r="F24" s="27" t="str">
        <f>IF(ISBLANK(Values!E23),"",IF(Values!J23, SUBSTITUTE(Values!$B$1, "{language}", Values!H23) &amp; " " &amp;Values!$B$3, SUBSTITUTE(Values!$B$2, "{language}", Values!$H23) &amp; " " &amp;Values!$B$3))</f>
        <v>Teclado de respuesto US retroiluminado  para Lenovo Thinkpad E531 T540 T540P T550 L540 W540 W550S W550 W541</v>
      </c>
      <c r="G24" s="29" t="str">
        <f>IF(ISBLANK(Values!E23),"",IF(Values!$B$20="PartialUpdate","","TellusRem"))</f>
        <v/>
      </c>
      <c r="H24" s="1" t="str">
        <f>IF(ISBLANK(Values!E23),"",Values!$B$16)</f>
        <v>computer-keyboards</v>
      </c>
      <c r="I24" s="1" t="str">
        <f>IF(ISBLANK(Values!E23),"","4730574031")</f>
        <v>4730574031</v>
      </c>
      <c r="J24" s="31" t="str">
        <f>IF(ISBLANK(Values!E23),"",Values!F23 )</f>
        <v>Lenovo T540 BL - US V2</v>
      </c>
      <c r="K24" s="27">
        <f>IF(IF(ISBLANK(Values!E23),"",IF(Values!J23, Values!$B$4, Values!$B$5))=0,"",IF(ISBLANK(Values!E23),"",IF(Values!J23, Values!$B$4, Values!$B$5)))</f>
        <v>61.99</v>
      </c>
      <c r="L24" s="27">
        <f>IF(ISBLANK(Values!E23),"",IF($CO24="DEFAULT", Values!$B$18, ""))</f>
        <v>5</v>
      </c>
      <c r="M24" s="27" t="str">
        <f>IF(ISBLANK(Values!E23),"",Values!$M23)</f>
        <v>https://raw.githubusercontent.com/PatrickVibild/TellusAmazonPictures/master/pictures/Lenovo/T540/BL/US/1.jpg</v>
      </c>
      <c r="N24" s="27" t="str">
        <f>IF(ISBLANK(Values!$F23),"",Values!N23)</f>
        <v>https://raw.githubusercontent.com/PatrickVibild/TellusAmazonPictures/master/pictures/Lenovo/T540/BL/US/2.jpg</v>
      </c>
      <c r="O24" s="27" t="str">
        <f>IF(ISBLANK(Values!$F23),"",Values!O23)</f>
        <v>https://raw.githubusercontent.com/PatrickVibild/TellusAmazonPictures/master/pictures/Lenovo/T540/BL/US/3.jpg</v>
      </c>
      <c r="P24" s="27" t="str">
        <f>IF(ISBLANK(Values!$F23),"",Values!P23)</f>
        <v>https://raw.githubusercontent.com/PatrickVibild/TellusAmazonPictures/master/pictures/Lenovo/T540/BL/US/4.jpg</v>
      </c>
      <c r="Q24" s="27" t="str">
        <f>IF(ISBLANK(Values!$F23),"",Values!Q23)</f>
        <v>https://raw.githubusercontent.com/PatrickVibild/TellusAmazonPictures/master/pictures/Lenovo/T540/BL/US/5.jpg</v>
      </c>
      <c r="R24" s="27" t="str">
        <f>IF(ISBLANK(Values!$F23),"",Values!R23)</f>
        <v>https://raw.githubusercontent.com/PatrickVibild/TellusAmazonPictures/master/pictures/Lenovo/T540/BL/US/6.jpg</v>
      </c>
      <c r="S24" s="27" t="str">
        <f>IF(ISBLANK(Values!$F23),"",Values!S23)</f>
        <v>https://raw.githubusercontent.com/PatrickVibild/TellusAmazonPictures/master/pictures/Lenovo/T540/BL/US/7.jpg</v>
      </c>
      <c r="T24" s="27" t="str">
        <f>IF(ISBLANK(Values!$F23),"",Values!T23)</f>
        <v>https://raw.githubusercontent.com/PatrickVibild/TellusAmazonPictures/master/pictures/Lenovo/T540/BL/US/8.jpg</v>
      </c>
      <c r="U24" s="27" t="str">
        <f>IF(ISBLANK(Values!$F23),"",Values!U23)</f>
        <v>https://raw.githubusercontent.com/PatrickVibild/TellusAmazonPictures/master/pictures/Lenovo/T540/BL/US/9.jpg</v>
      </c>
      <c r="V24" s="1"/>
      <c r="W24" s="29" t="str">
        <f>IF(ISBLANK(Values!E23),"","Child")</f>
        <v>Child</v>
      </c>
      <c r="X24" s="29" t="str">
        <f>IF(ISBLANK(Values!E23),"",Values!$B$13)</f>
        <v>Lenovo T540 parent</v>
      </c>
      <c r="Y24" s="31" t="str">
        <f>IF(ISBLANK(Values!E23),"","Size-Color")</f>
        <v>Size-Color</v>
      </c>
      <c r="Z24" s="29" t="str">
        <f>IF(ISBLANK(Values!E23),"","variation")</f>
        <v>variation</v>
      </c>
      <c r="AA24" s="1" t="str">
        <f>IF(ISBLANK(Values!E23),"",Values!$B$20)</f>
        <v>PartialUpdate</v>
      </c>
      <c r="AB24" s="1" t="str">
        <f>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34" t="str">
        <f>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32" t="str">
        <f>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E531 T540 T540P T550 L540 W540 W550S W550 W541</v>
      </c>
      <c r="AK24" s="1" t="str">
        <f>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IF(ISBLANK(Values!E23),"",SUBSTITUTE(SUBSTITUTE(IF(Values!$J23, Values!$B$26, Values!$B$33), "{language}", Values!$H23), "{flag}", INDEX(options!$E$1:$E$20, Values!$V23)))</f>
        <v>👉 FORMATO – 🇺🇸 US con retroiluminación.</v>
      </c>
      <c r="AM24" s="1" t="str">
        <f>SUBSTITUTE(IF(ISBLANK(Values!E23),"",Values!$B$27), "{model}", Values!$B$3)</f>
        <v>👉 COMPATIBLE CON: Lenovo E531 T540 T540P T550 L540 W540 W550S W550 W541. Por favor, revise la imagen y la descripción cuidadosamente antes de comprar cualquier teclado. Esto asegura que obtenga el teclado correcto para su portátil. Instalación fácil.</v>
      </c>
      <c r="AN24" s="1"/>
      <c r="AO24" s="1"/>
      <c r="AP24" s="1"/>
      <c r="AQ24" s="1"/>
      <c r="AR24" s="1"/>
      <c r="AS24" s="1"/>
      <c r="AT24" s="27" t="str">
        <f>IF(ISBLANK(Values!E23),"",Values!H23)</f>
        <v>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Dinamarca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f>IF(IF(ISBLANK(Values!E23),"",IF(Values!J23, Values!$B$4, Values!$B$5))=0,"",IF(ISBLANK(Values!E23),"",IF(Values!J23, Values!$B$4, Values!$B$5)))</f>
        <v>61.99</v>
      </c>
      <c r="FP24" s="1" t="str">
        <f>IF(IF(ISBLANK(Values!E23),"",IF(Values!J23, Values!$B$4, Values!$B$5))=0,"",IF(ISBLANK(Values!E23),"","Percent"))</f>
        <v>Percent</v>
      </c>
      <c r="FQ24" s="1" t="str">
        <f>IF(IF(ISBLANK(Values!E23),"",IF(Values!J23, Values!$B$4, Values!$B$5))=0,"",IF(ISBLANK(Values!E23),"","2"))</f>
        <v>2</v>
      </c>
      <c r="FR24" s="1" t="str">
        <f>IF(IF(ISBLANK(Values!E23),"",IF(Values!J23, Values!$B$4, Values!$B$5))=0,"",IF(ISBLANK(Values!E23),"","3"))</f>
        <v>3</v>
      </c>
      <c r="FS24" s="1" t="str">
        <f>IF(IF(ISBLANK(Values!E23),"",IF(Values!J23, Values!$B$4, Values!$B$5))=0,"",IF(ISBLANK(Values!E23),"","5"))</f>
        <v>5</v>
      </c>
      <c r="FT24" s="1" t="str">
        <f>IF(IF(ISBLANK(Values!E23),"",IF(Values!J23, Values!$B$4, Values!$B$5))=0,"",IF(ISBLANK(Values!E23),"","6"))</f>
        <v>6</v>
      </c>
      <c r="FU24" s="1" t="str">
        <f>IF(IF(ISBLANK(Values!E23),"",IF(Values!J23, Values!$B$4, Values!$B$5))=0,"",IF(ISBLANK(Values!E23),"","10"))</f>
        <v>10</v>
      </c>
      <c r="FV24" s="1" t="str">
        <f>IF(IF(ISBLANK(Values!E23),"",IF(Values!J23, Values!$B$4, Values!$B$5))=0,"",IF(ISBLANK(Values!E23),"","10"))</f>
        <v>10</v>
      </c>
      <c r="FW24" s="1"/>
      <c r="FX24" s="1"/>
      <c r="FY24" s="1"/>
      <c r="FZ24" s="1"/>
      <c r="GA24" s="1"/>
      <c r="GB24" s="1"/>
      <c r="GC24" s="1"/>
      <c r="GD24" s="1"/>
      <c r="GE24" s="1"/>
      <c r="GF24" s="1"/>
      <c r="GG24" s="1"/>
      <c r="GH24" s="1"/>
      <c r="GI24" s="1"/>
      <c r="GJ24" s="1"/>
      <c r="GK24" s="62">
        <f>K24</f>
        <v>61.99</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IF(ISBLANK(Values!E24),"",IF(Values!$B$20="PartialUpdate","","TellusRem"))</f>
        <v/>
      </c>
      <c r="H25" s="1" t="str">
        <f>IF(ISBLANK(Values!E24),"",Values!$B$16)</f>
        <v/>
      </c>
      <c r="I25" s="1" t="str">
        <f>IF(ISBLANK(Values!E24),"","4730574031")</f>
        <v/>
      </c>
      <c r="J25" s="31" t="str">
        <f>IF(ISBLANK(Values!E24),"",Values!F24 )</f>
        <v/>
      </c>
      <c r="K25" s="27" t="str">
        <f>IF(IF(ISBLANK(Values!E24),"",IF(Values!J24, Values!$B$4, Values!$B$5))=0,"",IF(ISBLANK(Values!E24),"",IF(Values!J24,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IF(ISBLANK(Values!E25),"",IF(Values!$B$20="PartialUpdate","","TellusRem"))</f>
        <v/>
      </c>
      <c r="H26" s="1" t="str">
        <f>IF(ISBLANK(Values!E25),"",Values!$B$16)</f>
        <v/>
      </c>
      <c r="I26" s="1" t="str">
        <f>IF(ISBLANK(Values!E25),"","4730574031")</f>
        <v/>
      </c>
      <c r="J26" s="31" t="str">
        <f>IF(ISBLANK(Values!E25),"",Values!F25 )</f>
        <v/>
      </c>
      <c r="K26" s="27" t="str">
        <f>IF(IF(ISBLANK(Values!E25),"",IF(Values!J25, Values!$B$4, Values!$B$5))=0,"",IF(ISBLANK(Values!E25),"",IF(Values!J25,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IF(ISBLANK(Values!E26),"",IF(Values!$B$20="PartialUpdate","","TellusRem"))</f>
        <v/>
      </c>
      <c r="H27" s="1" t="str">
        <f>IF(ISBLANK(Values!E26),"",Values!$B$16)</f>
        <v/>
      </c>
      <c r="I27" s="1" t="str">
        <f>IF(ISBLANK(Values!E26),"","4730574031")</f>
        <v/>
      </c>
      <c r="J27" s="31" t="str">
        <f>IF(ISBLANK(Values!E26),"",Values!F26 )</f>
        <v/>
      </c>
      <c r="K27" s="27" t="str">
        <f>IF(IF(ISBLANK(Values!E26),"",IF(Values!J26, Values!$B$4, Values!$B$5))=0,"",IF(ISBLANK(Values!E26),"",IF(Values!J26,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IF(ISBLANK(Values!E27),"",IF(Values!$B$20="PartialUpdate","","TellusRem"))</f>
        <v/>
      </c>
      <c r="H28" s="1" t="str">
        <f>IF(ISBLANK(Values!E27),"",Values!$B$16)</f>
        <v/>
      </c>
      <c r="I28" s="1" t="str">
        <f>IF(ISBLANK(Values!E27),"","4730574031")</f>
        <v/>
      </c>
      <c r="J28" s="31" t="str">
        <f>IF(ISBLANK(Values!E27),"",Values!F27 )</f>
        <v/>
      </c>
      <c r="K28" s="27" t="str">
        <f>IF(IF(ISBLANK(Values!E27),"",IF(Values!J27, Values!$B$4, Values!$B$5))=0,"",IF(ISBLANK(Values!E27),"",IF(Values!J27,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IF(ISBLANK(Values!E28),"",IF(Values!$B$20="PartialUpdate","","TellusRem"))</f>
        <v/>
      </c>
      <c r="H29" s="1" t="str">
        <f>IF(ISBLANK(Values!E28),"",Values!$B$16)</f>
        <v/>
      </c>
      <c r="I29" s="1" t="str">
        <f>IF(ISBLANK(Values!E28),"","4730574031")</f>
        <v/>
      </c>
      <c r="J29" s="31" t="str">
        <f>IF(ISBLANK(Values!E28),"",Values!F28 )</f>
        <v/>
      </c>
      <c r="K29" s="27" t="str">
        <f>IF(IF(ISBLANK(Values!E28),"",IF(Values!J28, Values!$B$4, Values!$B$5))=0,"",IF(ISBLANK(Values!E28),"",IF(Values!J28,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IF(ISBLANK(Values!E29),"",IF(Values!$B$20="PartialUpdate","","TellusRem"))</f>
        <v/>
      </c>
      <c r="H30" s="1" t="str">
        <f>IF(ISBLANK(Values!E29),"",Values!$B$16)</f>
        <v/>
      </c>
      <c r="I30" s="1" t="str">
        <f>IF(ISBLANK(Values!E29),"","4730574031")</f>
        <v/>
      </c>
      <c r="J30" s="31" t="str">
        <f>IF(ISBLANK(Values!E29),"",Values!F29 )</f>
        <v/>
      </c>
      <c r="K30" s="27" t="str">
        <f>IF(IF(ISBLANK(Values!E29),"",IF(Values!J29, Values!$B$4, Values!$B$5))=0,"",IF(ISBLANK(Values!E29),"",IF(Values!J29,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IF(ISBLANK(Values!E30),"",IF(Values!$B$20="PartialUpdate","","TellusRem"))</f>
        <v/>
      </c>
      <c r="H31" s="1" t="str">
        <f>IF(ISBLANK(Values!E30),"",Values!$B$16)</f>
        <v/>
      </c>
      <c r="I31" s="1" t="str">
        <f>IF(ISBLANK(Values!E30),"","4730574031")</f>
        <v/>
      </c>
      <c r="J31" s="31" t="str">
        <f>IF(ISBLANK(Values!E30),"",Values!F30 )</f>
        <v/>
      </c>
      <c r="K31" s="27" t="str">
        <f>IF(IF(ISBLANK(Values!E30),"",IF(Values!J30, Values!$B$4, Values!$B$5))=0,"",IF(ISBLANK(Values!E30),"",IF(Values!J30,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IF(ISBLANK(Values!E31),"",IF(Values!$B$20="PartialUpdate","","TellusRem"))</f>
        <v/>
      </c>
      <c r="H32" s="1" t="str">
        <f>IF(ISBLANK(Values!E31),"",Values!$B$16)</f>
        <v/>
      </c>
      <c r="I32" s="1" t="str">
        <f>IF(ISBLANK(Values!E31),"","4730574031")</f>
        <v/>
      </c>
      <c r="J32" s="31" t="str">
        <f>IF(ISBLANK(Values!E31),"",Values!F31 )</f>
        <v/>
      </c>
      <c r="K32" s="27" t="str">
        <f>IF(IF(ISBLANK(Values!E31),"",IF(Values!J31, Values!$B$4, Values!$B$5))=0,"",IF(ISBLANK(Values!E31),"",IF(Values!J31,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IF(ISBLANK(Values!E32),"",IF(Values!$B$20="PartialUpdate","","TellusRem"))</f>
        <v/>
      </c>
      <c r="H33" s="1" t="str">
        <f>IF(ISBLANK(Values!E32),"",Values!$B$16)</f>
        <v/>
      </c>
      <c r="I33" s="1" t="str">
        <f>IF(ISBLANK(Values!E32),"","4730574031")</f>
        <v/>
      </c>
      <c r="J33" s="31" t="str">
        <f>IF(ISBLANK(Values!E32),"",Values!F32 )</f>
        <v/>
      </c>
      <c r="K33" s="27" t="str">
        <f>IF(IF(ISBLANK(Values!E32),"",IF(Values!J32, Values!$B$4, Values!$B$5))=0,"",IF(ISBLANK(Values!E32),"",IF(Values!J32,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IF(ISBLANK(Values!E33),"",IF(Values!$B$20="PartialUpdate","","TellusRem"))</f>
        <v/>
      </c>
      <c r="H34" s="1" t="str">
        <f>IF(ISBLANK(Values!E33),"",Values!$B$16)</f>
        <v/>
      </c>
      <c r="I34" s="1" t="str">
        <f>IF(ISBLANK(Values!E33),"","4730574031")</f>
        <v/>
      </c>
      <c r="J34" s="31" t="str">
        <f>IF(ISBLANK(Values!E33),"",Values!F33 )</f>
        <v/>
      </c>
      <c r="K34" s="27" t="str">
        <f>IF(IF(ISBLANK(Values!E33),"",IF(Values!J33, Values!$B$4, Values!$B$5))=0,"",IF(ISBLANK(Values!E33),"",IF(Values!J33,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IF(ISBLANK(Values!E34),"",IF(Values!$B$20="PartialUpdate","","TellusRem"))</f>
        <v/>
      </c>
      <c r="H35" s="1" t="str">
        <f>IF(ISBLANK(Values!E34),"",Values!$B$16)</f>
        <v/>
      </c>
      <c r="I35" s="1" t="str">
        <f>IF(ISBLANK(Values!E34),"","4730574031")</f>
        <v/>
      </c>
      <c r="J35" s="31" t="str">
        <f>IF(ISBLANK(Values!E34),"",Values!F34 )</f>
        <v/>
      </c>
      <c r="K35" s="27" t="str">
        <f>IF(IF(ISBLANK(Values!E34),"",IF(Values!J34, Values!$B$4, Values!$B$5))=0,"",IF(ISBLANK(Values!E34),"",IF(Values!J34,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IF(ISBLANK(Values!E35),"",IF(Values!$B$20="PartialUpdate","","TellusRem"))</f>
        <v/>
      </c>
      <c r="H36" s="1" t="str">
        <f>IF(ISBLANK(Values!E35),"",Values!$B$16)</f>
        <v/>
      </c>
      <c r="I36" s="1" t="str">
        <f>IF(ISBLANK(Values!E35),"","4730574031")</f>
        <v/>
      </c>
      <c r="J36" s="31" t="str">
        <f>IF(ISBLANK(Values!E35),"",Values!F35 )</f>
        <v/>
      </c>
      <c r="K36" s="27" t="str">
        <f>IF(IF(ISBLANK(Values!E35),"",IF(Values!J35, Values!$B$4, Values!$B$5))=0,"",IF(ISBLANK(Values!E35),"",IF(Values!J35,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IF(ISBLANK(Values!E36),"",IF(Values!$B$20="PartialUpdate","","TellusRem"))</f>
        <v/>
      </c>
      <c r="H37" s="1" t="str">
        <f>IF(ISBLANK(Values!E36),"",Values!$B$16)</f>
        <v/>
      </c>
      <c r="I37" s="1" t="str">
        <f>IF(ISBLANK(Values!E36),"","4730574031")</f>
        <v/>
      </c>
      <c r="J37" s="31" t="str">
        <f>IF(ISBLANK(Values!E36),"",Values!F36 )</f>
        <v/>
      </c>
      <c r="K37" s="27" t="str">
        <f>IF(IF(ISBLANK(Values!E36),"",IF(Values!J36, Values!$B$4, Values!$B$5))=0,"",IF(ISBLANK(Values!E36),"",IF(Values!J36,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IF(ISBLANK(Values!E37),"",IF(Values!$B$20="PartialUpdate","","TellusRem"))</f>
        <v/>
      </c>
      <c r="H38" s="1" t="str">
        <f>IF(ISBLANK(Values!E37),"",Values!$B$16)</f>
        <v/>
      </c>
      <c r="I38" s="1" t="str">
        <f>IF(ISBLANK(Values!E37),"","4730574031")</f>
        <v/>
      </c>
      <c r="J38" s="31" t="str">
        <f>IF(ISBLANK(Values!E37),"",Values!F37 )</f>
        <v/>
      </c>
      <c r="K38" s="27" t="str">
        <f>IF(IF(ISBLANK(Values!E37),"",IF(Values!J37, Values!$B$4, Values!$B$5))=0,"",IF(ISBLANK(Values!E37),"",IF(Values!J37,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IF(ISBLANK(Values!E38),"",IF(Values!$B$20="PartialUpdate","","TellusRem"))</f>
        <v/>
      </c>
      <c r="H39" s="1" t="str">
        <f>IF(ISBLANK(Values!E38),"",Values!$B$16)</f>
        <v/>
      </c>
      <c r="I39" s="1" t="str">
        <f>IF(ISBLANK(Values!E38),"","4730574031")</f>
        <v/>
      </c>
      <c r="J39" s="31" t="str">
        <f>IF(ISBLANK(Values!E38),"",Values!F38 )</f>
        <v/>
      </c>
      <c r="K39" s="27" t="str">
        <f>IF(IF(ISBLANK(Values!E38),"",IF(Values!J38, Values!$B$4, Values!$B$5))=0,"",IF(ISBLANK(Values!E38),"",IF(Values!J38,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IF(ISBLANK(Values!E39),"",IF(Values!$B$20="PartialUpdate","","TellusRem"))</f>
        <v/>
      </c>
      <c r="H40" s="1" t="str">
        <f>IF(ISBLANK(Values!E39),"",Values!$B$16)</f>
        <v/>
      </c>
      <c r="I40" s="1" t="str">
        <f>IF(ISBLANK(Values!E39),"","4730574031")</f>
        <v/>
      </c>
      <c r="J40" s="31" t="str">
        <f>IF(ISBLANK(Values!E39),"",Values!F39 )</f>
        <v/>
      </c>
      <c r="K40" s="27" t="str">
        <f>IF(IF(ISBLANK(Values!E39),"",IF(Values!J39, Values!$B$4, Values!$B$5))=0,"",IF(ISBLANK(Values!E39),"",IF(Values!J39,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IF(ISBLANK(Values!E40),"",IF(Values!$B$20="PartialUpdate","","TellusRem"))</f>
        <v/>
      </c>
      <c r="H41" s="1" t="str">
        <f>IF(ISBLANK(Values!E40),"",Values!$B$16)</f>
        <v/>
      </c>
      <c r="I41" s="1" t="str">
        <f>IF(ISBLANK(Values!E40),"","4730574031")</f>
        <v/>
      </c>
      <c r="J41" s="31" t="str">
        <f>IF(ISBLANK(Values!E40),"",Values!F40 )</f>
        <v/>
      </c>
      <c r="K41" s="27" t="str">
        <f>IF(IF(ISBLANK(Values!E40),"",IF(Values!J40, Values!$B$4, Values!$B$5))=0,"",IF(ISBLANK(Values!E40),"",IF(Values!J40,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IF(ISBLANK(Values!E41),"",IF(Values!$B$20="PartialUpdate","","TellusRem"))</f>
        <v/>
      </c>
      <c r="H42" s="1" t="str">
        <f>IF(ISBLANK(Values!E41),"",Values!$B$16)</f>
        <v/>
      </c>
      <c r="I42" s="1" t="str">
        <f>IF(ISBLANK(Values!E41),"","4730574031")</f>
        <v/>
      </c>
      <c r="J42" s="31" t="str">
        <f>IF(ISBLANK(Values!E41),"",Values!F41 )</f>
        <v/>
      </c>
      <c r="K42" s="27" t="str">
        <f>IF(IF(ISBLANK(Values!E41),"",IF(Values!J41, Values!$B$4, Values!$B$5))=0,"",IF(ISBLANK(Values!E41),"",IF(Values!J41,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IF(ISBLANK(Values!E42),"",IF(Values!$B$20="PartialUpdate","","TellusRem"))</f>
        <v/>
      </c>
      <c r="H43" s="1" t="str">
        <f>IF(ISBLANK(Values!E42),"",Values!$B$16)</f>
        <v/>
      </c>
      <c r="I43" s="1" t="str">
        <f>IF(ISBLANK(Values!E42),"","4730574031")</f>
        <v/>
      </c>
      <c r="J43" s="31" t="str">
        <f>IF(ISBLANK(Values!E42),"",Values!F42 )</f>
        <v/>
      </c>
      <c r="K43" s="27" t="str">
        <f>IF(IF(ISBLANK(Values!E42),"",IF(Values!J42, Values!$B$4, Values!$B$5))=0,"",IF(ISBLANK(Values!E42),"",IF(Values!J42,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IF(ISBLANK(Values!E43),"",IF(Values!$B$20="PartialUpdate","","TellusRem"))</f>
        <v/>
      </c>
      <c r="H44" s="1" t="str">
        <f>IF(ISBLANK(Values!E43),"",Values!$B$16)</f>
        <v/>
      </c>
      <c r="I44" s="1" t="str">
        <f>IF(ISBLANK(Values!E43),"","4730574031")</f>
        <v/>
      </c>
      <c r="J44" s="31" t="str">
        <f>IF(ISBLANK(Values!E43),"",Values!F43 )</f>
        <v/>
      </c>
      <c r="K44" s="27" t="str">
        <f>IF(IF(ISBLANK(Values!E43),"",IF(Values!J43, Values!$B$4, Values!$B$5))=0,"",IF(ISBLANK(Values!E43),"",IF(Values!J43,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IF(ISBLANK(Values!E44),"",IF(Values!$B$20="PartialUpdate","","TellusRem"))</f>
        <v/>
      </c>
      <c r="H45" s="1" t="str">
        <f>IF(ISBLANK(Values!E44),"",Values!$B$16)</f>
        <v/>
      </c>
      <c r="I45" s="1" t="str">
        <f>IF(ISBLANK(Values!E44),"","4730574031")</f>
        <v/>
      </c>
      <c r="J45" s="31" t="str">
        <f>IF(ISBLANK(Values!E44),"",Values!F44 )</f>
        <v/>
      </c>
      <c r="K45" s="27" t="str">
        <f>IF(IF(ISBLANK(Values!E44),"",IF(Values!J44, Values!$B$4, Values!$B$5))=0,"",IF(ISBLANK(Values!E44),"",IF(Values!J44,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IF(ISBLANK(Values!E45),"",IF(Values!$B$20="PartialUpdate","","TellusRem"))</f>
        <v/>
      </c>
      <c r="H46" s="1" t="str">
        <f>IF(ISBLANK(Values!E45),"",Values!$B$16)</f>
        <v/>
      </c>
      <c r="I46" s="1" t="str">
        <f>IF(ISBLANK(Values!E45),"","4730574031")</f>
        <v/>
      </c>
      <c r="J46" s="31" t="str">
        <f>IF(ISBLANK(Values!E45),"",Values!F45 )</f>
        <v/>
      </c>
      <c r="K46" s="27" t="str">
        <f>IF(IF(ISBLANK(Values!E45),"",IF(Values!J45, Values!$B$4, Values!$B$5))=0,"",IF(ISBLANK(Values!E45),"",IF(Values!J45,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IF(ISBLANK(Values!E46),"",IF(Values!$B$20="PartialUpdate","","TellusRem"))</f>
        <v/>
      </c>
      <c r="H47" s="1" t="str">
        <f>IF(ISBLANK(Values!E46),"",Values!$B$16)</f>
        <v/>
      </c>
      <c r="I47" s="1" t="str">
        <f>IF(ISBLANK(Values!E46),"","4730574031")</f>
        <v/>
      </c>
      <c r="J47" s="31" t="str">
        <f>IF(ISBLANK(Values!E46),"",Values!F46 )</f>
        <v/>
      </c>
      <c r="K47" s="27" t="str">
        <f>IF(IF(ISBLANK(Values!E46),"",IF(Values!J46, Values!$B$4, Values!$B$5))=0,"",IF(ISBLANK(Values!E46),"",IF(Values!J46,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IF(ISBLANK(Values!E47),"",IF(Values!$B$20="PartialUpdate","","TellusRem"))</f>
        <v/>
      </c>
      <c r="H48" s="1" t="str">
        <f>IF(ISBLANK(Values!E47),"",Values!$B$16)</f>
        <v/>
      </c>
      <c r="I48" s="1" t="str">
        <f>IF(ISBLANK(Values!E47),"","4730574031")</f>
        <v/>
      </c>
      <c r="J48" s="31" t="str">
        <f>IF(ISBLANK(Values!E47),"",Values!F47 )</f>
        <v/>
      </c>
      <c r="K48" s="27" t="str">
        <f>IF(IF(ISBLANK(Values!E47),"",IF(Values!J47, Values!$B$4, Values!$B$5))=0,"",IF(ISBLANK(Values!E47),"",IF(Values!J47,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IF(ISBLANK(Values!E48),"",IF(Values!$B$20="PartialUpdate","","TellusRem"))</f>
        <v/>
      </c>
      <c r="H49" s="1" t="str">
        <f>IF(ISBLANK(Values!E48),"",Values!$B$16)</f>
        <v/>
      </c>
      <c r="I49" s="1" t="str">
        <f>IF(ISBLANK(Values!E48),"","4730574031")</f>
        <v/>
      </c>
      <c r="J49" s="31" t="str">
        <f>IF(ISBLANK(Values!E48),"",Values!F48 )</f>
        <v/>
      </c>
      <c r="K49" s="27" t="str">
        <f>IF(IF(ISBLANK(Values!E48),"",IF(Values!J48, Values!$B$4, Values!$B$5))=0,"",IF(ISBLANK(Values!E48),"",IF(Values!J48,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IF(ISBLANK(Values!E49),"",IF(Values!$B$20="PartialUpdate","","TellusRem"))</f>
        <v/>
      </c>
      <c r="H50" s="1" t="str">
        <f>IF(ISBLANK(Values!E49),"",Values!$B$16)</f>
        <v/>
      </c>
      <c r="I50" s="1" t="str">
        <f>IF(ISBLANK(Values!E49),"","4730574031")</f>
        <v/>
      </c>
      <c r="J50" s="31" t="str">
        <f>IF(ISBLANK(Values!E49),"",Values!F49 )</f>
        <v/>
      </c>
      <c r="K50" s="27" t="str">
        <f>IF(IF(ISBLANK(Values!E49),"",IF(Values!J49, Values!$B$4, Values!$B$5))=0,"",IF(ISBLANK(Values!E49),"",IF(Values!J49,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IF(ISBLANK(Values!E50),"",IF(Values!$B$20="PartialUpdate","","TellusRem"))</f>
        <v/>
      </c>
      <c r="H51" s="1" t="str">
        <f>IF(ISBLANK(Values!E50),"",Values!$B$16)</f>
        <v/>
      </c>
      <c r="I51" s="1" t="str">
        <f>IF(ISBLANK(Values!E50),"","4730574031")</f>
        <v/>
      </c>
      <c r="J51" s="31" t="str">
        <f>IF(ISBLANK(Values!E50),"",Values!F50 )</f>
        <v/>
      </c>
      <c r="K51" s="27" t="str">
        <f>IF(IF(ISBLANK(Values!E50),"",IF(Values!J50, Values!$B$4, Values!$B$5))=0,"",IF(ISBLANK(Values!E50),"",IF(Values!J50,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IF(ISBLANK(Values!E51),"",IF(Values!$B$20="PartialUpdate","","TellusRem"))</f>
        <v/>
      </c>
      <c r="H52" s="1" t="str">
        <f>IF(ISBLANK(Values!E51),"",Values!$B$16)</f>
        <v/>
      </c>
      <c r="I52" s="1" t="str">
        <f>IF(ISBLANK(Values!E51),"","4730574031")</f>
        <v/>
      </c>
      <c r="J52" s="31" t="str">
        <f>IF(ISBLANK(Values!E51),"",Values!F51 )</f>
        <v/>
      </c>
      <c r="K52" s="27" t="str">
        <f>IF(IF(ISBLANK(Values!E51),"",IF(Values!J51, Values!$B$4, Values!$B$5))=0,"",IF(ISBLANK(Values!E51),"",IF(Values!J51,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IF(ISBLANK(Values!E52),"",IF(Values!$B$20="PartialUpdate","","TellusRem"))</f>
        <v/>
      </c>
      <c r="H53" s="1" t="str">
        <f>IF(ISBLANK(Values!E52),"",Values!$B$16)</f>
        <v/>
      </c>
      <c r="I53" s="1" t="str">
        <f>IF(ISBLANK(Values!E52),"","4730574031")</f>
        <v/>
      </c>
      <c r="J53" s="31" t="str">
        <f>IF(ISBLANK(Values!E52),"",Values!F52 )</f>
        <v/>
      </c>
      <c r="K53" s="27" t="str">
        <f>IF(IF(ISBLANK(Values!E52),"",IF(Values!J52, Values!$B$4, Values!$B$5))=0,"",IF(ISBLANK(Values!E52),"",IF(Values!J52,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IF(ISBLANK(Values!E53),"",IF(Values!$B$20="PartialUpdate","","TellusRem"))</f>
        <v/>
      </c>
      <c r="H54" s="1" t="str">
        <f>IF(ISBLANK(Values!E53),"",Values!$B$16)</f>
        <v/>
      </c>
      <c r="I54" s="1" t="str">
        <f>IF(ISBLANK(Values!E53),"","4730574031")</f>
        <v/>
      </c>
      <c r="J54" s="31" t="str">
        <f>IF(ISBLANK(Values!E53),"",Values!F53 )</f>
        <v/>
      </c>
      <c r="K54" s="27" t="str">
        <f>IF(IF(ISBLANK(Values!E53),"",IF(Values!J53, Values!$B$4, Values!$B$5))=0,"",IF(ISBLANK(Values!E53),"",IF(Values!J53,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IF(ISBLANK(Values!E54),"",IF(Values!$B$20="PartialUpdate","","TellusRem"))</f>
        <v/>
      </c>
      <c r="H55" s="1" t="str">
        <f>IF(ISBLANK(Values!E54),"",Values!$B$16)</f>
        <v/>
      </c>
      <c r="I55" s="1" t="str">
        <f>IF(ISBLANK(Values!E54),"","4730574031")</f>
        <v/>
      </c>
      <c r="J55" s="31" t="str">
        <f>IF(ISBLANK(Values!E54),"",Values!F54 )</f>
        <v/>
      </c>
      <c r="K55" s="27" t="str">
        <f>IF(IF(ISBLANK(Values!E54),"",IF(Values!J54, Values!$B$4, Values!$B$5))=0,"",IF(ISBLANK(Values!E54),"",IF(Values!J54,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IF(ISBLANK(Values!E55),"",IF(Values!$B$20="PartialUpdate","","TellusRem"))</f>
        <v/>
      </c>
      <c r="H56" s="1" t="str">
        <f>IF(ISBLANK(Values!E55),"",Values!$B$16)</f>
        <v/>
      </c>
      <c r="I56" s="1" t="str">
        <f>IF(ISBLANK(Values!E55),"","4730574031")</f>
        <v/>
      </c>
      <c r="J56" s="31" t="str">
        <f>IF(ISBLANK(Values!E55),"",Values!F55 )</f>
        <v/>
      </c>
      <c r="K56" s="27" t="str">
        <f>IF(IF(ISBLANK(Values!E55),"",IF(Values!J55, Values!$B$4, Values!$B$5))=0,"",IF(ISBLANK(Values!E55),"",IF(Values!J55,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IF(ISBLANK(Values!E56),"",IF(Values!$B$20="PartialUpdate","","TellusRem"))</f>
        <v/>
      </c>
      <c r="H57" s="1" t="str">
        <f>IF(ISBLANK(Values!E56),"",Values!$B$16)</f>
        <v/>
      </c>
      <c r="I57" s="1" t="str">
        <f>IF(ISBLANK(Values!E56),"","4730574031")</f>
        <v/>
      </c>
      <c r="J57" s="31" t="str">
        <f>IF(ISBLANK(Values!E56),"",Values!F56 )</f>
        <v/>
      </c>
      <c r="K57" s="27" t="str">
        <f>IF(IF(ISBLANK(Values!E56),"",IF(Values!J56, Values!$B$4, Values!$B$5))=0,"",IF(ISBLANK(Values!E56),"",IF(Values!J56,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IF(ISBLANK(Values!E57),"",IF(Values!$B$20="PartialUpdate","","TellusRem"))</f>
        <v/>
      </c>
      <c r="H58" s="1" t="str">
        <f>IF(ISBLANK(Values!E57),"",Values!$B$16)</f>
        <v/>
      </c>
      <c r="I58" s="1" t="str">
        <f>IF(ISBLANK(Values!E57),"","4730574031")</f>
        <v/>
      </c>
      <c r="J58" s="31" t="str">
        <f>IF(ISBLANK(Values!E57),"",Values!F57 )</f>
        <v/>
      </c>
      <c r="K58" s="27" t="str">
        <f>IF(IF(ISBLANK(Values!E57),"",IF(Values!J57, Values!$B$4, Values!$B$5))=0,"",IF(ISBLANK(Values!E57),"",IF(Values!J57,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IF(ISBLANK(Values!E58),"",IF(Values!$B$20="PartialUpdate","","TellusRem"))</f>
        <v/>
      </c>
      <c r="H59" s="1" t="str">
        <f>IF(ISBLANK(Values!E58),"",Values!$B$16)</f>
        <v/>
      </c>
      <c r="I59" s="1" t="str">
        <f>IF(ISBLANK(Values!E58),"","4730574031")</f>
        <v/>
      </c>
      <c r="J59" s="31" t="str">
        <f>IF(ISBLANK(Values!E58),"",Values!F58 )</f>
        <v/>
      </c>
      <c r="K59" s="27" t="str">
        <f>IF(IF(ISBLANK(Values!E58),"",IF(Values!J58, Values!$B$4, Values!$B$5))=0,"",IF(ISBLANK(Values!E58),"",IF(Values!J58,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IF(ISBLANK(Values!E59),"",IF(Values!$B$20="PartialUpdate","","TellusRem"))</f>
        <v/>
      </c>
      <c r="H60" s="1" t="str">
        <f>IF(ISBLANK(Values!E59),"",Values!$B$16)</f>
        <v/>
      </c>
      <c r="I60" s="1" t="str">
        <f>IF(ISBLANK(Values!E59),"","4730574031")</f>
        <v/>
      </c>
      <c r="J60" s="31" t="str">
        <f>IF(ISBLANK(Values!E59),"",Values!F59 )</f>
        <v/>
      </c>
      <c r="K60" s="27" t="str">
        <f>IF(IF(ISBLANK(Values!E59),"",IF(Values!J59, Values!$B$4, Values!$B$5))=0,"",IF(ISBLANK(Values!E59),"",IF(Values!J59,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IF(ISBLANK(Values!E60),"",IF(Values!$B$20="PartialUpdate","","TellusRem"))</f>
        <v/>
      </c>
      <c r="H61" s="1" t="str">
        <f>IF(ISBLANK(Values!E60),"",Values!$B$16)</f>
        <v/>
      </c>
      <c r="I61" s="1" t="str">
        <f>IF(ISBLANK(Values!E60),"","4730574031")</f>
        <v/>
      </c>
      <c r="J61" s="31" t="str">
        <f>IF(ISBLANK(Values!E60),"",Values!F60 )</f>
        <v/>
      </c>
      <c r="K61" s="27" t="str">
        <f>IF(IF(ISBLANK(Values!E60),"",IF(Values!J60, Values!$B$4, Values!$B$5))=0,"",IF(ISBLANK(Values!E60),"",IF(Values!J60,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IF(ISBLANK(Values!E61),"",IF(Values!$B$20="PartialUpdate","","TellusRem"))</f>
        <v/>
      </c>
      <c r="H62" s="1" t="str">
        <f>IF(ISBLANK(Values!E61),"",Values!$B$16)</f>
        <v/>
      </c>
      <c r="I62" s="1" t="str">
        <f>IF(ISBLANK(Values!E61),"","4730574031")</f>
        <v/>
      </c>
      <c r="J62" s="31" t="str">
        <f>IF(ISBLANK(Values!E61),"",Values!F61 )</f>
        <v/>
      </c>
      <c r="K62" s="27" t="str">
        <f>IF(IF(ISBLANK(Values!E61),"",IF(Values!J61, Values!$B$4, Values!$B$5))=0,"",IF(ISBLANK(Values!E61),"",IF(Values!J61,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IF(ISBLANK(Values!E62),"",IF(Values!$B$20="PartialUpdate","","TellusRem"))</f>
        <v/>
      </c>
      <c r="H63" s="1" t="str">
        <f>IF(ISBLANK(Values!E62),"",Values!$B$16)</f>
        <v/>
      </c>
      <c r="I63" s="1" t="str">
        <f>IF(ISBLANK(Values!E62),"","4730574031")</f>
        <v/>
      </c>
      <c r="J63" s="31" t="str">
        <f>IF(ISBLANK(Values!E62),"",Values!F62 )</f>
        <v/>
      </c>
      <c r="K63" s="27" t="str">
        <f>IF(IF(ISBLANK(Values!E62),"",IF(Values!J62, Values!$B$4, Values!$B$5))=0,"",IF(ISBLANK(Values!E62),"",IF(Values!J62,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IF(ISBLANK(Values!E63),"",IF(Values!$B$20="PartialUpdate","","TellusRem"))</f>
        <v/>
      </c>
      <c r="H64" s="1" t="str">
        <f>IF(ISBLANK(Values!E63),"",Values!$B$16)</f>
        <v/>
      </c>
      <c r="I64" s="1" t="str">
        <f>IF(ISBLANK(Values!E63),"","4730574031")</f>
        <v/>
      </c>
      <c r="J64" s="31" t="str">
        <f>IF(ISBLANK(Values!E63),"",Values!F63 )</f>
        <v/>
      </c>
      <c r="K64" s="27" t="str">
        <f>IF(IF(ISBLANK(Values!E63),"",IF(Values!J63, Values!$B$4, Values!$B$5))=0,"",IF(ISBLANK(Values!E63),"",IF(Values!J63,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IF(ISBLANK(Values!E64),"",IF(Values!$B$20="PartialUpdate","","TellusRem"))</f>
        <v/>
      </c>
      <c r="H65" s="1" t="str">
        <f>IF(ISBLANK(Values!E64),"",Values!$B$16)</f>
        <v/>
      </c>
      <c r="I65" s="1" t="str">
        <f>IF(ISBLANK(Values!E64),"","4730574031")</f>
        <v/>
      </c>
      <c r="J65" s="31" t="str">
        <f>IF(ISBLANK(Values!E64),"",Values!F64 )</f>
        <v/>
      </c>
      <c r="K65" s="27" t="str">
        <f>IF(IF(ISBLANK(Values!E64),"",IF(Values!J64, Values!$B$4, Values!$B$5))=0,"",IF(ISBLANK(Values!E64),"",IF(Values!J64,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IF(ISBLANK(Values!E65),"",IF(Values!$B$20="PartialUpdate","","TellusRem"))</f>
        <v/>
      </c>
      <c r="H66" s="1" t="str">
        <f>IF(ISBLANK(Values!E65),"",Values!$B$16)</f>
        <v/>
      </c>
      <c r="I66" s="1" t="str">
        <f>IF(ISBLANK(Values!E65),"","4730574031")</f>
        <v/>
      </c>
      <c r="J66" s="31" t="str">
        <f>IF(ISBLANK(Values!E65),"",Values!F65 )</f>
        <v/>
      </c>
      <c r="K66" s="27" t="str">
        <f>IF(IF(ISBLANK(Values!E65),"",IF(Values!J65, Values!$B$4, Values!$B$5))=0,"",IF(ISBLANK(Values!E65),"",IF(Values!J65,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IF(ISBLANK(Values!E66),"",IF(Values!$B$20="PartialUpdate","","TellusRem"))</f>
        <v/>
      </c>
      <c r="H67" s="1" t="str">
        <f>IF(ISBLANK(Values!E66),"",Values!$B$16)</f>
        <v/>
      </c>
      <c r="I67" s="1" t="str">
        <f>IF(ISBLANK(Values!E66),"","4730574031")</f>
        <v/>
      </c>
      <c r="J67" s="31" t="str">
        <f>IF(ISBLANK(Values!E66),"",Values!F66 )</f>
        <v/>
      </c>
      <c r="K67" s="27" t="str">
        <f>IF(IF(ISBLANK(Values!E66),"",IF(Values!J66, Values!$B$4, Values!$B$5))=0,"",IF(ISBLANK(Values!E66),"",IF(Values!J66,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IF(ISBLANK(Values!E67),"",IF(Values!$B$20="PartialUpdate","","TellusRem"))</f>
        <v/>
      </c>
      <c r="H68" s="1" t="str">
        <f>IF(ISBLANK(Values!E67),"",Values!$B$16)</f>
        <v/>
      </c>
      <c r="I68" s="1" t="str">
        <f>IF(ISBLANK(Values!E67),"","4730574031")</f>
        <v/>
      </c>
      <c r="J68" s="31" t="str">
        <f>IF(ISBLANK(Values!E67),"",Values!F67 )</f>
        <v/>
      </c>
      <c r="K68" s="27" t="str">
        <f>IF(IF(ISBLANK(Values!E67),"",IF(Values!J67, Values!$B$4, Values!$B$5))=0,"",IF(ISBLANK(Values!E67),"",IF(Values!J67,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IF(ISBLANK(Values!E68),"",IF(Values!$B$20="PartialUpdate","","TellusRem"))</f>
        <v/>
      </c>
      <c r="H69" s="1" t="str">
        <f>IF(ISBLANK(Values!E68),"",Values!$B$16)</f>
        <v/>
      </c>
      <c r="I69" s="1" t="str">
        <f>IF(ISBLANK(Values!E68),"","4730574031")</f>
        <v/>
      </c>
      <c r="J69" s="31" t="str">
        <f>IF(ISBLANK(Values!E68),"",Values!F68 )</f>
        <v/>
      </c>
      <c r="K69" s="27" t="str">
        <f>IF(IF(ISBLANK(Values!E68),"",IF(Values!J68, Values!$B$4, Values!$B$5))=0,"",IF(ISBLANK(Values!E68),"",IF(Values!J68,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IF(ISBLANK(Values!E69),"",IF(Values!$B$20="PartialUpdate","","TellusRem"))</f>
        <v/>
      </c>
      <c r="H70" s="1" t="str">
        <f>IF(ISBLANK(Values!E69),"",Values!$B$16)</f>
        <v/>
      </c>
      <c r="I70" s="1" t="str">
        <f>IF(ISBLANK(Values!E69),"","4730574031")</f>
        <v/>
      </c>
      <c r="J70" s="31" t="str">
        <f>IF(ISBLANK(Values!E69),"",Values!F69 )</f>
        <v/>
      </c>
      <c r="K70" s="27" t="str">
        <f>IF(IF(ISBLANK(Values!E69),"",IF(Values!J69, Values!$B$4, Values!$B$5))=0,"",IF(ISBLANK(Values!E69),"",IF(Values!J69,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IF(ISBLANK(Values!E70),"",IF(Values!$B$20="PartialUpdate","","TellusRem"))</f>
        <v/>
      </c>
      <c r="H71" s="1" t="str">
        <f>IF(ISBLANK(Values!E70),"",Values!$B$16)</f>
        <v/>
      </c>
      <c r="I71" s="1" t="str">
        <f>IF(ISBLANK(Values!E70),"","4730574031")</f>
        <v/>
      </c>
      <c r="J71" s="31" t="str">
        <f>IF(ISBLANK(Values!E70),"",Values!F70 )</f>
        <v/>
      </c>
      <c r="K71" s="27" t="str">
        <f>IF(IF(ISBLANK(Values!E70),"",IF(Values!J70, Values!$B$4, Values!$B$5))=0,"",IF(ISBLANK(Values!E70),"",IF(Values!J70,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IF(ISBLANK(Values!E71),"",IF(Values!$B$20="PartialUpdate","","TellusRem"))</f>
        <v/>
      </c>
      <c r="H72" s="1" t="str">
        <f>IF(ISBLANK(Values!E71),"",Values!$B$16)</f>
        <v/>
      </c>
      <c r="I72" s="1" t="str">
        <f>IF(ISBLANK(Values!E71),"","4730574031")</f>
        <v/>
      </c>
      <c r="J72" s="31" t="str">
        <f>IF(ISBLANK(Values!E71),"",Values!F71 )</f>
        <v/>
      </c>
      <c r="K72" s="27" t="str">
        <f>IF(IF(ISBLANK(Values!E71),"",IF(Values!J71, Values!$B$4, Values!$B$5))=0,"",IF(ISBLANK(Values!E71),"",IF(Values!J71,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IF(ISBLANK(Values!E72),"",IF(Values!$B$20="PartialUpdate","","TellusRem"))</f>
        <v/>
      </c>
      <c r="H73" s="1" t="str">
        <f>IF(ISBLANK(Values!E72),"",Values!$B$16)</f>
        <v/>
      </c>
      <c r="I73" s="1" t="str">
        <f>IF(ISBLANK(Values!E72),"","4730574031")</f>
        <v/>
      </c>
      <c r="J73" s="31" t="str">
        <f>IF(ISBLANK(Values!E72),"",Values!F72 )</f>
        <v/>
      </c>
      <c r="K73" s="27" t="str">
        <f>IF(IF(ISBLANK(Values!E72),"",IF(Values!J72, Values!$B$4, Values!$B$5))=0,"",IF(ISBLANK(Values!E72),"",IF(Values!J72,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IF(ISBLANK(Values!E73),"",IF(Values!$B$20="PartialUpdate","","TellusRem"))</f>
        <v/>
      </c>
      <c r="H74" s="1" t="str">
        <f>IF(ISBLANK(Values!E73),"",Values!$B$16)</f>
        <v/>
      </c>
      <c r="I74" s="1" t="str">
        <f>IF(ISBLANK(Values!E73),"","4730574031")</f>
        <v/>
      </c>
      <c r="J74" s="31" t="str">
        <f>IF(ISBLANK(Values!E73),"",Values!F73 )</f>
        <v/>
      </c>
      <c r="K74" s="27" t="str">
        <f>IF(IF(ISBLANK(Values!E73),"",IF(Values!J73, Values!$B$4, Values!$B$5))=0,"",IF(ISBLANK(Values!E73),"",IF(Values!J73,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IF(ISBLANK(Values!E74),"",IF(Values!$B$20="PartialUpdate","","TellusRem"))</f>
        <v/>
      </c>
      <c r="H75" s="1" t="str">
        <f>IF(ISBLANK(Values!E74),"",Values!$B$16)</f>
        <v/>
      </c>
      <c r="I75" s="1" t="str">
        <f>IF(ISBLANK(Values!E74),"","4730574031")</f>
        <v/>
      </c>
      <c r="J75" s="31" t="str">
        <f>IF(ISBLANK(Values!E74),"",Values!F74 )</f>
        <v/>
      </c>
      <c r="K75" s="27" t="str">
        <f>IF(IF(ISBLANK(Values!E74),"",IF(Values!J74, Values!$B$4, Values!$B$5))=0,"",IF(ISBLANK(Values!E74),"",IF(Values!J74,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IF(ISBLANK(Values!E75),"",IF(Values!$B$20="PartialUpdate","","TellusRem"))</f>
        <v/>
      </c>
      <c r="H76" s="1" t="str">
        <f>IF(ISBLANK(Values!E75),"",Values!$B$16)</f>
        <v/>
      </c>
      <c r="I76" s="1" t="str">
        <f>IF(ISBLANK(Values!E75),"","4730574031")</f>
        <v/>
      </c>
      <c r="J76" s="31" t="str">
        <f>IF(ISBLANK(Values!E75),"",Values!F75 )</f>
        <v/>
      </c>
      <c r="K76" s="27" t="str">
        <f>IF(IF(ISBLANK(Values!E75),"",IF(Values!J75, Values!$B$4, Values!$B$5))=0,"",IF(ISBLANK(Values!E75),"",IF(Values!J75,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IF(ISBLANK(Values!E76),"",IF(Values!$B$20="PartialUpdate","","TellusRem"))</f>
        <v/>
      </c>
      <c r="H77" s="1" t="str">
        <f>IF(ISBLANK(Values!E76),"",Values!$B$16)</f>
        <v/>
      </c>
      <c r="I77" s="1" t="str">
        <f>IF(ISBLANK(Values!E76),"","4730574031")</f>
        <v/>
      </c>
      <c r="J77" s="31" t="str">
        <f>IF(ISBLANK(Values!E76),"",Values!F76 )</f>
        <v/>
      </c>
      <c r="K77" s="27" t="str">
        <f>IF(IF(ISBLANK(Values!E76),"",IF(Values!J76, Values!$B$4, Values!$B$5))=0,"",IF(ISBLANK(Values!E76),"",IF(Values!J76,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IF(ISBLANK(Values!E77),"",IF(Values!$B$20="PartialUpdate","","TellusRem"))</f>
        <v/>
      </c>
      <c r="H78" s="1" t="str">
        <f>IF(ISBLANK(Values!E77),"",Values!$B$16)</f>
        <v/>
      </c>
      <c r="I78" s="1" t="str">
        <f>IF(ISBLANK(Values!E77),"","4730574031")</f>
        <v/>
      </c>
      <c r="J78" s="31" t="str">
        <f>IF(ISBLANK(Values!E77),"",Values!F77 )</f>
        <v/>
      </c>
      <c r="K78" s="27" t="str">
        <f>IF(IF(ISBLANK(Values!E77),"",IF(Values!J77, Values!$B$4, Values!$B$5))=0,"",IF(ISBLANK(Values!E77),"",IF(Values!J77,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IF(ISBLANK(Values!E78),"",IF(Values!$B$20="PartialUpdate","","TellusRem"))</f>
        <v/>
      </c>
      <c r="H79" s="1" t="str">
        <f>IF(ISBLANK(Values!E78),"",Values!$B$16)</f>
        <v/>
      </c>
      <c r="I79" s="1" t="str">
        <f>IF(ISBLANK(Values!E78),"","4730574031")</f>
        <v/>
      </c>
      <c r="J79" s="31" t="str">
        <f>IF(ISBLANK(Values!E78),"",Values!F78 )</f>
        <v/>
      </c>
      <c r="K79" s="27" t="str">
        <f>IF(IF(ISBLANK(Values!E78),"",IF(Values!J78, Values!$B$4, Values!$B$5))=0,"",IF(ISBLANK(Values!E78),"",IF(Values!J78,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IF(ISBLANK(Values!E79),"",IF(Values!$B$20="PartialUpdate","","TellusRem"))</f>
        <v/>
      </c>
      <c r="H80" s="1" t="str">
        <f>IF(ISBLANK(Values!E79),"",Values!$B$16)</f>
        <v/>
      </c>
      <c r="I80" s="1" t="str">
        <f>IF(ISBLANK(Values!E79),"","4730574031")</f>
        <v/>
      </c>
      <c r="J80" s="31" t="str">
        <f>IF(ISBLANK(Values!E79),"",Values!F79 )</f>
        <v/>
      </c>
      <c r="K80" s="27" t="str">
        <f>IF(IF(ISBLANK(Values!E79),"",IF(Values!J79, Values!$B$4, Values!$B$5))=0,"",IF(ISBLANK(Values!E79),"",IF(Values!J79,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IF(ISBLANK(Values!E80),"",IF(Values!$B$20="PartialUpdate","","TellusRem"))</f>
        <v/>
      </c>
      <c r="H81" s="1" t="str">
        <f>IF(ISBLANK(Values!E80),"",Values!$B$16)</f>
        <v/>
      </c>
      <c r="I81" s="1" t="str">
        <f>IF(ISBLANK(Values!E80),"","4730574031")</f>
        <v/>
      </c>
      <c r="J81" s="31" t="str">
        <f>IF(ISBLANK(Values!E80),"",Values!F80 )</f>
        <v/>
      </c>
      <c r="K81" s="27" t="str">
        <f>IF(IF(ISBLANK(Values!E80),"",IF(Values!J80, Values!$B$4, Values!$B$5))=0,"",IF(ISBLANK(Values!E80),"",IF(Values!J80,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IF(ISBLANK(Values!E81),"",IF(Values!$B$20="PartialUpdate","","TellusRem"))</f>
        <v/>
      </c>
      <c r="H82" s="1" t="str">
        <f>IF(ISBLANK(Values!E81),"",Values!$B$16)</f>
        <v/>
      </c>
      <c r="I82" s="1" t="str">
        <f>IF(ISBLANK(Values!E81),"","4730574031")</f>
        <v/>
      </c>
      <c r="J82" s="31" t="str">
        <f>IF(ISBLANK(Values!E81),"",Values!F81 )</f>
        <v/>
      </c>
      <c r="K82" s="27" t="str">
        <f>IF(IF(ISBLANK(Values!E81),"",IF(Values!J81, Values!$B$4, Values!$B$5))=0,"",IF(ISBLANK(Values!E81),"",IF(Values!J81,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IF(ISBLANK(Values!E82),"",IF(Values!$B$20="PartialUpdate","","TellusRem"))</f>
        <v/>
      </c>
      <c r="H83" s="1" t="str">
        <f>IF(ISBLANK(Values!E82),"",Values!$B$16)</f>
        <v/>
      </c>
      <c r="I83" s="1" t="str">
        <f>IF(ISBLANK(Values!E82),"","4730574031")</f>
        <v/>
      </c>
      <c r="J83" s="31" t="str">
        <f>IF(ISBLANK(Values!E82),"",Values!F82 )</f>
        <v/>
      </c>
      <c r="K83" s="27" t="str">
        <f>IF(IF(ISBLANK(Values!E82),"",IF(Values!J82, Values!$B$4, Values!$B$5))=0,"",IF(ISBLANK(Values!E82),"",IF(Values!J82,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IF(ISBLANK(Values!E83),"",IF(Values!$B$20="PartialUpdate","","TellusRem"))</f>
        <v/>
      </c>
      <c r="H84" s="1" t="str">
        <f>IF(ISBLANK(Values!E83),"",Values!$B$16)</f>
        <v/>
      </c>
      <c r="I84" s="1" t="str">
        <f>IF(ISBLANK(Values!E83),"","4730574031")</f>
        <v/>
      </c>
      <c r="J84" s="31" t="str">
        <f>IF(ISBLANK(Values!E83),"",Values!F83 )</f>
        <v/>
      </c>
      <c r="K84" s="27" t="str">
        <f>IF(IF(ISBLANK(Values!E83),"",IF(Values!J83, Values!$B$4, Values!$B$5))=0,"",IF(ISBLANK(Values!E83),"",IF(Values!J83,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9">
      <formula>AND(IF(IFERROR(VLOOKUP($C$3,#NAME?,MATCH($A4,#NAME?,0)+1,0),0)&gt;0,0,1),IF(IFERROR(VLOOKUP($C$3,#NAME?,MATCH($A4,#NAME?,0)+1,0),0)&gt;0,0,1),IF(IFERROR(VLOOKUP($C$3,#NAME?,MATCH($A4,#NAME?,0)+1,0),0)&gt;0,0,1),IF(IFERROR(MATCH($A4,#NAME?,0),0)&gt;0,1,0))</formula>
    </cfRule>
    <cfRule type="expression" dxfId="507" priority="996">
      <formula>IF(VLOOKUP($C$3,#NAME?,MATCH($A4,#NAME?,0)+1,0)&gt;0,1,0)</formula>
    </cfRule>
    <cfRule type="expression" dxfId="506" priority="995">
      <formula>IF(LEN(C4)&gt;0,1,0)</formula>
    </cfRule>
  </conditionalFormatting>
  <conditionalFormatting sqref="C5:C1048576">
    <cfRule type="expression" dxfId="505" priority="18">
      <formula>IF(LEN(C5)&gt;0,1,0)</formula>
    </cfRule>
    <cfRule type="expression" dxfId="504" priority="19">
      <formula>IF(VLOOKUP($C$3,#NAME?,MATCH($A5,#NAME?,0)+1,0)&gt;0,1,0)</formula>
    </cfRule>
    <cfRule type="expression" dxfId="503" priority="22">
      <formula>AND(IF(IFERROR(VLOOKUP($C$3,#NAME?,MATCH($A5,#NAME?,0)+1,0),0)&gt;0,0,1),IF(IFERROR(VLOOKUP($C$3,#NAME?,MATCH($A5,#NAME?,0)+1,0),0)&gt;0,0,1),IF(IFERROR(VLOOKUP($C$3,#NAME?,MATCH($A5,#NAME?,0)+1,0),0)&gt;0,0,1),IF(IFERROR(MATCH($A5,#NAME?,0),0)&gt;0,1,0))</formula>
    </cfRule>
  </conditionalFormatting>
  <conditionalFormatting sqref="D4:D1048576">
    <cfRule type="expression" dxfId="502" priority="24">
      <formula>IF(VLOOKUP($D$3,#NAME?,MATCH($A4,#NAME?,0)+1,0)&gt;0,1,0)</formula>
    </cfRule>
    <cfRule type="expression" dxfId="501" priority="27">
      <formula>AND(IF(IFERROR(VLOOKUP($D$3,#NAME?,MATCH($A4,#NAME?,0)+1,0),0)&gt;0,0,1),IF(IFERROR(VLOOKUP($D$3,#NAME?,MATCH($A4,#NAME?,0)+1,0),0)&gt;0,0,1),IF(IFERROR(VLOOKUP($D$3,#NAME?,MATCH($A4,#NAME?,0)+1,0),0)&gt;0,0,1),IF(IFERROR(MATCH($A4,#NAME?,0),0)&gt;0,1,0))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4">
      <formula>AND(IF(IFERROR(VLOOKUP($F$3,#NAME?,MATCH($A4,#NAME?,0)+1,0),0)&gt;0,0,1),IF(IFERROR(VLOOKUP($F$3,#NAME?,MATCH($A4,#NAME?,0)+1,0),0)&gt;0,0,1),IF(IFERROR(VLOOKUP($F$3,#NAME?,MATCH($A4,#NAME?,0)+1,0),0)&gt;0,0,1),IF(IFERROR(MATCH($A4,#NAME?,0),0)&gt;0,1,0))</formula>
    </cfRule>
    <cfRule type="expression" dxfId="496" priority="1011">
      <formula>IF(VLOOKUP($F$3,#NAME?,MATCH($A4,#NAME?,0)+1,0)&gt;0,1,0)</formula>
    </cfRule>
    <cfRule type="expression" dxfId="495" priority="1010">
      <formula>IF(LEN(F4)&gt;0,1,0)</formula>
    </cfRule>
  </conditionalFormatting>
  <conditionalFormatting sqref="F5:F1048576">
    <cfRule type="expression" dxfId="494" priority="37">
      <formula>AND(IF(IFERROR(VLOOKUP($F$3,#NAME?,MATCH($A5,#NAME?,0)+1,0),0)&gt;0,0,1),IF(IFERROR(VLOOKUP($F$3,#NAME?,MATCH($A5,#NAME?,0)+1,0),0)&gt;0,0,1),IF(IFERROR(VLOOKUP($F$3,#NAME?,MATCH($A5,#NAME?,0)+1,0),0)&gt;0,0,1),IF(IFERROR(MATCH($A5,#NAME?,0),0)&gt;0,1,0))</formula>
    </cfRule>
    <cfRule type="expression" dxfId="493" priority="34">
      <formula>IF(VLOOKUP($F$3,#NAME?,MATCH($A5,#NAME?,0)+1,0)&gt;0,1,0)</formula>
    </cfRule>
  </conditionalFormatting>
  <conditionalFormatting sqref="F5:G1048576">
    <cfRule type="expression" dxfId="492" priority="33">
      <formula>IF(LEN(F5)&gt;0,1,0)</formula>
    </cfRule>
  </conditionalFormatting>
  <conditionalFormatting sqref="G4:G204">
    <cfRule type="expression" dxfId="491" priority="1019">
      <formula>AND(IF(IFERROR(VLOOKUP($G$3,#NAME?,MATCH($A4,#NAME?,0)+1,0),0)&gt;0,0,1),IF(IFERROR(VLOOKUP($G$3,#NAME?,MATCH($A4,#NAME?,0)+1,0),0)&gt;0,0,1),IF(IFERROR(VLOOKUP($G$3,#NAME?,MATCH($A4,#NAME?,0)+1,0),0)&gt;0,0,1),IF(IFERROR(MATCH($A4,#NAME?,0),0)&gt;0,1,0))</formula>
    </cfRule>
    <cfRule type="expression" dxfId="490" priority="1016">
      <formula>IF(VLOOKUP($G$3,#NAME?,MATCH($A4,#NAME?,0)+1,0)&gt;0,1,0)</formula>
    </cfRule>
    <cfRule type="expression" dxfId="489" priority="1015">
      <formula>IF(LEN(G4)&gt;0,1,0)</formula>
    </cfRule>
  </conditionalFormatting>
  <conditionalFormatting sqref="G5:G1048576">
    <cfRule type="expression" dxfId="488" priority="42">
      <formula>AND(IF(IFERROR(VLOOKUP($G$3,#NAME?,MATCH($A5,#NAME?,0)+1,0),0)&gt;0,0,1),IF(IFERROR(VLOOKUP($G$3,#NAME?,MATCH($A5,#NAME?,0)+1,0),0)&gt;0,0,1),IF(IFERROR(VLOOKUP($G$3,#NAME?,MATCH($A5,#NAME?,0)+1,0),0)&gt;0,0,1),IF(IFERROR(MATCH($A5,#NAME?,0),0)&gt;0,1,0))</formula>
    </cfRule>
    <cfRule type="expression" dxfId="487" priority="39">
      <formula>IF(VLOOKUP($G$3,#NAME?,MATCH($A5,#NAME?,0)+1,0)&gt;0,1,0)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6">
      <formula>IF(VLOOKUP($B$3,#NAME?,MATCH($A4,#NAME?,0)+1,0)&gt;0,1,0)</formula>
    </cfRule>
    <cfRule type="expression" dxfId="482" priority="1029">
      <formula>AND(IF(IFERROR(VLOOKUP($B$3,#NAME?,MATCH($A4,#NAME?,0)+1,0),0)&gt;0,0,1),IF(IFERROR(VLOOKUP($B$3,#NAME?,MATCH($A4,#NAME?,0)+1,0),0)&gt;0,0,1),IF(IFERROR(VLOOKUP($B$3,#NAME?,MATCH($A4,#NAME?,0)+1,0),0)&gt;0,0,1),IF(IFERROR(MATCH($A4,#NAME?,0),0)&gt;0,1,0))</formula>
    </cfRule>
  </conditionalFormatting>
  <conditionalFormatting sqref="J5:J1048576">
    <cfRule type="expression" dxfId="481" priority="52">
      <formula>AND(IF(IFERROR(VLOOKUP($J$3,#NAME?,MATCH($A5,#NAME?,0)+1,0),0)&gt;0,0,1),IF(IFERROR(VLOOKUP($J$3,#NAME?,MATCH($A5,#NAME?,0)+1,0),0)&gt;0,0,1),IF(IFERROR(VLOOKUP($J$3,#NAME?,MATCH($A5,#NAME?,0)+1,0),0)&gt;0,0,1),IF(IFERROR(MATCH($A5,#NAME?,0),0)&gt;0,1,0))</formula>
    </cfRule>
    <cfRule type="expression" dxfId="480" priority="49">
      <formula>IF(VLOOKUP($J$3,#NAME?,MATCH($A5,#NAME?,0)+1,0)&gt;0,1,0)</formula>
    </cfRule>
  </conditionalFormatting>
  <conditionalFormatting sqref="K4:K211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6">
      <formula>IF(VLOOKUP($L$3,#NAME?,MATCH($A4,#NAME?,0)+1,0)&gt;0,1,0)</formula>
    </cfRule>
    <cfRule type="expression" dxfId="477"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76" priority="62">
      <formula>AND(IF(IFERROR(VLOOKUP($L$3,#NAME?,MATCH($A5,#NAME?,0)+1,0),0)&gt;0,0,1),IF(IFERROR(VLOOKUP($L$3,#NAME?,MATCH($A5,#NAME?,0)+1,0),0)&gt;0,0,1),IF(IFERROR(VLOOKUP($L$3,#NAME?,MATCH($A5,#NAME?,0)+1,0),0)&gt;0,0,1),IF(IFERROR(MATCH($A5,#NAME?,0),0)&gt;0,1,0))</formula>
    </cfRule>
    <cfRule type="expression" dxfId="475" priority="59">
      <formula>IF(VLOOKUP($L$3,#NAME?,MATCH($A5,#NAME?,0)+1,0)&gt;0,1,0)</formula>
    </cfRule>
    <cfRule type="expression" dxfId="474" priority="58">
      <formula>IF(LEN(L6)&gt;0,1,0)</formula>
    </cfRule>
  </conditionalFormatting>
  <conditionalFormatting sqref="L4:M204">
    <cfRule type="expression" dxfId="473" priority="1035">
      <formula>IF(LEN(L4)&gt;0,1,0)</formula>
    </cfRule>
  </conditionalFormatting>
  <conditionalFormatting sqref="M4:M204 N5:U5 O6:U122 N6:N204">
    <cfRule type="expression" dxfId="47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1" priority="67">
      <formula>AND(IF(IFERROR(VLOOKUP($M$3,#NAME?,MATCH($A5,#NAME?,0)+1,0),0)&gt;0,0,1),IF(IFERROR(VLOOKUP($M$3,#NAME?,MATCH($A5,#NAME?,0)+1,0),0)&gt;0,0,1),IF(IFERROR(VLOOKUP($M$3,#NAME?,MATCH($A5,#NAME?,0)+1,0),0)&gt;0,0,1),IF(IFERROR(MATCH($A5,#NAME?,0),0)&gt;0,1,0))</formula>
    </cfRule>
    <cfRule type="expression" dxfId="470" priority="64">
      <formula>IF(VLOOKUP($M$3,#NAME?,MATCH($A5,#NAME?,0)+1,0)&gt;0,1,0)</formula>
    </cfRule>
    <cfRule type="expression" dxfId="469" priority="63">
      <formula>IF(LEN(M5)&gt;0,1,0)</formula>
    </cfRule>
  </conditionalFormatting>
  <conditionalFormatting sqref="N4 N7:N1048576">
    <cfRule type="expression" dxfId="46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7" priority="69">
      <formula>IF(VLOOKUP($N$3,#NAME?,MATCH($A4,#NAME?,0)+1,0)&gt;0,1,0)</formula>
    </cfRule>
  </conditionalFormatting>
  <conditionalFormatting sqref="N7:O1048576 N4:V4">
    <cfRule type="expression" dxfId="466" priority="68">
      <formula>IF(LEN(N4)&gt;0,1,0)</formula>
    </cfRule>
  </conditionalFormatting>
  <conditionalFormatting sqref="O4 V5:V122 O7:O1048576 P123:V131">
    <cfRule type="expression" dxfId="46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4" priority="74">
      <formula>IF(VLOOKUP($O$3,#NAME?,MATCH($A4,#NAME?,0)+1,0)&gt;0,1,0)</formula>
    </cfRule>
  </conditionalFormatting>
  <conditionalFormatting sqref="O6:U122 N6:N204 M4:M204 N5:U5">
    <cfRule type="expression" dxfId="463" priority="1046">
      <formula>IF(VLOOKUP($M$3,#NAME?,MATCH($A4,#NAME?,0)+1,0)&gt;0,1,0)</formula>
    </cfRule>
  </conditionalFormatting>
  <conditionalFormatting sqref="O6:U122 N6:N204 N5:U5">
    <cfRule type="expression" dxfId="462" priority="1045">
      <formula>IF(LEN(N5)&gt;0,1,0)</formula>
    </cfRule>
  </conditionalFormatting>
  <conditionalFormatting sqref="P4 P7:P1048576">
    <cfRule type="expression" dxfId="46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0" priority="79">
      <formula>IF(VLOOKUP($P$3,#NAME?,MATCH($A4,#NAME?,0)+1,0)&gt;0,1,0)</formula>
    </cfRule>
  </conditionalFormatting>
  <conditionalFormatting sqref="P7:V1048576">
    <cfRule type="expression" dxfId="459" priority="78">
      <formula>IF(LEN(P7)&gt;0,1,0)</formula>
    </cfRule>
  </conditionalFormatting>
  <conditionalFormatting sqref="Q4 Q7:Q1048576">
    <cfRule type="expression" dxfId="45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7" priority="84">
      <formula>IF(VLOOKUP($Q$3,#NAME?,MATCH($A4,#NAME?,0)+1,0)&gt;0,1,0)</formula>
    </cfRule>
  </conditionalFormatting>
  <conditionalFormatting sqref="R4 R7:R1048576">
    <cfRule type="expression" dxfId="45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5" priority="89">
      <formula>IF(VLOOKUP($R$3,#NAME?,MATCH($A4,#NAME?,0)+1,0)&gt;0,1,0)</formula>
    </cfRule>
  </conditionalFormatting>
  <conditionalFormatting sqref="S4 S7:S1048576">
    <cfRule type="expression" dxfId="45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3" priority="94">
      <formula>IF(VLOOKUP($S$3,#NAME?,MATCH($A4,#NAME?,0)+1,0)&gt;0,1,0)</formula>
    </cfRule>
  </conditionalFormatting>
  <conditionalFormatting sqref="T4 T7:T1048576">
    <cfRule type="expression" dxfId="45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1" priority="99">
      <formula>IF(VLOOKUP($T$3,#NAME?,MATCH($A4,#NAME?,0)+1,0)&gt;0,1,0)</formula>
    </cfRule>
  </conditionalFormatting>
  <conditionalFormatting sqref="U4 U7:U1048576">
    <cfRule type="expression" dxfId="45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49" priority="104">
      <formula>IF(VLOOKUP($U$3,#NAME?,MATCH($A4,#NAME?,0)+1,0)&gt;0,1,0)</formula>
    </cfRule>
  </conditionalFormatting>
  <conditionalFormatting sqref="V4 V7:V1048576">
    <cfRule type="expression" dxfId="44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7" priority="73">
      <formula>IF(LEN(P5)&gt;0,1,0)</formula>
    </cfRule>
  </conditionalFormatting>
  <conditionalFormatting sqref="V7:V1048576 V4">
    <cfRule type="expression" dxfId="446" priority="109">
      <formula>IF(VLOOKUP($V$3,#NAME?,MATCH($A4,#NAME?,0)+1,0)&gt;0,1,0)</formula>
    </cfRule>
  </conditionalFormatting>
  <conditionalFormatting sqref="W4:W204">
    <cfRule type="expression" dxfId="445" priority="1051">
      <formula>IF(VLOOKUP($N$3,#NAME?,MATCH($A4,#NAME?,0)+1,0)&gt;0,1,0)</formula>
    </cfRule>
    <cfRule type="expression" dxfId="44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3" priority="117">
      <formula>AND(IF(IFERROR(VLOOKUP($W$3,#NAME?,MATCH($A5,#NAME?,0)+1,0),0)&gt;0,0,1),IF(IFERROR(VLOOKUP($W$3,#NAME?,MATCH($A5,#NAME?,0)+1,0),0)&gt;0,0,1),IF(IFERROR(VLOOKUP($W$3,#NAME?,MATCH($A5,#NAME?,0)+1,0),0)&gt;0,0,1),IF(IFERROR(MATCH($A5,#NAME?,0),0)&gt;0,1,0))</formula>
    </cfRule>
    <cfRule type="expression" dxfId="442" priority="114">
      <formula>IF(VLOOKUP($W$3,#NAME?,MATCH($A5,#NAME?,0)+1,0)&gt;0,1,0)</formula>
    </cfRule>
  </conditionalFormatting>
  <conditionalFormatting sqref="W4:X204">
    <cfRule type="expression" dxfId="441" priority="1050">
      <formula>IF(LEN(W4)&gt;0,1,0)</formula>
    </cfRule>
  </conditionalFormatting>
  <conditionalFormatting sqref="W5:Z1048576">
    <cfRule type="expression" dxfId="440" priority="113">
      <formula>IF(LEN(W5)&gt;0,1,0)</formula>
    </cfRule>
  </conditionalFormatting>
  <conditionalFormatting sqref="X4">
    <cfRule type="expression" dxfId="439" priority="1056">
      <formula>IF(VLOOKUP($O$3,#NAME?,MATCH($A4,#NAME?,0)+1,0)&gt;0,1,0)</formula>
    </cfRule>
    <cfRule type="expression" dxfId="438" priority="1059">
      <formula>AND(IF(IFERROR(VLOOKUP($O$3,#NAME?,MATCH($A4,#NAME?,0)+1,0),0)&gt;0,0,1),IF(IFERROR(VLOOKUP($O$3,#NAME?,MATCH($A4,#NAME?,0)+1,0),0)&gt;0,0,1),IF(IFERROR(VLOOKUP($O$3,#NAME?,MATCH($A4,#NAME?,0)+1,0),0)&gt;0,0,1),IF(IFERROR(MATCH($A4,#NAME?,0),0)&gt;0,1,0))</formula>
    </cfRule>
  </conditionalFormatting>
  <conditionalFormatting sqref="X5:X204">
    <cfRule type="expression" dxfId="437" priority="1076">
      <formula>IF(VLOOKUP($B$3,#NAME?,MATCH($A5,#NAME?,0)+1,0)&gt;0,1,0)</formula>
    </cfRule>
    <cfRule type="expression" dxfId="43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5" priority="122">
      <formula>AND(IF(IFERROR(VLOOKUP($X$3,#NAME?,MATCH($A5,#NAME?,0)+1,0),0)&gt;0,0,1),IF(IFERROR(VLOOKUP($X$3,#NAME?,MATCH($A5,#NAME?,0)+1,0),0)&gt;0,0,1),IF(IFERROR(VLOOKUP($X$3,#NAME?,MATCH($A5,#NAME?,0)+1,0),0)&gt;0,0,1),IF(IFERROR(MATCH($A5,#NAME?,0),0)&gt;0,1,0))</formula>
    </cfRule>
    <cfRule type="expression" dxfId="434" priority="119">
      <formula>IF(VLOOKUP($X$3,#NAME?,MATCH($A5,#NAME?,0)+1,0)&gt;0,1,0)</formula>
    </cfRule>
  </conditionalFormatting>
  <conditionalFormatting sqref="Y5:Y1048576">
    <cfRule type="expression" dxfId="433" priority="127">
      <formula>AND(IF(IFERROR(VLOOKUP($Y$3,#NAME?,MATCH($A5,#NAME?,0)+1,0),0)&gt;0,0,1),IF(IFERROR(VLOOKUP($Y$3,#NAME?,MATCH($A5,#NAME?,0)+1,0),0)&gt;0,0,1),IF(IFERROR(VLOOKUP($Y$3,#NAME?,MATCH($A5,#NAME?,0)+1,0),0)&gt;0,0,1),IF(IFERROR(MATCH($A5,#NAME?,0),0)&gt;0,1,0))</formula>
    </cfRule>
    <cfRule type="expression" dxfId="432" priority="124">
      <formula>IF(VLOOKUP($Y$3,#NAME?,MATCH($A5,#NAME?,0)+1,0)&gt;0,1,0)</formula>
    </cfRule>
  </conditionalFormatting>
  <conditionalFormatting sqref="Z4:Z204">
    <cfRule type="expression" dxfId="431" priority="1064">
      <formula>AND(IF(IFERROR(VLOOKUP($Q$3,#NAME?,MATCH($A4,#NAME?,0)+1,0),0)&gt;0,0,1),IF(IFERROR(VLOOKUP($Q$3,#NAME?,MATCH($A4,#NAME?,0)+1,0),0)&gt;0,0,1),IF(IFERROR(VLOOKUP($Q$3,#NAME?,MATCH($A4,#NAME?,0)+1,0),0)&gt;0,0,1),IF(IFERROR(MATCH($A4,#NAME?,0),0)&gt;0,1,0))</formula>
    </cfRule>
    <cfRule type="expression" dxfId="430" priority="1060">
      <formula>IF(LEN(Z4)&gt;0,1,0)</formula>
    </cfRule>
    <cfRule type="expression" dxfId="429" priority="1061">
      <formula>IF(VLOOKUP($Q$3,#NAME?,MATCH($A4,#NAME?,0)+1,0)&gt;0,1,0)</formula>
    </cfRule>
  </conditionalFormatting>
  <conditionalFormatting sqref="Z5:Z1048576">
    <cfRule type="expression" dxfId="428" priority="132">
      <formula>AND(IF(IFERROR(VLOOKUP($Z$3,#NAME?,MATCH($A5,#NAME?,0)+1,0),0)&gt;0,0,1),IF(IFERROR(VLOOKUP($Z$3,#NAME?,MATCH($A5,#NAME?,0)+1,0),0)&gt;0,0,1),IF(IFERROR(VLOOKUP($Z$3,#NAME?,MATCH($A5,#NAME?,0)+1,0),0)&gt;0,0,1),IF(IFERROR(MATCH($A5,#NAME?,0),0)&gt;0,1,0))</formula>
    </cfRule>
    <cfRule type="expression" dxfId="427" priority="129">
      <formula>IF(VLOOKUP($Z$3,#NAME?,MATCH($A5,#NAME?,0)+1,0)&gt;0,1,0)</formula>
    </cfRule>
  </conditionalFormatting>
  <conditionalFormatting sqref="AA4:AA1048576">
    <cfRule type="expression" dxfId="426" priority="137">
      <formula>AND(IF(IFERROR(VLOOKUP($AA$3,#NAME?,MATCH($A4,#NAME?,0)+1,0),0)&gt;0,0,1),IF(IFERROR(VLOOKUP($AA$3,#NAME?,MATCH($A4,#NAME?,0)+1,0),0)&gt;0,0,1),IF(IFERROR(VLOOKUP($AA$3,#NAME?,MATCH($A4,#NAME?,0)+1,0),0)&gt;0,0,1),IF(IFERROR(MATCH($A4,#NAME?,0),0)&gt;0,1,0))</formula>
    </cfRule>
    <cfRule type="expression" dxfId="425" priority="134">
      <formula>IF(VLOOKUP($AA$3,#NAME?,MATCH($A4,#NAME?,0)+1,0)&gt;0,1,0)</formula>
    </cfRule>
    <cfRule type="expression" dxfId="424" priority="133">
      <formula>IF(LEN(AA4)&gt;0,1,0)</formula>
    </cfRule>
  </conditionalFormatting>
  <conditionalFormatting sqref="AB4 AB7:AB1048576">
    <cfRule type="expression" dxfId="423" priority="142">
      <formula>AND(IF(IFERROR(VLOOKUP($AB$3,#NAME?,MATCH($A4,#NAME?,0)+1,0),0)&gt;0,0,1),IF(IFERROR(VLOOKUP($AB$3,#NAME?,MATCH($A4,#NAME?,0)+1,0),0)&gt;0,0,1),IF(IFERROR(VLOOKUP($AB$3,#NAME?,MATCH($A4,#NAME?,0)+1,0),0)&gt;0,0,1),IF(IFERROR(MATCH($A4,#NAME?,0),0)&gt;0,1,0))</formula>
    </cfRule>
    <cfRule type="expression" dxfId="422" priority="139">
      <formula>IF(VLOOKUP($AB$3,#NAME?,MATCH($A4,#NAME?,0)+1,0)&gt;0,1,0)</formula>
    </cfRule>
    <cfRule type="expression" dxfId="421" priority="138">
      <formula>IF(LEN(AB4)&gt;0,1,0)</formula>
    </cfRule>
  </conditionalFormatting>
  <conditionalFormatting sqref="AB5:AB204 AC4 AC7:AC1048576">
    <cfRule type="expression" dxfId="420" priority="146">
      <formula>IF(VLOOKUP($AC$3,#NAME?,MATCH(#REF!,#NAME?,0)+1,0)&gt;0,1,0)</formula>
    </cfRule>
    <cfRule type="expression" dxfId="419" priority="144">
      <formula>IF(VLOOKUP($AC$3,#NAME?,MATCH(#REF!,#NAME?,0)+1,0)&gt;0,1,0)</formula>
    </cfRule>
    <cfRule type="expression" dxfId="418" priority="143">
      <formula>IF(LEN(#REF!)&gt;0,1,0)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49">
      <formula>IF(VLOOKUP($AD$3,#NAME?,MATCH($A4,#NAME?,0)+1,0)&gt;0,1,0)</formula>
    </cfRule>
    <cfRule type="expression" dxfId="415"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4" priority="148">
      <formula>IF(LEN(AD4)&gt;0,1,0)</formula>
    </cfRule>
  </conditionalFormatting>
  <conditionalFormatting sqref="AE4:AE1048576">
    <cfRule type="expression" dxfId="413" priority="157">
      <formula>AND(IF(IFERROR(VLOOKUP($AE$3,#NAME?,MATCH($A4,#NAME?,0)+1,0),0)&gt;0,0,1),IF(IFERROR(VLOOKUP($AE$3,#NAME?,MATCH($A4,#NAME?,0)+1,0),0)&gt;0,0,1),IF(IFERROR(VLOOKUP($AE$3,#NAME?,MATCH($A4,#NAME?,0)+1,0),0)&gt;0,0,1),IF(IFERROR(MATCH($A4,#NAME?,0),0)&gt;0,1,0))</formula>
    </cfRule>
    <cfRule type="expression" dxfId="412" priority="154">
      <formula>IF(VLOOKUP($AE$3,#NAME?,MATCH($A4,#NAME?,0)+1,0)&gt;0,1,0)</formula>
    </cfRule>
  </conditionalFormatting>
  <conditionalFormatting sqref="AF4:AF1048576">
    <cfRule type="expression" dxfId="411" priority="162">
      <formula>AND(IF(IFERROR(VLOOKUP($AF$3,#NAME?,MATCH($A4,#NAME?,0)+1,0),0)&gt;0,0,1),IF(IFERROR(VLOOKUP($AF$3,#NAME?,MATCH($A4,#NAME?,0)+1,0),0)&gt;0,0,1),IF(IFERROR(VLOOKUP($AF$3,#NAME?,MATCH($A4,#NAME?,0)+1,0),0)&gt;0,0,1),IF(IFERROR(MATCH($A4,#NAME?,0),0)&gt;0,1,0))</formula>
    </cfRule>
    <cfRule type="expression" dxfId="410" priority="159">
      <formula>IF(VLOOKUP($AF$3,#NAME?,MATCH($A4,#NAME?,0)+1,0)&gt;0,1,0)</formula>
    </cfRule>
  </conditionalFormatting>
  <conditionalFormatting sqref="AG4:AG1048576">
    <cfRule type="expression" dxfId="409" priority="167">
      <formula>AND(IF(IFERROR(VLOOKUP($AG$3,#NAME?,MATCH($A4,#NAME?,0)+1,0),0)&gt;0,0,1),IF(IFERROR(VLOOKUP($AG$3,#NAME?,MATCH($A4,#NAME?,0)+1,0),0)&gt;0,0,1),IF(IFERROR(VLOOKUP($AG$3,#NAME?,MATCH($A4,#NAME?,0)+1,0),0)&gt;0,0,1),IF(IFERROR(MATCH($A4,#NAME?,0),0)&gt;0,1,0))</formula>
    </cfRule>
    <cfRule type="expression" dxfId="408" priority="164">
      <formula>IF(VLOOKUP($AG$3,#NAME?,MATCH($A4,#NAME?,0)+1,0)&gt;0,1,0)</formula>
    </cfRule>
  </conditionalFormatting>
  <conditionalFormatting sqref="AH4:AH1048576">
    <cfRule type="expression" dxfId="407" priority="172">
      <formula>AND(IF(IFERROR(VLOOKUP($AH$3,#NAME?,MATCH($A4,#NAME?,0)+1,0),0)&gt;0,0,1),IF(IFERROR(VLOOKUP($AH$3,#NAME?,MATCH($A4,#NAME?,0)+1,0),0)&gt;0,0,1),IF(IFERROR(VLOOKUP($AH$3,#NAME?,MATCH($A4,#NAME?,0)+1,0),0)&gt;0,0,1),IF(IFERROR(MATCH($A4,#NAME?,0),0)&gt;0,1,0))</formula>
    </cfRule>
    <cfRule type="expression" dxfId="406" priority="169">
      <formula>IF(VLOOKUP($AH$3,#NAME?,MATCH($A4,#NAME?,0)+1,0)&gt;0,1,0)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7">
      <formula>AND(IF(IFERROR(VLOOKUP($AK$3,#NAME?,MATCH($A4,#NAME?,0)+1,0),0)&gt;0,0,1),IF(IFERROR(VLOOKUP($AK$3,#NAME?,MATCH($A4,#NAME?,0)+1,0),0)&gt;0,0,1),IF(IFERROR(VLOOKUP($AK$3,#NAME?,MATCH($A4,#NAME?,0)+1,0),0)&gt;0,0,1),IF(IFERROR(MATCH($A4,#NAME?,0),0)&gt;0,1,0))</formula>
    </cfRule>
    <cfRule type="expression" dxfId="399" priority="184">
      <formula>IF(VLOOKUP($AK$3,#NAME?,MATCH($A4,#NAME?,0)+1,0)&gt;0,1,0)</formula>
    </cfRule>
  </conditionalFormatting>
  <conditionalFormatting sqref="AK4:AS1048576">
    <cfRule type="expression" dxfId="398" priority="183">
      <formula>IF(LEN(AK4)&gt;0,1,0)</formula>
    </cfRule>
  </conditionalFormatting>
  <conditionalFormatting sqref="AL4:AL1048576">
    <cfRule type="expression" dxfId="397" priority="192">
      <formula>AND(IF(IFERROR(VLOOKUP($AL$3,#NAME?,MATCH($A4,#NAME?,0)+1,0),0)&gt;0,0,1),IF(IFERROR(VLOOKUP($AL$3,#NAME?,MATCH($A4,#NAME?,0)+1,0),0)&gt;0,0,1),IF(IFERROR(VLOOKUP($AL$3,#NAME?,MATCH($A4,#NAME?,0)+1,0),0)&gt;0,0,1),IF(IFERROR(MATCH($A4,#NAME?,0),0)&gt;0,1,0))</formula>
    </cfRule>
    <cfRule type="expression" dxfId="396" priority="189">
      <formula>IF(VLOOKUP($AL$3,#NAME?,MATCH($A4,#NAME?,0)+1,0)&gt;0,1,0)</formula>
    </cfRule>
  </conditionalFormatting>
  <conditionalFormatting sqref="AM4:AM1048576">
    <cfRule type="expression" dxfId="395" priority="197">
      <formula>AND(IF(IFERROR(VLOOKUP($AM$3,#NAME?,MATCH($A4,#NAME?,0)+1,0),0)&gt;0,0,1),IF(IFERROR(VLOOKUP($AM$3,#NAME?,MATCH($A4,#NAME?,0)+1,0),0)&gt;0,0,1),IF(IFERROR(VLOOKUP($AM$3,#NAME?,MATCH($A4,#NAME?,0)+1,0),0)&gt;0,0,1),IF(IFERROR(MATCH($A4,#NAME?,0),0)&gt;0,1,0))</formula>
    </cfRule>
    <cfRule type="expression" dxfId="394" priority="194">
      <formula>IF(VLOOKUP($AM$3,#NAME?,MATCH($A4,#NAME?,0)+1,0)&gt;0,1,0)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7">
      <formula>AND(IF(IFERROR(VLOOKUP($AO$3,#NAME?,MATCH($A4,#NAME?,0)+1,0),0)&gt;0,0,1),IF(IFERROR(VLOOKUP($AO$3,#NAME?,MATCH($A4,#NAME?,0)+1,0),0)&gt;0,0,1),IF(IFERROR(VLOOKUP($AO$3,#NAME?,MATCH($A4,#NAME?,0)+1,0),0)&gt;0,0,1),IF(IFERROR(MATCH($A4,#NAME?,0),0)&gt;0,1,0))</formula>
    </cfRule>
    <cfRule type="expression" dxfId="390" priority="204">
      <formula>IF(VLOOKUP($AO$3,#NAME?,MATCH($A4,#NAME?,0)+1,0)&gt;0,1,0)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7">
      <formula>AND(IF(IFERROR(VLOOKUP($AS$3,#NAME?,MATCH($A4,#NAME?,0)+1,0),0)&gt;0,0,1),IF(IFERROR(VLOOKUP($AS$3,#NAME?,MATCH($A4,#NAME?,0)+1,0),0)&gt;0,0,1),IF(IFERROR(VLOOKUP($AS$3,#NAME?,MATCH($A4,#NAME?,0)+1,0),0)&gt;0,0,1),IF(IFERROR(MATCH($A4,#NAME?,0),0)&gt;0,1,0))</formula>
    </cfRule>
    <cfRule type="expression" dxfId="382" priority="224">
      <formula>IF(VLOOKUP($AS$3,#NAME?,MATCH($A4,#NAME?,0)+1,0)&gt;0,1,0)</formula>
    </cfRule>
  </conditionalFormatting>
  <conditionalFormatting sqref="AT4 AV5:AV166 AT7:AT1048576">
    <cfRule type="expression" dxfId="381" priority="232">
      <formula>AND(IF(IFERROR(VLOOKUP($AT$3,#NAME?,MATCH($A4,#NAME?,0)+1,0),0)&gt;0,0,1),IF(IFERROR(VLOOKUP($AT$3,#NAME?,MATCH($A4,#NAME?,0)+1,0),0)&gt;0,0,1),IF(IFERROR(VLOOKUP($AT$3,#NAME?,MATCH($A4,#NAME?,0)+1,0),0)&gt;0,0,1),IF(IFERROR(MATCH($A4,#NAME?,0),0)&gt;0,1,0))</formula>
    </cfRule>
    <cfRule type="expression" dxfId="380" priority="229">
      <formula>IF(VLOOKUP($AT$3,#NAME?,MATCH($A4,#NAME?,0)+1,0)&gt;0,1,0)</formula>
    </cfRule>
    <cfRule type="expression" dxfId="379" priority="228">
      <formula>IF(LEN(AT4)&gt;0,1,0)</formula>
    </cfRule>
  </conditionalFormatting>
  <conditionalFormatting sqref="AU4:AU1048576">
    <cfRule type="expression" dxfId="378" priority="237">
      <formula>AND(IF(IFERROR(VLOOKUP($AU$3,#NAME?,MATCH($A4,#NAME?,0)+1,0),0)&gt;0,0,1),IF(IFERROR(VLOOKUP($AU$3,#NAME?,MATCH($A4,#NAME?,0)+1,0),0)&gt;0,0,1),IF(IFERROR(VLOOKUP($AU$3,#NAME?,MATCH($A4,#NAME?,0)+1,0),0)&gt;0,0,1),IF(IFERROR(MATCH($A4,#NAME?,0),0)&gt;0,1,0))</formula>
    </cfRule>
    <cfRule type="expression" dxfId="377" priority="233">
      <formula>IF(LEN(AU4)&gt;0,1,0)</formula>
    </cfRule>
    <cfRule type="expression" dxfId="376" priority="234">
      <formula>IF(VLOOKUP($AU$3,#NAME?,MATCH($A4,#NAME?,0)+1,0)&gt;0,1,0)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4">
      <formula>IF(VLOOKUP($AW$3,#NAME?,MATCH($A4,#NAME?,0)+1,0)&gt;0,1,0)</formula>
    </cfRule>
    <cfRule type="expression" dxfId="371"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72">
      <formula>AND(IF(IFERROR(VLOOKUP($BB$3,#NAME?,MATCH($A4,#NAME?,0)+1,0),0)&gt;0,0,1),IF(IFERROR(VLOOKUP($BB$3,#NAME?,MATCH($A4,#NAME?,0)+1,0),0)&gt;0,0,1),IF(IFERROR(VLOOKUP($BB$3,#NAME?,MATCH($A4,#NAME?,0)+1,0),0)&gt;0,0,1),IF(IFERROR(MATCH($A4,#NAME?,0),0)&gt;0,1,0))</formula>
    </cfRule>
    <cfRule type="expression" dxfId="360" priority="269">
      <formula>IF(VLOOKUP($BB$3,#NAME?,MATCH($A4,#NAME?,0)+1,0)&gt;0,1,0)</formula>
    </cfRule>
  </conditionalFormatting>
  <conditionalFormatting sqref="BC4:BC1048576">
    <cfRule type="expression" dxfId="359" priority="277">
      <formula>AND(IF(IFERROR(VLOOKUP($BC$3,#NAME?,MATCH($A4,#NAME?,0)+1,0),0)&gt;0,0,1),IF(IFERROR(VLOOKUP($BC$3,#NAME?,MATCH($A4,#NAME?,0)+1,0),0)&gt;0,0,1),IF(IFERROR(VLOOKUP($BC$3,#NAME?,MATCH($A4,#NAME?,0)+1,0),0)&gt;0,0,1),IF(IFERROR(MATCH($A4,#NAME?,0),0)&gt;0,1,0))</formula>
    </cfRule>
    <cfRule type="expression" dxfId="358" priority="274">
      <formula>IF(VLOOKUP($BC$3,#NAME?,MATCH($A4,#NAME?,0)+1,0)&gt;0,1,0)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302">
      <formula>AND(IF(IFERROR(VLOOKUP($BH$3,#NAME?,MATCH($A5,#NAME?,0)+1,0),0)&gt;0,0,1),IF(IFERROR(VLOOKUP($BH$3,#NAME?,MATCH($A5,#NAME?,0)+1,0),0)&gt;0,0,1),IF(IFERROR(VLOOKUP($BH$3,#NAME?,MATCH($A5,#NAME?,0)+1,0),0)&gt;0,0,1),IF(IFERROR(MATCH($A5,#NAME?,0),0)&gt;0,1,0))</formula>
    </cfRule>
    <cfRule type="expression" dxfId="347" priority="299">
      <formula>IF(VLOOKUP($BH$3,#NAME?,MATCH($A5,#NAME?,0)+1,0)&gt;0,1,0)</formula>
    </cfRule>
  </conditionalFormatting>
  <conditionalFormatting sqref="BI4:BI1048576">
    <cfRule type="expression" dxfId="346" priority="307">
      <formula>AND(IF(IFERROR(VLOOKUP($BI$3,#NAME?,MATCH($A4,#NAME?,0)+1,0),0)&gt;0,0,1),IF(IFERROR(VLOOKUP($BI$3,#NAME?,MATCH($A4,#NAME?,0)+1,0),0)&gt;0,0,1),IF(IFERROR(VLOOKUP($BI$3,#NAME?,MATCH($A4,#NAME?,0)+1,0),0)&gt;0,0,1),IF(IFERROR(MATCH($A4,#NAME?,0),0)&gt;0,1,0))</formula>
    </cfRule>
    <cfRule type="expression" dxfId="345" priority="304">
      <formula>IF(VLOOKUP($BI$3,#NAME?,MATCH($A4,#NAME?,0)+1,0)&gt;0,1,0)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7">
      <formula>AND(IF(IFERROR(VLOOKUP($BU$3,#NAME?,MATCH($A4,#NAME?,0)+1,0),0)&gt;0,0,1),IF(IFERROR(VLOOKUP($BU$3,#NAME?,MATCH($A4,#NAME?,0)+1,0),0)&gt;0,0,1),IF(IFERROR(VLOOKUP($BU$3,#NAME?,MATCH($A4,#NAME?,0)+1,0),0)&gt;0,0,1),IF(IFERROR(MATCH($A4,#NAME?,0),0)&gt;0,1,0))</formula>
    </cfRule>
    <cfRule type="expression" dxfId="320" priority="364">
      <formula>IF(VLOOKUP($BU$3,#NAME?,MATCH($A4,#NAME?,0)+1,0)&gt;0,1,0)</formula>
    </cfRule>
  </conditionalFormatting>
  <conditionalFormatting sqref="BV4:BV1048576">
    <cfRule type="expression" dxfId="319" priority="372">
      <formula>AND(IF(IFERROR(VLOOKUP($BV$3,#NAME?,MATCH($A4,#NAME?,0)+1,0),0)&gt;0,0,1),IF(IFERROR(VLOOKUP($BV$3,#NAME?,MATCH($A4,#NAME?,0)+1,0),0)&gt;0,0,1),IF(IFERROR(VLOOKUP($BV$3,#NAME?,MATCH($A4,#NAME?,0)+1,0),0)&gt;0,0,1),IF(IFERROR(MATCH($A4,#NAME?,0),0)&gt;0,1,0))</formula>
    </cfRule>
    <cfRule type="expression" dxfId="318" priority="369">
      <formula>IF(VLOOKUP($BV$3,#NAME?,MATCH($A4,#NAME?,0)+1,0)&gt;0,1,0)</formula>
    </cfRule>
  </conditionalFormatting>
  <conditionalFormatting sqref="BW4:BW1048576">
    <cfRule type="expression" dxfId="317" priority="377">
      <formula>AND(IF(IFERROR(VLOOKUP($BW$3,#NAME?,MATCH($A4,#NAME?,0)+1,0),0)&gt;0,0,1),IF(IFERROR(VLOOKUP($BW$3,#NAME?,MATCH($A4,#NAME?,0)+1,0),0)&gt;0,0,1),IF(IFERROR(VLOOKUP($BW$3,#NAME?,MATCH($A4,#NAME?,0)+1,0),0)&gt;0,0,1),IF(IFERROR(MATCH($A4,#NAME?,0),0)&gt;0,1,0))</formula>
    </cfRule>
    <cfRule type="expression" dxfId="316" priority="374">
      <formula>IF(VLOOKUP($BW$3,#NAME?,MATCH($A4,#NAME?,0)+1,0)&gt;0,1,0)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4">
      <formula>IF(VLOOKUP($CA$3,#NAME?,MATCH($A4,#NAME?,0)+1,0)&gt;0,1,0)</formula>
    </cfRule>
    <cfRule type="expression" dxfId="308"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09">
      <formula>IF(VLOOKUP($CD$3,#NAME?,MATCH($A4,#NAME?,0)+1,0)&gt;0,1,0)</formula>
    </cfRule>
    <cfRule type="expression" dxfId="30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7">
      <formula>AND(IF(IFERROR(VLOOKUP($CG$3,#NAME?,MATCH($A4,#NAME?,0)+1,0),0)&gt;0,0,1),IF(IFERROR(VLOOKUP($CG$3,#NAME?,MATCH($A4,#NAME?,0)+1,0),0)&gt;0,0,1),IF(IFERROR(VLOOKUP($CG$3,#NAME?,MATCH($A4,#NAME?,0)+1,0),0)&gt;0,0,1),IF(IFERROR(MATCH($A4,#NAME?,0),0)&gt;0,1,0))</formula>
    </cfRule>
    <cfRule type="expression" dxfId="296" priority="424">
      <formula>IF(VLOOKUP($CG$3,#NAME?,MATCH($A4,#NAME?,0)+1,0)&gt;0,1,0)</formula>
    </cfRule>
  </conditionalFormatting>
  <conditionalFormatting sqref="CH4:CH1048576">
    <cfRule type="expression" dxfId="295" priority="432">
      <formula>AND(IF(IFERROR(VLOOKUP($CH$3,#NAME?,MATCH($A4,#NAME?,0)+1,0),0)&gt;0,0,1),IF(IFERROR(VLOOKUP($CH$3,#NAME?,MATCH($A4,#NAME?,0)+1,0),0)&gt;0,0,1),IF(IFERROR(VLOOKUP($CH$3,#NAME?,MATCH($A4,#NAME?,0)+1,0),0)&gt;0,0,1),IF(IFERROR(MATCH($A4,#NAME?,0),0)&gt;0,1,0))</formula>
    </cfRule>
    <cfRule type="expression" dxfId="294" priority="429">
      <formula>IF(VLOOKUP($CH$3,#NAME?,MATCH($A4,#NAME?,0)+1,0)&gt;0,1,0)</formula>
    </cfRule>
  </conditionalFormatting>
  <conditionalFormatting sqref="CI4:CI1048576 CP5:CP204">
    <cfRule type="expression" dxfId="293" priority="437">
      <formula>AND(IF(IFERROR(VLOOKUP($CI$3,#NAME?,MATCH($A4,#NAME?,0)+1,0),0)&gt;0,0,1),IF(IFERROR(VLOOKUP($CI$3,#NAME?,MATCH($A4,#NAME?,0)+1,0),0)&gt;0,0,1),IF(IFERROR(VLOOKUP($CI$3,#NAME?,MATCH($A4,#NAME?,0)+1,0),0)&gt;0,0,1),IF(IFERROR(MATCH($A4,#NAME?,0),0)&gt;0,1,0))</formula>
    </cfRule>
    <cfRule type="expression" dxfId="292" priority="434">
      <formula>IF(VLOOKUP($CI$3,#NAME?,MATCH($A4,#NAME?,0)+1,0)&gt;0,1,0)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7">
      <formula>AND(IF(IFERROR(VLOOKUP($CK$3,#NAME?,MATCH($A4,#NAME?,0)+1,0),0)&gt;0,0,1),IF(IFERROR(VLOOKUP($CK$3,#NAME?,MATCH($A4,#NAME?,0)+1,0),0)&gt;0,0,1),IF(IFERROR(VLOOKUP($CK$3,#NAME?,MATCH($A4,#NAME?,0)+1,0),0)&gt;0,0,1),IF(IFERROR(MATCH($A4,#NAME?,0),0)&gt;0,1,0))</formula>
    </cfRule>
    <cfRule type="expression" dxfId="288" priority="444">
      <formula>IF(VLOOKUP($CK$3,#NAME?,MATCH($A4,#NAME?,0)+1,0)&gt;0,1,0)</formula>
    </cfRule>
  </conditionalFormatting>
  <conditionalFormatting sqref="CL4:CL1048576">
    <cfRule type="expression" dxfId="287" priority="452">
      <formula>AND(IF(IFERROR(VLOOKUP($CL$3,#NAME?,MATCH($A4,#NAME?,0)+1,0),0)&gt;0,0,1),IF(IFERROR(VLOOKUP($CL$3,#NAME?,MATCH($A4,#NAME?,0)+1,0),0)&gt;0,0,1),IF(IFERROR(VLOOKUP($CL$3,#NAME?,MATCH($A4,#NAME?,0)+1,0),0)&gt;0,0,1),IF(IFERROR(MATCH($A4,#NAME?,0),0)&gt;0,1,0))</formula>
    </cfRule>
    <cfRule type="expression" dxfId="286" priority="449">
      <formula>IF(VLOOKUP($CL$3,#NAME?,MATCH($A4,#NAME?,0)+1,0)&gt;0,1,0)</formula>
    </cfRule>
  </conditionalFormatting>
  <conditionalFormatting sqref="CM4:CM1048576">
    <cfRule type="expression" dxfId="285" priority="454">
      <formula>IF(VLOOKUP($CM$3,#NAME?,MATCH($A4,#NAME?,0)+1,0)&gt;0,1,0)</formula>
    </cfRule>
    <cfRule type="expression" dxfId="284"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2">
      <formula>IF($W4&lt;&gt;"Parent",0,1)</formula>
    </cfRule>
    <cfRule type="expression" dxfId="280" priority="4">
      <formula>IF(VLOOKUP($CO$3,#NAME?,MATCH($A4,#NAME?,0)+1,0)&gt;0,1,0)</formula>
    </cfRule>
    <cfRule type="expression" dxfId="279" priority="7">
      <formula>AND(IF(IFERROR(VLOOKUP($CO$3,#NAME?,MATCH($A4,#NAME?,0)+1,0),0)&gt;0,0,1),IF(IFERROR(VLOOKUP($CO$3,#NAME?,MATCH($A4,#NAME?,0)+1,0),0)&gt;0,0,1),IF(IFERROR(VLOOKUP($CO$3,#NAME?,MATCH($A4,#NAME?,0)+1,0),0)&gt;0,0,1),IF(IFERROR(MATCH($A4,#NAME?,0),0)&gt;0,1,0))</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7">
      <formula>AND(IF(IFERROR(VLOOKUP($CT$3,#NAME?,MATCH($A4,#NAME?,0)+1,0),0)&gt;0,0,1),IF(IFERROR(VLOOKUP($CT$3,#NAME?,MATCH($A4,#NAME?,0)+1,0),0)&gt;0,0,1),IF(IFERROR(VLOOKUP($CT$3,#NAME?,MATCH($A4,#NAME?,0)+1,0),0)&gt;0,0,1),IF(IFERROR(MATCH($A4,#NAME?,0),0)&gt;0,1,0))</formula>
    </cfRule>
    <cfRule type="expression" dxfId="266" priority="484">
      <formula>IF(VLOOKUP($CT$3,#NAME?,MATCH($A4,#NAME?,0)+1,0)&gt;0,1,0)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7">
      <formula>AND(IF(IFERROR(VLOOKUP($CV$3,#NAME?,MATCH($A4,#NAME?,0)+1,0),0)&gt;0,0,1),IF(IFERROR(VLOOKUP($CV$3,#NAME?,MATCH($A4,#NAME?,0)+1,0),0)&gt;0,0,1),IF(IFERROR(VLOOKUP($CV$3,#NAME?,MATCH($A4,#NAME?,0)+1,0),0)&gt;0,0,1),IF(IFERROR(MATCH($A4,#NAME?,0),0)&gt;0,1,0))</formula>
    </cfRule>
    <cfRule type="expression" dxfId="262" priority="494">
      <formula>IF(VLOOKUP($CV$3,#NAME?,MATCH($A4,#NAME?,0)+1,0)&gt;0,1,0)</formula>
    </cfRule>
  </conditionalFormatting>
  <conditionalFormatting sqref="CW4:CW1048576">
    <cfRule type="expression" dxfId="261" priority="502">
      <formula>AND(IF(IFERROR(VLOOKUP($CW$3,#NAME?,MATCH($A4,#NAME?,0)+1,0),0)&gt;0,0,1),IF(IFERROR(VLOOKUP($CW$3,#NAME?,MATCH($A4,#NAME?,0)+1,0),0)&gt;0,0,1),IF(IFERROR(VLOOKUP($CW$3,#NAME?,MATCH($A4,#NAME?,0)+1,0),0)&gt;0,0,1),IF(IFERROR(MATCH($A4,#NAME?,0),0)&gt;0,1,0))</formula>
    </cfRule>
    <cfRule type="expression" dxfId="260" priority="499">
      <formula>IF(VLOOKUP($CW$3,#NAME?,MATCH($A4,#NAME?,0)+1,0)&gt;0,1,0)</formula>
    </cfRule>
  </conditionalFormatting>
  <conditionalFormatting sqref="CX4:CX1048576">
    <cfRule type="expression" dxfId="259" priority="507">
      <formula>AND(IF(IFERROR(VLOOKUP($CX$3,#NAME?,MATCH($A4,#NAME?,0)+1,0),0)&gt;0,0,1),IF(IFERROR(VLOOKUP($CX$3,#NAME?,MATCH($A4,#NAME?,0)+1,0),0)&gt;0,0,1),IF(IFERROR(VLOOKUP($CX$3,#NAME?,MATCH($A4,#NAME?,0)+1,0),0)&gt;0,0,1),IF(IFERROR(MATCH($A4,#NAME?,0),0)&gt;0,1,0))</formula>
    </cfRule>
    <cfRule type="expression" dxfId="258" priority="504">
      <formula>IF(VLOOKUP($CX$3,#NAME?,MATCH($A4,#NAME?,0)+1,0)&gt;0,1,0)</formula>
    </cfRule>
  </conditionalFormatting>
  <conditionalFormatting sqref="CY4:CY1048576">
    <cfRule type="expression" dxfId="257" priority="509">
      <formula>IF(LEN(CY4)&gt;0,1,0)</formula>
    </cfRule>
    <cfRule type="expression" dxfId="256" priority="510">
      <formula>IF(VLOOKUP($CY$3,#NAME?,MATCH($A4,#NAME?,0)+1,0)&gt;0,1,0)</formula>
    </cfRule>
    <cfRule type="expression" dxfId="255" priority="513">
      <formula>AND(IF(IFERROR(VLOOKUP($CY$3,#NAME?,MATCH($A4,#NAME?,0)+1,0),0)&gt;0,0,1),IF(IFERROR(VLOOKUP($CY$3,#NAME?,MATCH($A4,#NAME?,0)+1,0),0)&gt;0,0,1),IF(IFERROR(VLOOKUP($CY$3,#NAME?,MATCH($A4,#NAME?,0)+1,0),0)&gt;0,0,1),IF(IFERROR(MATCH($A4,#NAME?,0),0)&gt;0,1,0))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7">
      <formula>AND(IF(IFERROR(VLOOKUP($DC$3,#NAME?,MATCH($A4,#NAME?,0)+1,0),0)&gt;0,0,1),IF(IFERROR(VLOOKUP($DC$3,#NAME?,MATCH($A4,#NAME?,0)+1,0),0)&gt;0,0,1),IF(IFERROR(VLOOKUP($DC$3,#NAME?,MATCH($A4,#NAME?,0)+1,0),0)&gt;0,0,1),IF(IFERROR(MATCH($A4,#NAME?,0),0)&gt;0,1,0))</formula>
    </cfRule>
    <cfRule type="expression" dxfId="240" priority="534">
      <formula>IF(VLOOKUP($DC$3,#NAME?,MATCH($A4,#NAME?,0)+1,0)&gt;0,1,0)</formula>
    </cfRule>
    <cfRule type="expression" dxfId="239" priority="533">
      <formula>IF(LEN(DC4)&gt;0,1,0)</formula>
    </cfRule>
    <cfRule type="expression" dxfId="238"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D4:DD1048576">
    <cfRule type="expression" dxfId="237" priority="543">
      <formula>AND(IF(IFERROR(VLOOKUP($DD$3,#NAME?,MATCH($A4,#NAME?,0)+1,0),0)&gt;0,0,1),IF(IFERROR(VLOOKUP($DD$3,#NAME?,MATCH($A4,#NAME?,0)+1,0),0)&gt;0,0,1),IF(IFERROR(VLOOKUP($DD$3,#NAME?,MATCH($A4,#NAME?,0)+1,0),0)&gt;0,0,1),IF(IFERROR(MATCH($A4,#NAME?,0),0)&gt;0,1,0))</formula>
    </cfRule>
    <cfRule type="expression" dxfId="236" priority="540">
      <formula>IF(VLOOKUP($DD$3,#NAME?,MATCH($A4,#NAME?,0)+1,0)&gt;0,1,0)</formula>
    </cfRule>
    <cfRule type="expression" dxfId="235" priority="539">
      <formula>IF(LEN(DD4)&gt;0,1,0)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6">
      <formula>IF(VLOOKUP($DE$3,#NAME?,MATCH($A4,#NAME?,0)+1,0)&gt;0,1,0)</formula>
    </cfRule>
    <cfRule type="expression" dxfId="232"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1" priority="545">
      <formula>IF(LEN(DE4)&gt;0,1,0)</formula>
    </cfRule>
    <cfRule type="expression" dxfId="23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3">
      <formula>IF(LEN(DH4)&gt;0,1,0)</formula>
    </cfRule>
    <cfRule type="expression" dxfId="220" priority="564">
      <formula>IF(VLOOKUP($DH$3,#NAME?,MATCH($A4,#NAME?,0)+1,0)&gt;0,1,0)</formula>
    </cfRule>
    <cfRule type="expression" dxfId="219" priority="567">
      <formula>AND(IF(IFERROR(VLOOKUP($DH$3,#NAME?,MATCH($A4,#NAME?,0)+1,0),0)&gt;0,0,1),IF(IFERROR(VLOOKUP($DH$3,#NAME?,MATCH($A4,#NAME?,0)+1,0),0)&gt;0,0,1),IF(IFERROR(VLOOKUP($DH$3,#NAME?,MATCH($A4,#NAME?,0)+1,0),0)&gt;0,0,1),IF(IFERROR(MATCH($A4,#NAME?,0),0)&gt;0,1,0))</formula>
    </cfRule>
    <cfRule type="expression" dxfId="218"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5">
      <formula>AND(IF(IFERROR(VLOOKUP($DK$3,#NAME?,MATCH($A4,#NAME?,0)+1,0),0)&gt;0,0,1),IF(IFERROR(VLOOKUP($DK$3,#NAME?,MATCH($A4,#NAME?,0)+1,0),0)&gt;0,0,1),IF(IFERROR(VLOOKUP($DK$3,#NAME?,MATCH($A4,#NAME?,0)+1,0),0)&gt;0,0,1),IF(IFERROR(MATCH($A4,#NAME?,0),0)&gt;0,1,0))</formula>
    </cfRule>
    <cfRule type="expression" dxfId="207" priority="581">
      <formula>IF(LEN(DK4)&gt;0,1,0)</formula>
    </cfRule>
    <cfRule type="expression" dxfId="206" priority="582">
      <formula>IF(VLOOKUP($DK$3,#NAME?,MATCH($A4,#NAME?,0)+1,0)&gt;0,1,0)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91">
      <formula>AND(IF(IFERROR(VLOOKUP($DL$3,#NAME?,MATCH($A4,#NAME?,0)+1,0),0)&gt;0,0,1),IF(IFERROR(VLOOKUP($DL$3,#NAME?,MATCH($A4,#NAME?,0)+1,0),0)&gt;0,0,1),IF(IFERROR(VLOOKUP($DL$3,#NAME?,MATCH($A4,#NAME?,0)+1,0),0)&gt;0,0,1),IF(IFERROR(MATCH($A4,#NAME?,0),0)&gt;0,1,0))</formula>
    </cfRule>
    <cfRule type="expression" dxfId="203" priority="588">
      <formula>IF(VLOOKUP($DL$3,#NAME?,MATCH($A4,#NAME?,0)+1,0)&gt;0,1,0)</formula>
    </cfRule>
  </conditionalFormatting>
  <conditionalFormatting sqref="DL4:DN1048576">
    <cfRule type="expression" dxfId="202" priority="587">
      <formula>IF(LEN(DL4)&gt;0,1,0)</formula>
    </cfRule>
  </conditionalFormatting>
  <conditionalFormatting sqref="DM4:DM1048576">
    <cfRule type="expression" dxfId="201" priority="596">
      <formula>AND(IF(IFERROR(VLOOKUP($DM$3,#NAME?,MATCH($A4,#NAME?,0)+1,0),0)&gt;0,0,1),IF(IFERROR(VLOOKUP($DM$3,#NAME?,MATCH($A4,#NAME?,0)+1,0),0)&gt;0,0,1),IF(IFERROR(VLOOKUP($DM$3,#NAME?,MATCH($A4,#NAME?,0)+1,0),0)&gt;0,0,1),IF(IFERROR(MATCH($A4,#NAME?,0),0)&gt;0,1,0))</formula>
    </cfRule>
    <cfRule type="expression" dxfId="200" priority="593">
      <formula>IF(VLOOKUP($DM$3,#NAME?,MATCH($A4,#NAME?,0)+1,0)&gt;0,1,0)</formula>
    </cfRule>
  </conditionalFormatting>
  <conditionalFormatting sqref="DN4:DN1048576">
    <cfRule type="expression" dxfId="199" priority="601">
      <formula>AND(IF(IFERROR(VLOOKUP($DN$3,#NAME?,MATCH($A4,#NAME?,0)+1,0),0)&gt;0,0,1),IF(IFERROR(VLOOKUP($DN$3,#NAME?,MATCH($A4,#NAME?,0)+1,0),0)&gt;0,0,1),IF(IFERROR(VLOOKUP($DN$3,#NAME?,MATCH($A4,#NAME?,0)+1,0),0)&gt;0,0,1),IF(IFERROR(MATCH($A4,#NAME?,0),0)&gt;0,1,0))</formula>
    </cfRule>
    <cfRule type="expression" dxfId="198" priority="598">
      <formula>IF(VLOOKUP($DN$3,#NAME?,MATCH($A4,#NAME?,0)+1,0)&gt;0,1,0)</formula>
    </cfRule>
  </conditionalFormatting>
  <conditionalFormatting sqref="DO5:DO1048576">
    <cfRule type="expression" dxfId="197" priority="606">
      <formula>AND(IF(IFERROR(VLOOKUP($DO$3,#NAME?,MATCH($A5,#NAME?,0)+1,0),0)&gt;0,0,1),IF(IFERROR(VLOOKUP($DO$3,#NAME?,MATCH($A5,#NAME?,0)+1,0),0)&gt;0,0,1),IF(IFERROR(VLOOKUP($DO$3,#NAME?,MATCH($A5,#NAME?,0)+1,0),0)&gt;0,0,1),IF(IFERROR(MATCH($A5,#NAME?,0),0)&gt;0,1,0))</formula>
    </cfRule>
    <cfRule type="expression" dxfId="196" priority="603">
      <formula>IF(VLOOKUP($DO$3,#NAME?,MATCH($A5,#NAME?,0)+1,0)&gt;0,1,0)</formula>
    </cfRule>
  </conditionalFormatting>
  <conditionalFormatting sqref="DO5:DP1048576">
    <cfRule type="expression" dxfId="195" priority="602">
      <formula>IF(LEN(DO5)&gt;0,1,0)</formula>
    </cfRule>
  </conditionalFormatting>
  <conditionalFormatting sqref="DP5:DP1048576">
    <cfRule type="expression" dxfId="194" priority="611">
      <formula>AND(IF(IFERROR(VLOOKUP($DP$3,#NAME?,MATCH($A5,#NAME?,0)+1,0),0)&gt;0,0,1),IF(IFERROR(VLOOKUP($DP$3,#NAME?,MATCH($A5,#NAME?,0)+1,0),0)&gt;0,0,1),IF(IFERROR(VLOOKUP($DP$3,#NAME?,MATCH($A5,#NAME?,0)+1,0),0)&gt;0,0,1),IF(IFERROR(MATCH($A5,#NAME?,0),0)&gt;0,1,0))</formula>
    </cfRule>
    <cfRule type="expression" dxfId="193" priority="608">
      <formula>IF(VLOOKUP($DP$3,#NAME?,MATCH($A5,#NAME?,0)+1,0)&gt;0,1,0)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4">
      <formula>IF(VLOOKUP($DQ$3,#NAME?,MATCH($A4,#NAME?,0)+1,0)&gt;0,1,0)</formula>
    </cfRule>
    <cfRule type="expression" dxfId="190" priority="613">
      <formula>IF(LEN(DQ4)&gt;0,1,0)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23">
      <formula>AND(IF(IFERROR(VLOOKUP($DR$3,#NAME?,MATCH($A4,#NAME?,0)+1,0),0)&gt;0,0,1),IF(IFERROR(VLOOKUP($DR$3,#NAME?,MATCH($A4,#NAME?,0)+1,0),0)&gt;0,0,1),IF(IFERROR(VLOOKUP($DR$3,#NAME?,MATCH($A4,#NAME?,0)+1,0),0)&gt;0,0,1),IF(IFERROR(MATCH($A4,#NAME?,0),0)&gt;0,1,0))</formula>
    </cfRule>
    <cfRule type="expression" dxfId="187" priority="620">
      <formula>IF(VLOOKUP($DR$3,#NAME?,MATCH($A4,#NAME?,0)+1,0)&gt;0,1,0)</formula>
    </cfRule>
    <cfRule type="expression" dxfId="186" priority="619">
      <formula>IF(LEN(DR4)&gt;0,1,0)</formula>
    </cfRule>
    <cfRule type="expression" dxfId="185" priority="618">
      <formula>AND(AND(OR(AND(OR(OR(NOT(DY4&lt;&gt;"Not Applicable"),DY4=""))),AND(OR(OR(NOT(DZ4&lt;&gt;"Not Applicable"),DZ4=""))),AND(OR(OR(NOT(EA4&lt;&gt;"Not Applicable"),EA4=""))),AND(OR(OR(NOT(EB4&lt;&gt;"Not Applicable"),EB4=""))),AND(OR(OR(NOT(EC4&lt;&gt;"Not Applicable"),EC4="")))),A4&lt;&gt;""))</formula>
    </cfRule>
  </conditionalFormatting>
  <conditionalFormatting sqref="DS5:DS1048576">
    <cfRule type="expression" dxfId="184" priority="628">
      <formula>AND(IF(IFERROR(VLOOKUP($DS$3,#NAME?,MATCH($A5,#NAME?,0)+1,0),0)&gt;0,0,1),IF(IFERROR(VLOOKUP($DS$3,#NAME?,MATCH($A5,#NAME?,0)+1,0),0)&gt;0,0,1),IF(IFERROR(VLOOKUP($DS$3,#NAME?,MATCH($A5,#NAME?,0)+1,0),0)&gt;0,0,1),IF(IFERROR(MATCH($A5,#NAME?,0),0)&gt;0,1,0))</formula>
    </cfRule>
    <cfRule type="expression" dxfId="183" priority="625">
      <formula>IF(VLOOKUP($DS$3,#NAME?,MATCH($A5,#NAME?,0)+1,0)&gt;0,1,0)</formula>
    </cfRule>
    <cfRule type="expression" dxfId="182" priority="624">
      <formula>IF(LEN(DS5)&gt;0,1,0)</formula>
    </cfRule>
  </conditionalFormatting>
  <conditionalFormatting sqref="DT4:DT1048576">
    <cfRule type="expression" dxfId="181" priority="630">
      <formula>IF(VLOOKUP($DT$3,#NAME?,MATCH($A4,#NAME?,0)+1,0)&gt;0,1,0)</formula>
    </cfRule>
    <cfRule type="expression" dxfId="180" priority="629">
      <formula>IF(LEN(DT4)&gt;0,1,0)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6">
      <formula>IF(VLOOKUP($DU$3,#NAME?,MATCH($A4,#NAME?,0)+1,0)&gt;0,1,0)</formula>
    </cfRule>
    <cfRule type="expression" dxfId="177" priority="639">
      <formula>AND(IF(IFERROR(VLOOKUP($DU$3,#NAME?,MATCH($A4,#NAME?,0)+1,0),0)&gt;0,0,1),IF(IFERROR(VLOOKUP($DU$3,#NAME?,MATCH($A4,#NAME?,0)+1,0),0)&gt;0,0,1),IF(IFERROR(VLOOKUP($DU$3,#NAME?,MATCH($A4,#NAME?,0)+1,0),0)&gt;0,0,1),IF(IFERROR(MATCH($A4,#NAME?,0),0)&gt;0,1,0))</formula>
    </cfRule>
    <cfRule type="expression" dxfId="17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5" priority="635">
      <formula>IF(LEN(DU4)&gt;0,1,0)</formula>
    </cfRule>
  </conditionalFormatting>
  <conditionalFormatting sqref="DV4:DV1048576">
    <cfRule type="expression" dxfId="174" priority="645">
      <formula>AND(IF(IFERROR(VLOOKUP($DV$3,#NAME?,MATCH($A4,#NAME?,0)+1,0),0)&gt;0,0,1),IF(IFERROR(VLOOKUP($DV$3,#NAME?,MATCH($A4,#NAME?,0)+1,0),0)&gt;0,0,1),IF(IFERROR(VLOOKUP($DV$3,#NAME?,MATCH($A4,#NAME?,0)+1,0),0)&gt;0,0,1),IF(IFERROR(MATCH($A4,#NAME?,0),0)&gt;0,1,0))</formula>
    </cfRule>
    <cfRule type="expression" dxfId="173"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2" priority="641">
      <formula>IF(LEN(DV4)&gt;0,1,0)</formula>
    </cfRule>
    <cfRule type="expression" dxfId="171" priority="642">
      <formula>IF(VLOOKUP($DV$3,#NAME?,MATCH($A4,#NAME?,0)+1,0)&gt;0,1,0)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51">
      <formula>AND(IF(IFERROR(VLOOKUP($DW$3,#NAME?,MATCH($A4,#NAME?,0)+1,0),0)&gt;0,0,1),IF(IFERROR(VLOOKUP($DW$3,#NAME?,MATCH($A4,#NAME?,0)+1,0),0)&gt;0,0,1),IF(IFERROR(VLOOKUP($DW$3,#NAME?,MATCH($A4,#NAME?,0)+1,0),0)&gt;0,0,1),IF(IFERROR(MATCH($A4,#NAME?,0),0)&gt;0,1,0))</formula>
    </cfRule>
    <cfRule type="expression" dxfId="168" priority="648">
      <formula>IF(VLOOKUP($DW$3,#NAME?,MATCH($A4,#NAME?,0)+1,0)&gt;0,1,0)</formula>
    </cfRule>
    <cfRule type="expression" dxfId="167" priority="647">
      <formula>IF(LEN(DW4)&gt;0,1,0)</formula>
    </cfRule>
  </conditionalFormatting>
  <conditionalFormatting sqref="DX4:DX1048576">
    <cfRule type="expression" dxfId="166" priority="657">
      <formula>AND(IF(IFERROR(VLOOKUP($DX$3,#NAME?,MATCH($A4,#NAME?,0)+1,0),0)&gt;0,0,1),IF(IFERROR(VLOOKUP($DX$3,#NAME?,MATCH($A4,#NAME?,0)+1,0),0)&gt;0,0,1),IF(IFERROR(VLOOKUP($DX$3,#NAME?,MATCH($A4,#NAME?,0)+1,0),0)&gt;0,0,1),IF(IFERROR(MATCH($A4,#NAME?,0),0)&gt;0,1,0))</formula>
    </cfRule>
    <cfRule type="expression" dxfId="165" priority="654">
      <formula>IF(VLOOKUP($DX$3,#NAME?,MATCH($A4,#NAME?,0)+1,0)&gt;0,1,0)</formula>
    </cfRule>
    <cfRule type="expression" dxfId="164" priority="653">
      <formula>IF(LEN(DX4)&gt;0,1,0)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60">
      <formula>IF(VLOOKUP($DY$3,#NAME?,MATCH($A4,#NAME?,0)+1,0)&gt;0,1,0)</formula>
    </cfRule>
    <cfRule type="expression" dxfId="161" priority="659">
      <formula>IF(LEN(DY4)&gt;0,1,0)</formula>
    </cfRule>
    <cfRule type="expression" dxfId="160" priority="658">
      <formula>AND(AND(OR(AND(OR(OR(NOT(CO4&lt;&gt;"DEFAULT"),CO4="")))),A4&lt;&gt;""))</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5">
      <formula>IF(LEN(DZ4)&gt;0,1,0)</formula>
    </cfRule>
    <cfRule type="expression" dxfId="157" priority="664">
      <formula>AND(AND(OR(AND(OR(OR(NOT(CO4&lt;&gt;"DEFAULT"),CO4="")))),A4&lt;&gt;""))</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1">
      <formula>IF(LEN(EA4)&gt;0,1,0)</formula>
    </cfRule>
    <cfRule type="expression" dxfId="153" priority="670">
      <formula>AND(AND(OR(AND(OR(OR(NOT(CO4&lt;&gt;"DEFAULT"),CO4="")))),A4&lt;&gt;""))</formula>
    </cfRule>
    <cfRule type="expression" dxfId="152" priority="675">
      <formula>AND(IF(IFERROR(VLOOKUP($EA$3,#NAME?,MATCH($A4,#NAME?,0)+1,0),0)&gt;0,0,1),IF(IFERROR(VLOOKUP($EA$3,#NAME?,MATCH($A4,#NAME?,0)+1,0),0)&gt;0,0,1),IF(IFERROR(VLOOKUP($EA$3,#NAME?,MATCH($A4,#NAME?,0)+1,0),0)&gt;0,0,1),IF(IFERROR(MATCH($A4,#NAME?,0),0)&gt;0,1,0))</formula>
    </cfRule>
    <cfRule type="expression" dxfId="151" priority="672">
      <formula>IF(VLOOKUP($EA$3,#NAME?,MATCH($A4,#NAME?,0)+1,0)&gt;0,1,0)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7">
      <formula>IF(LEN(EB4)&gt;0,1,0)</formula>
    </cfRule>
    <cfRule type="expression" dxfId="148" priority="676">
      <formula>AND(AND(OR(AND(OR(OR(NOT(CO4&lt;&gt;"DEFAULT"),CO4="")))),A4&lt;&gt;""))</formula>
    </cfRule>
    <cfRule type="expression" dxfId="147" priority="678">
      <formula>IF(VLOOKUP($EB$3,#NAME?,MATCH($A4,#NAME?,0)+1,0)&gt;0,1,0)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2">
      <formula>IF(VLOOKUP($EF$3,#NAME?,MATCH($A4,#NAME?,0)+1,0)&gt;0,1,0)</formula>
    </cfRule>
    <cfRule type="expression" dxfId="133" priority="700">
      <formula>AND(AND(OR(AND(OR(OR(NOT(DY4&lt;&gt;"Not Applicable"),DY4=""))),AND(OR(OR(NOT(DZ4&lt;&gt;"Not Applicable"),DZ4=""))),AND(OR(OR(NOT(EA4&lt;&gt;"Not Applicable"),EA4=""))),AND(OR(OR(NOT(EB4&lt;&gt;"Not Applicable"),EB4=""))),AND(OR(OR(NOT(EC4&lt;&gt;"Not Applicable"),EC4="")))),A4&lt;&gt;""))</formula>
    </cfRule>
    <cfRule type="expression" dxfId="132" priority="701">
      <formula>IF(LEN(EF4)&gt;0,1,0)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2">
      <formula>AND(AND(OR(AND(AND(OR(NOT(DY4="GHS"),DY4=""))),AND(AND(OR(NOT(DZ4="GHS"),DZ4=""))),AND(AND(OR(NOT(EA4="GHS"),EA4=""))),AND(AND(OR(NOT(EB4="GHS"),EB4=""))),AND(AND(OR(NOT(EC4="GHS"),EC4="")))),A4&lt;&gt;""))</formula>
    </cfRule>
    <cfRule type="expression" dxfId="121" priority="723">
      <formula>IF(LEN(EJ4)&gt;0,1,0)</formula>
    </cfRule>
    <cfRule type="expression" dxfId="120" priority="724">
      <formula>IF(VLOOKUP($EJ$3,#NAME?,MATCH($A4,#NAME?,0)+1,0)&gt;0,1,0)</formula>
    </cfRule>
    <cfRule type="expression" dxfId="119"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9">
      <formula>AND(IF(IFERROR(VLOOKUP($EL$3,#NAME?,MATCH($A4,#NAME?,0)+1,0),0)&gt;0,0,1),IF(IFERROR(VLOOKUP($EL$3,#NAME?,MATCH($A4,#NAME?,0)+1,0),0)&gt;0,0,1),IF(IFERROR(VLOOKUP($EL$3,#NAME?,MATCH($A4,#NAME?,0)+1,0),0)&gt;0,0,1),IF(IFERROR(MATCH($A4,#NAME?,0),0)&gt;0,1,0))</formula>
    </cfRule>
    <cfRule type="expression" dxfId="113" priority="736">
      <formula>IF(VLOOKUP($EL$3,#NAME?,MATCH($A4,#NAME?,0)+1,0)&gt;0,1,0)</formula>
    </cfRule>
    <cfRule type="expression" dxfId="112" priority="734">
      <formula>AND(AND(OR(AND(AND(OR(NOT(DY4="GHS"),DY4=""))),AND(AND(OR(NOT(DZ4="GHS"),DZ4=""))),AND(AND(OR(NOT(EA4="GHS"),EA4=""))),AND(AND(OR(NOT(EB4="GHS"),EB4=""))),AND(AND(OR(NOT(EC4="GHS"),EC4="")))),A4&lt;&gt;""))</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9">
      <formula>AND(IF(IFERROR(VLOOKUP($EP$3,#NAME?,MATCH($A4,#NAME?,0)+1,0),0)&gt;0,0,1),IF(IFERROR(VLOOKUP($EP$3,#NAME?,MATCH($A4,#NAME?,0)+1,0),0)&gt;0,0,1),IF(IFERROR(VLOOKUP($EP$3,#NAME?,MATCH($A4,#NAME?,0)+1,0),0)&gt;0,0,1),IF(IFERROR(MATCH($A4,#NAME?,0),0)&gt;0,1,0))</formula>
    </cfRule>
    <cfRule type="expression" dxfId="103" priority="756">
      <formula>IF(VLOOKUP($EP$3,#NAME?,MATCH($A4,#NAME?,0)+1,0)&gt;0,1,0)</formula>
    </cfRule>
  </conditionalFormatting>
  <conditionalFormatting sqref="EQ4:EQ1048576">
    <cfRule type="expression" dxfId="102" priority="764">
      <formula>AND(IF(IFERROR(VLOOKUP($EQ$3,#NAME?,MATCH($A4,#NAME?,0)+1,0),0)&gt;0,0,1),IF(IFERROR(VLOOKUP($EQ$3,#NAME?,MATCH($A4,#NAME?,0)+1,0),0)&gt;0,0,1),IF(IFERROR(VLOOKUP($EQ$3,#NAME?,MATCH($A4,#NAME?,0)+1,0),0)&gt;0,0,1),IF(IFERROR(MATCH($A4,#NAME?,0),0)&gt;0,1,0))</formula>
    </cfRule>
    <cfRule type="expression" dxfId="101" priority="761">
      <formula>IF(VLOOKUP($EQ$3,#NAME?,MATCH($A4,#NAME?,0)+1,0)&gt;0,1,0)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4">
      <formula>AND(IF(IFERROR(VLOOKUP($FA$3,#NAME?,MATCH($A4,#NAME?,0)+1,0),0)&gt;0,0,1),IF(IFERROR(VLOOKUP($FA$3,#NAME?,MATCH($A4,#NAME?,0)+1,0),0)&gt;0,0,1),IF(IFERROR(VLOOKUP($FA$3,#NAME?,MATCH($A4,#NAME?,0)+1,0),0)&gt;0,0,1),IF(IFERROR(MATCH($A4,#NAME?,0),0)&gt;0,1,0))</formula>
    </cfRule>
    <cfRule type="expression" dxfId="81" priority="811">
      <formula>IF(VLOOKUP($FA$3,#NAME?,MATCH($A4,#NAME?,0)+1,0)&gt;0,1,0)</formula>
    </cfRule>
  </conditionalFormatting>
  <conditionalFormatting sqref="FB4:FB1048576">
    <cfRule type="expression" dxfId="80" priority="819">
      <formula>AND(IF(IFERROR(VLOOKUP($FB$3,#NAME?,MATCH($A4,#NAME?,0)+1,0),0)&gt;0,0,1),IF(IFERROR(VLOOKUP($FB$3,#NAME?,MATCH($A4,#NAME?,0)+1,0),0)&gt;0,0,1),IF(IFERROR(VLOOKUP($FB$3,#NAME?,MATCH($A4,#NAME?,0)+1,0),0)&gt;0,0,1),IF(IFERROR(MATCH($A4,#NAME?,0),0)&gt;0,1,0))</formula>
    </cfRule>
    <cfRule type="expression" dxfId="79" priority="816">
      <formula>IF(VLOOKUP($FB$3,#NAME?,MATCH($A4,#NAME?,0)+1,0)&gt;0,1,0)</formula>
    </cfRule>
  </conditionalFormatting>
  <conditionalFormatting sqref="FC4:FC1048576">
    <cfRule type="expression" dxfId="78" priority="824">
      <formula>AND(IF(IFERROR(VLOOKUP($FC$3,#NAME?,MATCH($A4,#NAME?,0)+1,0),0)&gt;0,0,1),IF(IFERROR(VLOOKUP($FC$3,#NAME?,MATCH($A4,#NAME?,0)+1,0),0)&gt;0,0,1),IF(IFERROR(VLOOKUP($FC$3,#NAME?,MATCH($A4,#NAME?,0)+1,0),0)&gt;0,0,1),IF(IFERROR(MATCH($A4,#NAME?,0),0)&gt;0,1,0))</formula>
    </cfRule>
    <cfRule type="expression" dxfId="77" priority="821">
      <formula>IF(VLOOKUP($FC$3,#NAME?,MATCH($A4,#NAME?,0)+1,0)&gt;0,1,0)</formula>
    </cfRule>
  </conditionalFormatting>
  <conditionalFormatting sqref="FD4:FD1048576">
    <cfRule type="expression" dxfId="76" priority="829">
      <formula>AND(IF(IFERROR(VLOOKUP($FD$3,#NAME?,MATCH($A4,#NAME?,0)+1,0),0)&gt;0,0,1),IF(IFERROR(VLOOKUP($FD$3,#NAME?,MATCH($A4,#NAME?,0)+1,0),0)&gt;0,0,1),IF(IFERROR(VLOOKUP($FD$3,#NAME?,MATCH($A4,#NAME?,0)+1,0),0)&gt;0,0,1),IF(IFERROR(MATCH($A4,#NAME?,0),0)&gt;0,1,0))</formula>
    </cfRule>
    <cfRule type="expression" dxfId="75" priority="826">
      <formula>IF(VLOOKUP($FD$3,#NAME?,MATCH($A4,#NAME?,0)+1,0)&gt;0,1,0)</formula>
    </cfRule>
  </conditionalFormatting>
  <conditionalFormatting sqref="FE4:FE1048576">
    <cfRule type="expression" dxfId="74" priority="834">
      <formula>AND(IF(IFERROR(VLOOKUP($FE$3,#NAME?,MATCH($A4,#NAME?,0)+1,0),0)&gt;0,0,1),IF(IFERROR(VLOOKUP($FE$3,#NAME?,MATCH($A4,#NAME?,0)+1,0),0)&gt;0,0,1),IF(IFERROR(VLOOKUP($FE$3,#NAME?,MATCH($A4,#NAME?,0)+1,0),0)&gt;0,0,1),IF(IFERROR(MATCH($A4,#NAME?,0),0)&gt;0,1,0))</formula>
    </cfRule>
    <cfRule type="expression" dxfId="73" priority="831">
      <formula>IF(VLOOKUP($FE$3,#NAME?,MATCH($A4,#NAME?,0)+1,0)&gt;0,1,0)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4">
      <formula>AND(IF(IFERROR(VLOOKUP($FK$3,#NAME?,MATCH($A4,#NAME?,0)+1,0),0)&gt;0,0,1),IF(IFERROR(VLOOKUP($FK$3,#NAME?,MATCH($A4,#NAME?,0)+1,0),0)&gt;0,0,1),IF(IFERROR(VLOOKUP($FK$3,#NAME?,MATCH($A4,#NAME?,0)+1,0),0)&gt;0,0,1),IF(IFERROR(MATCH($A4,#NAME?,0),0)&gt;0,1,0))</formula>
    </cfRule>
    <cfRule type="expression" dxfId="58" priority="861">
      <formula>IF(VLOOKUP($FK$3,#NAME?,MATCH($A4,#NAME?,0)+1,0)&gt;0,1,0)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11">
    <cfRule type="expression" dxfId="48" priority="1031">
      <formula>IF(VLOOKUP($K$3,#NAME?,MATCH($A4,#NAME?,0)+1,0)&gt;0,1,0)</formula>
    </cfRule>
    <cfRule type="expression" dxfId="47" priority="1030">
      <formula>IF(LEN(K4)&gt;0,1,0)</formula>
    </cfRule>
  </conditionalFormatting>
  <conditionalFormatting sqref="FO5:FO204 K5:K1048576">
    <cfRule type="expression" dxfId="46" priority="57">
      <formula>AND(IF(IFERROR(VLOOKUP($K$3,#NAME?,MATCH($A5,#NAME?,0)+1,0),0)&gt;0,0,1),IF(IFERROR(VLOOKUP($K$3,#NAME?,MATCH($A5,#NAME?,0)+1,0),0)&gt;0,0,1),IF(IFERROR(VLOOKUP($K$3,#NAME?,MATCH($A5,#NAME?,0)+1,0),0)&gt;0,0,1),IF(IFERROR(MATCH($A5,#NAME?,0),0)&gt;0,1,0))</formula>
    </cfRule>
    <cfRule type="expression" dxfId="45" priority="54">
      <formula>IF(VLOOKUP($K$3,#NAME?,MATCH($A5,#NAME?,0)+1,0)&gt;0,1,0)</formula>
    </cfRule>
  </conditionalFormatting>
  <conditionalFormatting sqref="FO122:FO1048576 FO4">
    <cfRule type="expression" dxfId="44" priority="881">
      <formula>IF(VLOOKUP($FO$3,#NAME?,MATCH($A4,#NAME?,0)+1,0)&gt;0,1,0)</formula>
    </cfRule>
  </conditionalFormatting>
  <conditionalFormatting sqref="FO122:FO1048576">
    <cfRule type="expression" dxfId="43" priority="880">
      <formula>IF(LEN(FO122)&gt;0,1,0)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9">
      <formula>AND(IF(IFERROR(VLOOKUP($FT$3,#NAME?,MATCH($A4,#NAME?,0)+1,0),0)&gt;0,0,1),IF(IFERROR(VLOOKUP($FT$3,#NAME?,MATCH($A4,#NAME?,0)+1,0),0)&gt;0,0,1),IF(IFERROR(VLOOKUP($FT$3,#NAME?,MATCH($A4,#NAME?,0)+1,0),0)&gt;0,0,1),IF(IFERROR(MATCH($A4,#NAME?,0),0)&gt;0,1,0))</formula>
    </cfRule>
    <cfRule type="expression" dxfId="32" priority="906">
      <formula>IF(VLOOKUP($FT$3,#NAME?,MATCH($A4,#NAME?,0)+1,0)&gt;0,1,0)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4">
      <formula>AND(IF(IFERROR(VLOOKUP($FW$3,#NAME?,MATCH($A4,#NAME?,0)+1,0),0)&gt;0,0,1),IF(IFERROR(VLOOKUP($FW$3,#NAME?,MATCH($A4,#NAME?,0)+1,0),0)&gt;0,0,1),IF(IFERROR(VLOOKUP($FW$3,#NAME?,MATCH($A4,#NAME?,0)+1,0),0)&gt;0,0,1),IF(IFERROR(MATCH($A4,#NAME?,0),0)&gt;0,1,0))</formula>
    </cfRule>
    <cfRule type="expression" dxfId="26" priority="921">
      <formula>IF(VLOOKUP($FW$3,#NAME?,MATCH($A4,#NAME?,0)+1,0)&gt;0,1,0)</formula>
    </cfRule>
  </conditionalFormatting>
  <conditionalFormatting sqref="FX4:FX1048576">
    <cfRule type="expression" dxfId="25" priority="929">
      <formula>AND(IF(IFERROR(VLOOKUP($FX$3,#NAME?,MATCH($A4,#NAME?,0)+1,0),0)&gt;0,0,1),IF(IFERROR(VLOOKUP($FX$3,#NAME?,MATCH($A4,#NAME?,0)+1,0),0)&gt;0,0,1),IF(IFERROR(VLOOKUP($FX$3,#NAME?,MATCH($A4,#NAME?,0)+1,0),0)&gt;0,0,1),IF(IFERROR(MATCH($A4,#NAME?,0),0)&gt;0,1,0))</formula>
    </cfRule>
    <cfRule type="expression" dxfId="24" priority="926">
      <formula>IF(VLOOKUP($FX$3,#NAME?,MATCH($A4,#NAME?,0)+1,0)&gt;0,1,0)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4">
      <formula>AND(IF(IFERROR(VLOOKUP($GC$3,#NAME?,MATCH($A4,#NAME?,0)+1,0),0)&gt;0,0,1),IF(IFERROR(VLOOKUP($GC$3,#NAME?,MATCH($A4,#NAME?,0)+1,0),0)&gt;0,0,1),IF(IFERROR(VLOOKUP($GC$3,#NAME?,MATCH($A4,#NAME?,0)+1,0),0)&gt;0,0,1),IF(IFERROR(MATCH($A4,#NAME?,0),0)&gt;0,1,0))</formula>
    </cfRule>
    <cfRule type="expression" dxfId="14" priority="951">
      <formula>IF(VLOOKUP($GC$3,#NAME?,MATCH($A4,#NAME?,0)+1,0)&gt;0,1,0)</formula>
    </cfRule>
  </conditionalFormatting>
  <conditionalFormatting sqref="GD4:GD1048576">
    <cfRule type="expression" dxfId="13" priority="959">
      <formula>AND(IF(IFERROR(VLOOKUP($GD$3,#NAME?,MATCH($A4,#NAME?,0)+1,0),0)&gt;0,0,1),IF(IFERROR(VLOOKUP($GD$3,#NAME?,MATCH($A4,#NAME?,0)+1,0),0)&gt;0,0,1),IF(IFERROR(VLOOKUP($GD$3,#NAME?,MATCH($A4,#NAME?,0)+1,0),0)&gt;0,0,1),IF(IFERROR(MATCH($A4,#NAME?,0),0)&gt;0,1,0))</formula>
    </cfRule>
    <cfRule type="expression" dxfId="12" priority="956">
      <formula>IF(VLOOKUP($GD$3,#NAME?,MATCH($A4,#NAME?,0)+1,0)&gt;0,1,0)</formula>
    </cfRule>
  </conditionalFormatting>
  <conditionalFormatting sqref="GE4:GE1048576">
    <cfRule type="expression" dxfId="11" priority="964">
      <formula>AND(IF(IFERROR(VLOOKUP($GE$3,#NAME?,MATCH($A4,#NAME?,0)+1,0),0)&gt;0,0,1),IF(IFERROR(VLOOKUP($GE$3,#NAME?,MATCH($A4,#NAME?,0)+1,0),0)&gt;0,0,1),IF(IFERROR(VLOOKUP($GE$3,#NAME?,MATCH($A4,#NAME?,0)+1,0),0)&gt;0,0,1),IF(IFERROR(MATCH($A4,#NAME?,0),0)&gt;0,1,0))</formula>
    </cfRule>
    <cfRule type="expression" dxfId="10" priority="961">
      <formula>IF(VLOOKUP($GE$3,#NAME?,MATCH($A4,#NAME?,0)+1,0)&gt;0,1,0)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6">
      <formula>IF(VLOOKUP($GH$3,#NAME?,MATCH($A4,#NAME?,0)+1,0)&gt;0,1,0)</formula>
    </cfRule>
    <cfRule type="expression" dxfId="4"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2" t="s">
        <v>602</v>
      </c>
    </row>
    <row r="21" spans="2:2" x14ac:dyDescent="0.15">
      <c r="B21" s="42" t="s">
        <v>603</v>
      </c>
    </row>
    <row r="22" spans="2:2" x14ac:dyDescent="0.15">
      <c r="B22" s="42" t="s">
        <v>604</v>
      </c>
    </row>
    <row r="23" spans="2:2" x14ac:dyDescent="0.15">
      <c r="B23" s="42" t="s">
        <v>609</v>
      </c>
    </row>
    <row r="24" spans="2:2" x14ac:dyDescent="0.15">
      <c r="B24" s="42" t="s">
        <v>605</v>
      </c>
    </row>
    <row r="25" spans="2:2" x14ac:dyDescent="0.15">
      <c r="B25" s="42" t="s">
        <v>610</v>
      </c>
    </row>
    <row r="26" spans="2:2" x14ac:dyDescent="0.15">
      <c r="B26" s="42" t="s">
        <v>611</v>
      </c>
    </row>
    <row r="27" spans="2:2" x14ac:dyDescent="0.15">
      <c r="B27" s="42" t="s">
        <v>612</v>
      </c>
    </row>
    <row r="28" spans="2:2" x14ac:dyDescent="0.15">
      <c r="B28" s="42" t="s">
        <v>613</v>
      </c>
    </row>
    <row r="29" spans="2:2" x14ac:dyDescent="0.15">
      <c r="B29" s="42" t="s">
        <v>606</v>
      </c>
    </row>
    <row r="30" spans="2:2" x14ac:dyDescent="0.15">
      <c r="B30" s="42" t="s">
        <v>614</v>
      </c>
    </row>
    <row r="31" spans="2:2" x14ac:dyDescent="0.15">
      <c r="B31" s="42" t="s">
        <v>607</v>
      </c>
    </row>
    <row r="32" spans="2:2" x14ac:dyDescent="0.15">
      <c r="B32" s="42" t="s">
        <v>615</v>
      </c>
    </row>
    <row r="33" spans="2:4" x14ac:dyDescent="0.15">
      <c r="B33" s="42" t="s">
        <v>616</v>
      </c>
    </row>
    <row r="34" spans="2:4" x14ac:dyDescent="0.15">
      <c r="B34" s="42" t="s">
        <v>617</v>
      </c>
      <c r="D34" s="40"/>
    </row>
    <row r="35" spans="2:4" x14ac:dyDescent="0.15">
      <c r="B35" s="42" t="s">
        <v>533</v>
      </c>
      <c r="D35" s="40"/>
    </row>
    <row r="36" spans="2:4" x14ac:dyDescent="0.15">
      <c r="B36" s="42" t="s">
        <v>608</v>
      </c>
      <c r="D36" s="40"/>
    </row>
    <row r="37" spans="2:4" x14ac:dyDescent="0.15">
      <c r="B37" s="42" t="s">
        <v>404</v>
      </c>
      <c r="D37" s="40"/>
    </row>
    <row r="38" spans="2:4" x14ac:dyDescent="0.15">
      <c r="B38" s="42" t="s">
        <v>618</v>
      </c>
      <c r="D38" s="40"/>
    </row>
    <row r="39" spans="2:4" x14ac:dyDescent="0.15">
      <c r="B39" s="42" t="s">
        <v>386</v>
      </c>
      <c r="D39" s="40"/>
    </row>
  </sheetData>
  <conditionalFormatting sqref="B3:B7">
    <cfRule type="expression" dxfId="526" priority="1">
      <formula>IF(LEN(B3)&gt;0,1,0)</formula>
    </cfRule>
    <cfRule type="expression" dxfId="525" priority="2">
      <formula>IF(VLOOKUP($AH$3,#NAME?,MATCH($A2,#NAME?,0)+1,0)&gt;0,1,0)</formula>
    </cfRule>
    <cfRule type="expression" dxfId="524"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8" t="s">
        <v>623</v>
      </c>
    </row>
    <row r="21" spans="2:2" x14ac:dyDescent="0.15">
      <c r="B21" s="58" t="s">
        <v>624</v>
      </c>
    </row>
    <row r="22" spans="2:2" x14ac:dyDescent="0.15">
      <c r="B22" s="58" t="s">
        <v>625</v>
      </c>
    </row>
    <row r="23" spans="2:2" x14ac:dyDescent="0.15">
      <c r="B23" s="58" t="s">
        <v>626</v>
      </c>
    </row>
    <row r="24" spans="2:2" x14ac:dyDescent="0.15">
      <c r="B24" s="58" t="s">
        <v>619</v>
      </c>
    </row>
    <row r="25" spans="2:2" x14ac:dyDescent="0.15">
      <c r="B25" s="58" t="s">
        <v>620</v>
      </c>
    </row>
    <row r="26" spans="2:2" x14ac:dyDescent="0.15">
      <c r="B26" s="58" t="s">
        <v>627</v>
      </c>
    </row>
    <row r="27" spans="2:2" x14ac:dyDescent="0.15">
      <c r="B27" s="58" t="s">
        <v>628</v>
      </c>
    </row>
    <row r="28" spans="2:2" x14ac:dyDescent="0.15">
      <c r="B28" s="58" t="s">
        <v>629</v>
      </c>
    </row>
    <row r="29" spans="2:2" x14ac:dyDescent="0.15">
      <c r="B29" s="58" t="s">
        <v>630</v>
      </c>
    </row>
    <row r="30" spans="2:2" x14ac:dyDescent="0.15">
      <c r="B30" s="58" t="s">
        <v>631</v>
      </c>
    </row>
    <row r="31" spans="2:2" x14ac:dyDescent="0.15">
      <c r="B31" s="58" t="s">
        <v>632</v>
      </c>
    </row>
    <row r="32" spans="2:2" x14ac:dyDescent="0.15">
      <c r="B32" s="58" t="s">
        <v>633</v>
      </c>
    </row>
    <row r="33" spans="2:4" x14ac:dyDescent="0.15">
      <c r="B33" s="58" t="s">
        <v>621</v>
      </c>
    </row>
    <row r="34" spans="2:4" x14ac:dyDescent="0.15">
      <c r="B34" s="58" t="s">
        <v>634</v>
      </c>
      <c r="D34" s="40"/>
    </row>
    <row r="35" spans="2:4" x14ac:dyDescent="0.15">
      <c r="B35" s="58" t="s">
        <v>401</v>
      </c>
      <c r="D35" s="40"/>
    </row>
    <row r="36" spans="2:4" x14ac:dyDescent="0.15">
      <c r="B36" s="58" t="s">
        <v>635</v>
      </c>
      <c r="D36" s="40"/>
    </row>
    <row r="37" spans="2:4" x14ac:dyDescent="0.15">
      <c r="B37" s="58" t="s">
        <v>622</v>
      </c>
      <c r="D37" s="40"/>
    </row>
    <row r="38" spans="2:4" x14ac:dyDescent="0.15">
      <c r="B38" s="58" t="s">
        <v>636</v>
      </c>
      <c r="D38" s="40"/>
    </row>
    <row r="39" spans="2:4" x14ac:dyDescent="0.15">
      <c r="B39" s="58" t="s">
        <v>637</v>
      </c>
      <c r="D39" s="40"/>
    </row>
  </sheetData>
  <conditionalFormatting sqref="B3:B7">
    <cfRule type="expression" dxfId="523" priority="1">
      <formula>IF(LEN(B3)&gt;0,1,0)</formula>
    </cfRule>
    <cfRule type="expression" dxfId="522" priority="2">
      <formula>IF(VLOOKUP($AH$3,#NAME?,MATCH($A2,#NAME?,0)+1,0)&gt;0,1,0)</formula>
    </cfRule>
    <cfRule type="expression" dxfId="521"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2" t="s">
        <v>648</v>
      </c>
    </row>
    <row r="21" spans="2:2" x14ac:dyDescent="0.15">
      <c r="B21" s="42" t="s">
        <v>649</v>
      </c>
    </row>
    <row r="22" spans="2:2" x14ac:dyDescent="0.15">
      <c r="B22" s="42" t="s">
        <v>650</v>
      </c>
    </row>
    <row r="23" spans="2:2" x14ac:dyDescent="0.15">
      <c r="B23" s="42" t="s">
        <v>651</v>
      </c>
    </row>
    <row r="24" spans="2:2" x14ac:dyDescent="0.15">
      <c r="B24" s="42" t="s">
        <v>652</v>
      </c>
    </row>
    <row r="25" spans="2:2" x14ac:dyDescent="0.15">
      <c r="B25" s="42" t="s">
        <v>653</v>
      </c>
    </row>
    <row r="26" spans="2:2" x14ac:dyDescent="0.15">
      <c r="B26" s="42" t="s">
        <v>654</v>
      </c>
    </row>
    <row r="27" spans="2:2" x14ac:dyDescent="0.15">
      <c r="B27" s="42" t="s">
        <v>655</v>
      </c>
    </row>
    <row r="28" spans="2:2" x14ac:dyDescent="0.15">
      <c r="B28" s="42" t="s">
        <v>656</v>
      </c>
    </row>
    <row r="29" spans="2:2" x14ac:dyDescent="0.15">
      <c r="B29" s="42" t="s">
        <v>657</v>
      </c>
    </row>
    <row r="30" spans="2:2" x14ac:dyDescent="0.15">
      <c r="B30" s="42" t="s">
        <v>658</v>
      </c>
    </row>
    <row r="31" spans="2:2" x14ac:dyDescent="0.15">
      <c r="B31" s="42" t="s">
        <v>659</v>
      </c>
    </row>
    <row r="32" spans="2:2" x14ac:dyDescent="0.15">
      <c r="B32" s="42" t="s">
        <v>660</v>
      </c>
    </row>
    <row r="33" spans="2:4" x14ac:dyDescent="0.15">
      <c r="B33" s="42" t="s">
        <v>661</v>
      </c>
    </row>
    <row r="34" spans="2:4" x14ac:dyDescent="0.15">
      <c r="B34" s="42" t="s">
        <v>662</v>
      </c>
      <c r="D34" s="40"/>
    </row>
    <row r="35" spans="2:4" x14ac:dyDescent="0.15">
      <c r="B35" s="42" t="s">
        <v>533</v>
      </c>
      <c r="D35" s="40"/>
    </row>
    <row r="36" spans="2:4" x14ac:dyDescent="0.15">
      <c r="B36" s="42" t="s">
        <v>663</v>
      </c>
      <c r="D36" s="40"/>
    </row>
    <row r="37" spans="2:4" x14ac:dyDescent="0.15">
      <c r="B37" s="42" t="s">
        <v>404</v>
      </c>
      <c r="D37" s="40"/>
    </row>
    <row r="38" spans="2:4" x14ac:dyDescent="0.15">
      <c r="B38" s="42" t="s">
        <v>664</v>
      </c>
      <c r="D38" s="40"/>
    </row>
    <row r="39" spans="2:4" x14ac:dyDescent="0.15">
      <c r="B39" s="42" t="s">
        <v>665</v>
      </c>
      <c r="D39" s="40"/>
    </row>
  </sheetData>
  <conditionalFormatting sqref="B3:B7">
    <cfRule type="expression" dxfId="520" priority="1">
      <formula>IF(LEN(B3)&gt;0,1,0)</formula>
    </cfRule>
    <cfRule type="expression" dxfId="519" priority="2">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2" zoomScaleNormal="100" workbookViewId="0">
      <selection activeCell="C24" sqref="C24:F43"/>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Teclado de respuesto {language} retroiluminado  para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Teclado de respuesto {language} sin retroiluminación  para Lenovo Thinkpad</v>
      </c>
    </row>
    <row r="3" spans="1:22" x14ac:dyDescent="0.15">
      <c r="A3" s="37" t="s">
        <v>354</v>
      </c>
      <c r="B3" s="40" t="s">
        <v>676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28" x14ac:dyDescent="0.15">
      <c r="A4" s="37" t="s">
        <v>369</v>
      </c>
      <c r="B4" s="59">
        <v>61.99</v>
      </c>
      <c r="C4" s="41" t="b">
        <f>FALSE()</f>
        <v>0</v>
      </c>
      <c r="D4" s="41" t="b">
        <f>TRUE()</f>
        <v>1</v>
      </c>
      <c r="E4" s="36">
        <v>5714401540014</v>
      </c>
      <c r="F4" s="36" t="s">
        <v>677</v>
      </c>
      <c r="G4" s="4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3" t="b">
        <f>TRUE()</f>
        <v>1</v>
      </c>
      <c r="J4" s="44" t="b">
        <v>1</v>
      </c>
      <c r="K4" s="36" t="s">
        <v>715</v>
      </c>
      <c r="L4" s="45" t="b">
        <v>1</v>
      </c>
      <c r="M4" s="46" t="str">
        <f t="shared" ref="M4:M35" si="0">IF(ISBLANK(K4),"",IF(L4, "https://raw.githubusercontent.com/PatrickVibild/TellusAmazonPictures/master/pictures/"&amp;K4&amp;"/1.jpg","https://download.lenovo.com/Images/Parts/"&amp;K4&amp;"/"&amp;K4&amp;"_A.jpg"))</f>
        <v>https://raw.githubusercontent.com/PatrickVibild/TellusAmazonPictures/master/pictures/Lenovo/T540/BL/DE/1.jpg</v>
      </c>
      <c r="N4" s="46" t="str">
        <f t="shared" ref="N4:N35" si="1">IF(ISBLANK(K4),"",IF(L4, "https://raw.githubusercontent.com/PatrickVibild/TellusAmazonPictures/master/pictures/"&amp;K4&amp;"/2.jpg","https://download.lenovo.com/Images/Parts/"&amp;K4&amp;"/"&amp;K4&amp;"_B.jpg"))</f>
        <v>https://raw.githubusercontent.com/PatrickVibild/TellusAmazonPictures/master/pictures/Lenovo/T540/BL/DE/2.jpg</v>
      </c>
      <c r="O4" s="47" t="str">
        <f t="shared" ref="O4:O35" si="2">IF(ISBLANK(K4),"",IF(L4, "https://raw.githubusercontent.com/PatrickVibild/TellusAmazonPictures/master/pictures/"&amp;K4&amp;"/3.jpg","https://download.lenovo.com/Images/Parts/"&amp;K4&amp;"/"&amp;K4&amp;"_details.jpg"))</f>
        <v>https://raw.githubusercontent.com/PatrickVibild/TellusAmazonPictures/master/pictures/Lenovo/T540/BL/DE/3.jpg</v>
      </c>
      <c r="P4" t="str">
        <f t="shared" ref="P4:P35" si="3">IF(ISBLANK(K4),"",IF(L4, "https://raw.githubusercontent.com/PatrickVibild/TellusAmazonPictures/master/pictures/"&amp;K4&amp;"/4.jpg", ""))</f>
        <v>https://raw.githubusercontent.com/PatrickVibild/TellusAmazonPictures/master/pictures/Lenovo/T540/BL/DE/4.jpg</v>
      </c>
      <c r="Q4" t="str">
        <f t="shared" ref="Q4:Q35" si="4">IF(ISBLANK(K4),"",IF(L4, "https://raw.githubusercontent.com/PatrickVibild/TellusAmazonPictures/master/pictures/"&amp;K4&amp;"/5.jpg", ""))</f>
        <v>https://raw.githubusercontent.com/PatrickVibild/TellusAmazonPictures/master/pictures/Lenovo/T540/BL/DE/5.jpg</v>
      </c>
      <c r="R4" t="str">
        <f t="shared" ref="R4:R35" si="5">IF(ISBLANK(K4),"",IF(L4, "https://raw.githubusercontent.com/PatrickVibild/TellusAmazonPictures/master/pictures/"&amp;K4&amp;"/6.jpg", ""))</f>
        <v>https://raw.githubusercontent.com/PatrickVibild/TellusAmazonPictures/master/pictures/Lenovo/T540/BL/DE/6.jpg</v>
      </c>
      <c r="S4" t="str">
        <f t="shared" ref="S4:S35" si="6">IF(ISBLANK(K4),"",IF(L4, "https://raw.githubusercontent.com/PatrickVibild/TellusAmazonPictures/master/pictures/"&amp;K4&amp;"/7.jpg", ""))</f>
        <v>https://raw.githubusercontent.com/PatrickVibild/TellusAmazonPictures/master/pictures/Lenovo/T540/BL/DE/7.jpg</v>
      </c>
      <c r="T4" t="str">
        <f t="shared" ref="T4:T35" si="7">IF(ISBLANK(K4),"",IF(L4, "https://raw.githubusercontent.com/PatrickVibild/TellusAmazonPictures/master/pictures/"&amp;K4&amp;"/8.jpg",""))</f>
        <v>https://raw.githubusercontent.com/PatrickVibild/TellusAmazonPictures/master/pictures/Lenovo/T540/BL/DE/8.jpg</v>
      </c>
      <c r="U4" t="str">
        <f t="shared" ref="U4:U35" si="8">IF(ISBLANK(K4),"",IF(L4, "https://raw.githubusercontent.com/PatrickVibild/TellusAmazonPictures/master/pictures/"&amp;K4&amp;"/9.jpg", ""))</f>
        <v>https://raw.githubusercontent.com/PatrickVibild/TellusAmazonPictures/master/pictures/Lenovo/T540/BL/DE/9.jpg</v>
      </c>
      <c r="V4" s="42">
        <f>MATCH(G4,options!$D$1:$D$20,0)</f>
        <v>1</v>
      </c>
    </row>
    <row r="5" spans="1:22" ht="28" x14ac:dyDescent="0.15">
      <c r="A5" s="37" t="s">
        <v>371</v>
      </c>
      <c r="B5" s="59">
        <v>44.99</v>
      </c>
      <c r="C5" s="41" t="b">
        <f>FALSE()</f>
        <v>0</v>
      </c>
      <c r="D5" s="41" t="b">
        <f>TRUE()</f>
        <v>1</v>
      </c>
      <c r="E5" s="36">
        <v>5714401540304</v>
      </c>
      <c r="F5" s="36" t="s">
        <v>678</v>
      </c>
      <c r="G5" s="4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3" t="b">
        <f>TRUE()</f>
        <v>1</v>
      </c>
      <c r="J5" s="44" t="b">
        <v>1</v>
      </c>
      <c r="K5" s="36" t="s">
        <v>697</v>
      </c>
      <c r="L5" s="45" t="b">
        <f>TRUE()</f>
        <v>1</v>
      </c>
      <c r="M5" s="46" t="str">
        <f t="shared" si="0"/>
        <v>https://raw.githubusercontent.com/PatrickVibild/TellusAmazonPictures/master/pictures/Lenovo/T540/BL/FR/1.jpg</v>
      </c>
      <c r="N5" s="46" t="str">
        <f t="shared" si="1"/>
        <v>https://raw.githubusercontent.com/PatrickVibild/TellusAmazonPictures/master/pictures/Lenovo/T540/BL/FR/2.jpg</v>
      </c>
      <c r="O5" s="47" t="str">
        <f t="shared" si="2"/>
        <v>https://raw.githubusercontent.com/PatrickVibild/TellusAmazonPictures/master/pictures/Lenovo/T540/BL/FR/3.jpg</v>
      </c>
      <c r="P5" t="str">
        <f t="shared" si="3"/>
        <v>https://raw.githubusercontent.com/PatrickVibild/TellusAmazonPictures/master/pictures/Lenovo/T540/BL/FR/4.jpg</v>
      </c>
      <c r="Q5" t="str">
        <f t="shared" si="4"/>
        <v>https://raw.githubusercontent.com/PatrickVibild/TellusAmazonPictures/master/pictures/Lenovo/T540/BL/FR/5.jpg</v>
      </c>
      <c r="R5" t="str">
        <f t="shared" si="5"/>
        <v>https://raw.githubusercontent.com/PatrickVibild/TellusAmazonPictures/master/pictures/Lenovo/T540/BL/FR/6.jpg</v>
      </c>
      <c r="S5" t="str">
        <f t="shared" si="6"/>
        <v>https://raw.githubusercontent.com/PatrickVibild/TellusAmazonPictures/master/pictures/Lenovo/T540/BL/FR/7.jpg</v>
      </c>
      <c r="T5" t="str">
        <f t="shared" si="7"/>
        <v>https://raw.githubusercontent.com/PatrickVibild/TellusAmazonPictures/master/pictures/Lenovo/T540/BL/FR/8.jpg</v>
      </c>
      <c r="U5" t="str">
        <f t="shared" si="8"/>
        <v>https://raw.githubusercontent.com/PatrickVibild/TellusAmazonPictures/master/pictures/Lenovo/T540/BL/FR/9.jpg</v>
      </c>
      <c r="V5" s="42">
        <f>MATCH(G5,options!$D$1:$D$20,0)</f>
        <v>2</v>
      </c>
    </row>
    <row r="6" spans="1:22" ht="28" x14ac:dyDescent="0.15">
      <c r="A6" s="37" t="s">
        <v>373</v>
      </c>
      <c r="B6" s="48" t="s">
        <v>414</v>
      </c>
      <c r="C6" s="41" t="b">
        <f>FALSE()</f>
        <v>0</v>
      </c>
      <c r="D6" s="41" t="b">
        <f>TRUE()</f>
        <v>1</v>
      </c>
      <c r="E6" s="36">
        <v>5714401540038</v>
      </c>
      <c r="F6" s="36" t="s">
        <v>679</v>
      </c>
      <c r="G6" s="4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3" t="b">
        <f>TRUE()</f>
        <v>1</v>
      </c>
      <c r="J6" s="44" t="b">
        <v>1</v>
      </c>
      <c r="K6" s="36" t="s">
        <v>716</v>
      </c>
      <c r="L6" s="45" t="b">
        <v>1</v>
      </c>
      <c r="M6" s="46" t="str">
        <f t="shared" si="0"/>
        <v>https://raw.githubusercontent.com/PatrickVibild/TellusAmazonPictures/master/pictures/Lenovo/T540/BL/IT/1.jpg</v>
      </c>
      <c r="N6" s="46" t="str">
        <f t="shared" si="1"/>
        <v>https://raw.githubusercontent.com/PatrickVibild/TellusAmazonPictures/master/pictures/Lenovo/T540/BL/IT/2.jpg</v>
      </c>
      <c r="O6" s="47" t="str">
        <f t="shared" si="2"/>
        <v>https://raw.githubusercontent.com/PatrickVibild/TellusAmazonPictures/master/pictures/Lenovo/T540/BL/IT/3.jpg</v>
      </c>
      <c r="P6" t="str">
        <f t="shared" si="3"/>
        <v>https://raw.githubusercontent.com/PatrickVibild/TellusAmazonPictures/master/pictures/Lenovo/T540/BL/IT/4.jpg</v>
      </c>
      <c r="Q6" t="str">
        <f t="shared" si="4"/>
        <v>https://raw.githubusercontent.com/PatrickVibild/TellusAmazonPictures/master/pictures/Lenovo/T540/BL/IT/5.jpg</v>
      </c>
      <c r="R6" t="str">
        <f t="shared" si="5"/>
        <v>https://raw.githubusercontent.com/PatrickVibild/TellusAmazonPictures/master/pictures/Lenovo/T540/BL/IT/6.jpg</v>
      </c>
      <c r="S6" t="str">
        <f t="shared" si="6"/>
        <v>https://raw.githubusercontent.com/PatrickVibild/TellusAmazonPictures/master/pictures/Lenovo/T540/BL/IT/7.jpg</v>
      </c>
      <c r="T6" t="str">
        <f t="shared" si="7"/>
        <v>https://raw.githubusercontent.com/PatrickVibild/TellusAmazonPictures/master/pictures/Lenovo/T540/BL/IT/8.jpg</v>
      </c>
      <c r="U6" t="str">
        <f t="shared" si="8"/>
        <v>https://raw.githubusercontent.com/PatrickVibild/TellusAmazonPictures/master/pictures/Lenovo/T540/BL/IT/9.jpg</v>
      </c>
      <c r="V6" s="42">
        <f>MATCH(G6,options!$D$1:$D$20,0)</f>
        <v>3</v>
      </c>
    </row>
    <row r="7" spans="1:22" ht="28" x14ac:dyDescent="0.15">
      <c r="A7" s="37" t="s">
        <v>376</v>
      </c>
      <c r="B7" s="49" t="str">
        <f>IF(B6=options!C1,"32","41")</f>
        <v>32</v>
      </c>
      <c r="C7" s="41" t="b">
        <f>FALSE()</f>
        <v>0</v>
      </c>
      <c r="D7" s="41" t="b">
        <f>TRUE()</f>
        <v>1</v>
      </c>
      <c r="E7" s="36">
        <v>5714401540045</v>
      </c>
      <c r="F7" s="36" t="s">
        <v>680</v>
      </c>
      <c r="G7" s="4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3" t="b">
        <f>TRUE()</f>
        <v>1</v>
      </c>
      <c r="J7" s="44" t="b">
        <v>1</v>
      </c>
      <c r="K7" s="36" t="s">
        <v>698</v>
      </c>
      <c r="L7" s="45" t="b">
        <f>TRUE()</f>
        <v>1</v>
      </c>
      <c r="M7" s="46" t="str">
        <f t="shared" si="0"/>
        <v>https://raw.githubusercontent.com/PatrickVibild/TellusAmazonPictures/master/pictures/Lenovo/T540/BL/ES/1.jpg</v>
      </c>
      <c r="N7" s="46" t="str">
        <f t="shared" si="1"/>
        <v>https://raw.githubusercontent.com/PatrickVibild/TellusAmazonPictures/master/pictures/Lenovo/T540/BL/ES/2.jpg</v>
      </c>
      <c r="O7" s="47" t="str">
        <f t="shared" si="2"/>
        <v>https://raw.githubusercontent.com/PatrickVibild/TellusAmazonPictures/master/pictures/Lenovo/T540/BL/ES/3.jpg</v>
      </c>
      <c r="P7" t="str">
        <f t="shared" si="3"/>
        <v>https://raw.githubusercontent.com/PatrickVibild/TellusAmazonPictures/master/pictures/Lenovo/T540/BL/ES/4.jpg</v>
      </c>
      <c r="Q7" t="str">
        <f t="shared" si="4"/>
        <v>https://raw.githubusercontent.com/PatrickVibild/TellusAmazonPictures/master/pictures/Lenovo/T540/BL/ES/5.jpg</v>
      </c>
      <c r="R7" t="str">
        <f t="shared" si="5"/>
        <v>https://raw.githubusercontent.com/PatrickVibild/TellusAmazonPictures/master/pictures/Lenovo/T540/BL/ES/6.jpg</v>
      </c>
      <c r="S7" t="str">
        <f t="shared" si="6"/>
        <v>https://raw.githubusercontent.com/PatrickVibild/TellusAmazonPictures/master/pictures/Lenovo/T540/BL/ES/7.jpg</v>
      </c>
      <c r="T7" t="str">
        <f t="shared" si="7"/>
        <v>https://raw.githubusercontent.com/PatrickVibild/TellusAmazonPictures/master/pictures/Lenovo/T540/BL/ES/8.jpg</v>
      </c>
      <c r="U7" t="str">
        <f t="shared" si="8"/>
        <v>https://raw.githubusercontent.com/PatrickVibild/TellusAmazonPictures/master/pictures/Lenovo/T540/BL/ES/9.jpg</v>
      </c>
      <c r="V7" s="42">
        <f>MATCH(G7,options!$D$1:$D$20,0)</f>
        <v>4</v>
      </c>
    </row>
    <row r="8" spans="1:22" ht="28" x14ac:dyDescent="0.15">
      <c r="A8" s="37" t="s">
        <v>378</v>
      </c>
      <c r="B8" s="49" t="str">
        <f>IF(B6=options!C1,"18","17")</f>
        <v>18</v>
      </c>
      <c r="C8" s="41" t="b">
        <f>FALSE()</f>
        <v>0</v>
      </c>
      <c r="D8" s="41" t="b">
        <f>TRUE()</f>
        <v>1</v>
      </c>
      <c r="E8" s="36">
        <v>5714401540052</v>
      </c>
      <c r="F8" s="36" t="s">
        <v>681</v>
      </c>
      <c r="G8" s="4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3" t="b">
        <f>TRUE()</f>
        <v>1</v>
      </c>
      <c r="J8" s="44" t="b">
        <v>1</v>
      </c>
      <c r="K8" s="36" t="s">
        <v>699</v>
      </c>
      <c r="L8" s="45" t="b">
        <f>TRUE()</f>
        <v>1</v>
      </c>
      <c r="M8" s="46" t="str">
        <f t="shared" si="0"/>
        <v>https://raw.githubusercontent.com/PatrickVibild/TellusAmazonPictures/master/pictures/Lenovo/T540/BL/UK/1.jpg</v>
      </c>
      <c r="N8" s="46" t="str">
        <f t="shared" si="1"/>
        <v>https://raw.githubusercontent.com/PatrickVibild/TellusAmazonPictures/master/pictures/Lenovo/T540/BL/UK/2.jpg</v>
      </c>
      <c r="O8" s="47" t="str">
        <f t="shared" si="2"/>
        <v>https://raw.githubusercontent.com/PatrickVibild/TellusAmazonPictures/master/pictures/Lenovo/T540/BL/UK/3.jpg</v>
      </c>
      <c r="P8" t="str">
        <f t="shared" si="3"/>
        <v>https://raw.githubusercontent.com/PatrickVibild/TellusAmazonPictures/master/pictures/Lenovo/T540/BL/UK/4.jpg</v>
      </c>
      <c r="Q8" t="str">
        <f t="shared" si="4"/>
        <v>https://raw.githubusercontent.com/PatrickVibild/TellusAmazonPictures/master/pictures/Lenovo/T540/BL/UK/5.jpg</v>
      </c>
      <c r="R8" t="str">
        <f t="shared" si="5"/>
        <v>https://raw.githubusercontent.com/PatrickVibild/TellusAmazonPictures/master/pictures/Lenovo/T540/BL/UK/6.jpg</v>
      </c>
      <c r="S8" t="str">
        <f t="shared" si="6"/>
        <v>https://raw.githubusercontent.com/PatrickVibild/TellusAmazonPictures/master/pictures/Lenovo/T540/BL/UK/7.jpg</v>
      </c>
      <c r="T8" t="str">
        <f t="shared" si="7"/>
        <v>https://raw.githubusercontent.com/PatrickVibild/TellusAmazonPictures/master/pictures/Lenovo/T540/BL/UK/8.jpg</v>
      </c>
      <c r="U8" t="str">
        <f t="shared" si="8"/>
        <v>https://raw.githubusercontent.com/PatrickVibild/TellusAmazonPictures/master/pictures/Lenovo/T540/BL/UK/9.jpg</v>
      </c>
      <c r="V8" s="42">
        <f>MATCH(G8,options!$D$1:$D$20,0)</f>
        <v>5</v>
      </c>
    </row>
    <row r="9" spans="1:22" ht="28" x14ac:dyDescent="0.15">
      <c r="A9" s="37" t="s">
        <v>380</v>
      </c>
      <c r="B9" s="49" t="str">
        <f>IF(B6=options!C1,"2","5")</f>
        <v>2</v>
      </c>
      <c r="C9" s="41" t="b">
        <f>FALSE()</f>
        <v>0</v>
      </c>
      <c r="D9" s="41" t="b">
        <f>FALSE()</f>
        <v>0</v>
      </c>
      <c r="E9" s="36">
        <v>5714401540069</v>
      </c>
      <c r="F9" s="36" t="s">
        <v>682</v>
      </c>
      <c r="G9" s="4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3" t="b">
        <f>TRUE()</f>
        <v>1</v>
      </c>
      <c r="J9" s="44" t="b">
        <v>1</v>
      </c>
      <c r="K9" s="36" t="s">
        <v>717</v>
      </c>
      <c r="L9" s="45" t="b">
        <v>1</v>
      </c>
      <c r="M9" s="46" t="str">
        <f t="shared" si="0"/>
        <v>https://raw.githubusercontent.com/PatrickVibild/TellusAmazonPictures/master/pictures/Lenovo/T540/BL/NOR/1.jpg</v>
      </c>
      <c r="N9" s="46" t="str">
        <f t="shared" si="1"/>
        <v>https://raw.githubusercontent.com/PatrickVibild/TellusAmazonPictures/master/pictures/Lenovo/T540/BL/NOR/2.jpg</v>
      </c>
      <c r="O9" s="47" t="str">
        <f t="shared" si="2"/>
        <v>https://raw.githubusercontent.com/PatrickVibild/TellusAmazonPictures/master/pictures/Lenovo/T540/BL/NOR/3.jpg</v>
      </c>
      <c r="P9" t="str">
        <f t="shared" si="3"/>
        <v>https://raw.githubusercontent.com/PatrickVibild/TellusAmazonPictures/master/pictures/Lenovo/T540/BL/NOR/4.jpg</v>
      </c>
      <c r="Q9" t="str">
        <f t="shared" si="4"/>
        <v>https://raw.githubusercontent.com/PatrickVibild/TellusAmazonPictures/master/pictures/Lenovo/T540/BL/NOR/5.jpg</v>
      </c>
      <c r="R9" t="str">
        <f t="shared" si="5"/>
        <v>https://raw.githubusercontent.com/PatrickVibild/TellusAmazonPictures/master/pictures/Lenovo/T540/BL/NOR/6.jpg</v>
      </c>
      <c r="S9" t="str">
        <f t="shared" si="6"/>
        <v>https://raw.githubusercontent.com/PatrickVibild/TellusAmazonPictures/master/pictures/Lenovo/T540/BL/NOR/7.jpg</v>
      </c>
      <c r="T9" t="str">
        <f t="shared" si="7"/>
        <v>https://raw.githubusercontent.com/PatrickVibild/TellusAmazonPictures/master/pictures/Lenovo/T540/BL/NOR/8.jpg</v>
      </c>
      <c r="U9" t="str">
        <f t="shared" si="8"/>
        <v>https://raw.githubusercontent.com/PatrickVibild/TellusAmazonPictures/master/pictures/Lenovo/T540/BL/NOR/9.jpg</v>
      </c>
      <c r="V9" s="42">
        <f>MATCH(G9,options!$D$1:$D$20,0)</f>
        <v>6</v>
      </c>
    </row>
    <row r="10" spans="1:22" ht="14" x14ac:dyDescent="0.15">
      <c r="A10" t="s">
        <v>382</v>
      </c>
      <c r="B10" s="50"/>
      <c r="C10" s="41" t="b">
        <f>FALSE()</f>
        <v>0</v>
      </c>
      <c r="D10" s="41" t="b">
        <f>TRUE()</f>
        <v>1</v>
      </c>
      <c r="E10" s="36">
        <v>5714401540076</v>
      </c>
      <c r="F10" s="36" t="s">
        <v>683</v>
      </c>
      <c r="G10" s="4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3" t="b">
        <f>TRUE()</f>
        <v>1</v>
      </c>
      <c r="J10" s="44" t="b">
        <v>1</v>
      </c>
      <c r="K10" s="36" t="s">
        <v>700</v>
      </c>
      <c r="L10" s="45" t="b">
        <f>FALSE()</f>
        <v>0</v>
      </c>
      <c r="M10" s="46" t="str">
        <f t="shared" si="0"/>
        <v>https://download.lenovo.com/Images/Parts/04Y2471/04Y2471_A.jpg</v>
      </c>
      <c r="N10" s="46" t="str">
        <f t="shared" si="1"/>
        <v>https://download.lenovo.com/Images/Parts/04Y2471/04Y2471_B.jpg</v>
      </c>
      <c r="O10" s="47" t="str">
        <f t="shared" si="2"/>
        <v>https://download.lenovo.com/Images/Parts/04Y2471/04Y2471_details.jpg</v>
      </c>
      <c r="P10" t="str">
        <f t="shared" si="3"/>
        <v/>
      </c>
      <c r="Q10" t="str">
        <f t="shared" si="4"/>
        <v/>
      </c>
      <c r="R10" t="str">
        <f t="shared" si="5"/>
        <v/>
      </c>
      <c r="S10" t="str">
        <f t="shared" si="6"/>
        <v/>
      </c>
      <c r="T10" t="str">
        <f t="shared" si="7"/>
        <v/>
      </c>
      <c r="U10" t="str">
        <f t="shared" si="8"/>
        <v/>
      </c>
      <c r="V10" s="42">
        <f>MATCH(G10,options!$D$1:$D$20,0)</f>
        <v>7</v>
      </c>
    </row>
    <row r="11" spans="1:22" ht="14" x14ac:dyDescent="0.15">
      <c r="A11" s="37" t="s">
        <v>384</v>
      </c>
      <c r="B11" s="51">
        <v>150</v>
      </c>
      <c r="C11" s="41" t="b">
        <f>FALSE()</f>
        <v>0</v>
      </c>
      <c r="D11" s="41" t="b">
        <f>FALSE()</f>
        <v>0</v>
      </c>
      <c r="E11" s="36">
        <v>5714401540083</v>
      </c>
      <c r="F11" s="36" t="s">
        <v>684</v>
      </c>
      <c r="G11" s="42"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Búlgaro</v>
      </c>
      <c r="I11" s="43" t="b">
        <f>TRUE()</f>
        <v>1</v>
      </c>
      <c r="J11" s="44" t="b">
        <v>1</v>
      </c>
      <c r="K11" s="36" t="s">
        <v>701</v>
      </c>
      <c r="L11" s="45" t="b">
        <f>FALSE()</f>
        <v>0</v>
      </c>
      <c r="M11" s="46" t="str">
        <f t="shared" si="0"/>
        <v>https://download.lenovo.com/Images/Parts/04Y2394/04Y2394_A.jpg</v>
      </c>
      <c r="N11" s="46" t="str">
        <f t="shared" si="1"/>
        <v>https://download.lenovo.com/Images/Parts/04Y2394/04Y2394_B.jpg</v>
      </c>
      <c r="O11" s="47" t="str">
        <f t="shared" si="2"/>
        <v>https://download.lenovo.com/Images/Parts/04Y2394/04Y2394_details.jpg</v>
      </c>
      <c r="P11" t="str">
        <f t="shared" si="3"/>
        <v/>
      </c>
      <c r="Q11" t="str">
        <f t="shared" si="4"/>
        <v/>
      </c>
      <c r="R11" t="str">
        <f t="shared" si="5"/>
        <v/>
      </c>
      <c r="S11" t="str">
        <f t="shared" si="6"/>
        <v/>
      </c>
      <c r="T11" t="str">
        <f t="shared" si="7"/>
        <v/>
      </c>
      <c r="U11" t="str">
        <f t="shared" si="8"/>
        <v/>
      </c>
      <c r="V11" s="42">
        <f>MATCH(G11,options!$D$1:$D$20,0)</f>
        <v>8</v>
      </c>
    </row>
    <row r="12" spans="1:22" ht="14" x14ac:dyDescent="0.15">
      <c r="B12" s="50"/>
      <c r="C12" s="41" t="b">
        <f>FALSE()</f>
        <v>0</v>
      </c>
      <c r="D12" s="41" t="b">
        <f>FALSE()</f>
        <v>0</v>
      </c>
      <c r="E12" s="36">
        <v>5714401540090</v>
      </c>
      <c r="F12" s="36" t="s">
        <v>685</v>
      </c>
      <c r="G12" s="42"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Checo</v>
      </c>
      <c r="I12" s="43" t="b">
        <f>TRUE()</f>
        <v>1</v>
      </c>
      <c r="J12" s="44" t="b">
        <v>1</v>
      </c>
      <c r="K12" s="36" t="s">
        <v>702</v>
      </c>
      <c r="L12" s="45" t="b">
        <f>FALSE()</f>
        <v>0</v>
      </c>
      <c r="M12" s="46" t="str">
        <f t="shared" si="0"/>
        <v>https://download.lenovo.com/Images/Parts/04Y2395/04Y2395_A.jpg</v>
      </c>
      <c r="N12" s="46" t="str">
        <f t="shared" si="1"/>
        <v>https://download.lenovo.com/Images/Parts/04Y2395/04Y2395_B.jpg</v>
      </c>
      <c r="O12" s="47" t="str">
        <f t="shared" si="2"/>
        <v>https://download.lenovo.com/Images/Parts/04Y2395/04Y2395_details.jpg</v>
      </c>
      <c r="P12" t="str">
        <f t="shared" si="3"/>
        <v/>
      </c>
      <c r="Q12" t="str">
        <f t="shared" si="4"/>
        <v/>
      </c>
      <c r="R12" t="str">
        <f t="shared" si="5"/>
        <v/>
      </c>
      <c r="S12" t="str">
        <f t="shared" si="6"/>
        <v/>
      </c>
      <c r="T12" t="str">
        <f t="shared" si="7"/>
        <v/>
      </c>
      <c r="U12" t="str">
        <f t="shared" si="8"/>
        <v/>
      </c>
      <c r="V12" s="42">
        <f>MATCH(G12,options!$D$1:$D$20,0)</f>
        <v>20</v>
      </c>
    </row>
    <row r="13" spans="1:22" ht="14" x14ac:dyDescent="0.15">
      <c r="A13" s="37" t="s">
        <v>387</v>
      </c>
      <c r="B13" s="36" t="s">
        <v>714</v>
      </c>
      <c r="C13" s="41" t="b">
        <f>FALSE()</f>
        <v>0</v>
      </c>
      <c r="D13" s="41" t="b">
        <f>FALSE()</f>
        <v>0</v>
      </c>
      <c r="E13" s="36">
        <v>5714401540106</v>
      </c>
      <c r="F13" s="36" t="s">
        <v>686</v>
      </c>
      <c r="G13" s="42"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Danés</v>
      </c>
      <c r="I13" s="43" t="b">
        <f>TRUE()</f>
        <v>1</v>
      </c>
      <c r="J13" s="44" t="b">
        <v>1</v>
      </c>
      <c r="K13" s="36" t="s">
        <v>703</v>
      </c>
      <c r="L13" s="45" t="b">
        <f>FALSE()</f>
        <v>0</v>
      </c>
      <c r="M13" s="46" t="str">
        <f t="shared" si="0"/>
        <v>https://download.lenovo.com/Images/Parts/04Y2396/04Y2396_A.jpg</v>
      </c>
      <c r="N13" s="46" t="str">
        <f t="shared" si="1"/>
        <v>https://download.lenovo.com/Images/Parts/04Y2396/04Y2396_B.jpg</v>
      </c>
      <c r="O13" s="47" t="str">
        <f t="shared" si="2"/>
        <v>https://download.lenovo.com/Images/Parts/04Y2396/04Y2396_details.jpg</v>
      </c>
      <c r="P13" t="str">
        <f t="shared" si="3"/>
        <v/>
      </c>
      <c r="Q13" t="str">
        <f t="shared" si="4"/>
        <v/>
      </c>
      <c r="R13" t="str">
        <f t="shared" si="5"/>
        <v/>
      </c>
      <c r="S13" t="str">
        <f t="shared" si="6"/>
        <v/>
      </c>
      <c r="T13" t="str">
        <f t="shared" si="7"/>
        <v/>
      </c>
      <c r="U13" t="str">
        <f t="shared" si="8"/>
        <v/>
      </c>
      <c r="V13" s="42">
        <f>MATCH(G13,options!$D$1:$D$20,0)</f>
        <v>9</v>
      </c>
    </row>
    <row r="14" spans="1:22" ht="14" x14ac:dyDescent="0.15">
      <c r="A14" s="37" t="s">
        <v>389</v>
      </c>
      <c r="B14" s="36">
        <v>5714401540991</v>
      </c>
      <c r="C14" s="41" t="b">
        <f>FALSE()</f>
        <v>0</v>
      </c>
      <c r="D14" s="41" t="b">
        <f>FALSE()</f>
        <v>0</v>
      </c>
      <c r="E14" s="36">
        <v>5714401540113</v>
      </c>
      <c r="F14" s="36" t="s">
        <v>687</v>
      </c>
      <c r="G14" s="4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3" t="b">
        <f>TRUE()</f>
        <v>1</v>
      </c>
      <c r="J14" s="44" t="b">
        <v>1</v>
      </c>
      <c r="K14" s="36" t="s">
        <v>704</v>
      </c>
      <c r="L14" s="45" t="b">
        <f>FALSE()</f>
        <v>0</v>
      </c>
      <c r="M14" s="46" t="str">
        <f t="shared" si="0"/>
        <v>https://download.lenovo.com/Images/Parts/04Y2480/04Y2480_A.jpg</v>
      </c>
      <c r="N14" s="46" t="str">
        <f t="shared" si="1"/>
        <v>https://download.lenovo.com/Images/Parts/04Y2480/04Y2480_B.jpg</v>
      </c>
      <c r="O14" s="47" t="str">
        <f t="shared" si="2"/>
        <v>https://download.lenovo.com/Images/Parts/04Y2480/04Y2480_details.jpg</v>
      </c>
      <c r="P14" t="str">
        <f t="shared" si="3"/>
        <v/>
      </c>
      <c r="Q14" t="str">
        <f t="shared" si="4"/>
        <v/>
      </c>
      <c r="R14" t="str">
        <f t="shared" si="5"/>
        <v/>
      </c>
      <c r="S14" t="str">
        <f t="shared" si="6"/>
        <v/>
      </c>
      <c r="T14" t="str">
        <f t="shared" si="7"/>
        <v/>
      </c>
      <c r="U14" t="str">
        <f t="shared" si="8"/>
        <v/>
      </c>
      <c r="V14" s="42">
        <f>MATCH(G14,options!$D$1:$D$20,0)</f>
        <v>19</v>
      </c>
    </row>
    <row r="15" spans="1:22" ht="14" x14ac:dyDescent="0.15">
      <c r="B15" s="50"/>
      <c r="C15" s="41" t="b">
        <f>FALSE()</f>
        <v>0</v>
      </c>
      <c r="D15" s="41" t="b">
        <f>FALSE()</f>
        <v>0</v>
      </c>
      <c r="E15" s="36">
        <v>5714401540120</v>
      </c>
      <c r="F15" s="36" t="s">
        <v>688</v>
      </c>
      <c r="G15" s="4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3" t="b">
        <f>TRUE()</f>
        <v>1</v>
      </c>
      <c r="J15" s="44" t="b">
        <v>1</v>
      </c>
      <c r="K15" s="36" t="s">
        <v>705</v>
      </c>
      <c r="L15" s="45" t="b">
        <f>FALSE()</f>
        <v>0</v>
      </c>
      <c r="M15" s="46" t="str">
        <f t="shared" si="0"/>
        <v>https://download.lenovo.com/Images/Parts/04Y2484/04Y2484_A.jpg</v>
      </c>
      <c r="N15" s="46" t="str">
        <f t="shared" si="1"/>
        <v>https://download.lenovo.com/Images/Parts/04Y2484/04Y2484_B.jpg</v>
      </c>
      <c r="O15" s="47" t="str">
        <f t="shared" si="2"/>
        <v>https://download.lenovo.com/Images/Parts/04Y2484/04Y2484_details.jpg</v>
      </c>
      <c r="P15" t="str">
        <f t="shared" si="3"/>
        <v/>
      </c>
      <c r="Q15" t="str">
        <f t="shared" si="4"/>
        <v/>
      </c>
      <c r="R15" t="str">
        <f t="shared" si="5"/>
        <v/>
      </c>
      <c r="S15" t="str">
        <f t="shared" si="6"/>
        <v/>
      </c>
      <c r="T15" t="str">
        <f t="shared" si="7"/>
        <v/>
      </c>
      <c r="U15" t="str">
        <f t="shared" si="8"/>
        <v/>
      </c>
      <c r="V15" s="42">
        <f>MATCH(G15,options!$D$1:$D$20,0)</f>
        <v>10</v>
      </c>
    </row>
    <row r="16" spans="1:22" ht="14" x14ac:dyDescent="0.15">
      <c r="A16" s="37" t="s">
        <v>392</v>
      </c>
      <c r="B16" s="38" t="s">
        <v>589</v>
      </c>
      <c r="C16" s="41" t="b">
        <f>FALSE()</f>
        <v>0</v>
      </c>
      <c r="D16" s="41" t="b">
        <f>FALSE()</f>
        <v>0</v>
      </c>
      <c r="E16" s="36">
        <v>5714401540137</v>
      </c>
      <c r="F16" s="36" t="s">
        <v>689</v>
      </c>
      <c r="G16" s="4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3" t="b">
        <f>TRUE()</f>
        <v>1</v>
      </c>
      <c r="J16" s="44" t="b">
        <v>1</v>
      </c>
      <c r="K16" s="36" t="s">
        <v>706</v>
      </c>
      <c r="L16" s="45" t="b">
        <f>FALSE()</f>
        <v>0</v>
      </c>
      <c r="M16" s="46" t="str">
        <f t="shared" si="0"/>
        <v>https://download.lenovo.com/Images/Parts/04Y2407/04Y2407_A.jpg</v>
      </c>
      <c r="N16" s="46" t="str">
        <f t="shared" si="1"/>
        <v>https://download.lenovo.com/Images/Parts/04Y2407/04Y2407_B.jpg</v>
      </c>
      <c r="O16" s="47" t="str">
        <f t="shared" si="2"/>
        <v>https://download.lenovo.com/Images/Parts/04Y2407/04Y2407_details.jpg</v>
      </c>
      <c r="P16" t="str">
        <f t="shared" si="3"/>
        <v/>
      </c>
      <c r="Q16" t="str">
        <f t="shared" si="4"/>
        <v/>
      </c>
      <c r="R16" t="str">
        <f t="shared" si="5"/>
        <v/>
      </c>
      <c r="S16" t="str">
        <f t="shared" si="6"/>
        <v/>
      </c>
      <c r="T16" t="str">
        <f t="shared" si="7"/>
        <v/>
      </c>
      <c r="U16" t="str">
        <f t="shared" si="8"/>
        <v/>
      </c>
      <c r="V16" s="42">
        <f>MATCH(G16,options!$D$1:$D$20,0)</f>
        <v>11</v>
      </c>
    </row>
    <row r="17" spans="1:22" ht="14" x14ac:dyDescent="0.15">
      <c r="B17" s="50"/>
      <c r="C17" s="41" t="b">
        <f>FALSE()</f>
        <v>0</v>
      </c>
      <c r="D17" s="41" t="b">
        <f>FALSE()</f>
        <v>0</v>
      </c>
      <c r="E17" s="36">
        <v>5714401540144</v>
      </c>
      <c r="F17" s="36" t="s">
        <v>690</v>
      </c>
      <c r="G17" s="4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3" t="b">
        <f>TRUE()</f>
        <v>1</v>
      </c>
      <c r="J17" s="44" t="b">
        <v>1</v>
      </c>
      <c r="K17" s="36" t="s">
        <v>707</v>
      </c>
      <c r="L17" s="45" t="b">
        <f>FALSE()</f>
        <v>0</v>
      </c>
      <c r="M17" s="46" t="str">
        <f t="shared" si="0"/>
        <v>https://download.lenovo.com/Images/Parts/04Y2408/04Y2408_A.jpg</v>
      </c>
      <c r="N17" s="46" t="str">
        <f t="shared" si="1"/>
        <v>https://download.lenovo.com/Images/Parts/04Y2408/04Y2408_B.jpg</v>
      </c>
      <c r="O17" s="47" t="str">
        <f t="shared" si="2"/>
        <v>https://download.lenovo.com/Images/Parts/04Y2408/04Y2408_details.jpg</v>
      </c>
      <c r="P17" t="str">
        <f t="shared" si="3"/>
        <v/>
      </c>
      <c r="Q17" t="str">
        <f t="shared" si="4"/>
        <v/>
      </c>
      <c r="R17" t="str">
        <f t="shared" si="5"/>
        <v/>
      </c>
      <c r="S17" t="str">
        <f t="shared" si="6"/>
        <v/>
      </c>
      <c r="T17" t="str">
        <f t="shared" si="7"/>
        <v/>
      </c>
      <c r="U17" t="str">
        <f t="shared" si="8"/>
        <v/>
      </c>
      <c r="V17" s="42">
        <f>MATCH(G17,options!$D$1:$D$20,0)</f>
        <v>12</v>
      </c>
    </row>
    <row r="18" spans="1:22" ht="14" x14ac:dyDescent="0.15">
      <c r="A18" s="37" t="s">
        <v>395</v>
      </c>
      <c r="B18" s="51">
        <v>5</v>
      </c>
      <c r="C18" s="41" t="b">
        <f>FALSE()</f>
        <v>0</v>
      </c>
      <c r="D18" s="41" t="b">
        <f>FALSE()</f>
        <v>0</v>
      </c>
      <c r="E18" s="36">
        <v>5714401540151</v>
      </c>
      <c r="F18" s="36" t="s">
        <v>691</v>
      </c>
      <c r="G18" s="4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3" t="b">
        <f>TRUE()</f>
        <v>1</v>
      </c>
      <c r="J18" s="44" t="b">
        <v>1</v>
      </c>
      <c r="K18" s="36" t="s">
        <v>708</v>
      </c>
      <c r="L18" s="45" t="b">
        <f>FALSE()</f>
        <v>0</v>
      </c>
      <c r="M18" s="46" t="str">
        <f t="shared" si="0"/>
        <v>https://download.lenovo.com/Images/Parts/04Y2409/04Y2409_A.jpg</v>
      </c>
      <c r="N18" s="46" t="str">
        <f t="shared" si="1"/>
        <v>https://download.lenovo.com/Images/Parts/04Y2409/04Y2409_B.jpg</v>
      </c>
      <c r="O18" s="47" t="str">
        <f t="shared" si="2"/>
        <v>https://download.lenovo.com/Images/Parts/04Y2409/04Y2409_details.jpg</v>
      </c>
      <c r="P18" t="str">
        <f t="shared" si="3"/>
        <v/>
      </c>
      <c r="Q18" t="str">
        <f t="shared" si="4"/>
        <v/>
      </c>
      <c r="R18" t="str">
        <f t="shared" si="5"/>
        <v/>
      </c>
      <c r="S18" t="str">
        <f t="shared" si="6"/>
        <v/>
      </c>
      <c r="T18" t="str">
        <f t="shared" si="7"/>
        <v/>
      </c>
      <c r="U18" t="str">
        <f t="shared" si="8"/>
        <v/>
      </c>
      <c r="V18" s="42">
        <f>MATCH(G18,options!$D$1:$D$20,0)</f>
        <v>13</v>
      </c>
    </row>
    <row r="19" spans="1:22" ht="14" x14ac:dyDescent="0.15">
      <c r="B19" s="50"/>
      <c r="C19" s="41" t="b">
        <f>FALSE()</f>
        <v>0</v>
      </c>
      <c r="D19" s="41" t="b">
        <f>FALSE()</f>
        <v>0</v>
      </c>
      <c r="E19" s="36">
        <v>5714401540168</v>
      </c>
      <c r="F19" s="36" t="s">
        <v>692</v>
      </c>
      <c r="G19" s="4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3" t="b">
        <f>TRUE()</f>
        <v>1</v>
      </c>
      <c r="J19" s="44" t="b">
        <v>1</v>
      </c>
      <c r="K19" s="36" t="s">
        <v>709</v>
      </c>
      <c r="L19" s="45" t="b">
        <f>FALSE()</f>
        <v>0</v>
      </c>
      <c r="M19" s="46" t="str">
        <f t="shared" si="0"/>
        <v>https://download.lenovo.com/Images/Parts/04Y2491/04Y2491_A.jpg</v>
      </c>
      <c r="N19" s="46" t="str">
        <f t="shared" si="1"/>
        <v>https://download.lenovo.com/Images/Parts/04Y2491/04Y2491_B.jpg</v>
      </c>
      <c r="O19" s="47" t="str">
        <f t="shared" si="2"/>
        <v>https://download.lenovo.com/Images/Parts/04Y2491/04Y2491_details.jpg</v>
      </c>
      <c r="P19" t="str">
        <f t="shared" si="3"/>
        <v/>
      </c>
      <c r="Q19" t="str">
        <f t="shared" si="4"/>
        <v/>
      </c>
      <c r="R19" t="str">
        <f t="shared" si="5"/>
        <v/>
      </c>
      <c r="S19" t="str">
        <f t="shared" si="6"/>
        <v/>
      </c>
      <c r="T19" t="str">
        <f t="shared" si="7"/>
        <v/>
      </c>
      <c r="U19" t="str">
        <f t="shared" si="8"/>
        <v/>
      </c>
      <c r="V19" s="42">
        <f>MATCH(G19,options!$D$1:$D$20,0)</f>
        <v>14</v>
      </c>
    </row>
    <row r="20" spans="1:22" ht="14" x14ac:dyDescent="0.15">
      <c r="A20" s="37" t="s">
        <v>398</v>
      </c>
      <c r="B20" s="52" t="s">
        <v>417</v>
      </c>
      <c r="C20" s="41" t="b">
        <f>FALSE()</f>
        <v>0</v>
      </c>
      <c r="D20" s="41" t="b">
        <f>TRUE()</f>
        <v>1</v>
      </c>
      <c r="E20" s="36">
        <v>5714401540175</v>
      </c>
      <c r="F20" s="36" t="s">
        <v>693</v>
      </c>
      <c r="G20" s="4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3" t="b">
        <f>TRUE()</f>
        <v>1</v>
      </c>
      <c r="J20" s="44" t="b">
        <v>1</v>
      </c>
      <c r="K20" s="36" t="s">
        <v>710</v>
      </c>
      <c r="L20" s="45" t="b">
        <f>FALSE()</f>
        <v>0</v>
      </c>
      <c r="M20" s="46" t="str">
        <f t="shared" si="0"/>
        <v>https://download.lenovo.com/Images/Parts/04Y2414/04Y2414_A.jpg</v>
      </c>
      <c r="N20" s="46" t="str">
        <f t="shared" si="1"/>
        <v>https://download.lenovo.com/Images/Parts/04Y2414/04Y2414_B.jpg</v>
      </c>
      <c r="O20" s="47" t="str">
        <f t="shared" si="2"/>
        <v>https://download.lenovo.com/Images/Parts/04Y2414/04Y2414_details.jpg</v>
      </c>
      <c r="P20" t="str">
        <f t="shared" si="3"/>
        <v/>
      </c>
      <c r="Q20" t="str">
        <f t="shared" si="4"/>
        <v/>
      </c>
      <c r="R20" t="str">
        <f t="shared" si="5"/>
        <v/>
      </c>
      <c r="S20" t="str">
        <f t="shared" si="6"/>
        <v/>
      </c>
      <c r="T20" t="str">
        <f t="shared" si="7"/>
        <v/>
      </c>
      <c r="U20" t="str">
        <f t="shared" si="8"/>
        <v/>
      </c>
      <c r="V20" s="42">
        <f>MATCH(G20,options!$D$1:$D$20,0)</f>
        <v>15</v>
      </c>
    </row>
    <row r="21" spans="1:22" ht="28" x14ac:dyDescent="0.15">
      <c r="B21" s="50"/>
      <c r="C21" s="41" t="b">
        <f>FALSE()</f>
        <v>0</v>
      </c>
      <c r="D21" s="41" t="b">
        <f>FALSE()</f>
        <v>0</v>
      </c>
      <c r="E21" s="36">
        <v>5714401540182</v>
      </c>
      <c r="F21" s="36" t="s">
        <v>694</v>
      </c>
      <c r="G21" s="4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3" t="b">
        <f>TRUE()</f>
        <v>1</v>
      </c>
      <c r="J21" s="44" t="b">
        <v>1</v>
      </c>
      <c r="K21" s="36" t="s">
        <v>711</v>
      </c>
      <c r="L21" s="45" t="b">
        <f>TRUE()</f>
        <v>1</v>
      </c>
      <c r="M21" s="46" t="str">
        <f t="shared" si="0"/>
        <v>https://raw.githubusercontent.com/PatrickVibild/TellusAmazonPictures/master/pictures/Lenovo/T540/BL/USI/1.jpg</v>
      </c>
      <c r="N21" s="46" t="str">
        <f t="shared" si="1"/>
        <v>https://raw.githubusercontent.com/PatrickVibild/TellusAmazonPictures/master/pictures/Lenovo/T540/BL/USI/2.jpg</v>
      </c>
      <c r="O21" s="47" t="str">
        <f t="shared" si="2"/>
        <v>https://raw.githubusercontent.com/PatrickVibild/TellusAmazonPictures/master/pictures/Lenovo/T540/BL/USI/3.jpg</v>
      </c>
      <c r="P21" t="str">
        <f t="shared" si="3"/>
        <v>https://raw.githubusercontent.com/PatrickVibild/TellusAmazonPictures/master/pictures/Lenovo/T540/BL/USI/4.jpg</v>
      </c>
      <c r="Q21" t="str">
        <f t="shared" si="4"/>
        <v>https://raw.githubusercontent.com/PatrickVibild/TellusAmazonPictures/master/pictures/Lenovo/T540/BL/USI/5.jpg</v>
      </c>
      <c r="R21" t="str">
        <f t="shared" si="5"/>
        <v>https://raw.githubusercontent.com/PatrickVibild/TellusAmazonPictures/master/pictures/Lenovo/T540/BL/USI/6.jpg</v>
      </c>
      <c r="S21" t="str">
        <f t="shared" si="6"/>
        <v>https://raw.githubusercontent.com/PatrickVibild/TellusAmazonPictures/master/pictures/Lenovo/T540/BL/USI/7.jpg</v>
      </c>
      <c r="T21" t="str">
        <f t="shared" si="7"/>
        <v>https://raw.githubusercontent.com/PatrickVibild/TellusAmazonPictures/master/pictures/Lenovo/T540/BL/USI/8.jpg</v>
      </c>
      <c r="U21" t="str">
        <f t="shared" si="8"/>
        <v>https://raw.githubusercontent.com/PatrickVibild/TellusAmazonPictures/master/pictures/Lenovo/T540/BL/USI/9.jpg</v>
      </c>
      <c r="V21" s="42">
        <f>MATCH(G21,options!$D$1:$D$20,0)</f>
        <v>16</v>
      </c>
    </row>
    <row r="22" spans="1:22" ht="14" x14ac:dyDescent="0.15">
      <c r="B22" s="50"/>
      <c r="C22" s="41" t="b">
        <f>FALSE()</f>
        <v>0</v>
      </c>
      <c r="D22" s="41" t="b">
        <f>FALSE()</f>
        <v>0</v>
      </c>
      <c r="E22" s="36">
        <v>5714401540199</v>
      </c>
      <c r="F22" s="36" t="s">
        <v>695</v>
      </c>
      <c r="G22" s="4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3" t="b">
        <f>TRUE()</f>
        <v>1</v>
      </c>
      <c r="J22" s="44" t="b">
        <v>1</v>
      </c>
      <c r="K22" s="36" t="s">
        <v>712</v>
      </c>
      <c r="L22" s="45" t="b">
        <f>FALSE()</f>
        <v>0</v>
      </c>
      <c r="M22" s="46" t="str">
        <f t="shared" si="0"/>
        <v>https://download.lenovo.com/Images/Parts/04Y2488/04Y2488_A.jpg</v>
      </c>
      <c r="N22" s="46" t="str">
        <f t="shared" si="1"/>
        <v>https://download.lenovo.com/Images/Parts/04Y2488/04Y2488_B.jpg</v>
      </c>
      <c r="O22" s="47" t="str">
        <f t="shared" si="2"/>
        <v>https://download.lenovo.com/Images/Parts/04Y2488/04Y2488_details.jpg</v>
      </c>
      <c r="P22" t="str">
        <f t="shared" si="3"/>
        <v/>
      </c>
      <c r="Q22" t="str">
        <f t="shared" si="4"/>
        <v/>
      </c>
      <c r="R22" t="str">
        <f t="shared" si="5"/>
        <v/>
      </c>
      <c r="S22" t="str">
        <f t="shared" si="6"/>
        <v/>
      </c>
      <c r="T22" t="str">
        <f t="shared" si="7"/>
        <v/>
      </c>
      <c r="U22" t="str">
        <f t="shared" si="8"/>
        <v/>
      </c>
      <c r="V22" s="42">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Lenovo, misma calidad que los teclados OEM. TellusRem es el distribuidor líder de teclados en el mundo desde 2011. Teclado de reemplazo perfecto, fácil de reemplazar e instalar.</v>
      </c>
      <c r="C23" s="41" t="b">
        <f>TRUE()</f>
        <v>1</v>
      </c>
      <c r="D23" s="41" t="b">
        <f>FALSE()</f>
        <v>0</v>
      </c>
      <c r="E23" s="36">
        <v>5714401540311</v>
      </c>
      <c r="F23" s="36" t="s">
        <v>696</v>
      </c>
      <c r="G23" s="4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3" t="b">
        <f>TRUE()</f>
        <v>1</v>
      </c>
      <c r="J23" s="44" t="b">
        <v>1</v>
      </c>
      <c r="K23" s="36" t="s">
        <v>713</v>
      </c>
      <c r="L23" s="45" t="b">
        <f>TRUE()</f>
        <v>1</v>
      </c>
      <c r="M23" s="46" t="str">
        <f t="shared" si="0"/>
        <v>https://raw.githubusercontent.com/PatrickVibild/TellusAmazonPictures/master/pictures/Lenovo/T540/BL/US/1.jpg</v>
      </c>
      <c r="N23" s="46" t="str">
        <f t="shared" si="1"/>
        <v>https://raw.githubusercontent.com/PatrickVibild/TellusAmazonPictures/master/pictures/Lenovo/T540/BL/US/2.jpg</v>
      </c>
      <c r="O23" s="47" t="str">
        <f t="shared" si="2"/>
        <v>https://raw.githubusercontent.com/PatrickVibild/TellusAmazonPictures/master/pictures/Lenovo/T540/BL/US/3.jpg</v>
      </c>
      <c r="P23" t="str">
        <f t="shared" si="3"/>
        <v>https://raw.githubusercontent.com/PatrickVibild/TellusAmazonPictures/master/pictures/Lenovo/T540/BL/US/4.jpg</v>
      </c>
      <c r="Q23" t="str">
        <f t="shared" si="4"/>
        <v>https://raw.githubusercontent.com/PatrickVibild/TellusAmazonPictures/master/pictures/Lenovo/T540/BL/US/5.jpg</v>
      </c>
      <c r="R23" t="str">
        <f t="shared" si="5"/>
        <v>https://raw.githubusercontent.com/PatrickVibild/TellusAmazonPictures/master/pictures/Lenovo/T540/BL/US/6.jpg</v>
      </c>
      <c r="S23" t="str">
        <f t="shared" si="6"/>
        <v>https://raw.githubusercontent.com/PatrickVibild/TellusAmazonPictures/master/pictures/Lenovo/T540/BL/US/7.jpg</v>
      </c>
      <c r="T23" t="str">
        <f t="shared" si="7"/>
        <v>https://raw.githubusercontent.com/PatrickVibild/TellusAmazonPictures/master/pictures/Lenovo/T540/BL/US/8.jpg</v>
      </c>
      <c r="U23" t="str">
        <f t="shared" si="8"/>
        <v>https://raw.githubusercontent.com/PatrickVibild/TellusAmazonPictures/master/pictures/Lenovo/T540/BL/US/9.jpg</v>
      </c>
      <c r="V23" s="42">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1"/>
      <c r="D24" s="41"/>
      <c r="E24" s="36"/>
      <c r="F24" s="36"/>
      <c r="G24" s="4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3" t="b">
        <f>TRUE()</f>
        <v>1</v>
      </c>
      <c r="J24" s="44" t="b">
        <v>0</v>
      </c>
      <c r="K24" s="36" t="s">
        <v>718</v>
      </c>
      <c r="L24" s="45" t="b">
        <v>1</v>
      </c>
      <c r="M24" s="46" t="str">
        <f t="shared" si="0"/>
        <v>https://raw.githubusercontent.com/PatrickVibild/TellusAmazonPictures/master/pictures/Lenovo/T540/RG/DE/1.jpg</v>
      </c>
      <c r="N24" s="46" t="str">
        <f t="shared" si="1"/>
        <v>https://raw.githubusercontent.com/PatrickVibild/TellusAmazonPictures/master/pictures/Lenovo/T540/RG/DE/2.jpg</v>
      </c>
      <c r="O24" s="47" t="str">
        <f t="shared" si="2"/>
        <v>https://raw.githubusercontent.com/PatrickVibild/TellusAmazonPictures/master/pictures/Lenovo/T540/RG/DE/3.jpg</v>
      </c>
      <c r="P24" t="str">
        <f t="shared" si="3"/>
        <v>https://raw.githubusercontent.com/PatrickVibild/TellusAmazonPictures/master/pictures/Lenovo/T540/RG/DE/4.jpg</v>
      </c>
      <c r="Q24" t="str">
        <f t="shared" si="4"/>
        <v>https://raw.githubusercontent.com/PatrickVibild/TellusAmazonPictures/master/pictures/Lenovo/T540/RG/DE/5.jpg</v>
      </c>
      <c r="R24" t="str">
        <f t="shared" si="5"/>
        <v>https://raw.githubusercontent.com/PatrickVibild/TellusAmazonPictures/master/pictures/Lenovo/T540/RG/DE/6.jpg</v>
      </c>
      <c r="S24" t="str">
        <f t="shared" si="6"/>
        <v>https://raw.githubusercontent.com/PatrickVibild/TellusAmazonPictures/master/pictures/Lenovo/T540/RG/DE/7.jpg</v>
      </c>
      <c r="T24" t="str">
        <f t="shared" si="7"/>
        <v>https://raw.githubusercontent.com/PatrickVibild/TellusAmazonPictures/master/pictures/Lenovo/T540/RG/DE/8.jpg</v>
      </c>
      <c r="U24" t="str">
        <f t="shared" si="8"/>
        <v>https://raw.githubusercontent.com/PatrickVibild/TellusAmazonPictures/master/pictures/Lenovo/T540/RG/DE/9.jpg</v>
      </c>
      <c r="V24" s="42">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1"/>
      <c r="D25" s="41"/>
      <c r="E25" s="36"/>
      <c r="F25" s="36"/>
      <c r="G25" s="4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3" t="b">
        <f>TRUE()</f>
        <v>1</v>
      </c>
      <c r="J25" s="44" t="b">
        <v>0</v>
      </c>
      <c r="K25" s="36" t="s">
        <v>719</v>
      </c>
      <c r="L25" s="45" t="b">
        <f>TRUE()</f>
        <v>1</v>
      </c>
      <c r="M25" s="46" t="str">
        <f t="shared" si="0"/>
        <v>https://raw.githubusercontent.com/PatrickVibild/TellusAmazonPictures/master/pictures/Lenovo/T540/RG/FR/1.jpg</v>
      </c>
      <c r="N25" s="46" t="str">
        <f t="shared" si="1"/>
        <v>https://raw.githubusercontent.com/PatrickVibild/TellusAmazonPictures/master/pictures/Lenovo/T540/RG/FR/2.jpg</v>
      </c>
      <c r="O25" s="47" t="str">
        <f t="shared" si="2"/>
        <v>https://raw.githubusercontent.com/PatrickVibild/TellusAmazonPictures/master/pictures/Lenovo/T540/RG/FR/3.jpg</v>
      </c>
      <c r="P25" t="str">
        <f t="shared" si="3"/>
        <v>https://raw.githubusercontent.com/PatrickVibild/TellusAmazonPictures/master/pictures/Lenovo/T540/RG/FR/4.jpg</v>
      </c>
      <c r="Q25" t="str">
        <f t="shared" si="4"/>
        <v>https://raw.githubusercontent.com/PatrickVibild/TellusAmazonPictures/master/pictures/Lenovo/T540/RG/FR/5.jpg</v>
      </c>
      <c r="R25" t="str">
        <f t="shared" si="5"/>
        <v>https://raw.githubusercontent.com/PatrickVibild/TellusAmazonPictures/master/pictures/Lenovo/T540/RG/FR/6.jpg</v>
      </c>
      <c r="S25" t="str">
        <f t="shared" si="6"/>
        <v>https://raw.githubusercontent.com/PatrickVibild/TellusAmazonPictures/master/pictures/Lenovo/T540/RG/FR/7.jpg</v>
      </c>
      <c r="T25" t="str">
        <f t="shared" si="7"/>
        <v>https://raw.githubusercontent.com/PatrickVibild/TellusAmazonPictures/master/pictures/Lenovo/T540/RG/FR/8.jpg</v>
      </c>
      <c r="U25" t="str">
        <f t="shared" si="8"/>
        <v>https://raw.githubusercontent.com/PatrickVibild/TellusAmazonPictures/master/pictures/Lenovo/T540/RG/FR/9.jpg</v>
      </c>
      <c r="V25" s="42">
        <f>MATCH(G25,options!$D$1:$D$20,0)</f>
        <v>2</v>
      </c>
    </row>
    <row r="26" spans="1:22" ht="28"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1"/>
      <c r="D26" s="41"/>
      <c r="E26" s="36"/>
      <c r="F26" s="36"/>
      <c r="G26" s="4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3" t="b">
        <f>TRUE()</f>
        <v>1</v>
      </c>
      <c r="J26" s="44" t="b">
        <v>0</v>
      </c>
      <c r="K26" s="36" t="s">
        <v>720</v>
      </c>
      <c r="L26" s="45" t="b">
        <v>1</v>
      </c>
      <c r="M26" s="46" t="str">
        <f t="shared" si="0"/>
        <v>https://raw.githubusercontent.com/PatrickVibild/TellusAmazonPictures/master/pictures/Lenovo/T540/RG/IT/1.jpg</v>
      </c>
      <c r="N26" s="46" t="str">
        <f t="shared" si="1"/>
        <v>https://raw.githubusercontent.com/PatrickVibild/TellusAmazonPictures/master/pictures/Lenovo/T540/RG/IT/2.jpg</v>
      </c>
      <c r="O26" s="47" t="str">
        <f t="shared" si="2"/>
        <v>https://raw.githubusercontent.com/PatrickVibild/TellusAmazonPictures/master/pictures/Lenovo/T540/RG/IT/3.jpg</v>
      </c>
      <c r="P26" t="str">
        <f t="shared" si="3"/>
        <v>https://raw.githubusercontent.com/PatrickVibild/TellusAmazonPictures/master/pictures/Lenovo/T540/RG/IT/4.jpg</v>
      </c>
      <c r="Q26" t="str">
        <f t="shared" si="4"/>
        <v>https://raw.githubusercontent.com/PatrickVibild/TellusAmazonPictures/master/pictures/Lenovo/T540/RG/IT/5.jpg</v>
      </c>
      <c r="R26" t="str">
        <f t="shared" si="5"/>
        <v>https://raw.githubusercontent.com/PatrickVibild/TellusAmazonPictures/master/pictures/Lenovo/T540/RG/IT/6.jpg</v>
      </c>
      <c r="S26" t="str">
        <f t="shared" si="6"/>
        <v>https://raw.githubusercontent.com/PatrickVibild/TellusAmazonPictures/master/pictures/Lenovo/T540/RG/IT/7.jpg</v>
      </c>
      <c r="T26" t="str">
        <f t="shared" si="7"/>
        <v>https://raw.githubusercontent.com/PatrickVibild/TellusAmazonPictures/master/pictures/Lenovo/T540/RG/IT/8.jpg</v>
      </c>
      <c r="U26" t="str">
        <f t="shared" si="8"/>
        <v>https://raw.githubusercontent.com/PatrickVibild/TellusAmazonPictures/master/pictures/Lenovo/T540/RG/IT/9.jpg</v>
      </c>
      <c r="V26" s="42">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Lenovo {model}. Por favor, revise la imagen y la descripción cuidadosamente antes de comprar cualquier teclado. Esto asegura que obtenga el teclado correcto para su portátil. Instalación fácil.</v>
      </c>
      <c r="C27" s="41"/>
      <c r="D27" s="41"/>
      <c r="E27" s="36"/>
      <c r="F27" s="36"/>
      <c r="G27" s="4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3" t="b">
        <f>TRUE()</f>
        <v>1</v>
      </c>
      <c r="J27" s="44" t="b">
        <v>0</v>
      </c>
      <c r="K27" s="36" t="s">
        <v>721</v>
      </c>
      <c r="L27" s="45" t="b">
        <f>TRUE()</f>
        <v>1</v>
      </c>
      <c r="M27" s="46" t="str">
        <f t="shared" si="0"/>
        <v>https://raw.githubusercontent.com/PatrickVibild/TellusAmazonPictures/master/pictures/Lenovo/T540/RG/ES/1.jpg</v>
      </c>
      <c r="N27" s="46" t="str">
        <f t="shared" si="1"/>
        <v>https://raw.githubusercontent.com/PatrickVibild/TellusAmazonPictures/master/pictures/Lenovo/T540/RG/ES/2.jpg</v>
      </c>
      <c r="O27" s="47" t="str">
        <f t="shared" si="2"/>
        <v>https://raw.githubusercontent.com/PatrickVibild/TellusAmazonPictures/master/pictures/Lenovo/T540/RG/ES/3.jpg</v>
      </c>
      <c r="P27" t="str">
        <f t="shared" si="3"/>
        <v>https://raw.githubusercontent.com/PatrickVibild/TellusAmazonPictures/master/pictures/Lenovo/T540/RG/ES/4.jpg</v>
      </c>
      <c r="Q27" t="str">
        <f t="shared" si="4"/>
        <v>https://raw.githubusercontent.com/PatrickVibild/TellusAmazonPictures/master/pictures/Lenovo/T540/RG/ES/5.jpg</v>
      </c>
      <c r="R27" t="str">
        <f t="shared" si="5"/>
        <v>https://raw.githubusercontent.com/PatrickVibild/TellusAmazonPictures/master/pictures/Lenovo/T540/RG/ES/6.jpg</v>
      </c>
      <c r="S27" t="str">
        <f t="shared" si="6"/>
        <v>https://raw.githubusercontent.com/PatrickVibild/TellusAmazonPictures/master/pictures/Lenovo/T540/RG/ES/7.jpg</v>
      </c>
      <c r="T27" t="str">
        <f t="shared" si="7"/>
        <v>https://raw.githubusercontent.com/PatrickVibild/TellusAmazonPictures/master/pictures/Lenovo/T540/RG/ES/8.jpg</v>
      </c>
      <c r="U27" t="str">
        <f t="shared" si="8"/>
        <v>https://raw.githubusercontent.com/PatrickVibild/TellusAmazonPictures/master/pictures/Lenovo/T540/RG/ES/9.jpg</v>
      </c>
      <c r="V27" s="42">
        <f>MATCH(G27,options!$D$1:$D$20,0)</f>
        <v>4</v>
      </c>
    </row>
    <row r="28" spans="1:22" ht="28" x14ac:dyDescent="0.15">
      <c r="B28" s="53"/>
      <c r="C28" s="41"/>
      <c r="D28" s="41"/>
      <c r="E28" s="36"/>
      <c r="F28" s="36"/>
      <c r="G28" s="4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3" t="b">
        <f>TRUE()</f>
        <v>1</v>
      </c>
      <c r="J28" s="44" t="b">
        <v>0</v>
      </c>
      <c r="K28" s="36" t="s">
        <v>722</v>
      </c>
      <c r="L28" s="45" t="b">
        <f>TRUE()</f>
        <v>1</v>
      </c>
      <c r="M28" s="46" t="str">
        <f t="shared" si="0"/>
        <v>https://raw.githubusercontent.com/PatrickVibild/TellusAmazonPictures/master/pictures/Lenovo/T540/RG/UK/1.jpg</v>
      </c>
      <c r="N28" s="46" t="str">
        <f t="shared" si="1"/>
        <v>https://raw.githubusercontent.com/PatrickVibild/TellusAmazonPictures/master/pictures/Lenovo/T540/RG/UK/2.jpg</v>
      </c>
      <c r="O28" s="47" t="str">
        <f t="shared" si="2"/>
        <v>https://raw.githubusercontent.com/PatrickVibild/TellusAmazonPictures/master/pictures/Lenovo/T540/RG/UK/3.jpg</v>
      </c>
      <c r="P28" t="str">
        <f t="shared" si="3"/>
        <v>https://raw.githubusercontent.com/PatrickVibild/TellusAmazonPictures/master/pictures/Lenovo/T540/RG/UK/4.jpg</v>
      </c>
      <c r="Q28" t="str">
        <f t="shared" si="4"/>
        <v>https://raw.githubusercontent.com/PatrickVibild/TellusAmazonPictures/master/pictures/Lenovo/T540/RG/UK/5.jpg</v>
      </c>
      <c r="R28" t="str">
        <f t="shared" si="5"/>
        <v>https://raw.githubusercontent.com/PatrickVibild/TellusAmazonPictures/master/pictures/Lenovo/T540/RG/UK/6.jpg</v>
      </c>
      <c r="S28" t="str">
        <f t="shared" si="6"/>
        <v>https://raw.githubusercontent.com/PatrickVibild/TellusAmazonPictures/master/pictures/Lenovo/T540/RG/UK/7.jpg</v>
      </c>
      <c r="T28" t="str">
        <f t="shared" si="7"/>
        <v>https://raw.githubusercontent.com/PatrickVibild/TellusAmazonPictures/master/pictures/Lenovo/T540/RG/UK/8.jpg</v>
      </c>
      <c r="U28" t="str">
        <f t="shared" si="8"/>
        <v>https://raw.githubusercontent.com/PatrickVibild/TellusAmazonPictures/master/pictures/Lenovo/T540/RG/UK/9.jpg</v>
      </c>
      <c r="V28" s="42">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1"/>
      <c r="D29" s="41"/>
      <c r="E29" s="36"/>
      <c r="F29" s="36"/>
      <c r="G29" s="4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3" t="b">
        <f>TRUE()</f>
        <v>1</v>
      </c>
      <c r="J29" s="44" t="b">
        <v>0</v>
      </c>
      <c r="K29" s="36" t="s">
        <v>723</v>
      </c>
      <c r="L29" s="45" t="b">
        <v>1</v>
      </c>
      <c r="M29" s="46" t="str">
        <f t="shared" si="0"/>
        <v>https://raw.githubusercontent.com/PatrickVibild/TellusAmazonPictures/master/pictures/Lenovo/T540/RG/NOR/1.jpg</v>
      </c>
      <c r="N29" s="46" t="str">
        <f t="shared" si="1"/>
        <v>https://raw.githubusercontent.com/PatrickVibild/TellusAmazonPictures/master/pictures/Lenovo/T540/RG/NOR/2.jpg</v>
      </c>
      <c r="O29" s="47" t="str">
        <f t="shared" si="2"/>
        <v>https://raw.githubusercontent.com/PatrickVibild/TellusAmazonPictures/master/pictures/Lenovo/T540/RG/NOR/3.jpg</v>
      </c>
      <c r="P29" t="str">
        <f t="shared" si="3"/>
        <v>https://raw.githubusercontent.com/PatrickVibild/TellusAmazonPictures/master/pictures/Lenovo/T540/RG/NOR/4.jpg</v>
      </c>
      <c r="Q29" t="str">
        <f t="shared" si="4"/>
        <v>https://raw.githubusercontent.com/PatrickVibild/TellusAmazonPictures/master/pictures/Lenovo/T540/RG/NOR/5.jpg</v>
      </c>
      <c r="R29" t="str">
        <f t="shared" si="5"/>
        <v>https://raw.githubusercontent.com/PatrickVibild/TellusAmazonPictures/master/pictures/Lenovo/T540/RG/NOR/6.jpg</v>
      </c>
      <c r="S29" t="str">
        <f t="shared" si="6"/>
        <v>https://raw.githubusercontent.com/PatrickVibild/TellusAmazonPictures/master/pictures/Lenovo/T540/RG/NOR/7.jpg</v>
      </c>
      <c r="T29" t="str">
        <f t="shared" si="7"/>
        <v>https://raw.githubusercontent.com/PatrickVibild/TellusAmazonPictures/master/pictures/Lenovo/T540/RG/NOR/8.jpg</v>
      </c>
      <c r="U29" t="str">
        <f t="shared" si="8"/>
        <v>https://raw.githubusercontent.com/PatrickVibild/TellusAmazonPictures/master/pictures/Lenovo/T540/RG/NOR/9.jpg</v>
      </c>
      <c r="V29" s="42">
        <f>MATCH(G29,options!$D$1:$D$20,0)</f>
        <v>6</v>
      </c>
    </row>
    <row r="30" spans="1:22" ht="14" x14ac:dyDescent="0.15">
      <c r="B30" s="53"/>
      <c r="C30" s="41"/>
      <c r="D30" s="41"/>
      <c r="E30" s="36"/>
      <c r="F30" s="36"/>
      <c r="G30" s="4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3" t="b">
        <f>TRUE()</f>
        <v>1</v>
      </c>
      <c r="J30" s="44" t="b">
        <v>0</v>
      </c>
      <c r="K30" s="36" t="s">
        <v>700</v>
      </c>
      <c r="L30" s="45" t="b">
        <f>FALSE()</f>
        <v>0</v>
      </c>
      <c r="M30" s="46" t="str">
        <f t="shared" si="0"/>
        <v>https://download.lenovo.com/Images/Parts/04Y2471/04Y2471_A.jpg</v>
      </c>
      <c r="N30" s="46" t="str">
        <f t="shared" si="1"/>
        <v>https://download.lenovo.com/Images/Parts/04Y2471/04Y2471_B.jpg</v>
      </c>
      <c r="O30" s="47" t="str">
        <f t="shared" si="2"/>
        <v>https://download.lenovo.com/Images/Parts/04Y2471/04Y2471_details.jpg</v>
      </c>
      <c r="P30" t="str">
        <f t="shared" si="3"/>
        <v/>
      </c>
      <c r="Q30" t="str">
        <f t="shared" si="4"/>
        <v/>
      </c>
      <c r="R30" t="str">
        <f t="shared" si="5"/>
        <v/>
      </c>
      <c r="S30" t="str">
        <f t="shared" si="6"/>
        <v/>
      </c>
      <c r="T30" t="str">
        <f t="shared" si="7"/>
        <v/>
      </c>
      <c r="U30" t="str">
        <f t="shared" si="8"/>
        <v/>
      </c>
      <c r="V30" s="42">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1"/>
      <c r="D31" s="41"/>
      <c r="E31" s="36"/>
      <c r="F31" s="36"/>
      <c r="G31" s="4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3" t="b">
        <f>TRUE()</f>
        <v>1</v>
      </c>
      <c r="J31" s="44" t="b">
        <v>0</v>
      </c>
      <c r="K31" s="36" t="s">
        <v>701</v>
      </c>
      <c r="L31" s="45" t="b">
        <f>FALSE()</f>
        <v>0</v>
      </c>
      <c r="M31" s="46" t="str">
        <f t="shared" si="0"/>
        <v>https://download.lenovo.com/Images/Parts/04Y2394/04Y2394_A.jpg</v>
      </c>
      <c r="N31" s="46" t="str">
        <f t="shared" si="1"/>
        <v>https://download.lenovo.com/Images/Parts/04Y2394/04Y2394_B.jpg</v>
      </c>
      <c r="O31" s="47" t="str">
        <f t="shared" si="2"/>
        <v>https://download.lenovo.com/Images/Parts/04Y2394/04Y2394_details.jpg</v>
      </c>
      <c r="P31" t="str">
        <f t="shared" si="3"/>
        <v/>
      </c>
      <c r="Q31" t="str">
        <f t="shared" si="4"/>
        <v/>
      </c>
      <c r="R31" t="str">
        <f t="shared" si="5"/>
        <v/>
      </c>
      <c r="S31" t="str">
        <f t="shared" si="6"/>
        <v/>
      </c>
      <c r="T31" t="str">
        <f t="shared" si="7"/>
        <v/>
      </c>
      <c r="U31" t="str">
        <f t="shared" si="8"/>
        <v/>
      </c>
      <c r="V31" s="42">
        <f>MATCH(G31,options!$D$1:$D$20,0)</f>
        <v>8</v>
      </c>
    </row>
    <row r="32" spans="1:22" ht="14" x14ac:dyDescent="0.15">
      <c r="C32" s="41"/>
      <c r="D32" s="41"/>
      <c r="E32" s="36"/>
      <c r="F32" s="36"/>
      <c r="G32" s="4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3" t="b">
        <f>TRUE()</f>
        <v>1</v>
      </c>
      <c r="J32" s="44" t="b">
        <v>0</v>
      </c>
      <c r="K32" s="36" t="s">
        <v>702</v>
      </c>
      <c r="L32" s="45" t="b">
        <f>FALSE()</f>
        <v>0</v>
      </c>
      <c r="M32" s="46" t="str">
        <f t="shared" si="0"/>
        <v>https://download.lenovo.com/Images/Parts/04Y2395/04Y2395_A.jpg</v>
      </c>
      <c r="N32" s="46" t="str">
        <f t="shared" si="1"/>
        <v>https://download.lenovo.com/Images/Parts/04Y2395/04Y2395_B.jpg</v>
      </c>
      <c r="O32" s="47" t="str">
        <f t="shared" si="2"/>
        <v>https://download.lenovo.com/Images/Parts/04Y2395/04Y2395_details.jpg</v>
      </c>
      <c r="P32" t="str">
        <f t="shared" si="3"/>
        <v/>
      </c>
      <c r="Q32" t="str">
        <f t="shared" si="4"/>
        <v/>
      </c>
      <c r="R32" t="str">
        <f t="shared" si="5"/>
        <v/>
      </c>
      <c r="S32" t="str">
        <f t="shared" si="6"/>
        <v/>
      </c>
      <c r="T32" t="str">
        <f t="shared" si="7"/>
        <v/>
      </c>
      <c r="U32" t="str">
        <f t="shared" si="8"/>
        <v/>
      </c>
      <c r="V32" s="42">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1"/>
      <c r="D33" s="41"/>
      <c r="E33" s="36"/>
      <c r="F33" s="36"/>
      <c r="G33" s="4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3" t="b">
        <f>TRUE()</f>
        <v>1</v>
      </c>
      <c r="J33" s="44" t="b">
        <v>0</v>
      </c>
      <c r="K33" s="36" t="s">
        <v>703</v>
      </c>
      <c r="L33" s="45" t="b">
        <f>FALSE()</f>
        <v>0</v>
      </c>
      <c r="M33" s="46" t="str">
        <f t="shared" si="0"/>
        <v>https://download.lenovo.com/Images/Parts/04Y2396/04Y2396_A.jpg</v>
      </c>
      <c r="N33" s="46" t="str">
        <f t="shared" si="1"/>
        <v>https://download.lenovo.com/Images/Parts/04Y2396/04Y2396_B.jpg</v>
      </c>
      <c r="O33" s="47" t="str">
        <f t="shared" si="2"/>
        <v>https://download.lenovo.com/Images/Parts/04Y2396/04Y2396_details.jpg</v>
      </c>
      <c r="P33" t="str">
        <f t="shared" si="3"/>
        <v/>
      </c>
      <c r="Q33" t="str">
        <f t="shared" si="4"/>
        <v/>
      </c>
      <c r="R33" t="str">
        <f t="shared" si="5"/>
        <v/>
      </c>
      <c r="S33" t="str">
        <f t="shared" si="6"/>
        <v/>
      </c>
      <c r="T33" t="str">
        <f t="shared" si="7"/>
        <v/>
      </c>
      <c r="U33" t="str">
        <f t="shared" si="8"/>
        <v/>
      </c>
      <c r="V33" s="42">
        <f>MATCH(G33,options!$D$1:$D$20,0)</f>
        <v>9</v>
      </c>
    </row>
    <row r="34" spans="1:22" ht="14" x14ac:dyDescent="0.15">
      <c r="C34" s="41"/>
      <c r="D34" s="41"/>
      <c r="E34" s="36"/>
      <c r="F34" s="36"/>
      <c r="G34" s="4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3" t="b">
        <f>TRUE()</f>
        <v>1</v>
      </c>
      <c r="J34" s="44" t="b">
        <v>0</v>
      </c>
      <c r="K34" s="36" t="s">
        <v>704</v>
      </c>
      <c r="L34" s="45" t="b">
        <f>FALSE()</f>
        <v>0</v>
      </c>
      <c r="M34" s="46" t="str">
        <f t="shared" si="0"/>
        <v>https://download.lenovo.com/Images/Parts/04Y2480/04Y2480_A.jpg</v>
      </c>
      <c r="N34" s="46" t="str">
        <f t="shared" si="1"/>
        <v>https://download.lenovo.com/Images/Parts/04Y2480/04Y2480_B.jpg</v>
      </c>
      <c r="O34" s="47" t="str">
        <f t="shared" si="2"/>
        <v>https://download.lenovo.com/Images/Parts/04Y2480/04Y2480_details.jpg</v>
      </c>
      <c r="P34" t="str">
        <f t="shared" si="3"/>
        <v/>
      </c>
      <c r="Q34" t="str">
        <f t="shared" si="4"/>
        <v/>
      </c>
      <c r="R34" t="str">
        <f t="shared" si="5"/>
        <v/>
      </c>
      <c r="S34" t="str">
        <f t="shared" si="6"/>
        <v/>
      </c>
      <c r="T34" t="str">
        <f t="shared" si="7"/>
        <v/>
      </c>
      <c r="U34" t="str">
        <f t="shared" si="8"/>
        <v/>
      </c>
      <c r="V34" s="42">
        <f>MATCH(G34,options!$D$1:$D$20,0)</f>
        <v>19</v>
      </c>
    </row>
    <row r="35" spans="1:22" ht="14" x14ac:dyDescent="0.15">
      <c r="C35" s="41"/>
      <c r="D35" s="41"/>
      <c r="E35" s="36"/>
      <c r="F35" s="36"/>
      <c r="G35" s="4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3" t="b">
        <f>TRUE()</f>
        <v>1</v>
      </c>
      <c r="J35" s="44" t="b">
        <v>0</v>
      </c>
      <c r="K35" s="36" t="s">
        <v>705</v>
      </c>
      <c r="L35" s="45" t="b">
        <f>FALSE()</f>
        <v>0</v>
      </c>
      <c r="M35" s="46" t="str">
        <f t="shared" si="0"/>
        <v>https://download.lenovo.com/Images/Parts/04Y2484/04Y2484_A.jpg</v>
      </c>
      <c r="N35" s="46" t="str">
        <f t="shared" si="1"/>
        <v>https://download.lenovo.com/Images/Parts/04Y2484/04Y2484_B.jpg</v>
      </c>
      <c r="O35" s="47" t="str">
        <f t="shared" si="2"/>
        <v>https://download.lenovo.com/Images/Parts/04Y2484/04Y2484_details.jpg</v>
      </c>
      <c r="P35" t="str">
        <f t="shared" si="3"/>
        <v/>
      </c>
      <c r="Q35" t="str">
        <f t="shared" si="4"/>
        <v/>
      </c>
      <c r="R35" t="str">
        <f t="shared" si="5"/>
        <v/>
      </c>
      <c r="S35" t="str">
        <f t="shared" si="6"/>
        <v/>
      </c>
      <c r="T35" t="str">
        <f t="shared" si="7"/>
        <v/>
      </c>
      <c r="U35" t="str">
        <f t="shared" si="8"/>
        <v/>
      </c>
      <c r="V35" s="42">
        <f>MATCH(G35,options!$D$1:$D$20,0)</f>
        <v>10</v>
      </c>
    </row>
    <row r="36" spans="1:22" ht="14" x14ac:dyDescent="0.15">
      <c r="A36" s="37" t="s">
        <v>411</v>
      </c>
      <c r="B36" s="52" t="s">
        <v>377</v>
      </c>
      <c r="C36" s="41"/>
      <c r="D36" s="41"/>
      <c r="E36" s="36"/>
      <c r="F36" s="36"/>
      <c r="G36" s="4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3" t="b">
        <f>TRUE()</f>
        <v>1</v>
      </c>
      <c r="J36" s="44" t="b">
        <v>0</v>
      </c>
      <c r="K36" s="36" t="s">
        <v>706</v>
      </c>
      <c r="L36" s="45" t="b">
        <f>FALSE()</f>
        <v>0</v>
      </c>
      <c r="M36" s="46" t="str">
        <f t="shared" ref="M36:M67" si="9">IF(ISBLANK(K36),"",IF(L36, "https://raw.githubusercontent.com/PatrickVibild/TellusAmazonPictures/master/pictures/"&amp;K36&amp;"/1.jpg","https://download.lenovo.com/Images/Parts/"&amp;K36&amp;"/"&amp;K36&amp;"_A.jpg"))</f>
        <v>https://download.lenovo.com/Images/Parts/04Y2407/04Y2407_A.jpg</v>
      </c>
      <c r="N36" s="46" t="str">
        <f t="shared" ref="N36:N67" si="10">IF(ISBLANK(K36),"",IF(L36, "https://raw.githubusercontent.com/PatrickVibild/TellusAmazonPictures/master/pictures/"&amp;K36&amp;"/2.jpg","https://download.lenovo.com/Images/Parts/"&amp;K36&amp;"/"&amp;K36&amp;"_B.jpg"))</f>
        <v>https://download.lenovo.com/Images/Parts/04Y2407/04Y2407_B.jpg</v>
      </c>
      <c r="O36" s="47" t="str">
        <f t="shared" ref="O36:O67" si="11">IF(ISBLANK(K36),"",IF(L36, "https://raw.githubusercontent.com/PatrickVibild/TellusAmazonPictures/master/pictures/"&amp;K36&amp;"/3.jpg","https://download.lenovo.com/Images/Parts/"&amp;K36&amp;"/"&amp;K36&amp;"_details.jpg"))</f>
        <v>https://download.lenovo.com/Images/Parts/04Y2407/04Y2407_details.jpg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2">
        <f>MATCH(G36,options!$D$1:$D$20,0)</f>
        <v>11</v>
      </c>
    </row>
    <row r="37" spans="1:22" ht="14" x14ac:dyDescent="0.15">
      <c r="A37" t="s">
        <v>413</v>
      </c>
      <c r="B37" s="52" t="s">
        <v>416</v>
      </c>
      <c r="C37" s="41"/>
      <c r="D37" s="41"/>
      <c r="E37" s="36"/>
      <c r="F37" s="36"/>
      <c r="G37" s="4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3" t="b">
        <f>TRUE()</f>
        <v>1</v>
      </c>
      <c r="J37" s="44" t="b">
        <v>0</v>
      </c>
      <c r="K37" s="36" t="s">
        <v>707</v>
      </c>
      <c r="L37" s="45" t="b">
        <f>FALSE()</f>
        <v>0</v>
      </c>
      <c r="M37" s="46" t="str">
        <f t="shared" si="9"/>
        <v>https://download.lenovo.com/Images/Parts/04Y2408/04Y2408_A.jpg</v>
      </c>
      <c r="N37" s="46" t="str">
        <f t="shared" si="10"/>
        <v>https://download.lenovo.com/Images/Parts/04Y2408/04Y2408_B.jpg</v>
      </c>
      <c r="O37" s="47" t="str">
        <f t="shared" si="11"/>
        <v>https://download.lenovo.com/Images/Parts/04Y2408/04Y2408_details.jpg</v>
      </c>
      <c r="P37" t="str">
        <f t="shared" si="12"/>
        <v/>
      </c>
      <c r="Q37" t="str">
        <f t="shared" si="13"/>
        <v/>
      </c>
      <c r="R37" t="str">
        <f t="shared" si="14"/>
        <v/>
      </c>
      <c r="S37" t="str">
        <f t="shared" si="15"/>
        <v/>
      </c>
      <c r="T37" t="str">
        <f t="shared" si="16"/>
        <v/>
      </c>
      <c r="U37" t="str">
        <f t="shared" si="17"/>
        <v/>
      </c>
      <c r="V37" s="42">
        <f>MATCH(G37,options!$D$1:$D$20,0)</f>
        <v>12</v>
      </c>
    </row>
    <row r="38" spans="1:22" ht="14" x14ac:dyDescent="0.15">
      <c r="C38" s="41"/>
      <c r="D38" s="41"/>
      <c r="E38" s="36"/>
      <c r="F38" s="36"/>
      <c r="G38" s="4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3" t="b">
        <f>TRUE()</f>
        <v>1</v>
      </c>
      <c r="J38" s="44" t="b">
        <v>0</v>
      </c>
      <c r="K38" s="36" t="s">
        <v>708</v>
      </c>
      <c r="L38" s="45" t="b">
        <f>FALSE()</f>
        <v>0</v>
      </c>
      <c r="M38" s="46" t="str">
        <f t="shared" si="9"/>
        <v>https://download.lenovo.com/Images/Parts/04Y2409/04Y2409_A.jpg</v>
      </c>
      <c r="N38" s="46" t="str">
        <f t="shared" si="10"/>
        <v>https://download.lenovo.com/Images/Parts/04Y2409/04Y2409_B.jpg</v>
      </c>
      <c r="O38" s="47" t="str">
        <f t="shared" si="11"/>
        <v>https://download.lenovo.com/Images/Parts/04Y2409/04Y2409_details.jpg</v>
      </c>
      <c r="P38" t="str">
        <f t="shared" si="12"/>
        <v/>
      </c>
      <c r="Q38" t="str">
        <f t="shared" si="13"/>
        <v/>
      </c>
      <c r="R38" t="str">
        <f t="shared" si="14"/>
        <v/>
      </c>
      <c r="S38" t="str">
        <f t="shared" si="15"/>
        <v/>
      </c>
      <c r="T38" t="str">
        <f t="shared" si="16"/>
        <v/>
      </c>
      <c r="U38" t="str">
        <f t="shared" si="17"/>
        <v/>
      </c>
      <c r="V38" s="42">
        <f>MATCH(G38,options!$D$1:$D$20,0)</f>
        <v>13</v>
      </c>
    </row>
    <row r="39" spans="1:22" ht="14" x14ac:dyDescent="0.15">
      <c r="C39" s="41"/>
      <c r="D39" s="41"/>
      <c r="E39" s="36"/>
      <c r="F39" s="36"/>
      <c r="G39" s="4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3" t="b">
        <f>TRUE()</f>
        <v>1</v>
      </c>
      <c r="J39" s="44" t="b">
        <v>0</v>
      </c>
      <c r="K39" s="36" t="s">
        <v>709</v>
      </c>
      <c r="L39" s="45" t="b">
        <f>FALSE()</f>
        <v>0</v>
      </c>
      <c r="M39" s="46" t="str">
        <f t="shared" si="9"/>
        <v>https://download.lenovo.com/Images/Parts/04Y2491/04Y2491_A.jpg</v>
      </c>
      <c r="N39" s="46" t="str">
        <f t="shared" si="10"/>
        <v>https://download.lenovo.com/Images/Parts/04Y2491/04Y2491_B.jpg</v>
      </c>
      <c r="O39" s="47" t="str">
        <f t="shared" si="11"/>
        <v>https://download.lenovo.com/Images/Parts/04Y2491/04Y2491_details.jpg</v>
      </c>
      <c r="P39" t="str">
        <f t="shared" si="12"/>
        <v/>
      </c>
      <c r="Q39" t="str">
        <f t="shared" si="13"/>
        <v/>
      </c>
      <c r="R39" t="str">
        <f t="shared" si="14"/>
        <v/>
      </c>
      <c r="S39" t="str">
        <f t="shared" si="15"/>
        <v/>
      </c>
      <c r="T39" t="str">
        <f t="shared" si="16"/>
        <v/>
      </c>
      <c r="U39" t="str">
        <f t="shared" si="17"/>
        <v/>
      </c>
      <c r="V39" s="42">
        <f>MATCH(G39,options!$D$1:$D$20,0)</f>
        <v>14</v>
      </c>
    </row>
    <row r="40" spans="1:22" ht="14" x14ac:dyDescent="0.15">
      <c r="C40" s="41"/>
      <c r="D40" s="41"/>
      <c r="E40" s="36"/>
      <c r="F40" s="36"/>
      <c r="G40" s="4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3" t="b">
        <f>TRUE()</f>
        <v>1</v>
      </c>
      <c r="J40" s="44" t="b">
        <v>0</v>
      </c>
      <c r="K40" s="36" t="s">
        <v>710</v>
      </c>
      <c r="L40" s="45" t="b">
        <f>FALSE()</f>
        <v>0</v>
      </c>
      <c r="M40" s="46" t="str">
        <f t="shared" si="9"/>
        <v>https://download.lenovo.com/Images/Parts/04Y2414/04Y2414_A.jpg</v>
      </c>
      <c r="N40" s="46" t="str">
        <f t="shared" si="10"/>
        <v>https://download.lenovo.com/Images/Parts/04Y2414/04Y2414_B.jpg</v>
      </c>
      <c r="O40" s="47" t="str">
        <f t="shared" si="11"/>
        <v>https://download.lenovo.com/Images/Parts/04Y2414/04Y2414_details.jpg</v>
      </c>
      <c r="P40" t="str">
        <f t="shared" si="12"/>
        <v/>
      </c>
      <c r="Q40" t="str">
        <f t="shared" si="13"/>
        <v/>
      </c>
      <c r="R40" t="str">
        <f t="shared" si="14"/>
        <v/>
      </c>
      <c r="S40" t="str">
        <f t="shared" si="15"/>
        <v/>
      </c>
      <c r="T40" t="str">
        <f t="shared" si="16"/>
        <v/>
      </c>
      <c r="U40" t="str">
        <f t="shared" si="17"/>
        <v/>
      </c>
      <c r="V40" s="42">
        <f>MATCH(G40,options!$D$1:$D$20,0)</f>
        <v>15</v>
      </c>
    </row>
    <row r="41" spans="1:22" ht="28" x14ac:dyDescent="0.15">
      <c r="C41" s="41"/>
      <c r="D41" s="41"/>
      <c r="E41" s="36"/>
      <c r="F41" s="36"/>
      <c r="G41" s="4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3" t="b">
        <f>TRUE()</f>
        <v>1</v>
      </c>
      <c r="J41" s="44" t="b">
        <v>0</v>
      </c>
      <c r="K41" s="36" t="s">
        <v>724</v>
      </c>
      <c r="L41" s="45" t="b">
        <f>TRUE()</f>
        <v>1</v>
      </c>
      <c r="M41" s="46" t="str">
        <f t="shared" si="9"/>
        <v>https://raw.githubusercontent.com/PatrickVibild/TellusAmazonPictures/master/pictures/Lenovo/T540/RG/USI/1.jpg</v>
      </c>
      <c r="N41" s="46" t="str">
        <f t="shared" si="10"/>
        <v>https://raw.githubusercontent.com/PatrickVibild/TellusAmazonPictures/master/pictures/Lenovo/T540/RG/USI/2.jpg</v>
      </c>
      <c r="O41" s="47" t="str">
        <f t="shared" si="11"/>
        <v>https://raw.githubusercontent.com/PatrickVibild/TellusAmazonPictures/master/pictures/Lenovo/T540/RG/USI/3.jpg</v>
      </c>
      <c r="P41" t="str">
        <f t="shared" si="12"/>
        <v>https://raw.githubusercontent.com/PatrickVibild/TellusAmazonPictures/master/pictures/Lenovo/T540/RG/USI/4.jpg</v>
      </c>
      <c r="Q41" t="str">
        <f t="shared" si="13"/>
        <v>https://raw.githubusercontent.com/PatrickVibild/TellusAmazonPictures/master/pictures/Lenovo/T540/RG/USI/5.jpg</v>
      </c>
      <c r="R41" t="str">
        <f t="shared" si="14"/>
        <v>https://raw.githubusercontent.com/PatrickVibild/TellusAmazonPictures/master/pictures/Lenovo/T540/RG/USI/6.jpg</v>
      </c>
      <c r="S41" t="str">
        <f t="shared" si="15"/>
        <v>https://raw.githubusercontent.com/PatrickVibild/TellusAmazonPictures/master/pictures/Lenovo/T540/RG/USI/7.jpg</v>
      </c>
      <c r="T41" t="str">
        <f t="shared" si="16"/>
        <v>https://raw.githubusercontent.com/PatrickVibild/TellusAmazonPictures/master/pictures/Lenovo/T540/RG/USI/8.jpg</v>
      </c>
      <c r="U41" t="str">
        <f t="shared" si="17"/>
        <v>https://raw.githubusercontent.com/PatrickVibild/TellusAmazonPictures/master/pictures/Lenovo/T540/RG/USI/9.jpg</v>
      </c>
      <c r="V41" s="42">
        <f>MATCH(G41,options!$D$1:$D$20,0)</f>
        <v>16</v>
      </c>
    </row>
    <row r="42" spans="1:22" ht="14" x14ac:dyDescent="0.15">
      <c r="C42" s="41"/>
      <c r="D42" s="41"/>
      <c r="E42" s="36"/>
      <c r="F42" s="36"/>
      <c r="G42" s="4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3" t="b">
        <f>TRUE()</f>
        <v>1</v>
      </c>
      <c r="J42" s="44" t="b">
        <v>0</v>
      </c>
      <c r="K42" s="36" t="s">
        <v>712</v>
      </c>
      <c r="L42" s="45" t="b">
        <f>FALSE()</f>
        <v>0</v>
      </c>
      <c r="M42" s="46" t="str">
        <f t="shared" si="9"/>
        <v>https://download.lenovo.com/Images/Parts/04Y2488/04Y2488_A.jpg</v>
      </c>
      <c r="N42" s="46" t="str">
        <f t="shared" si="10"/>
        <v>https://download.lenovo.com/Images/Parts/04Y2488/04Y2488_B.jpg</v>
      </c>
      <c r="O42" s="47" t="str">
        <f t="shared" si="11"/>
        <v>https://download.lenovo.com/Images/Parts/04Y2488/04Y2488_details.jpg</v>
      </c>
      <c r="P42" t="str">
        <f t="shared" si="12"/>
        <v/>
      </c>
      <c r="Q42" t="str">
        <f t="shared" si="13"/>
        <v/>
      </c>
      <c r="R42" t="str">
        <f t="shared" si="14"/>
        <v/>
      </c>
      <c r="S42" t="str">
        <f t="shared" si="15"/>
        <v/>
      </c>
      <c r="T42" t="str">
        <f t="shared" si="16"/>
        <v/>
      </c>
      <c r="U42" t="str">
        <f t="shared" si="17"/>
        <v/>
      </c>
      <c r="V42" s="42">
        <f>MATCH(G42,options!$D$1:$D$20,0)</f>
        <v>17</v>
      </c>
    </row>
    <row r="43" spans="1:22" ht="28" x14ac:dyDescent="0.15">
      <c r="C43" s="41"/>
      <c r="D43" s="41"/>
      <c r="E43" s="36"/>
      <c r="F43" s="36"/>
      <c r="G43" s="4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3" t="b">
        <f>TRUE()</f>
        <v>1</v>
      </c>
      <c r="J43" s="44" t="b">
        <v>0</v>
      </c>
      <c r="K43" s="36" t="s">
        <v>725</v>
      </c>
      <c r="L43" s="45" t="b">
        <f>TRUE()</f>
        <v>1</v>
      </c>
      <c r="M43" s="46" t="str">
        <f t="shared" si="9"/>
        <v>https://raw.githubusercontent.com/PatrickVibild/TellusAmazonPictures/master/pictures/Lenovo/T540/RG/US/1.jpg</v>
      </c>
      <c r="N43" s="46" t="str">
        <f t="shared" si="10"/>
        <v>https://raw.githubusercontent.com/PatrickVibild/TellusAmazonPictures/master/pictures/Lenovo/T540/RG/US/2.jpg</v>
      </c>
      <c r="O43" s="47" t="str">
        <f t="shared" si="11"/>
        <v>https://raw.githubusercontent.com/PatrickVibild/TellusAmazonPictures/master/pictures/Lenovo/T540/RG/US/3.jpg</v>
      </c>
      <c r="P43" t="str">
        <f t="shared" si="12"/>
        <v>https://raw.githubusercontent.com/PatrickVibild/TellusAmazonPictures/master/pictures/Lenovo/T540/RG/US/4.jpg</v>
      </c>
      <c r="Q43" t="str">
        <f t="shared" si="13"/>
        <v>https://raw.githubusercontent.com/PatrickVibild/TellusAmazonPictures/master/pictures/Lenovo/T540/RG/US/5.jpg</v>
      </c>
      <c r="R43" t="str">
        <f t="shared" si="14"/>
        <v>https://raw.githubusercontent.com/PatrickVibild/TellusAmazonPictures/master/pictures/Lenovo/T540/RG/US/6.jpg</v>
      </c>
      <c r="S43" t="str">
        <f t="shared" si="15"/>
        <v>https://raw.githubusercontent.com/PatrickVibild/TellusAmazonPictures/master/pictures/Lenovo/T540/RG/US/7.jpg</v>
      </c>
      <c r="T43" t="str">
        <f t="shared" si="16"/>
        <v>https://raw.githubusercontent.com/PatrickVibild/TellusAmazonPictures/master/pictures/Lenovo/T540/RG/US/8.jpg</v>
      </c>
      <c r="U43" t="str">
        <f t="shared" si="17"/>
        <v>https://raw.githubusercontent.com/PatrickVibild/TellusAmazonPictures/master/pictures/Lenovo/T540/RG/US/9.jpg</v>
      </c>
      <c r="V43" s="42">
        <f>MATCH(G43,options!$D$1:$D$20,0)</f>
        <v>18</v>
      </c>
    </row>
    <row r="44" spans="1:22" x14ac:dyDescent="0.15">
      <c r="E44" s="54"/>
      <c r="F44" s="55"/>
      <c r="G44" s="55"/>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5"/>
      <c r="J44" s="55"/>
      <c r="K44" s="46"/>
      <c r="L44" s="46"/>
      <c r="M44" s="46" t="str">
        <f t="shared" si="9"/>
        <v/>
      </c>
      <c r="N44" s="46" t="str">
        <f t="shared" si="10"/>
        <v/>
      </c>
      <c r="O44" s="47" t="str">
        <f t="shared" si="11"/>
        <v/>
      </c>
      <c r="P44" t="str">
        <f t="shared" si="12"/>
        <v/>
      </c>
      <c r="Q44" t="str">
        <f t="shared" si="13"/>
        <v/>
      </c>
      <c r="R44" t="str">
        <f t="shared" si="14"/>
        <v/>
      </c>
      <c r="S44" t="str">
        <f t="shared" si="15"/>
        <v/>
      </c>
      <c r="T44" t="str">
        <f t="shared" si="16"/>
        <v/>
      </c>
      <c r="U44" t="str">
        <f t="shared" si="17"/>
        <v/>
      </c>
      <c r="V44" s="42" t="e">
        <f>MATCH(G44,options!$D$1:$D$20,0)</f>
        <v>#N/A</v>
      </c>
    </row>
    <row r="45" spans="1:22" x14ac:dyDescent="0.15">
      <c r="E45" s="54"/>
      <c r="F45" s="55"/>
      <c r="G45" s="55"/>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5"/>
      <c r="J45" s="55"/>
      <c r="K45" s="46"/>
      <c r="L45" s="46"/>
      <c r="M45" s="46" t="str">
        <f t="shared" si="9"/>
        <v/>
      </c>
      <c r="N45" s="46" t="str">
        <f t="shared" si="10"/>
        <v/>
      </c>
      <c r="O45" s="47" t="str">
        <f t="shared" si="11"/>
        <v/>
      </c>
      <c r="P45" t="str">
        <f t="shared" si="12"/>
        <v/>
      </c>
      <c r="Q45" t="str">
        <f t="shared" si="13"/>
        <v/>
      </c>
      <c r="R45" t="str">
        <f t="shared" si="14"/>
        <v/>
      </c>
      <c r="S45" t="str">
        <f t="shared" si="15"/>
        <v/>
      </c>
      <c r="T45" t="str">
        <f t="shared" si="16"/>
        <v/>
      </c>
      <c r="U45" t="str">
        <f t="shared" si="17"/>
        <v/>
      </c>
      <c r="V45" s="42" t="e">
        <f>MATCH(G45,options!$D$1:$D$20,0)</f>
        <v>#N/A</v>
      </c>
    </row>
    <row r="46" spans="1:22" x14ac:dyDescent="0.15">
      <c r="E46" s="54"/>
      <c r="F46" s="55"/>
      <c r="G46" s="55"/>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5"/>
      <c r="J46" s="55"/>
      <c r="K46" s="46"/>
      <c r="L46" s="46"/>
      <c r="M46" s="46" t="str">
        <f t="shared" si="9"/>
        <v/>
      </c>
      <c r="N46" s="46" t="str">
        <f t="shared" si="10"/>
        <v/>
      </c>
      <c r="O46" s="47" t="str">
        <f t="shared" si="11"/>
        <v/>
      </c>
      <c r="P46" t="str">
        <f t="shared" si="12"/>
        <v/>
      </c>
      <c r="Q46" t="str">
        <f t="shared" si="13"/>
        <v/>
      </c>
      <c r="R46" t="str">
        <f t="shared" si="14"/>
        <v/>
      </c>
      <c r="S46" t="str">
        <f t="shared" si="15"/>
        <v/>
      </c>
      <c r="T46" t="str">
        <f t="shared" si="16"/>
        <v/>
      </c>
      <c r="U46" t="str">
        <f t="shared" si="17"/>
        <v/>
      </c>
      <c r="V46" s="42" t="e">
        <f>MATCH(G46,options!$D$1:$D$20,0)</f>
        <v>#N/A</v>
      </c>
    </row>
    <row r="47" spans="1:22" x14ac:dyDescent="0.15">
      <c r="E47" s="54"/>
      <c r="F47" s="55"/>
      <c r="G47" s="55"/>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5"/>
      <c r="J47" s="55"/>
      <c r="K47" s="46"/>
      <c r="L47" s="46"/>
      <c r="M47" s="46" t="str">
        <f t="shared" si="9"/>
        <v/>
      </c>
      <c r="N47" s="46" t="str">
        <f t="shared" si="10"/>
        <v/>
      </c>
      <c r="O47" s="47" t="str">
        <f t="shared" si="11"/>
        <v/>
      </c>
      <c r="P47" t="str">
        <f t="shared" si="12"/>
        <v/>
      </c>
      <c r="Q47" t="str">
        <f t="shared" si="13"/>
        <v/>
      </c>
      <c r="R47" t="str">
        <f t="shared" si="14"/>
        <v/>
      </c>
      <c r="S47" t="str">
        <f t="shared" si="15"/>
        <v/>
      </c>
      <c r="T47" t="str">
        <f t="shared" si="16"/>
        <v/>
      </c>
      <c r="U47" t="str">
        <f t="shared" si="17"/>
        <v/>
      </c>
      <c r="V47" s="42" t="e">
        <f>MATCH(G47,options!$D$1:$D$20,0)</f>
        <v>#N/A</v>
      </c>
    </row>
    <row r="48" spans="1:22" x14ac:dyDescent="0.15">
      <c r="E48" s="54"/>
      <c r="F48" s="55"/>
      <c r="G48" s="55"/>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5"/>
      <c r="J48" s="55"/>
      <c r="K48" s="46"/>
      <c r="L48" s="46"/>
      <c r="M48" s="46" t="str">
        <f t="shared" si="9"/>
        <v/>
      </c>
      <c r="N48" s="46" t="str">
        <f t="shared" si="10"/>
        <v/>
      </c>
      <c r="O48" s="47" t="str">
        <f t="shared" si="11"/>
        <v/>
      </c>
      <c r="P48" t="str">
        <f t="shared" si="12"/>
        <v/>
      </c>
      <c r="Q48" t="str">
        <f t="shared" si="13"/>
        <v/>
      </c>
      <c r="R48" t="str">
        <f t="shared" si="14"/>
        <v/>
      </c>
      <c r="S48" t="str">
        <f t="shared" si="15"/>
        <v/>
      </c>
      <c r="T48" t="str">
        <f t="shared" si="16"/>
        <v/>
      </c>
      <c r="U48" t="str">
        <f t="shared" si="17"/>
        <v/>
      </c>
      <c r="V48" s="42" t="e">
        <f>MATCH(G48,options!$D$1:$D$20,0)</f>
        <v>#N/A</v>
      </c>
    </row>
    <row r="49" spans="5:22" x14ac:dyDescent="0.15">
      <c r="E49" s="54"/>
      <c r="F49" s="55"/>
      <c r="G49" s="55"/>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5"/>
      <c r="J49" s="55"/>
      <c r="K49" s="46"/>
      <c r="L49" s="46"/>
      <c r="M49" s="46" t="str">
        <f t="shared" si="9"/>
        <v/>
      </c>
      <c r="N49" s="46" t="str">
        <f t="shared" si="10"/>
        <v/>
      </c>
      <c r="O49" s="47" t="str">
        <f t="shared" si="11"/>
        <v/>
      </c>
      <c r="P49" t="str">
        <f t="shared" si="12"/>
        <v/>
      </c>
      <c r="Q49" t="str">
        <f t="shared" si="13"/>
        <v/>
      </c>
      <c r="R49" t="str">
        <f t="shared" si="14"/>
        <v/>
      </c>
      <c r="S49" t="str">
        <f t="shared" si="15"/>
        <v/>
      </c>
      <c r="T49" t="str">
        <f t="shared" si="16"/>
        <v/>
      </c>
      <c r="U49" t="str">
        <f t="shared" si="17"/>
        <v/>
      </c>
      <c r="V49" s="42" t="e">
        <f>MATCH(G49,options!$D$1:$D$20,0)</f>
        <v>#N/A</v>
      </c>
    </row>
    <row r="50" spans="5:22" x14ac:dyDescent="0.15">
      <c r="E50" s="54"/>
      <c r="F50" s="55"/>
      <c r="G50" s="55"/>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5"/>
      <c r="J50" s="55"/>
      <c r="K50" s="46"/>
      <c r="L50" s="46"/>
      <c r="M50" s="46" t="str">
        <f t="shared" si="9"/>
        <v/>
      </c>
      <c r="N50" s="46" t="str">
        <f t="shared" si="10"/>
        <v/>
      </c>
      <c r="O50" s="47" t="str">
        <f t="shared" si="11"/>
        <v/>
      </c>
      <c r="P50" t="str">
        <f t="shared" si="12"/>
        <v/>
      </c>
      <c r="Q50" t="str">
        <f t="shared" si="13"/>
        <v/>
      </c>
      <c r="R50" t="str">
        <f t="shared" si="14"/>
        <v/>
      </c>
      <c r="S50" t="str">
        <f t="shared" si="15"/>
        <v/>
      </c>
      <c r="T50" t="str">
        <f t="shared" si="16"/>
        <v/>
      </c>
      <c r="U50" t="str">
        <f t="shared" si="17"/>
        <v/>
      </c>
      <c r="V50" s="42" t="e">
        <f>MATCH(G50,options!$D$1:$D$20,0)</f>
        <v>#N/A</v>
      </c>
    </row>
    <row r="51" spans="5:22" x14ac:dyDescent="0.15">
      <c r="E51" s="54"/>
      <c r="F51" s="55"/>
      <c r="G51" s="55"/>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5"/>
      <c r="J51" s="55"/>
      <c r="K51" s="46"/>
      <c r="L51" s="46"/>
      <c r="M51" s="46" t="str">
        <f t="shared" si="9"/>
        <v/>
      </c>
      <c r="N51" s="46" t="str">
        <f t="shared" si="10"/>
        <v/>
      </c>
      <c r="O51" s="47" t="str">
        <f t="shared" si="11"/>
        <v/>
      </c>
      <c r="P51" t="str">
        <f t="shared" si="12"/>
        <v/>
      </c>
      <c r="Q51" t="str">
        <f t="shared" si="13"/>
        <v/>
      </c>
      <c r="R51" t="str">
        <f t="shared" si="14"/>
        <v/>
      </c>
      <c r="S51" t="str">
        <f t="shared" si="15"/>
        <v/>
      </c>
      <c r="T51" t="str">
        <f t="shared" si="16"/>
        <v/>
      </c>
      <c r="U51" t="str">
        <f t="shared" si="17"/>
        <v/>
      </c>
      <c r="V51" s="42" t="e">
        <f>MATCH(G51,options!$D$1:$D$20,0)</f>
        <v>#N/A</v>
      </c>
    </row>
    <row r="52" spans="5:22" x14ac:dyDescent="0.15">
      <c r="E52" s="54"/>
      <c r="F52" s="55"/>
      <c r="G52" s="55"/>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5"/>
      <c r="J52" s="55"/>
      <c r="K52" s="46"/>
      <c r="L52" s="46"/>
      <c r="M52" s="46" t="str">
        <f t="shared" si="9"/>
        <v/>
      </c>
      <c r="N52" s="46" t="str">
        <f t="shared" si="10"/>
        <v/>
      </c>
      <c r="O52" s="47" t="str">
        <f t="shared" si="11"/>
        <v/>
      </c>
      <c r="P52" t="str">
        <f t="shared" si="12"/>
        <v/>
      </c>
      <c r="Q52" t="str">
        <f t="shared" si="13"/>
        <v/>
      </c>
      <c r="R52" t="str">
        <f t="shared" si="14"/>
        <v/>
      </c>
      <c r="S52" t="str">
        <f t="shared" si="15"/>
        <v/>
      </c>
      <c r="T52" t="str">
        <f t="shared" si="16"/>
        <v/>
      </c>
      <c r="U52" t="str">
        <f t="shared" si="17"/>
        <v/>
      </c>
      <c r="V52" s="42" t="e">
        <f>MATCH(G52,options!$D$1:$D$20,0)</f>
        <v>#N/A</v>
      </c>
    </row>
    <row r="53" spans="5:22" x14ac:dyDescent="0.15">
      <c r="E53" s="54"/>
      <c r="F53" s="55"/>
      <c r="G53" s="55"/>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5"/>
      <c r="J53" s="55"/>
      <c r="K53" s="46"/>
      <c r="L53" s="46"/>
      <c r="M53" s="46" t="str">
        <f t="shared" si="9"/>
        <v/>
      </c>
      <c r="N53" s="46" t="str">
        <f t="shared" si="10"/>
        <v/>
      </c>
      <c r="O53" s="47" t="str">
        <f t="shared" si="11"/>
        <v/>
      </c>
      <c r="P53" t="str">
        <f t="shared" si="12"/>
        <v/>
      </c>
      <c r="Q53" t="str">
        <f t="shared" si="13"/>
        <v/>
      </c>
      <c r="R53" t="str">
        <f t="shared" si="14"/>
        <v/>
      </c>
      <c r="S53" t="str">
        <f t="shared" si="15"/>
        <v/>
      </c>
      <c r="T53" t="str">
        <f t="shared" si="16"/>
        <v/>
      </c>
      <c r="U53" t="str">
        <f t="shared" si="17"/>
        <v/>
      </c>
      <c r="V53" s="42" t="e">
        <f>MATCH(G53,options!$D$1:$D$20,0)</f>
        <v>#N/A</v>
      </c>
    </row>
    <row r="54" spans="5:22" x14ac:dyDescent="0.15">
      <c r="E54" s="54"/>
      <c r="F54" s="55"/>
      <c r="G54" s="55"/>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5"/>
      <c r="J54" s="55"/>
      <c r="K54" s="46"/>
      <c r="L54" s="46"/>
      <c r="M54" s="46" t="str">
        <f t="shared" si="9"/>
        <v/>
      </c>
      <c r="N54" s="46" t="str">
        <f t="shared" si="10"/>
        <v/>
      </c>
      <c r="O54" s="47" t="str">
        <f t="shared" si="11"/>
        <v/>
      </c>
      <c r="P54" t="str">
        <f t="shared" si="12"/>
        <v/>
      </c>
      <c r="Q54" t="str">
        <f t="shared" si="13"/>
        <v/>
      </c>
      <c r="R54" t="str">
        <f t="shared" si="14"/>
        <v/>
      </c>
      <c r="S54" t="str">
        <f t="shared" si="15"/>
        <v/>
      </c>
      <c r="T54" t="str">
        <f t="shared" si="16"/>
        <v/>
      </c>
      <c r="U54" t="str">
        <f t="shared" si="17"/>
        <v/>
      </c>
      <c r="V54" s="42" t="e">
        <f>MATCH(G54,options!$D$1:$D$20,0)</f>
        <v>#N/A</v>
      </c>
    </row>
    <row r="55" spans="5:22" x14ac:dyDescent="0.15">
      <c r="E55" s="54"/>
      <c r="F55" s="55"/>
      <c r="G55" s="55"/>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5"/>
      <c r="J55" s="55"/>
      <c r="K55" s="46"/>
      <c r="L55" s="46"/>
      <c r="M55" s="46" t="str">
        <f t="shared" si="9"/>
        <v/>
      </c>
      <c r="N55" s="46" t="str">
        <f t="shared" si="10"/>
        <v/>
      </c>
      <c r="O55" s="47" t="str">
        <f t="shared" si="11"/>
        <v/>
      </c>
      <c r="P55" t="str">
        <f t="shared" si="12"/>
        <v/>
      </c>
      <c r="Q55" t="str">
        <f t="shared" si="13"/>
        <v/>
      </c>
      <c r="R55" t="str">
        <f t="shared" si="14"/>
        <v/>
      </c>
      <c r="S55" t="str">
        <f t="shared" si="15"/>
        <v/>
      </c>
      <c r="T55" t="str">
        <f t="shared" si="16"/>
        <v/>
      </c>
      <c r="U55" t="str">
        <f t="shared" si="17"/>
        <v/>
      </c>
      <c r="V55" s="42" t="e">
        <f>MATCH(G55,options!$D$1:$D$20,0)</f>
        <v>#N/A</v>
      </c>
    </row>
    <row r="56" spans="5:22" x14ac:dyDescent="0.15">
      <c r="E56" s="54"/>
      <c r="F56" s="55"/>
      <c r="G56" s="55"/>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5"/>
      <c r="J56" s="55"/>
      <c r="K56" s="46"/>
      <c r="L56" s="46"/>
      <c r="M56" s="46" t="str">
        <f t="shared" si="9"/>
        <v/>
      </c>
      <c r="N56" s="46" t="str">
        <f t="shared" si="10"/>
        <v/>
      </c>
      <c r="O56" s="47" t="str">
        <f t="shared" si="11"/>
        <v/>
      </c>
      <c r="P56" t="str">
        <f t="shared" si="12"/>
        <v/>
      </c>
      <c r="Q56" t="str">
        <f t="shared" si="13"/>
        <v/>
      </c>
      <c r="R56" t="str">
        <f t="shared" si="14"/>
        <v/>
      </c>
      <c r="S56" t="str">
        <f t="shared" si="15"/>
        <v/>
      </c>
      <c r="T56" t="str">
        <f t="shared" si="16"/>
        <v/>
      </c>
      <c r="U56" t="str">
        <f t="shared" si="17"/>
        <v/>
      </c>
      <c r="V56" s="42" t="e">
        <f>MATCH(G56,options!$D$1:$D$20,0)</f>
        <v>#N/A</v>
      </c>
    </row>
    <row r="57" spans="5:22" x14ac:dyDescent="0.15">
      <c r="E57" s="54"/>
      <c r="F57" s="55"/>
      <c r="G57" s="55"/>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5"/>
      <c r="J57" s="55"/>
      <c r="K57" s="46"/>
      <c r="L57" s="46"/>
      <c r="M57" s="46" t="str">
        <f t="shared" si="9"/>
        <v/>
      </c>
      <c r="N57" s="46" t="str">
        <f t="shared" si="10"/>
        <v/>
      </c>
      <c r="O57" s="47" t="str">
        <f t="shared" si="11"/>
        <v/>
      </c>
      <c r="P57" t="str">
        <f t="shared" si="12"/>
        <v/>
      </c>
      <c r="Q57" t="str">
        <f t="shared" si="13"/>
        <v/>
      </c>
      <c r="R57" t="str">
        <f t="shared" si="14"/>
        <v/>
      </c>
      <c r="S57" t="str">
        <f t="shared" si="15"/>
        <v/>
      </c>
      <c r="T57" t="str">
        <f t="shared" si="16"/>
        <v/>
      </c>
      <c r="U57" t="str">
        <f t="shared" si="17"/>
        <v/>
      </c>
      <c r="V57" s="42" t="e">
        <f>MATCH(G57,options!$D$1:$D$20,0)</f>
        <v>#N/A</v>
      </c>
    </row>
    <row r="58" spans="5:22" x14ac:dyDescent="0.15">
      <c r="E58" s="54"/>
      <c r="F58" s="55"/>
      <c r="G58" s="55"/>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5"/>
      <c r="J58" s="55"/>
      <c r="K58" s="46"/>
      <c r="L58" s="46"/>
      <c r="M58" s="46" t="str">
        <f t="shared" si="9"/>
        <v/>
      </c>
      <c r="N58" s="46" t="str">
        <f t="shared" si="10"/>
        <v/>
      </c>
      <c r="O58" s="47" t="str">
        <f t="shared" si="11"/>
        <v/>
      </c>
      <c r="P58" t="str">
        <f t="shared" si="12"/>
        <v/>
      </c>
      <c r="Q58" t="str">
        <f t="shared" si="13"/>
        <v/>
      </c>
      <c r="R58" t="str">
        <f t="shared" si="14"/>
        <v/>
      </c>
      <c r="S58" t="str">
        <f t="shared" si="15"/>
        <v/>
      </c>
      <c r="T58" t="str">
        <f t="shared" si="16"/>
        <v/>
      </c>
      <c r="U58" t="str">
        <f t="shared" si="17"/>
        <v/>
      </c>
      <c r="V58" s="42" t="e">
        <f>MATCH(G58,options!$D$1:$D$20,0)</f>
        <v>#N/A</v>
      </c>
    </row>
    <row r="59" spans="5:22" x14ac:dyDescent="0.15">
      <c r="E59" s="54"/>
      <c r="F59" s="55"/>
      <c r="G59" s="55"/>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5"/>
      <c r="J59" s="55"/>
      <c r="K59" s="46"/>
      <c r="L59" s="46"/>
      <c r="M59" s="46" t="str">
        <f t="shared" si="9"/>
        <v/>
      </c>
      <c r="N59" s="46" t="str">
        <f t="shared" si="10"/>
        <v/>
      </c>
      <c r="O59" s="47" t="str">
        <f t="shared" si="11"/>
        <v/>
      </c>
      <c r="P59" t="str">
        <f t="shared" si="12"/>
        <v/>
      </c>
      <c r="Q59" t="str">
        <f t="shared" si="13"/>
        <v/>
      </c>
      <c r="R59" t="str">
        <f t="shared" si="14"/>
        <v/>
      </c>
      <c r="S59" t="str">
        <f t="shared" si="15"/>
        <v/>
      </c>
      <c r="T59" t="str">
        <f t="shared" si="16"/>
        <v/>
      </c>
      <c r="U59" t="str">
        <f t="shared" si="17"/>
        <v/>
      </c>
      <c r="V59" s="42" t="e">
        <f>MATCH(G59,options!$D$1:$D$20,0)</f>
        <v>#N/A</v>
      </c>
    </row>
    <row r="60" spans="5:22" x14ac:dyDescent="0.15">
      <c r="E60" s="54"/>
      <c r="F60" s="55"/>
      <c r="G60" s="55"/>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5"/>
      <c r="J60" s="55"/>
      <c r="K60" s="46"/>
      <c r="L60" s="46"/>
      <c r="M60" s="46" t="str">
        <f t="shared" si="9"/>
        <v/>
      </c>
      <c r="N60" s="46" t="str">
        <f t="shared" si="10"/>
        <v/>
      </c>
      <c r="O60" s="47" t="str">
        <f t="shared" si="11"/>
        <v/>
      </c>
      <c r="P60" t="str">
        <f t="shared" si="12"/>
        <v/>
      </c>
      <c r="Q60" t="str">
        <f t="shared" si="13"/>
        <v/>
      </c>
      <c r="R60" t="str">
        <f t="shared" si="14"/>
        <v/>
      </c>
      <c r="S60" t="str">
        <f t="shared" si="15"/>
        <v/>
      </c>
      <c r="T60" t="str">
        <f t="shared" si="16"/>
        <v/>
      </c>
      <c r="U60" t="str">
        <f t="shared" si="17"/>
        <v/>
      </c>
      <c r="V60" s="42" t="e">
        <f>MATCH(G60,options!$D$1:$D$20,0)</f>
        <v>#N/A</v>
      </c>
    </row>
    <row r="61" spans="5:22" x14ac:dyDescent="0.15">
      <c r="E61" s="54"/>
      <c r="F61" s="55"/>
      <c r="G61" s="55"/>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5"/>
      <c r="J61" s="55"/>
      <c r="K61" s="46"/>
      <c r="L61" s="46"/>
      <c r="M61" s="46" t="str">
        <f t="shared" si="9"/>
        <v/>
      </c>
      <c r="N61" s="46" t="str">
        <f t="shared" si="10"/>
        <v/>
      </c>
      <c r="O61" s="47" t="str">
        <f t="shared" si="11"/>
        <v/>
      </c>
      <c r="P61" t="str">
        <f t="shared" si="12"/>
        <v/>
      </c>
      <c r="Q61" t="str">
        <f t="shared" si="13"/>
        <v/>
      </c>
      <c r="R61" t="str">
        <f t="shared" si="14"/>
        <v/>
      </c>
      <c r="S61" t="str">
        <f t="shared" si="15"/>
        <v/>
      </c>
      <c r="T61" t="str">
        <f t="shared" si="16"/>
        <v/>
      </c>
      <c r="U61" t="str">
        <f t="shared" si="17"/>
        <v/>
      </c>
      <c r="V61" s="42" t="e">
        <f>MATCH(G61,options!$D$1:$D$20,0)</f>
        <v>#N/A</v>
      </c>
    </row>
    <row r="62" spans="5:22" x14ac:dyDescent="0.15">
      <c r="E62" s="54"/>
      <c r="F62" s="55"/>
      <c r="G62" s="55"/>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5"/>
      <c r="J62" s="55"/>
      <c r="K62" s="46"/>
      <c r="L62" s="46"/>
      <c r="M62" s="46" t="str">
        <f t="shared" si="9"/>
        <v/>
      </c>
      <c r="N62" s="46" t="str">
        <f t="shared" si="10"/>
        <v/>
      </c>
      <c r="O62" s="47" t="str">
        <f t="shared" si="11"/>
        <v/>
      </c>
      <c r="P62" t="str">
        <f t="shared" si="12"/>
        <v/>
      </c>
      <c r="Q62" t="str">
        <f t="shared" si="13"/>
        <v/>
      </c>
      <c r="R62" t="str">
        <f t="shared" si="14"/>
        <v/>
      </c>
      <c r="S62" t="str">
        <f t="shared" si="15"/>
        <v/>
      </c>
      <c r="T62" t="str">
        <f t="shared" si="16"/>
        <v/>
      </c>
      <c r="U62" t="str">
        <f t="shared" si="17"/>
        <v/>
      </c>
      <c r="V62" s="42" t="e">
        <f>MATCH(G62,options!$D$1:$D$20,0)</f>
        <v>#N/A</v>
      </c>
    </row>
    <row r="63" spans="5:22" x14ac:dyDescent="0.15">
      <c r="E63" s="54"/>
      <c r="F63" s="55"/>
      <c r="G63" s="55"/>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5"/>
      <c r="J63" s="55"/>
      <c r="K63" s="46"/>
      <c r="L63" s="46"/>
      <c r="M63" s="46" t="str">
        <f t="shared" si="9"/>
        <v/>
      </c>
      <c r="N63" s="46" t="str">
        <f t="shared" si="10"/>
        <v/>
      </c>
      <c r="O63" s="47" t="str">
        <f t="shared" si="11"/>
        <v/>
      </c>
      <c r="P63" t="str">
        <f t="shared" si="12"/>
        <v/>
      </c>
      <c r="Q63" t="str">
        <f t="shared" si="13"/>
        <v/>
      </c>
      <c r="R63" t="str">
        <f t="shared" si="14"/>
        <v/>
      </c>
      <c r="S63" t="str">
        <f t="shared" si="15"/>
        <v/>
      </c>
      <c r="T63" t="str">
        <f t="shared" si="16"/>
        <v/>
      </c>
      <c r="U63" t="str">
        <f t="shared" si="17"/>
        <v/>
      </c>
      <c r="V63" s="42" t="e">
        <f>MATCH(G63,options!$D$1:$D$20,0)</f>
        <v>#N/A</v>
      </c>
    </row>
    <row r="64" spans="5:22" x14ac:dyDescent="0.15">
      <c r="E64" s="54"/>
      <c r="F64" s="55"/>
      <c r="G64" s="55"/>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5"/>
      <c r="J64" s="55"/>
      <c r="K64" s="46"/>
      <c r="L64" s="46"/>
      <c r="M64" s="46" t="str">
        <f t="shared" si="9"/>
        <v/>
      </c>
      <c r="N64" s="46" t="str">
        <f t="shared" si="10"/>
        <v/>
      </c>
      <c r="O64" s="47" t="str">
        <f t="shared" si="11"/>
        <v/>
      </c>
      <c r="P64" t="str">
        <f t="shared" si="12"/>
        <v/>
      </c>
      <c r="Q64" t="str">
        <f t="shared" si="13"/>
        <v/>
      </c>
      <c r="R64" t="str">
        <f t="shared" si="14"/>
        <v/>
      </c>
      <c r="S64" t="str">
        <f t="shared" si="15"/>
        <v/>
      </c>
      <c r="T64" t="str">
        <f t="shared" si="16"/>
        <v/>
      </c>
      <c r="U64" t="str">
        <f t="shared" si="17"/>
        <v/>
      </c>
      <c r="V64" s="42" t="e">
        <f>MATCH(G64,options!$D$1:$D$20,0)</f>
        <v>#N/A</v>
      </c>
    </row>
    <row r="65" spans="5:22" x14ac:dyDescent="0.15">
      <c r="E65" s="54"/>
      <c r="F65" s="55"/>
      <c r="G65" s="55"/>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5"/>
      <c r="J65" s="55"/>
      <c r="K65" s="46"/>
      <c r="L65" s="46"/>
      <c r="M65" s="46" t="str">
        <f t="shared" si="9"/>
        <v/>
      </c>
      <c r="N65" s="46" t="str">
        <f t="shared" si="10"/>
        <v/>
      </c>
      <c r="O65" s="47" t="str">
        <f t="shared" si="11"/>
        <v/>
      </c>
      <c r="P65" t="str">
        <f t="shared" si="12"/>
        <v/>
      </c>
      <c r="Q65" t="str">
        <f t="shared" si="13"/>
        <v/>
      </c>
      <c r="R65" t="str">
        <f t="shared" si="14"/>
        <v/>
      </c>
      <c r="S65" t="str">
        <f t="shared" si="15"/>
        <v/>
      </c>
      <c r="T65" t="str">
        <f t="shared" si="16"/>
        <v/>
      </c>
      <c r="U65" t="str">
        <f t="shared" si="17"/>
        <v/>
      </c>
      <c r="V65" s="42" t="e">
        <f>MATCH(G65,options!$D$1:$D$20,0)</f>
        <v>#N/A</v>
      </c>
    </row>
    <row r="66" spans="5:22" x14ac:dyDescent="0.15">
      <c r="E66" s="54"/>
      <c r="F66" s="55"/>
      <c r="G66" s="55"/>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5"/>
      <c r="J66" s="55"/>
      <c r="K66" s="46"/>
      <c r="L66" s="46"/>
      <c r="M66" s="46" t="str">
        <f t="shared" si="9"/>
        <v/>
      </c>
      <c r="N66" s="46" t="str">
        <f t="shared" si="10"/>
        <v/>
      </c>
      <c r="O66" s="47" t="str">
        <f t="shared" si="11"/>
        <v/>
      </c>
      <c r="P66" t="str">
        <f t="shared" si="12"/>
        <v/>
      </c>
      <c r="Q66" t="str">
        <f t="shared" si="13"/>
        <v/>
      </c>
      <c r="R66" t="str">
        <f t="shared" si="14"/>
        <v/>
      </c>
      <c r="S66" t="str">
        <f t="shared" si="15"/>
        <v/>
      </c>
      <c r="T66" t="str">
        <f t="shared" si="16"/>
        <v/>
      </c>
      <c r="U66" t="str">
        <f t="shared" si="17"/>
        <v/>
      </c>
      <c r="V66" s="42" t="e">
        <f>MATCH(G66,options!$D$1:$D$20,0)</f>
        <v>#N/A</v>
      </c>
    </row>
    <row r="67" spans="5:22" x14ac:dyDescent="0.15">
      <c r="E67" s="54"/>
      <c r="F67" s="55"/>
      <c r="G67" s="55"/>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5"/>
      <c r="J67" s="55"/>
      <c r="K67" s="46"/>
      <c r="L67" s="46"/>
      <c r="M67" s="46" t="str">
        <f t="shared" si="9"/>
        <v/>
      </c>
      <c r="N67" s="46" t="str">
        <f t="shared" si="10"/>
        <v/>
      </c>
      <c r="O67" s="47" t="str">
        <f t="shared" si="11"/>
        <v/>
      </c>
      <c r="P67" t="str">
        <f t="shared" si="12"/>
        <v/>
      </c>
      <c r="Q67" t="str">
        <f t="shared" si="13"/>
        <v/>
      </c>
      <c r="R67" t="str">
        <f t="shared" si="14"/>
        <v/>
      </c>
      <c r="S67" t="str">
        <f t="shared" si="15"/>
        <v/>
      </c>
      <c r="T67" t="str">
        <f t="shared" si="16"/>
        <v/>
      </c>
      <c r="U67" t="str">
        <f t="shared" si="17"/>
        <v/>
      </c>
      <c r="V67" s="42" t="e">
        <f>MATCH(G67,options!$D$1:$D$20,0)</f>
        <v>#N/A</v>
      </c>
    </row>
    <row r="68" spans="5:22" x14ac:dyDescent="0.15">
      <c r="E68" s="54"/>
      <c r="F68" s="55"/>
      <c r="G68" s="55"/>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5"/>
      <c r="J68" s="55"/>
      <c r="K68" s="46"/>
      <c r="L68" s="46"/>
      <c r="M68" s="46" t="str">
        <f t="shared" ref="M68:M99" si="18">IF(ISBLANK(K68),"",IF(L68, "https://raw.githubusercontent.com/PatrickVibild/TellusAmazonPictures/master/pictures/"&amp;K68&amp;"/1.jpg","https://download.lenovo.com/Images/Parts/"&amp;K68&amp;"/"&amp;K68&amp;"_A.jpg"))</f>
        <v/>
      </c>
      <c r="N68" s="46" t="str">
        <f t="shared" ref="N68:N103" si="19">IF(ISBLANK(K68),"",IF(L68, "https://raw.githubusercontent.com/PatrickVibild/TellusAmazonPictures/master/pictures/"&amp;K68&amp;"/2.jpg","https://download.lenovo.com/Images/Parts/"&amp;K68&amp;"/"&amp;K68&amp;"_B.jpg"))</f>
        <v/>
      </c>
      <c r="O68" s="4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2" t="e">
        <f>MATCH(G68,options!$D$1:$D$20,0)</f>
        <v>#N/A</v>
      </c>
    </row>
    <row r="69" spans="5:22" x14ac:dyDescent="0.15">
      <c r="E69" s="54"/>
      <c r="F69" s="55"/>
      <c r="G69" s="55"/>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5"/>
      <c r="J69" s="55"/>
      <c r="K69" s="46"/>
      <c r="L69" s="46"/>
      <c r="M69" s="46" t="str">
        <f t="shared" si="18"/>
        <v/>
      </c>
      <c r="N69" s="46" t="str">
        <f t="shared" si="19"/>
        <v/>
      </c>
      <c r="O69" s="47" t="str">
        <f t="shared" si="20"/>
        <v/>
      </c>
      <c r="P69" t="str">
        <f t="shared" si="21"/>
        <v/>
      </c>
      <c r="Q69" t="str">
        <f t="shared" si="22"/>
        <v/>
      </c>
      <c r="R69" t="str">
        <f t="shared" si="23"/>
        <v/>
      </c>
      <c r="S69" t="str">
        <f t="shared" si="24"/>
        <v/>
      </c>
      <c r="T69" t="str">
        <f t="shared" si="25"/>
        <v/>
      </c>
      <c r="U69" t="str">
        <f t="shared" si="26"/>
        <v/>
      </c>
      <c r="V69" s="42" t="e">
        <f>MATCH(G69,options!$D$1:$D$20,0)</f>
        <v>#N/A</v>
      </c>
    </row>
    <row r="70" spans="5:22" x14ac:dyDescent="0.15">
      <c r="E70" s="54"/>
      <c r="F70" s="55"/>
      <c r="G70" s="55"/>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5"/>
      <c r="J70" s="55"/>
      <c r="K70" s="46"/>
      <c r="L70" s="46"/>
      <c r="M70" s="46" t="str">
        <f t="shared" si="18"/>
        <v/>
      </c>
      <c r="N70" s="46" t="str">
        <f t="shared" si="19"/>
        <v/>
      </c>
      <c r="O70" s="47" t="str">
        <f t="shared" si="20"/>
        <v/>
      </c>
      <c r="P70" t="str">
        <f t="shared" si="21"/>
        <v/>
      </c>
      <c r="Q70" t="str">
        <f t="shared" si="22"/>
        <v/>
      </c>
      <c r="R70" t="str">
        <f t="shared" si="23"/>
        <v/>
      </c>
      <c r="S70" t="str">
        <f t="shared" si="24"/>
        <v/>
      </c>
      <c r="T70" t="str">
        <f t="shared" si="25"/>
        <v/>
      </c>
      <c r="U70" t="str">
        <f t="shared" si="26"/>
        <v/>
      </c>
      <c r="V70" s="42" t="e">
        <f>MATCH(G70,options!$D$1:$D$20,0)</f>
        <v>#N/A</v>
      </c>
    </row>
    <row r="71" spans="5:22" x14ac:dyDescent="0.15">
      <c r="E71" s="54"/>
      <c r="F71" s="55"/>
      <c r="G71" s="55"/>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5"/>
      <c r="J71" s="55"/>
      <c r="K71" s="46"/>
      <c r="L71" s="46"/>
      <c r="M71" s="46" t="str">
        <f t="shared" si="18"/>
        <v/>
      </c>
      <c r="N71" s="46" t="str">
        <f t="shared" si="19"/>
        <v/>
      </c>
      <c r="O71" s="47" t="str">
        <f t="shared" si="20"/>
        <v/>
      </c>
      <c r="P71" t="str">
        <f t="shared" si="21"/>
        <v/>
      </c>
      <c r="Q71" t="str">
        <f t="shared" si="22"/>
        <v/>
      </c>
      <c r="R71" t="str">
        <f t="shared" si="23"/>
        <v/>
      </c>
      <c r="S71" t="str">
        <f t="shared" si="24"/>
        <v/>
      </c>
      <c r="T71" t="str">
        <f t="shared" si="25"/>
        <v/>
      </c>
      <c r="U71" t="str">
        <f t="shared" si="26"/>
        <v/>
      </c>
      <c r="V71" s="42" t="e">
        <f>MATCH(G71,options!$D$1:$D$20,0)</f>
        <v>#N/A</v>
      </c>
    </row>
    <row r="72" spans="5:22" x14ac:dyDescent="0.15">
      <c r="E72" s="54"/>
      <c r="F72" s="55"/>
      <c r="G72" s="55"/>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5"/>
      <c r="J72" s="55"/>
      <c r="K72" s="46"/>
      <c r="L72" s="46"/>
      <c r="M72" s="46" t="str">
        <f t="shared" si="18"/>
        <v/>
      </c>
      <c r="N72" s="46" t="str">
        <f t="shared" si="19"/>
        <v/>
      </c>
      <c r="O72" s="47" t="str">
        <f t="shared" si="20"/>
        <v/>
      </c>
      <c r="P72" t="str">
        <f t="shared" si="21"/>
        <v/>
      </c>
      <c r="Q72" t="str">
        <f t="shared" si="22"/>
        <v/>
      </c>
      <c r="R72" t="str">
        <f t="shared" si="23"/>
        <v/>
      </c>
      <c r="S72" t="str">
        <f t="shared" si="24"/>
        <v/>
      </c>
      <c r="T72" t="str">
        <f t="shared" si="25"/>
        <v/>
      </c>
      <c r="U72" t="str">
        <f t="shared" si="26"/>
        <v/>
      </c>
      <c r="V72" s="42" t="e">
        <f>MATCH(G72,options!$D$1:$D$20,0)</f>
        <v>#N/A</v>
      </c>
    </row>
    <row r="73" spans="5:22" x14ac:dyDescent="0.15">
      <c r="E73" s="54"/>
      <c r="F73" s="55"/>
      <c r="G73" s="55"/>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5"/>
      <c r="J73" s="55"/>
      <c r="K73" s="46"/>
      <c r="L73" s="46"/>
      <c r="M73" s="46" t="str">
        <f t="shared" si="18"/>
        <v/>
      </c>
      <c r="N73" s="46" t="str">
        <f t="shared" si="19"/>
        <v/>
      </c>
      <c r="O73" s="47" t="str">
        <f t="shared" si="20"/>
        <v/>
      </c>
      <c r="P73" t="str">
        <f t="shared" si="21"/>
        <v/>
      </c>
      <c r="Q73" t="str">
        <f t="shared" si="22"/>
        <v/>
      </c>
      <c r="R73" t="str">
        <f t="shared" si="23"/>
        <v/>
      </c>
      <c r="S73" t="str">
        <f t="shared" si="24"/>
        <v/>
      </c>
      <c r="T73" t="str">
        <f t="shared" si="25"/>
        <v/>
      </c>
      <c r="U73" t="str">
        <f t="shared" si="26"/>
        <v/>
      </c>
      <c r="V73" s="42" t="e">
        <f>MATCH(G73,options!$D$1:$D$20,0)</f>
        <v>#N/A</v>
      </c>
    </row>
    <row r="74" spans="5:22" x14ac:dyDescent="0.15">
      <c r="E74" s="54"/>
      <c r="F74" s="55"/>
      <c r="G74" s="55"/>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5"/>
      <c r="J74" s="55"/>
      <c r="K74" s="46"/>
      <c r="L74" s="46"/>
      <c r="M74" s="46" t="str">
        <f t="shared" si="18"/>
        <v/>
      </c>
      <c r="N74" s="46" t="str">
        <f t="shared" si="19"/>
        <v/>
      </c>
      <c r="O74" s="47" t="str">
        <f t="shared" si="20"/>
        <v/>
      </c>
      <c r="P74" t="str">
        <f t="shared" si="21"/>
        <v/>
      </c>
      <c r="Q74" t="str">
        <f t="shared" si="22"/>
        <v/>
      </c>
      <c r="R74" t="str">
        <f t="shared" si="23"/>
        <v/>
      </c>
      <c r="S74" t="str">
        <f t="shared" si="24"/>
        <v/>
      </c>
      <c r="T74" t="str">
        <f t="shared" si="25"/>
        <v/>
      </c>
      <c r="U74" t="str">
        <f t="shared" si="26"/>
        <v/>
      </c>
      <c r="V74" s="42" t="e">
        <f>MATCH(G74,options!$D$1:$D$20,0)</f>
        <v>#N/A</v>
      </c>
    </row>
    <row r="75" spans="5:22" x14ac:dyDescent="0.15">
      <c r="E75" s="54"/>
      <c r="F75" s="55"/>
      <c r="G75" s="55"/>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5"/>
      <c r="J75" s="55"/>
      <c r="K75" s="46"/>
      <c r="L75" s="46"/>
      <c r="M75" s="46" t="str">
        <f t="shared" si="18"/>
        <v/>
      </c>
      <c r="N75" s="46" t="str">
        <f t="shared" si="19"/>
        <v/>
      </c>
      <c r="O75" s="47" t="str">
        <f t="shared" si="20"/>
        <v/>
      </c>
      <c r="P75" t="str">
        <f t="shared" si="21"/>
        <v/>
      </c>
      <c r="Q75" t="str">
        <f t="shared" si="22"/>
        <v/>
      </c>
      <c r="R75" t="str">
        <f t="shared" si="23"/>
        <v/>
      </c>
      <c r="S75" t="str">
        <f t="shared" si="24"/>
        <v/>
      </c>
      <c r="T75" t="str">
        <f t="shared" si="25"/>
        <v/>
      </c>
      <c r="U75" t="str">
        <f t="shared" si="26"/>
        <v/>
      </c>
      <c r="V75" s="42" t="e">
        <f>MATCH(G75,options!$D$1:$D$20,0)</f>
        <v>#N/A</v>
      </c>
    </row>
    <row r="76" spans="5:22" x14ac:dyDescent="0.15">
      <c r="E76" s="54"/>
      <c r="F76" s="55"/>
      <c r="G76" s="55"/>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5"/>
      <c r="J76" s="55"/>
      <c r="K76" s="46"/>
      <c r="L76" s="46"/>
      <c r="M76" s="46" t="str">
        <f t="shared" si="18"/>
        <v/>
      </c>
      <c r="N76" s="46" t="str">
        <f t="shared" si="19"/>
        <v/>
      </c>
      <c r="O76" s="47" t="str">
        <f t="shared" si="20"/>
        <v/>
      </c>
      <c r="P76" t="str">
        <f t="shared" si="21"/>
        <v/>
      </c>
      <c r="Q76" t="str">
        <f t="shared" si="22"/>
        <v/>
      </c>
      <c r="R76" t="str">
        <f t="shared" si="23"/>
        <v/>
      </c>
      <c r="S76" t="str">
        <f t="shared" si="24"/>
        <v/>
      </c>
      <c r="T76" t="str">
        <f t="shared" si="25"/>
        <v/>
      </c>
      <c r="U76" t="str">
        <f t="shared" si="26"/>
        <v/>
      </c>
      <c r="V76" s="42" t="e">
        <f>MATCH(G76,options!$D$1:$D$20,0)</f>
        <v>#N/A</v>
      </c>
    </row>
    <row r="77" spans="5:22" x14ac:dyDescent="0.15">
      <c r="E77" s="54"/>
      <c r="F77" s="55"/>
      <c r="G77" s="55"/>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5"/>
      <c r="J77" s="55"/>
      <c r="K77" s="46"/>
      <c r="L77" s="46"/>
      <c r="M77" s="46" t="str">
        <f t="shared" si="18"/>
        <v/>
      </c>
      <c r="N77" s="46" t="str">
        <f t="shared" si="19"/>
        <v/>
      </c>
      <c r="O77" s="47" t="str">
        <f t="shared" si="20"/>
        <v/>
      </c>
      <c r="P77" t="str">
        <f t="shared" si="21"/>
        <v/>
      </c>
      <c r="Q77" t="str">
        <f t="shared" si="22"/>
        <v/>
      </c>
      <c r="R77" t="str">
        <f t="shared" si="23"/>
        <v/>
      </c>
      <c r="S77" t="str">
        <f t="shared" si="24"/>
        <v/>
      </c>
      <c r="T77" t="str">
        <f t="shared" si="25"/>
        <v/>
      </c>
      <c r="U77" t="str">
        <f t="shared" si="26"/>
        <v/>
      </c>
      <c r="V77" s="42" t="e">
        <f>MATCH(G77,options!$D$1:$D$20,0)</f>
        <v>#N/A</v>
      </c>
    </row>
    <row r="78" spans="5:22" x14ac:dyDescent="0.15">
      <c r="E78" s="54"/>
      <c r="F78" s="55"/>
      <c r="G78" s="55"/>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5"/>
      <c r="J78" s="55"/>
      <c r="K78" s="46"/>
      <c r="L78" s="46"/>
      <c r="M78" s="46" t="str">
        <f t="shared" si="18"/>
        <v/>
      </c>
      <c r="N78" s="46" t="str">
        <f t="shared" si="19"/>
        <v/>
      </c>
      <c r="O78" s="47" t="str">
        <f t="shared" si="20"/>
        <v/>
      </c>
      <c r="P78" t="str">
        <f t="shared" si="21"/>
        <v/>
      </c>
      <c r="Q78" t="str">
        <f t="shared" si="22"/>
        <v/>
      </c>
      <c r="R78" t="str">
        <f t="shared" si="23"/>
        <v/>
      </c>
      <c r="S78" t="str">
        <f t="shared" si="24"/>
        <v/>
      </c>
      <c r="T78" t="str">
        <f t="shared" si="25"/>
        <v/>
      </c>
      <c r="U78" t="str">
        <f t="shared" si="26"/>
        <v/>
      </c>
      <c r="V78" s="42" t="e">
        <f>MATCH(G78,options!$D$1:$D$20,0)</f>
        <v>#N/A</v>
      </c>
    </row>
    <row r="79" spans="5:22" x14ac:dyDescent="0.15">
      <c r="E79" s="54"/>
      <c r="F79" s="55"/>
      <c r="G79" s="55"/>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5"/>
      <c r="J79" s="55"/>
      <c r="K79" s="46"/>
      <c r="L79" s="46"/>
      <c r="M79" s="46" t="str">
        <f t="shared" si="18"/>
        <v/>
      </c>
      <c r="N79" s="46" t="str">
        <f t="shared" si="19"/>
        <v/>
      </c>
      <c r="O79" s="47" t="str">
        <f t="shared" si="20"/>
        <v/>
      </c>
      <c r="P79" t="str">
        <f t="shared" si="21"/>
        <v/>
      </c>
      <c r="Q79" t="str">
        <f t="shared" si="22"/>
        <v/>
      </c>
      <c r="R79" t="str">
        <f t="shared" si="23"/>
        <v/>
      </c>
      <c r="S79" t="str">
        <f t="shared" si="24"/>
        <v/>
      </c>
      <c r="T79" t="str">
        <f t="shared" si="25"/>
        <v/>
      </c>
      <c r="U79" t="str">
        <f t="shared" si="26"/>
        <v/>
      </c>
      <c r="V79" s="42" t="e">
        <f>MATCH(G79,options!$D$1:$D$20,0)</f>
        <v>#N/A</v>
      </c>
    </row>
    <row r="80" spans="5:22" x14ac:dyDescent="0.15">
      <c r="E80" s="54"/>
      <c r="F80" s="55"/>
      <c r="G80" s="55"/>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5"/>
      <c r="J80" s="55"/>
      <c r="K80" s="46"/>
      <c r="L80" s="46"/>
      <c r="M80" s="46" t="str">
        <f t="shared" si="18"/>
        <v/>
      </c>
      <c r="N80" s="46" t="str">
        <f t="shared" si="19"/>
        <v/>
      </c>
      <c r="O80" s="47" t="str">
        <f t="shared" si="20"/>
        <v/>
      </c>
      <c r="P80" t="str">
        <f t="shared" si="21"/>
        <v/>
      </c>
      <c r="Q80" t="str">
        <f t="shared" si="22"/>
        <v/>
      </c>
      <c r="R80" t="str">
        <f t="shared" si="23"/>
        <v/>
      </c>
      <c r="S80" t="str">
        <f t="shared" si="24"/>
        <v/>
      </c>
      <c r="T80" t="str">
        <f t="shared" si="25"/>
        <v/>
      </c>
      <c r="U80" t="str">
        <f t="shared" si="26"/>
        <v/>
      </c>
      <c r="V80" s="42" t="e">
        <f>MATCH(G80,options!$D$1:$D$20,0)</f>
        <v>#N/A</v>
      </c>
    </row>
    <row r="81" spans="5:22" x14ac:dyDescent="0.15">
      <c r="E81" s="54"/>
      <c r="F81" s="55"/>
      <c r="G81" s="55"/>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5"/>
      <c r="J81" s="55"/>
      <c r="K81" s="46"/>
      <c r="L81" s="46"/>
      <c r="M81" s="46" t="str">
        <f t="shared" si="18"/>
        <v/>
      </c>
      <c r="N81" s="46" t="str">
        <f t="shared" si="19"/>
        <v/>
      </c>
      <c r="O81" s="47" t="str">
        <f t="shared" si="20"/>
        <v/>
      </c>
      <c r="P81" t="str">
        <f t="shared" si="21"/>
        <v/>
      </c>
      <c r="Q81" t="str">
        <f t="shared" si="22"/>
        <v/>
      </c>
      <c r="R81" t="str">
        <f t="shared" si="23"/>
        <v/>
      </c>
      <c r="S81" t="str">
        <f t="shared" si="24"/>
        <v/>
      </c>
      <c r="T81" t="str">
        <f t="shared" si="25"/>
        <v/>
      </c>
      <c r="U81" t="str">
        <f t="shared" si="26"/>
        <v/>
      </c>
      <c r="V81" s="42" t="e">
        <f>MATCH(G81,options!$D$1:$D$20,0)</f>
        <v>#N/A</v>
      </c>
    </row>
    <row r="82" spans="5:22" x14ac:dyDescent="0.15">
      <c r="E82" s="54"/>
      <c r="F82" s="55"/>
      <c r="G82" s="55"/>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5"/>
      <c r="J82" s="55"/>
      <c r="K82" s="46"/>
      <c r="L82" s="46"/>
      <c r="M82" s="46" t="str">
        <f t="shared" si="18"/>
        <v/>
      </c>
      <c r="N82" s="46" t="str">
        <f t="shared" si="19"/>
        <v/>
      </c>
      <c r="O82" s="47" t="str">
        <f t="shared" si="20"/>
        <v/>
      </c>
      <c r="P82" t="str">
        <f t="shared" si="21"/>
        <v/>
      </c>
      <c r="Q82" t="str">
        <f t="shared" si="22"/>
        <v/>
      </c>
      <c r="R82" t="str">
        <f t="shared" si="23"/>
        <v/>
      </c>
      <c r="S82" t="str">
        <f t="shared" si="24"/>
        <v/>
      </c>
      <c r="T82" t="str">
        <f t="shared" si="25"/>
        <v/>
      </c>
      <c r="U82" t="str">
        <f t="shared" si="26"/>
        <v/>
      </c>
      <c r="V82" s="42" t="e">
        <f>MATCH(G82,options!$D$1:$D$20,0)</f>
        <v>#N/A</v>
      </c>
    </row>
    <row r="83" spans="5:22" x14ac:dyDescent="0.15">
      <c r="E83" s="54"/>
      <c r="F83" s="55"/>
      <c r="G83" s="55"/>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5"/>
      <c r="J83" s="55"/>
      <c r="K83" s="46"/>
      <c r="L83" s="46"/>
      <c r="M83" s="46" t="str">
        <f t="shared" si="18"/>
        <v/>
      </c>
      <c r="N83" s="46" t="str">
        <f t="shared" si="19"/>
        <v/>
      </c>
      <c r="O83" s="47" t="str">
        <f t="shared" si="20"/>
        <v/>
      </c>
      <c r="P83" t="str">
        <f t="shared" si="21"/>
        <v/>
      </c>
      <c r="Q83" t="str">
        <f t="shared" si="22"/>
        <v/>
      </c>
      <c r="R83" t="str">
        <f t="shared" si="23"/>
        <v/>
      </c>
      <c r="S83" t="str">
        <f t="shared" si="24"/>
        <v/>
      </c>
      <c r="T83" t="str">
        <f t="shared" si="25"/>
        <v/>
      </c>
      <c r="U83" t="str">
        <f t="shared" si="26"/>
        <v/>
      </c>
      <c r="V83" s="42" t="e">
        <f>MATCH(G83,options!$D$1:$D$20,0)</f>
        <v>#N/A</v>
      </c>
    </row>
    <row r="84" spans="5:22" x14ac:dyDescent="0.15">
      <c r="E84" s="54"/>
      <c r="F84" s="55"/>
      <c r="G84" s="55"/>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5"/>
      <c r="J84" s="55"/>
      <c r="K84" s="46"/>
      <c r="L84" s="46"/>
      <c r="M84" s="46" t="str">
        <f t="shared" si="18"/>
        <v/>
      </c>
      <c r="N84" s="46" t="str">
        <f t="shared" si="19"/>
        <v/>
      </c>
      <c r="O84" s="47" t="str">
        <f t="shared" si="20"/>
        <v/>
      </c>
      <c r="P84" t="str">
        <f t="shared" si="21"/>
        <v/>
      </c>
      <c r="Q84" t="str">
        <f t="shared" si="22"/>
        <v/>
      </c>
      <c r="R84" t="str">
        <f t="shared" si="23"/>
        <v/>
      </c>
      <c r="S84" t="str">
        <f t="shared" si="24"/>
        <v/>
      </c>
      <c r="T84" t="str">
        <f t="shared" si="25"/>
        <v/>
      </c>
      <c r="U84" t="str">
        <f t="shared" si="26"/>
        <v/>
      </c>
      <c r="V84" s="42" t="e">
        <f>MATCH(G84,options!$D$1:$D$20,0)</f>
        <v>#N/A</v>
      </c>
    </row>
    <row r="85" spans="5:22" x14ac:dyDescent="0.15">
      <c r="E85" s="54"/>
      <c r="F85" s="55"/>
      <c r="G85" s="55"/>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5"/>
      <c r="J85" s="55"/>
      <c r="K85" s="46"/>
      <c r="L85" s="46"/>
      <c r="M85" s="46" t="str">
        <f t="shared" si="18"/>
        <v/>
      </c>
      <c r="N85" s="46" t="str">
        <f t="shared" si="19"/>
        <v/>
      </c>
      <c r="O85" s="47" t="str">
        <f t="shared" si="20"/>
        <v/>
      </c>
      <c r="P85" t="str">
        <f t="shared" si="21"/>
        <v/>
      </c>
      <c r="Q85" t="str">
        <f t="shared" si="22"/>
        <v/>
      </c>
      <c r="R85" t="str">
        <f t="shared" si="23"/>
        <v/>
      </c>
      <c r="S85" t="str">
        <f t="shared" si="24"/>
        <v/>
      </c>
      <c r="T85" t="str">
        <f t="shared" si="25"/>
        <v/>
      </c>
      <c r="U85" t="str">
        <f t="shared" si="26"/>
        <v/>
      </c>
      <c r="V85" s="42" t="e">
        <f>MATCH(G85,options!$D$1:$D$20,0)</f>
        <v>#N/A</v>
      </c>
    </row>
    <row r="86" spans="5:22" x14ac:dyDescent="0.15">
      <c r="E86" s="54"/>
      <c r="F86" s="55"/>
      <c r="G86" s="55"/>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5"/>
      <c r="J86" s="55"/>
      <c r="K86" s="46"/>
      <c r="L86" s="46"/>
      <c r="M86" s="46" t="str">
        <f t="shared" si="18"/>
        <v/>
      </c>
      <c r="N86" s="46" t="str">
        <f t="shared" si="19"/>
        <v/>
      </c>
      <c r="O86" s="47" t="str">
        <f t="shared" si="20"/>
        <v/>
      </c>
      <c r="P86" t="str">
        <f t="shared" si="21"/>
        <v/>
      </c>
      <c r="Q86" t="str">
        <f t="shared" si="22"/>
        <v/>
      </c>
      <c r="R86" t="str">
        <f t="shared" si="23"/>
        <v/>
      </c>
      <c r="S86" t="str">
        <f t="shared" si="24"/>
        <v/>
      </c>
      <c r="T86" t="str">
        <f t="shared" si="25"/>
        <v/>
      </c>
      <c r="U86" t="str">
        <f t="shared" si="26"/>
        <v/>
      </c>
      <c r="V86" s="42" t="e">
        <f>MATCH(G86,options!$D$1:$D$20,0)</f>
        <v>#N/A</v>
      </c>
    </row>
    <row r="87" spans="5:22" x14ac:dyDescent="0.15">
      <c r="E87" s="54"/>
      <c r="F87" s="55"/>
      <c r="G87" s="55"/>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5"/>
      <c r="J87" s="55"/>
      <c r="K87" s="46"/>
      <c r="L87" s="46"/>
      <c r="M87" s="46" t="str">
        <f t="shared" si="18"/>
        <v/>
      </c>
      <c r="N87" s="46" t="str">
        <f t="shared" si="19"/>
        <v/>
      </c>
      <c r="O87" s="47" t="str">
        <f t="shared" si="20"/>
        <v/>
      </c>
      <c r="P87" t="str">
        <f t="shared" si="21"/>
        <v/>
      </c>
      <c r="Q87" t="str">
        <f t="shared" si="22"/>
        <v/>
      </c>
      <c r="R87" t="str">
        <f t="shared" si="23"/>
        <v/>
      </c>
      <c r="S87" t="str">
        <f t="shared" si="24"/>
        <v/>
      </c>
      <c r="T87" t="str">
        <f t="shared" si="25"/>
        <v/>
      </c>
      <c r="U87" t="str">
        <f t="shared" si="26"/>
        <v/>
      </c>
      <c r="V87" s="42" t="e">
        <f>MATCH(G87,options!$D$1:$D$20,0)</f>
        <v>#N/A</v>
      </c>
    </row>
    <row r="88" spans="5:22" x14ac:dyDescent="0.15">
      <c r="E88" s="54"/>
      <c r="F88" s="55"/>
      <c r="G88" s="55"/>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5"/>
      <c r="J88" s="55"/>
      <c r="K88" s="46"/>
      <c r="L88" s="46"/>
      <c r="M88" s="46" t="str">
        <f t="shared" si="18"/>
        <v/>
      </c>
      <c r="N88" s="46" t="str">
        <f t="shared" si="19"/>
        <v/>
      </c>
      <c r="O88" s="47" t="str">
        <f t="shared" si="20"/>
        <v/>
      </c>
      <c r="P88" t="str">
        <f t="shared" si="21"/>
        <v/>
      </c>
      <c r="Q88" t="str">
        <f t="shared" si="22"/>
        <v/>
      </c>
      <c r="R88" t="str">
        <f t="shared" si="23"/>
        <v/>
      </c>
      <c r="S88" t="str">
        <f t="shared" si="24"/>
        <v/>
      </c>
      <c r="T88" t="str">
        <f t="shared" si="25"/>
        <v/>
      </c>
      <c r="U88" t="str">
        <f t="shared" si="26"/>
        <v/>
      </c>
      <c r="V88" s="42" t="e">
        <f>MATCH(G88,options!$D$1:$D$20,0)</f>
        <v>#N/A</v>
      </c>
    </row>
    <row r="89" spans="5:22" x14ac:dyDescent="0.15">
      <c r="E89" s="54"/>
      <c r="F89" s="55"/>
      <c r="G89" s="55"/>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5"/>
      <c r="J89" s="55"/>
      <c r="K89" s="46"/>
      <c r="L89" s="46"/>
      <c r="M89" s="46" t="str">
        <f t="shared" si="18"/>
        <v/>
      </c>
      <c r="N89" s="46" t="str">
        <f t="shared" si="19"/>
        <v/>
      </c>
      <c r="O89" s="47" t="str">
        <f t="shared" si="20"/>
        <v/>
      </c>
      <c r="P89" t="str">
        <f t="shared" si="21"/>
        <v/>
      </c>
      <c r="Q89" t="str">
        <f t="shared" si="22"/>
        <v/>
      </c>
      <c r="R89" t="str">
        <f t="shared" si="23"/>
        <v/>
      </c>
      <c r="S89" t="str">
        <f t="shared" si="24"/>
        <v/>
      </c>
      <c r="T89" t="str">
        <f t="shared" si="25"/>
        <v/>
      </c>
      <c r="U89" t="str">
        <f t="shared" si="26"/>
        <v/>
      </c>
      <c r="V89" s="42" t="e">
        <f>MATCH(G89,options!$D$1:$D$20,0)</f>
        <v>#N/A</v>
      </c>
    </row>
    <row r="90" spans="5:22" x14ac:dyDescent="0.15">
      <c r="E90" s="54"/>
      <c r="F90" s="55"/>
      <c r="G90" s="55"/>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5"/>
      <c r="J90" s="55"/>
      <c r="K90" s="46"/>
      <c r="L90" s="46"/>
      <c r="M90" s="46" t="str">
        <f t="shared" si="18"/>
        <v/>
      </c>
      <c r="N90" s="46" t="str">
        <f t="shared" si="19"/>
        <v/>
      </c>
      <c r="O90" s="47" t="str">
        <f t="shared" si="20"/>
        <v/>
      </c>
      <c r="P90" t="str">
        <f t="shared" si="21"/>
        <v/>
      </c>
      <c r="Q90" t="str">
        <f t="shared" si="22"/>
        <v/>
      </c>
      <c r="R90" t="str">
        <f t="shared" si="23"/>
        <v/>
      </c>
      <c r="S90" t="str">
        <f t="shared" si="24"/>
        <v/>
      </c>
      <c r="T90" t="str">
        <f t="shared" si="25"/>
        <v/>
      </c>
      <c r="U90" t="str">
        <f t="shared" si="26"/>
        <v/>
      </c>
      <c r="V90" s="42" t="e">
        <f>MATCH(G90,options!$D$1:$D$20,0)</f>
        <v>#N/A</v>
      </c>
    </row>
    <row r="91" spans="5:22" x14ac:dyDescent="0.15">
      <c r="E91" s="54"/>
      <c r="F91" s="55"/>
      <c r="G91" s="55"/>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5"/>
      <c r="J91" s="55"/>
      <c r="K91" s="46"/>
      <c r="L91" s="46"/>
      <c r="M91" s="46" t="str">
        <f t="shared" si="18"/>
        <v/>
      </c>
      <c r="N91" s="46" t="str">
        <f t="shared" si="19"/>
        <v/>
      </c>
      <c r="O91" s="47" t="str">
        <f t="shared" si="20"/>
        <v/>
      </c>
      <c r="P91" t="str">
        <f t="shared" si="21"/>
        <v/>
      </c>
      <c r="Q91" t="str">
        <f t="shared" si="22"/>
        <v/>
      </c>
      <c r="R91" t="str">
        <f t="shared" si="23"/>
        <v/>
      </c>
      <c r="S91" t="str">
        <f t="shared" si="24"/>
        <v/>
      </c>
      <c r="T91" t="str">
        <f t="shared" si="25"/>
        <v/>
      </c>
      <c r="U91" t="str">
        <f t="shared" si="26"/>
        <v/>
      </c>
      <c r="V91" s="42" t="e">
        <f>MATCH(G91,options!$D$1:$D$20,0)</f>
        <v>#N/A</v>
      </c>
    </row>
    <row r="92" spans="5:22" x14ac:dyDescent="0.15">
      <c r="E92" s="54"/>
      <c r="F92" s="55"/>
      <c r="G92" s="55"/>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5"/>
      <c r="J92" s="55"/>
      <c r="K92" s="46"/>
      <c r="L92" s="46"/>
      <c r="M92" s="46" t="str">
        <f t="shared" si="18"/>
        <v/>
      </c>
      <c r="N92" s="46" t="str">
        <f t="shared" si="19"/>
        <v/>
      </c>
      <c r="O92" s="47" t="str">
        <f t="shared" si="20"/>
        <v/>
      </c>
      <c r="P92" t="str">
        <f t="shared" si="21"/>
        <v/>
      </c>
      <c r="Q92" t="str">
        <f t="shared" si="22"/>
        <v/>
      </c>
      <c r="R92" t="str">
        <f t="shared" si="23"/>
        <v/>
      </c>
      <c r="S92" t="str">
        <f t="shared" si="24"/>
        <v/>
      </c>
      <c r="T92" t="str">
        <f t="shared" si="25"/>
        <v/>
      </c>
      <c r="U92" t="str">
        <f t="shared" si="26"/>
        <v/>
      </c>
      <c r="V92" s="42" t="e">
        <f>MATCH(G92,options!$D$1:$D$20,0)</f>
        <v>#N/A</v>
      </c>
    </row>
    <row r="93" spans="5:22" x14ac:dyDescent="0.15">
      <c r="E93" s="54"/>
      <c r="F93" s="55"/>
      <c r="G93" s="55"/>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5"/>
      <c r="J93" s="55"/>
      <c r="K93" s="46"/>
      <c r="L93" s="46"/>
      <c r="M93" s="46" t="str">
        <f t="shared" si="18"/>
        <v/>
      </c>
      <c r="N93" s="46" t="str">
        <f t="shared" si="19"/>
        <v/>
      </c>
      <c r="O93" s="47" t="str">
        <f t="shared" si="20"/>
        <v/>
      </c>
      <c r="P93" t="str">
        <f t="shared" si="21"/>
        <v/>
      </c>
      <c r="Q93" t="str">
        <f t="shared" si="22"/>
        <v/>
      </c>
      <c r="R93" t="str">
        <f t="shared" si="23"/>
        <v/>
      </c>
      <c r="S93" t="str">
        <f t="shared" si="24"/>
        <v/>
      </c>
      <c r="T93" t="str">
        <f t="shared" si="25"/>
        <v/>
      </c>
      <c r="U93" t="str">
        <f t="shared" si="26"/>
        <v/>
      </c>
      <c r="V93" s="42" t="e">
        <f>MATCH(G93,options!$D$1:$D$20,0)</f>
        <v>#N/A</v>
      </c>
    </row>
    <row r="94" spans="5:22" x14ac:dyDescent="0.15">
      <c r="E94" s="54"/>
      <c r="F94" s="55"/>
      <c r="G94" s="55"/>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5"/>
      <c r="J94" s="55"/>
      <c r="K94" s="46"/>
      <c r="L94" s="46"/>
      <c r="M94" s="46" t="str">
        <f t="shared" si="18"/>
        <v/>
      </c>
      <c r="N94" s="46" t="str">
        <f t="shared" si="19"/>
        <v/>
      </c>
      <c r="O94" s="47" t="str">
        <f t="shared" si="20"/>
        <v/>
      </c>
      <c r="P94" t="str">
        <f t="shared" si="21"/>
        <v/>
      </c>
      <c r="Q94" t="str">
        <f t="shared" si="22"/>
        <v/>
      </c>
      <c r="R94" t="str">
        <f t="shared" si="23"/>
        <v/>
      </c>
      <c r="S94" t="str">
        <f t="shared" si="24"/>
        <v/>
      </c>
      <c r="T94" t="str">
        <f t="shared" si="25"/>
        <v/>
      </c>
      <c r="U94" t="str">
        <f t="shared" si="26"/>
        <v/>
      </c>
      <c r="V94" s="42" t="e">
        <f>MATCH(G94,options!$D$1:$D$20,0)</f>
        <v>#N/A</v>
      </c>
    </row>
    <row r="95" spans="5:22" x14ac:dyDescent="0.15">
      <c r="E95" s="54"/>
      <c r="F95" s="55"/>
      <c r="G95" s="55"/>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5"/>
      <c r="J95" s="55"/>
      <c r="K95" s="46"/>
      <c r="L95" s="46"/>
      <c r="M95" s="46" t="str">
        <f t="shared" si="18"/>
        <v/>
      </c>
      <c r="N95" s="46" t="str">
        <f t="shared" si="19"/>
        <v/>
      </c>
      <c r="O95" s="47" t="str">
        <f t="shared" si="20"/>
        <v/>
      </c>
      <c r="P95" t="str">
        <f t="shared" si="21"/>
        <v/>
      </c>
      <c r="Q95" t="str">
        <f t="shared" si="22"/>
        <v/>
      </c>
      <c r="R95" t="str">
        <f t="shared" si="23"/>
        <v/>
      </c>
      <c r="S95" t="str">
        <f t="shared" si="24"/>
        <v/>
      </c>
      <c r="T95" t="str">
        <f t="shared" si="25"/>
        <v/>
      </c>
      <c r="U95" t="str">
        <f t="shared" si="26"/>
        <v/>
      </c>
      <c r="V95" s="42" t="e">
        <f>MATCH(G95,options!$D$1:$D$20,0)</f>
        <v>#N/A</v>
      </c>
    </row>
    <row r="96" spans="5:22" x14ac:dyDescent="0.15">
      <c r="E96" s="54"/>
      <c r="F96" s="55"/>
      <c r="G96" s="55"/>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5"/>
      <c r="J96" s="55"/>
      <c r="K96" s="46"/>
      <c r="L96" s="46"/>
      <c r="M96" s="46" t="str">
        <f t="shared" si="18"/>
        <v/>
      </c>
      <c r="N96" s="46" t="str">
        <f t="shared" si="19"/>
        <v/>
      </c>
      <c r="O96" s="47" t="str">
        <f t="shared" si="20"/>
        <v/>
      </c>
      <c r="P96" t="str">
        <f t="shared" si="21"/>
        <v/>
      </c>
      <c r="Q96" t="str">
        <f t="shared" si="22"/>
        <v/>
      </c>
      <c r="R96" t="str">
        <f t="shared" si="23"/>
        <v/>
      </c>
      <c r="S96" t="str">
        <f t="shared" si="24"/>
        <v/>
      </c>
      <c r="T96" t="str">
        <f t="shared" si="25"/>
        <v/>
      </c>
      <c r="U96" t="str">
        <f t="shared" si="26"/>
        <v/>
      </c>
      <c r="V96" s="42" t="e">
        <f>MATCH(G96,options!$D$1:$D$20,0)</f>
        <v>#N/A</v>
      </c>
    </row>
    <row r="97" spans="5:22" x14ac:dyDescent="0.15">
      <c r="E97" s="54"/>
      <c r="F97" s="55"/>
      <c r="G97" s="55"/>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5"/>
      <c r="J97" s="55"/>
      <c r="K97" s="46"/>
      <c r="L97" s="46"/>
      <c r="M97" s="46" t="str">
        <f t="shared" si="18"/>
        <v/>
      </c>
      <c r="N97" s="46" t="str">
        <f t="shared" si="19"/>
        <v/>
      </c>
      <c r="O97" s="47" t="str">
        <f t="shared" si="20"/>
        <v/>
      </c>
      <c r="P97" t="str">
        <f t="shared" si="21"/>
        <v/>
      </c>
      <c r="Q97" t="str">
        <f t="shared" si="22"/>
        <v/>
      </c>
      <c r="R97" t="str">
        <f t="shared" si="23"/>
        <v/>
      </c>
      <c r="S97" t="str">
        <f t="shared" si="24"/>
        <v/>
      </c>
      <c r="T97" t="str">
        <f t="shared" si="25"/>
        <v/>
      </c>
      <c r="U97" t="str">
        <f t="shared" si="26"/>
        <v/>
      </c>
      <c r="V97" s="42" t="e">
        <f>MATCH(G97,options!$D$1:$D$20,0)</f>
        <v>#N/A</v>
      </c>
    </row>
    <row r="98" spans="5:22" x14ac:dyDescent="0.15">
      <c r="E98" s="54"/>
      <c r="F98" s="55"/>
      <c r="G98" s="55"/>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5"/>
      <c r="J98" s="55"/>
      <c r="K98" s="46"/>
      <c r="L98" s="46"/>
      <c r="M98" s="46" t="str">
        <f t="shared" si="18"/>
        <v/>
      </c>
      <c r="N98" s="46" t="str">
        <f t="shared" si="19"/>
        <v/>
      </c>
      <c r="O98" s="47" t="str">
        <f t="shared" si="20"/>
        <v/>
      </c>
      <c r="P98" t="str">
        <f t="shared" si="21"/>
        <v/>
      </c>
      <c r="Q98" t="str">
        <f t="shared" si="22"/>
        <v/>
      </c>
      <c r="R98" t="str">
        <f t="shared" si="23"/>
        <v/>
      </c>
      <c r="S98" t="str">
        <f t="shared" si="24"/>
        <v/>
      </c>
      <c r="T98" t="str">
        <f t="shared" si="25"/>
        <v/>
      </c>
      <c r="U98" t="str">
        <f t="shared" si="26"/>
        <v/>
      </c>
      <c r="V98" s="42" t="e">
        <f>MATCH(G98,options!$D$1:$D$20,0)</f>
        <v>#N/A</v>
      </c>
    </row>
    <row r="99" spans="5:22" x14ac:dyDescent="0.15">
      <c r="E99" s="54"/>
      <c r="F99" s="55"/>
      <c r="G99" s="55"/>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5"/>
      <c r="J99" s="55"/>
      <c r="K99" s="46"/>
      <c r="L99" s="46"/>
      <c r="M99" s="46" t="str">
        <f t="shared" si="18"/>
        <v/>
      </c>
      <c r="N99" s="46" t="str">
        <f t="shared" si="19"/>
        <v/>
      </c>
      <c r="O99" s="47" t="str">
        <f t="shared" si="20"/>
        <v/>
      </c>
      <c r="P99" t="str">
        <f t="shared" si="21"/>
        <v/>
      </c>
      <c r="Q99" t="str">
        <f t="shared" si="22"/>
        <v/>
      </c>
      <c r="R99" t="str">
        <f t="shared" si="23"/>
        <v/>
      </c>
      <c r="S99" t="str">
        <f t="shared" si="24"/>
        <v/>
      </c>
      <c r="T99" t="str">
        <f t="shared" si="25"/>
        <v/>
      </c>
      <c r="U99" t="str">
        <f t="shared" si="26"/>
        <v/>
      </c>
      <c r="V99" s="42" t="e">
        <f>MATCH(G99,options!$D$1:$D$20,0)</f>
        <v>#N/A</v>
      </c>
    </row>
    <row r="100" spans="5:22" x14ac:dyDescent="0.15">
      <c r="E100" s="54"/>
      <c r="F100" s="55"/>
      <c r="G100" s="55"/>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5"/>
      <c r="J100" s="55"/>
      <c r="K100" s="46"/>
      <c r="L100" s="46"/>
      <c r="M100" s="46" t="str">
        <f t="shared" ref="M100:M103" si="27">IF(ISBLANK(K100),"",IF(L100, "https://raw.githubusercontent.com/PatrickVibild/TellusAmazonPictures/master/pictures/"&amp;K100&amp;"/1.jpg","https://download.lenovo.com/Images/Parts/"&amp;K100&amp;"/"&amp;K100&amp;"_A.jpg"))</f>
        <v/>
      </c>
      <c r="N100" s="46" t="str">
        <f t="shared" si="19"/>
        <v/>
      </c>
      <c r="O100" s="47" t="str">
        <f t="shared" si="20"/>
        <v/>
      </c>
      <c r="P100" t="str">
        <f t="shared" si="21"/>
        <v/>
      </c>
      <c r="Q100" t="str">
        <f t="shared" si="22"/>
        <v/>
      </c>
      <c r="R100" t="str">
        <f t="shared" si="23"/>
        <v/>
      </c>
      <c r="S100" t="str">
        <f t="shared" si="24"/>
        <v/>
      </c>
      <c r="T100" t="str">
        <f t="shared" si="25"/>
        <v/>
      </c>
      <c r="U100" t="str">
        <f t="shared" si="26"/>
        <v/>
      </c>
      <c r="V100" s="42" t="e">
        <f>MATCH(G100,options!$D$1:$D$20,0)</f>
        <v>#N/A</v>
      </c>
    </row>
    <row r="101" spans="5:22" x14ac:dyDescent="0.15">
      <c r="E101" s="54"/>
      <c r="F101" s="55"/>
      <c r="G101" s="55"/>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5"/>
      <c r="J101" s="55"/>
      <c r="K101" s="46"/>
      <c r="L101" s="46"/>
      <c r="M101" s="46" t="str">
        <f t="shared" si="27"/>
        <v/>
      </c>
      <c r="N101" s="46" t="str">
        <f t="shared" si="19"/>
        <v/>
      </c>
      <c r="O101" s="47" t="str">
        <f t="shared" si="20"/>
        <v/>
      </c>
      <c r="P101" t="str">
        <f t="shared" si="21"/>
        <v/>
      </c>
      <c r="Q101" t="str">
        <f t="shared" si="22"/>
        <v/>
      </c>
      <c r="R101" t="str">
        <f t="shared" si="23"/>
        <v/>
      </c>
      <c r="S101" t="str">
        <f t="shared" si="24"/>
        <v/>
      </c>
      <c r="T101" t="str">
        <f t="shared" si="25"/>
        <v/>
      </c>
      <c r="U101" t="str">
        <f t="shared" si="26"/>
        <v/>
      </c>
      <c r="V101" s="42" t="e">
        <f>MATCH(G101,options!$D$1:$D$20,0)</f>
        <v>#N/A</v>
      </c>
    </row>
    <row r="102" spans="5:22" x14ac:dyDescent="0.15">
      <c r="E102" s="54"/>
      <c r="F102" s="55"/>
      <c r="G102" s="55"/>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5"/>
      <c r="J102" s="55"/>
      <c r="K102" s="46"/>
      <c r="L102" s="46"/>
      <c r="M102" s="46" t="str">
        <f t="shared" si="27"/>
        <v/>
      </c>
      <c r="N102" s="46" t="str">
        <f t="shared" si="19"/>
        <v/>
      </c>
      <c r="O102" s="47" t="str">
        <f t="shared" si="20"/>
        <v/>
      </c>
      <c r="P102" t="str">
        <f t="shared" si="21"/>
        <v/>
      </c>
      <c r="Q102" t="str">
        <f t="shared" si="22"/>
        <v/>
      </c>
      <c r="R102" t="str">
        <f t="shared" si="23"/>
        <v/>
      </c>
      <c r="S102" t="str">
        <f t="shared" si="24"/>
        <v/>
      </c>
      <c r="T102" t="str">
        <f t="shared" si="25"/>
        <v/>
      </c>
      <c r="U102" t="str">
        <f t="shared" si="26"/>
        <v/>
      </c>
      <c r="V102" s="42" t="e">
        <f>MATCH(G102,options!$D$1:$D$20,0)</f>
        <v>#N/A</v>
      </c>
    </row>
    <row r="103" spans="5:22" x14ac:dyDescent="0.15">
      <c r="E103" s="54"/>
      <c r="F103" s="55"/>
      <c r="G103" s="55"/>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5"/>
      <c r="J103" s="55"/>
      <c r="K103" s="46"/>
      <c r="L103" s="46"/>
      <c r="M103" s="46" t="str">
        <f t="shared" si="27"/>
        <v/>
      </c>
      <c r="N103" s="46" t="str">
        <f t="shared" si="19"/>
        <v/>
      </c>
      <c r="O103" s="47" t="str">
        <f t="shared" si="20"/>
        <v/>
      </c>
      <c r="P103" t="str">
        <f t="shared" si="21"/>
        <v/>
      </c>
      <c r="Q103" t="str">
        <f t="shared" si="22"/>
        <v/>
      </c>
      <c r="R103" t="str">
        <f t="shared" si="23"/>
        <v/>
      </c>
      <c r="S103" t="str">
        <f t="shared" si="24"/>
        <v/>
      </c>
      <c r="T103" t="str">
        <f t="shared" si="25"/>
        <v/>
      </c>
      <c r="U103" t="str">
        <f t="shared" si="26"/>
        <v/>
      </c>
      <c r="V103" s="42" t="e">
        <f>MATCH(G103,options!$D$1:$D$20,0)</f>
        <v>#N/A</v>
      </c>
    </row>
    <row r="104" spans="5:22" x14ac:dyDescent="0.15">
      <c r="E104" s="54"/>
      <c r="F104" s="55"/>
      <c r="G104" s="55"/>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5"/>
      <c r="J104" s="55"/>
      <c r="K104" s="46"/>
      <c r="L104" s="46"/>
      <c r="M104" s="46" t="str">
        <f>IF(ISBLANK(K104),"","https://download.lenovo.com/Images/Parts/"&amp;K104&amp;"/"&amp;K104&amp;"_A.jpg")</f>
        <v/>
      </c>
      <c r="N104" s="46" t="str">
        <f>IF(ISBLANK(K104),"","https://download.lenovo.com/Images/Parts/"&amp;K104&amp;"/"&amp;K104&amp;"_B.jpg")</f>
        <v/>
      </c>
      <c r="O104" s="47" t="str">
        <f>IF(ISBLANK(K104),"","https://download.lenovo.com/Images/Parts/"&amp;K104&amp;"/"&amp;K104&amp;"_details.jpg")</f>
        <v/>
      </c>
      <c r="V104" s="42"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1" t="b">
        <f>TRUE()</f>
        <v>1</v>
      </c>
      <c r="C1" t="s">
        <v>414</v>
      </c>
      <c r="D1" s="42" t="s">
        <v>370</v>
      </c>
      <c r="E1" t="s">
        <v>415</v>
      </c>
      <c r="F1" t="s">
        <v>412</v>
      </c>
      <c r="G1" t="s">
        <v>416</v>
      </c>
    </row>
    <row r="2" spans="1:7" x14ac:dyDescent="0.15">
      <c r="A2" t="s">
        <v>417</v>
      </c>
      <c r="B2" s="41" t="b">
        <f>FALSE()</f>
        <v>0</v>
      </c>
      <c r="C2" t="s">
        <v>374</v>
      </c>
      <c r="D2" s="42" t="s">
        <v>372</v>
      </c>
      <c r="E2" t="s">
        <v>418</v>
      </c>
      <c r="F2" t="s">
        <v>372</v>
      </c>
      <c r="G2" t="s">
        <v>404</v>
      </c>
    </row>
    <row r="3" spans="1:7" x14ac:dyDescent="0.15">
      <c r="A3" t="s">
        <v>419</v>
      </c>
      <c r="D3" s="42" t="s">
        <v>375</v>
      </c>
      <c r="E3" t="s">
        <v>420</v>
      </c>
      <c r="F3" t="s">
        <v>370</v>
      </c>
    </row>
    <row r="4" spans="1:7" x14ac:dyDescent="0.15">
      <c r="D4" s="42" t="s">
        <v>377</v>
      </c>
      <c r="E4" t="s">
        <v>421</v>
      </c>
      <c r="F4" t="s">
        <v>375</v>
      </c>
    </row>
    <row r="5" spans="1:7" x14ac:dyDescent="0.15">
      <c r="D5" s="42" t="s">
        <v>379</v>
      </c>
      <c r="E5" t="s">
        <v>422</v>
      </c>
      <c r="F5" t="s">
        <v>377</v>
      </c>
    </row>
    <row r="6" spans="1:7" x14ac:dyDescent="0.15">
      <c r="D6" s="42" t="s">
        <v>381</v>
      </c>
      <c r="E6" t="s">
        <v>423</v>
      </c>
      <c r="F6" t="s">
        <v>391</v>
      </c>
    </row>
    <row r="7" spans="1:7" x14ac:dyDescent="0.15">
      <c r="D7" s="42" t="s">
        <v>383</v>
      </c>
      <c r="E7" t="s">
        <v>424</v>
      </c>
      <c r="F7" t="s">
        <v>394</v>
      </c>
    </row>
    <row r="8" spans="1:7" x14ac:dyDescent="0.15">
      <c r="D8" s="42" t="s">
        <v>385</v>
      </c>
      <c r="E8" t="s">
        <v>425</v>
      </c>
      <c r="F8" t="s">
        <v>590</v>
      </c>
    </row>
    <row r="9" spans="1:7" x14ac:dyDescent="0.15">
      <c r="D9" s="42" t="s">
        <v>388</v>
      </c>
      <c r="E9" t="s">
        <v>426</v>
      </c>
      <c r="F9" t="s">
        <v>591</v>
      </c>
    </row>
    <row r="10" spans="1:7" x14ac:dyDescent="0.15">
      <c r="D10" s="42" t="s">
        <v>391</v>
      </c>
      <c r="E10" t="s">
        <v>427</v>
      </c>
    </row>
    <row r="11" spans="1:7" x14ac:dyDescent="0.15">
      <c r="D11" s="42" t="s">
        <v>393</v>
      </c>
      <c r="E11" t="s">
        <v>428</v>
      </c>
    </row>
    <row r="12" spans="1:7" x14ac:dyDescent="0.15">
      <c r="D12" s="42" t="s">
        <v>394</v>
      </c>
      <c r="E12" t="s">
        <v>429</v>
      </c>
    </row>
    <row r="13" spans="1:7" x14ac:dyDescent="0.15">
      <c r="D13" s="42" t="s">
        <v>396</v>
      </c>
      <c r="E13" t="s">
        <v>430</v>
      </c>
    </row>
    <row r="14" spans="1:7" x14ac:dyDescent="0.15">
      <c r="D14" s="42" t="s">
        <v>397</v>
      </c>
      <c r="E14" t="s">
        <v>431</v>
      </c>
    </row>
    <row r="15" spans="1:7" x14ac:dyDescent="0.15">
      <c r="D15" s="42" t="s">
        <v>400</v>
      </c>
      <c r="E15" t="s">
        <v>432</v>
      </c>
    </row>
    <row r="16" spans="1:7" x14ac:dyDescent="0.15">
      <c r="D16" s="42" t="s">
        <v>401</v>
      </c>
      <c r="E16" s="56" t="s">
        <v>433</v>
      </c>
    </row>
    <row r="17" spans="4:5" x14ac:dyDescent="0.15">
      <c r="D17" s="42" t="s">
        <v>402</v>
      </c>
      <c r="E17" t="s">
        <v>434</v>
      </c>
    </row>
    <row r="18" spans="4:5" x14ac:dyDescent="0.15">
      <c r="D18" s="42" t="s">
        <v>404</v>
      </c>
      <c r="E18" t="s">
        <v>435</v>
      </c>
    </row>
    <row r="19" spans="4:5" x14ac:dyDescent="0.15">
      <c r="D19" s="42" t="s">
        <v>390</v>
      </c>
      <c r="E19" t="s">
        <v>436</v>
      </c>
    </row>
    <row r="20" spans="4:5" x14ac:dyDescent="0.15">
      <c r="D20" s="42" t="s">
        <v>386</v>
      </c>
      <c r="E20" t="s">
        <v>437</v>
      </c>
    </row>
    <row r="50" spans="2:2" ht="16" x14ac:dyDescent="0.2">
      <c r="B50" s="57"/>
    </row>
    <row r="51" spans="2:2" ht="16" x14ac:dyDescent="0.2">
      <c r="B51" s="5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2" t="s">
        <v>370</v>
      </c>
    </row>
    <row r="21" spans="2:2" x14ac:dyDescent="0.15">
      <c r="B21" s="42" t="s">
        <v>372</v>
      </c>
    </row>
    <row r="22" spans="2:2" x14ac:dyDescent="0.15">
      <c r="B22" s="42" t="s">
        <v>375</v>
      </c>
    </row>
    <row r="23" spans="2:2" x14ac:dyDescent="0.15">
      <c r="B23" s="42" t="s">
        <v>377</v>
      </c>
    </row>
    <row r="24" spans="2:2" x14ac:dyDescent="0.15">
      <c r="B24" s="42" t="s">
        <v>379</v>
      </c>
    </row>
    <row r="25" spans="2:2" x14ac:dyDescent="0.15">
      <c r="B25" s="42" t="s">
        <v>381</v>
      </c>
    </row>
    <row r="26" spans="2:2" x14ac:dyDescent="0.15">
      <c r="B26" s="42" t="s">
        <v>383</v>
      </c>
    </row>
    <row r="27" spans="2:2" x14ac:dyDescent="0.15">
      <c r="B27" s="42" t="s">
        <v>385</v>
      </c>
    </row>
    <row r="28" spans="2:2" x14ac:dyDescent="0.15">
      <c r="B28" s="42" t="s">
        <v>388</v>
      </c>
    </row>
    <row r="29" spans="2:2" x14ac:dyDescent="0.15">
      <c r="B29" s="42" t="s">
        <v>391</v>
      </c>
    </row>
    <row r="30" spans="2:2" x14ac:dyDescent="0.15">
      <c r="B30" s="42" t="s">
        <v>393</v>
      </c>
    </row>
    <row r="31" spans="2:2" x14ac:dyDescent="0.15">
      <c r="B31" s="42" t="s">
        <v>394</v>
      </c>
    </row>
    <row r="32" spans="2:2" x14ac:dyDescent="0.15">
      <c r="B32" s="42" t="s">
        <v>396</v>
      </c>
    </row>
    <row r="33" spans="2:4" x14ac:dyDescent="0.15">
      <c r="B33" s="42" t="s">
        <v>397</v>
      </c>
    </row>
    <row r="34" spans="2:4" x14ac:dyDescent="0.15">
      <c r="B34" s="42" t="s">
        <v>400</v>
      </c>
      <c r="D34" s="40"/>
    </row>
    <row r="35" spans="2:4" x14ac:dyDescent="0.15">
      <c r="B35" s="42" t="s">
        <v>401</v>
      </c>
      <c r="D35" s="40"/>
    </row>
    <row r="36" spans="2:4" x14ac:dyDescent="0.15">
      <c r="B36" s="42" t="s">
        <v>402</v>
      </c>
      <c r="D36" s="40"/>
    </row>
    <row r="37" spans="2:4" x14ac:dyDescent="0.15">
      <c r="B37" s="42" t="s">
        <v>404</v>
      </c>
      <c r="D37" s="40"/>
    </row>
    <row r="38" spans="2:4" x14ac:dyDescent="0.15">
      <c r="B38" s="42" t="s">
        <v>390</v>
      </c>
      <c r="D38" s="40"/>
    </row>
    <row r="39" spans="2:4" x14ac:dyDescent="0.15">
      <c r="B39" s="42" t="s">
        <v>386</v>
      </c>
      <c r="D39" s="40"/>
    </row>
  </sheetData>
  <conditionalFormatting sqref="B3:B7">
    <cfRule type="expression" dxfId="534" priority="2">
      <formula>IF(LEN(B3)&gt;0,1,0)</formula>
    </cfRule>
    <cfRule type="expression" dxfId="533" priority="3">
      <formula>IF(VLOOKUP($AH$3,#NAME?,MATCH($A2,#NAME?,0)+1,0)&gt;0,1,0)</formula>
    </cfRule>
    <cfRule type="expression" dxfId="532"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7" t="s">
        <v>450</v>
      </c>
    </row>
    <row r="4" spans="1:2" ht="16" x14ac:dyDescent="0.2">
      <c r="B4" s="57" t="s">
        <v>451</v>
      </c>
    </row>
    <row r="5" spans="1:2" ht="16" x14ac:dyDescent="0.2">
      <c r="B5" s="57" t="s">
        <v>452</v>
      </c>
    </row>
    <row r="6" spans="1:2" ht="16" x14ac:dyDescent="0.2">
      <c r="B6" s="57" t="s">
        <v>453</v>
      </c>
    </row>
    <row r="7" spans="1:2" ht="16" x14ac:dyDescent="0.2">
      <c r="B7" s="5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531" priority="2">
      <formula>IF(LEN(B1)&gt;0,1,0)</formula>
    </cfRule>
    <cfRule type="expression" dxfId="530" priority="3">
      <formula>IF(VLOOKUP($AH$3,#NAME?,MATCH(#REF!,#NAME?,0)+1,0)&gt;0,1,0)</formula>
    </cfRule>
    <cfRule type="expression" dxfId="529" priority="4">
      <formula>IF(VLOOKUP($AH$3,#NAME?,MATCH(#REF!,#NAME?,0)+1,0)&gt;0,1,0)</formula>
    </cfRule>
    <cfRule type="expression" dxfId="528" priority="5">
      <formula>IF(VLOOKUP($AH$3,#NAME?,MATCH(#REF!,#NAME?,0)+1,0)&gt;0,1,0)</formula>
    </cfRule>
    <cfRule type="expression" dxfId="527"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7"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7" t="s">
        <v>537</v>
      </c>
    </row>
    <row r="4" spans="2:2" ht="16" x14ac:dyDescent="0.2">
      <c r="B4" s="57" t="s">
        <v>538</v>
      </c>
    </row>
    <row r="5" spans="2:2" x14ac:dyDescent="0.15">
      <c r="B5" t="s">
        <v>539</v>
      </c>
    </row>
    <row r="6" spans="2:2" ht="16" x14ac:dyDescent="0.2">
      <c r="B6" s="57" t="s">
        <v>540</v>
      </c>
    </row>
    <row r="7" spans="2:2" ht="16" x14ac:dyDescent="0.2">
      <c r="B7" s="57"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2024-07-24T18:27:51Z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