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T540/"/>
    </mc:Choice>
  </mc:AlternateContent>
  <xr:revisionPtr revIDLastSave="0" documentId="13_ncr:1_{1756F6D9-63C6-054A-9CCF-12AEF2EEFDD8}"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L43" i="2"/>
  <c r="L42" i="2"/>
  <c r="L41" i="2"/>
  <c r="L40" i="2"/>
  <c r="L39" i="2"/>
  <c r="L38" i="2"/>
  <c r="L37" i="2"/>
  <c r="L36" i="2"/>
  <c r="L35" i="2"/>
  <c r="L34" i="2"/>
  <c r="L33" i="2"/>
  <c r="L32" i="2"/>
  <c r="L31" i="2"/>
  <c r="L30" i="2"/>
  <c r="L28" i="2"/>
  <c r="L27" i="2"/>
  <c r="L25" i="2"/>
  <c r="L23" i="2"/>
  <c r="L22" i="2"/>
  <c r="L21" i="2"/>
  <c r="L20" i="2"/>
  <c r="L19" i="2"/>
  <c r="L18" i="2"/>
  <c r="L17" i="2"/>
  <c r="L16" i="2"/>
  <c r="L15" i="2"/>
  <c r="L14" i="2"/>
  <c r="L13" i="2"/>
  <c r="L12" i="2"/>
  <c r="L11" i="2"/>
  <c r="L10" i="2"/>
  <c r="L8" i="2"/>
  <c r="L7" i="2"/>
  <c r="L5" i="2"/>
  <c r="D23" i="2"/>
  <c r="C23" i="2"/>
  <c r="D22" i="2"/>
  <c r="C22" i="2"/>
  <c r="D21" i="2"/>
  <c r="C21" i="2"/>
  <c r="D20" i="2"/>
  <c r="C20" i="2"/>
  <c r="D19" i="2"/>
  <c r="C19" i="2"/>
  <c r="D18" i="2"/>
  <c r="C18" i="2"/>
  <c r="D17" i="2"/>
  <c r="C17" i="2"/>
  <c r="D16" i="2"/>
  <c r="C16" i="2"/>
  <c r="D15" i="2"/>
  <c r="C15" i="2"/>
  <c r="D14" i="2"/>
  <c r="C14" i="2"/>
  <c r="D13" i="2"/>
  <c r="C13" i="2"/>
  <c r="D12" i="2"/>
  <c r="C12" i="2"/>
  <c r="D11" i="2"/>
  <c r="C11" i="2"/>
  <c r="D10" i="2"/>
  <c r="C10" i="2"/>
  <c r="D9" i="2"/>
  <c r="C9" i="2"/>
  <c r="D8" i="2"/>
  <c r="C8" i="2"/>
  <c r="D7" i="2"/>
  <c r="C7" i="2"/>
  <c r="D6" i="2"/>
  <c r="C6" i="2"/>
  <c r="D5" i="2"/>
  <c r="C5" i="2"/>
  <c r="D4" i="2"/>
  <c r="C4" i="2"/>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O6" i="1"/>
  <c r="FP6" i="1"/>
  <c r="FQ6" i="1"/>
  <c r="FR6" i="1"/>
  <c r="FS6" i="1"/>
  <c r="FT6" i="1"/>
  <c r="FU6" i="1"/>
  <c r="FV6" i="1"/>
  <c r="FO7" i="1"/>
  <c r="FP7" i="1"/>
  <c r="FQ7" i="1"/>
  <c r="FR7" i="1"/>
  <c r="FS7" i="1"/>
  <c r="FT7" i="1"/>
  <c r="FU7" i="1"/>
  <c r="FV7" i="1"/>
  <c r="FO8" i="1"/>
  <c r="FP8" i="1"/>
  <c r="FQ8" i="1"/>
  <c r="FR8" i="1"/>
  <c r="FS8" i="1"/>
  <c r="FT8" i="1"/>
  <c r="FU8" i="1"/>
  <c r="FV8" i="1"/>
  <c r="FO9" i="1"/>
  <c r="FP9" i="1"/>
  <c r="FQ9" i="1"/>
  <c r="FR9" i="1"/>
  <c r="FS9" i="1"/>
  <c r="FT9" i="1"/>
  <c r="FU9" i="1"/>
  <c r="FV9" i="1"/>
  <c r="FO10" i="1"/>
  <c r="FP10" i="1"/>
  <c r="FQ10" i="1"/>
  <c r="FR10" i="1"/>
  <c r="FS10" i="1"/>
  <c r="FT10" i="1"/>
  <c r="FU10" i="1"/>
  <c r="FV10" i="1"/>
  <c r="FO11" i="1"/>
  <c r="FP11" i="1"/>
  <c r="FQ11" i="1"/>
  <c r="FR11" i="1"/>
  <c r="FS11" i="1"/>
  <c r="FT11" i="1"/>
  <c r="FU11" i="1"/>
  <c r="FV11" i="1"/>
  <c r="FO12" i="1"/>
  <c r="FP12" i="1"/>
  <c r="FQ12" i="1"/>
  <c r="FR12" i="1"/>
  <c r="FS12" i="1"/>
  <c r="FT12" i="1"/>
  <c r="FU12" i="1"/>
  <c r="FV12" i="1"/>
  <c r="FO13" i="1"/>
  <c r="FP13" i="1"/>
  <c r="FQ13" i="1"/>
  <c r="FR13" i="1"/>
  <c r="FS13" i="1"/>
  <c r="FT13" i="1"/>
  <c r="FU13" i="1"/>
  <c r="FV13" i="1"/>
  <c r="FO14" i="1"/>
  <c r="FP14" i="1"/>
  <c r="FQ14" i="1"/>
  <c r="FR14" i="1"/>
  <c r="FS14" i="1"/>
  <c r="FT14" i="1"/>
  <c r="FU14" i="1"/>
  <c r="FV14" i="1"/>
  <c r="FO15" i="1"/>
  <c r="FP15" i="1"/>
  <c r="FQ15" i="1"/>
  <c r="FR15" i="1"/>
  <c r="FS15" i="1"/>
  <c r="FT15" i="1"/>
  <c r="FU15" i="1"/>
  <c r="FV15" i="1"/>
  <c r="FO16" i="1"/>
  <c r="FP16" i="1"/>
  <c r="FQ16" i="1"/>
  <c r="FR16" i="1"/>
  <c r="FS16" i="1"/>
  <c r="FT16" i="1"/>
  <c r="FU16" i="1"/>
  <c r="FV16" i="1"/>
  <c r="FO17" i="1"/>
  <c r="FP17" i="1"/>
  <c r="FQ17" i="1"/>
  <c r="FR17" i="1"/>
  <c r="FS17" i="1"/>
  <c r="FT17" i="1"/>
  <c r="FU17" i="1"/>
  <c r="FV17" i="1"/>
  <c r="FO18" i="1"/>
  <c r="FP18" i="1"/>
  <c r="FQ18" i="1"/>
  <c r="FR18" i="1"/>
  <c r="FS18" i="1"/>
  <c r="FT18" i="1"/>
  <c r="FU18" i="1"/>
  <c r="FV18" i="1"/>
  <c r="FO19" i="1"/>
  <c r="FP19" i="1"/>
  <c r="FQ19" i="1"/>
  <c r="FR19" i="1"/>
  <c r="FS19" i="1"/>
  <c r="FT19" i="1"/>
  <c r="FU19" i="1"/>
  <c r="FV19" i="1"/>
  <c r="FO20" i="1"/>
  <c r="FP20" i="1"/>
  <c r="FQ20" i="1"/>
  <c r="FR20" i="1"/>
  <c r="FS20" i="1"/>
  <c r="FT20" i="1"/>
  <c r="FU20" i="1"/>
  <c r="FV20" i="1"/>
  <c r="FO21" i="1"/>
  <c r="FP21" i="1"/>
  <c r="FQ21" i="1"/>
  <c r="FR21" i="1"/>
  <c r="FS21" i="1"/>
  <c r="FT21" i="1"/>
  <c r="FU21" i="1"/>
  <c r="FV21" i="1"/>
  <c r="FO22" i="1"/>
  <c r="FP22" i="1"/>
  <c r="FQ22" i="1"/>
  <c r="FR22" i="1"/>
  <c r="FS22" i="1"/>
  <c r="FT22" i="1"/>
  <c r="FU22" i="1"/>
  <c r="FV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O27" i="1"/>
  <c r="FP27" i="1"/>
  <c r="FQ27" i="1"/>
  <c r="FR27" i="1"/>
  <c r="FS27" i="1"/>
  <c r="FT27" i="1"/>
  <c r="FU27" i="1"/>
  <c r="FV27" i="1"/>
  <c r="FO28" i="1"/>
  <c r="FP28" i="1"/>
  <c r="FQ28" i="1"/>
  <c r="FR28" i="1"/>
  <c r="FS28" i="1"/>
  <c r="FT28" i="1"/>
  <c r="FU28" i="1"/>
  <c r="FV28" i="1"/>
  <c r="FO29" i="1"/>
  <c r="FP29" i="1"/>
  <c r="FQ29" i="1"/>
  <c r="FR29" i="1"/>
  <c r="FS29"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O33" i="1"/>
  <c r="FP33" i="1"/>
  <c r="FQ33" i="1"/>
  <c r="FR33" i="1"/>
  <c r="FS33" i="1"/>
  <c r="FT33" i="1"/>
  <c r="FU33" i="1"/>
  <c r="FV33" i="1"/>
  <c r="FO34" i="1"/>
  <c r="FP34" i="1"/>
  <c r="FQ34" i="1"/>
  <c r="FR34" i="1"/>
  <c r="FS34" i="1"/>
  <c r="FT34" i="1"/>
  <c r="FU34" i="1"/>
  <c r="FV34" i="1"/>
  <c r="FO35" i="1"/>
  <c r="FP35" i="1"/>
  <c r="FQ35" i="1"/>
  <c r="FR35" i="1"/>
  <c r="FS35" i="1"/>
  <c r="FT35" i="1"/>
  <c r="FU35" i="1"/>
  <c r="FV35" i="1"/>
  <c r="FO36" i="1"/>
  <c r="FP36" i="1"/>
  <c r="FQ36" i="1"/>
  <c r="FR36" i="1"/>
  <c r="FS36" i="1"/>
  <c r="FT36" i="1"/>
  <c r="FU36" i="1"/>
  <c r="FV36" i="1"/>
  <c r="FO37" i="1"/>
  <c r="FP37" i="1"/>
  <c r="FQ37" i="1"/>
  <c r="FR37" i="1"/>
  <c r="FS37" i="1"/>
  <c r="FT37" i="1"/>
  <c r="FU37" i="1"/>
  <c r="FV37" i="1"/>
  <c r="FO38" i="1"/>
  <c r="FP38" i="1"/>
  <c r="FQ38" i="1"/>
  <c r="FR38" i="1"/>
  <c r="FS38" i="1"/>
  <c r="FT38" i="1"/>
  <c r="FU38" i="1"/>
  <c r="FV38" i="1"/>
  <c r="FO39" i="1"/>
  <c r="FP39" i="1"/>
  <c r="FQ39" i="1"/>
  <c r="FR39" i="1"/>
  <c r="FS39" i="1"/>
  <c r="FT39" i="1"/>
  <c r="FU39" i="1"/>
  <c r="FV39" i="1"/>
  <c r="FO40" i="1"/>
  <c r="FP40" i="1"/>
  <c r="FQ40" i="1"/>
  <c r="FR40" i="1"/>
  <c r="FS40" i="1"/>
  <c r="FT40" i="1"/>
  <c r="FU40"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AT7" i="1" s="1"/>
  <c r="H7" i="2"/>
  <c r="H8" i="2"/>
  <c r="H9" i="2"/>
  <c r="H10" i="2"/>
  <c r="AT11" i="1" s="1"/>
  <c r="H11" i="2"/>
  <c r="AT12" i="1" s="1"/>
  <c r="H12" i="2"/>
  <c r="H13" i="2"/>
  <c r="H14" i="2"/>
  <c r="H15" i="2"/>
  <c r="AT16" i="1" s="1"/>
  <c r="H16" i="2"/>
  <c r="AT17" i="1" s="1"/>
  <c r="H17" i="2"/>
  <c r="AT18" i="1" s="1"/>
  <c r="H18" i="2"/>
  <c r="H19" i="2"/>
  <c r="H20" i="2"/>
  <c r="H21" i="2"/>
  <c r="H22" i="2"/>
  <c r="AT23" i="1" s="1"/>
  <c r="H23" i="2"/>
  <c r="H24" i="2"/>
  <c r="AT25" i="1" s="1"/>
  <c r="H25" i="2"/>
  <c r="H26" i="2"/>
  <c r="AT27" i="1" s="1"/>
  <c r="H27" i="2"/>
  <c r="AT28" i="1" s="1"/>
  <c r="H28" i="2"/>
  <c r="H29" i="2"/>
  <c r="H30" i="2"/>
  <c r="H31" i="2"/>
  <c r="AT32" i="1" s="1"/>
  <c r="H32" i="2"/>
  <c r="H33" i="2"/>
  <c r="H34" i="2"/>
  <c r="AT35" i="1" s="1"/>
  <c r="H35" i="2"/>
  <c r="H36" i="2"/>
  <c r="H37" i="2"/>
  <c r="H38" i="2"/>
  <c r="H39" i="2"/>
  <c r="H40" i="2"/>
  <c r="H41" i="2"/>
  <c r="AL42" i="1" s="1"/>
  <c r="H42" i="2"/>
  <c r="H43" i="2"/>
  <c r="AT44" i="1" s="1"/>
  <c r="H4" i="2"/>
  <c r="B33" i="2"/>
  <c r="AI40" i="1" s="1"/>
  <c r="B31" i="2"/>
  <c r="DP38" i="1" s="1"/>
  <c r="B29" i="2"/>
  <c r="AB3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S44" i="1" s="1"/>
  <c r="R43" i="2"/>
  <c r="Q43" i="2"/>
  <c r="P43" i="2"/>
  <c r="O43" i="2"/>
  <c r="N43" i="2"/>
  <c r="N44" i="1" s="1"/>
  <c r="M43" i="2"/>
  <c r="M44" i="1" s="1"/>
  <c r="V42" i="2"/>
  <c r="U42" i="2"/>
  <c r="T42" i="2"/>
  <c r="S42" i="2"/>
  <c r="R42" i="2"/>
  <c r="Q42" i="2"/>
  <c r="P42" i="2"/>
  <c r="O42" i="2"/>
  <c r="N42" i="2"/>
  <c r="M42" i="2"/>
  <c r="V41" i="2"/>
  <c r="U41" i="2"/>
  <c r="U42" i="1" s="1"/>
  <c r="T41" i="2"/>
  <c r="T42" i="1" s="1"/>
  <c r="S41" i="2"/>
  <c r="S42" i="1" s="1"/>
  <c r="R41" i="2"/>
  <c r="Q41" i="2"/>
  <c r="P41" i="2"/>
  <c r="O41" i="2"/>
  <c r="N41" i="2"/>
  <c r="N42" i="1" s="1"/>
  <c r="M41" i="2"/>
  <c r="M42" i="1" s="1"/>
  <c r="V40" i="2"/>
  <c r="U40" i="2"/>
  <c r="T40" i="2"/>
  <c r="S40" i="2"/>
  <c r="R40" i="2"/>
  <c r="Q40" i="2"/>
  <c r="P40" i="2"/>
  <c r="O40" i="2"/>
  <c r="N40" i="2"/>
  <c r="M40" i="2"/>
  <c r="M41" i="1" s="1"/>
  <c r="V39" i="2"/>
  <c r="U39" i="2"/>
  <c r="T39" i="2"/>
  <c r="S39" i="2"/>
  <c r="R39" i="2"/>
  <c r="Q39" i="2"/>
  <c r="P39" i="2"/>
  <c r="O39" i="2"/>
  <c r="N39" i="2"/>
  <c r="M39" i="2"/>
  <c r="M40" i="1" s="1"/>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M37" i="1" s="1"/>
  <c r="V35" i="2"/>
  <c r="U35" i="2"/>
  <c r="T35" i="2"/>
  <c r="S35" i="2"/>
  <c r="R35" i="2"/>
  <c r="Q35" i="2"/>
  <c r="P35" i="2"/>
  <c r="O35" i="2"/>
  <c r="N35" i="2"/>
  <c r="M35" i="2"/>
  <c r="M36" i="1" s="1"/>
  <c r="V34" i="2"/>
  <c r="U34" i="2"/>
  <c r="T34" i="2"/>
  <c r="S34" i="2"/>
  <c r="R34" i="2"/>
  <c r="Q34" i="2"/>
  <c r="P34" i="2"/>
  <c r="O34" i="2"/>
  <c r="N34" i="2"/>
  <c r="N35" i="1" s="1"/>
  <c r="M34" i="2"/>
  <c r="M35" i="1" s="1"/>
  <c r="V33" i="2"/>
  <c r="U33" i="2"/>
  <c r="T33" i="2"/>
  <c r="S33" i="2"/>
  <c r="R33" i="2"/>
  <c r="Q33" i="2"/>
  <c r="P33" i="2"/>
  <c r="O33" i="2"/>
  <c r="N33" i="2"/>
  <c r="N34" i="1" s="1"/>
  <c r="M33" i="2"/>
  <c r="M34" i="1" s="1"/>
  <c r="V32" i="2"/>
  <c r="U32" i="2"/>
  <c r="T32" i="2"/>
  <c r="S32" i="2"/>
  <c r="R32" i="2"/>
  <c r="Q32" i="2"/>
  <c r="P32" i="2"/>
  <c r="O32" i="2"/>
  <c r="N32" i="2"/>
  <c r="N33" i="1" s="1"/>
  <c r="M32" i="2"/>
  <c r="M33" i="1" s="1"/>
  <c r="V31" i="2"/>
  <c r="U31" i="2"/>
  <c r="T31" i="2"/>
  <c r="S31" i="2"/>
  <c r="R31" i="2"/>
  <c r="Q31" i="2"/>
  <c r="P31" i="2"/>
  <c r="O31" i="2"/>
  <c r="N31" i="2"/>
  <c r="N32" i="1" s="1"/>
  <c r="M31" i="2"/>
  <c r="V30" i="2"/>
  <c r="U30" i="2"/>
  <c r="T30" i="2"/>
  <c r="S30" i="2"/>
  <c r="R30" i="2"/>
  <c r="Q30" i="2"/>
  <c r="P30" i="2"/>
  <c r="O30" i="2"/>
  <c r="N30" i="2"/>
  <c r="M30" i="2"/>
  <c r="V29" i="2"/>
  <c r="U29" i="2"/>
  <c r="U30" i="1" s="1"/>
  <c r="T29" i="2"/>
  <c r="T30" i="1" s="1"/>
  <c r="S29" i="2"/>
  <c r="S30" i="1" s="1"/>
  <c r="R29" i="2"/>
  <c r="Q29" i="2"/>
  <c r="P29" i="2"/>
  <c r="P30" i="1" s="1"/>
  <c r="O29" i="2"/>
  <c r="N29" i="2"/>
  <c r="N30" i="1" s="1"/>
  <c r="M29" i="2"/>
  <c r="M30" i="1" s="1"/>
  <c r="V28" i="2"/>
  <c r="U28" i="2"/>
  <c r="U29" i="1" s="1"/>
  <c r="T28" i="2"/>
  <c r="T29" i="1" s="1"/>
  <c r="S28" i="2"/>
  <c r="S29" i="1" s="1"/>
  <c r="R28" i="2"/>
  <c r="Q28" i="2"/>
  <c r="P28" i="2"/>
  <c r="O28" i="2"/>
  <c r="N28" i="2"/>
  <c r="N29" i="1" s="1"/>
  <c r="M28" i="2"/>
  <c r="M29" i="1" s="1"/>
  <c r="V27" i="2"/>
  <c r="U27" i="2"/>
  <c r="U28" i="1" s="1"/>
  <c r="T27" i="2"/>
  <c r="T28" i="1" s="1"/>
  <c r="S27" i="2"/>
  <c r="S28" i="1" s="1"/>
  <c r="R27" i="2"/>
  <c r="Q27" i="2"/>
  <c r="P27" i="2"/>
  <c r="O27" i="2"/>
  <c r="N27" i="2"/>
  <c r="N28" i="1" s="1"/>
  <c r="M27" i="2"/>
  <c r="M28" i="1" s="1"/>
  <c r="V26" i="2"/>
  <c r="U26" i="2"/>
  <c r="U27" i="1" s="1"/>
  <c r="T26" i="2"/>
  <c r="T27" i="1" s="1"/>
  <c r="S26" i="2"/>
  <c r="R26" i="2"/>
  <c r="R27" i="1" s="1"/>
  <c r="Q26" i="2"/>
  <c r="P26" i="2"/>
  <c r="O26" i="2"/>
  <c r="N26" i="2"/>
  <c r="N27" i="1" s="1"/>
  <c r="M26" i="2"/>
  <c r="M27" i="1" s="1"/>
  <c r="V25" i="2"/>
  <c r="U25" i="2"/>
  <c r="U26" i="1" s="1"/>
  <c r="T25" i="2"/>
  <c r="T26" i="1" s="1"/>
  <c r="S25" i="2"/>
  <c r="S26" i="1" s="1"/>
  <c r="R25" i="2"/>
  <c r="Q25" i="2"/>
  <c r="P25" i="2"/>
  <c r="O25" i="2"/>
  <c r="N25" i="2"/>
  <c r="N26" i="1" s="1"/>
  <c r="M25" i="2"/>
  <c r="M26" i="1" s="1"/>
  <c r="V24" i="2"/>
  <c r="U24" i="2"/>
  <c r="T24" i="2"/>
  <c r="S24" i="2"/>
  <c r="R24" i="2"/>
  <c r="Q24" i="2"/>
  <c r="P24" i="2"/>
  <c r="O24" i="2"/>
  <c r="N24" i="2"/>
  <c r="N25" i="1" s="1"/>
  <c r="M24" i="2"/>
  <c r="M25" i="1" s="1"/>
  <c r="V23" i="2"/>
  <c r="R23" i="2"/>
  <c r="Q23" i="2"/>
  <c r="Q24" i="1" s="1"/>
  <c r="M23" i="2"/>
  <c r="M24" i="1" s="1"/>
  <c r="P23" i="2"/>
  <c r="P24" i="1" s="1"/>
  <c r="V22" i="2"/>
  <c r="T22" i="2"/>
  <c r="S22" i="2"/>
  <c r="S23" i="1" s="1"/>
  <c r="R22" i="2"/>
  <c r="R23" i="1" s="1"/>
  <c r="Q22" i="2"/>
  <c r="O22" i="2"/>
  <c r="N22" i="2"/>
  <c r="N23" i="1" s="1"/>
  <c r="M22" i="2"/>
  <c r="M23" i="1" s="1"/>
  <c r="V21" i="2"/>
  <c r="U21" i="2"/>
  <c r="T21" i="2"/>
  <c r="T22" i="1" s="1"/>
  <c r="S21" i="2"/>
  <c r="S22" i="1" s="1"/>
  <c r="R21" i="2"/>
  <c r="R22" i="1" s="1"/>
  <c r="Q21" i="2"/>
  <c r="Q22" i="1" s="1"/>
  <c r="P21" i="2"/>
  <c r="P22" i="1" s="1"/>
  <c r="O21" i="2"/>
  <c r="O22" i="1" s="1"/>
  <c r="N21" i="2"/>
  <c r="N22" i="1" s="1"/>
  <c r="M21" i="2"/>
  <c r="V20" i="2"/>
  <c r="U20" i="2"/>
  <c r="T20" i="2"/>
  <c r="T21" i="1" s="1"/>
  <c r="S20" i="2"/>
  <c r="S21" i="1" s="1"/>
  <c r="R20" i="2"/>
  <c r="P20" i="2"/>
  <c r="O20" i="2"/>
  <c r="O21" i="1" s="1"/>
  <c r="N20" i="2"/>
  <c r="N21" i="1" s="1"/>
  <c r="V19" i="2"/>
  <c r="U19" i="2"/>
  <c r="U20" i="1" s="1"/>
  <c r="T19" i="2"/>
  <c r="T20" i="1" s="1"/>
  <c r="V18" i="2"/>
  <c r="R18" i="2"/>
  <c r="Q18" i="2"/>
  <c r="M18" i="2"/>
  <c r="P18" i="2"/>
  <c r="P19" i="1" s="1"/>
  <c r="CO19" i="1"/>
  <c r="V17" i="2"/>
  <c r="T17" i="2"/>
  <c r="T18" i="1" s="1"/>
  <c r="S17" i="2"/>
  <c r="S18" i="1" s="1"/>
  <c r="R17" i="2"/>
  <c r="Q17" i="2"/>
  <c r="P17" i="2"/>
  <c r="N17" i="2"/>
  <c r="M17" i="2"/>
  <c r="U17" i="2"/>
  <c r="U18" i="1" s="1"/>
  <c r="V16" i="2"/>
  <c r="U16" i="2"/>
  <c r="T16" i="2"/>
  <c r="T17" i="1" s="1"/>
  <c r="S16" i="2"/>
  <c r="S17" i="1" s="1"/>
  <c r="R16" i="2"/>
  <c r="Q16" i="2"/>
  <c r="P16" i="2"/>
  <c r="O16" i="2"/>
  <c r="N16" i="2"/>
  <c r="M16" i="2"/>
  <c r="CO17" i="1"/>
  <c r="V15" i="2"/>
  <c r="U15" i="2"/>
  <c r="T15" i="2"/>
  <c r="S15" i="2"/>
  <c r="R15" i="2"/>
  <c r="Q15" i="2"/>
  <c r="P15" i="2"/>
  <c r="O15" i="2"/>
  <c r="N15" i="2"/>
  <c r="N16" i="1" s="1"/>
  <c r="M15" i="2"/>
  <c r="M16" i="1" s="1"/>
  <c r="V14" i="2"/>
  <c r="U14" i="2"/>
  <c r="T14" i="2"/>
  <c r="T15" i="1" s="1"/>
  <c r="P14" i="2"/>
  <c r="O14" i="2"/>
  <c r="N14" i="2"/>
  <c r="M14" i="2"/>
  <c r="S14" i="2"/>
  <c r="S15" i="1" s="1"/>
  <c r="V13" i="2"/>
  <c r="Q13" i="2"/>
  <c r="P13" i="2"/>
  <c r="P14" i="1" s="1"/>
  <c r="O13" i="2"/>
  <c r="O14" i="1" s="1"/>
  <c r="V12" i="2"/>
  <c r="U12" i="2"/>
  <c r="U13" i="1" s="1"/>
  <c r="V11" i="2"/>
  <c r="U11" i="2"/>
  <c r="T11" i="2"/>
  <c r="S11" i="2"/>
  <c r="R11" i="2"/>
  <c r="Q11" i="2"/>
  <c r="P11" i="2"/>
  <c r="O11" i="2"/>
  <c r="N11" i="2"/>
  <c r="M11" i="2"/>
  <c r="CO12" i="1"/>
  <c r="V10" i="2"/>
  <c r="T10" i="2"/>
  <c r="S10" i="2"/>
  <c r="R10" i="2"/>
  <c r="Q10" i="2"/>
  <c r="O10" i="2"/>
  <c r="N10" i="2"/>
  <c r="M10" i="2"/>
  <c r="M11" i="1" s="1"/>
  <c r="V9" i="2"/>
  <c r="U9" i="2"/>
  <c r="U10" i="1" s="1"/>
  <c r="T9" i="2"/>
  <c r="T10" i="1" s="1"/>
  <c r="S9" i="2"/>
  <c r="S10" i="1" s="1"/>
  <c r="R9" i="2"/>
  <c r="R10" i="1" s="1"/>
  <c r="Q9" i="2"/>
  <c r="P9" i="2"/>
  <c r="P10" i="1" s="1"/>
  <c r="O9" i="2"/>
  <c r="O10" i="1" s="1"/>
  <c r="N9" i="2"/>
  <c r="M9" i="2"/>
  <c r="M10" i="1" s="1"/>
  <c r="V8" i="2"/>
  <c r="Q8" i="2"/>
  <c r="Q9" i="1" s="1"/>
  <c r="P8" i="2"/>
  <c r="P9" i="1" s="1"/>
  <c r="O8" i="2"/>
  <c r="O9" i="1" s="1"/>
  <c r="CQ23" i="1"/>
  <c r="V7" i="2"/>
  <c r="T7" i="2"/>
  <c r="T8" i="1" s="1"/>
  <c r="S7" i="2"/>
  <c r="S8" i="1" s="1"/>
  <c r="R7" i="2"/>
  <c r="R8" i="1" s="1"/>
  <c r="Q7" i="2"/>
  <c r="Q8" i="1" s="1"/>
  <c r="P7" i="2"/>
  <c r="P8" i="1" s="1"/>
  <c r="N7" i="2"/>
  <c r="N8" i="1" s="1"/>
  <c r="M7" i="2"/>
  <c r="M8" i="1" s="1"/>
  <c r="U7" i="2"/>
  <c r="U8" i="1" s="1"/>
  <c r="V6" i="2"/>
  <c r="U6" i="2"/>
  <c r="T6" i="2"/>
  <c r="T7" i="1" s="1"/>
  <c r="Q6" i="2"/>
  <c r="Q7" i="1" s="1"/>
  <c r="P6" i="2"/>
  <c r="P7" i="1" s="1"/>
  <c r="O6" i="2"/>
  <c r="O7" i="1" s="1"/>
  <c r="N6" i="2"/>
  <c r="N7" i="1" s="1"/>
  <c r="M6" i="2"/>
  <c r="M7" i="1" s="1"/>
  <c r="S6" i="2"/>
  <c r="S7" i="1" s="1"/>
  <c r="CO7" i="1"/>
  <c r="V5" i="2"/>
  <c r="Q5" i="2"/>
  <c r="P5" i="2"/>
  <c r="P6" i="1" s="1"/>
  <c r="M5" i="2"/>
  <c r="M6" i="1" s="1"/>
  <c r="O5" i="2"/>
  <c r="O6" i="1" s="1"/>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F45" i="1"/>
  <c r="E45" i="1"/>
  <c r="D45" i="1"/>
  <c r="C45" i="1"/>
  <c r="B45" i="1"/>
  <c r="A45" i="1"/>
  <c r="FM44" i="1"/>
  <c r="FJ44" i="1"/>
  <c r="FI44" i="1"/>
  <c r="FH44" i="1"/>
  <c r="EV44" i="1"/>
  <c r="ES44" i="1"/>
  <c r="DY44" i="1"/>
  <c r="DO44" i="1"/>
  <c r="DA44" i="1"/>
  <c r="CZ44" i="1"/>
  <c r="CU44" i="1"/>
  <c r="CT44" i="1"/>
  <c r="CS44" i="1"/>
  <c r="CR44" i="1"/>
  <c r="CQ44" i="1"/>
  <c r="CP44" i="1"/>
  <c r="CO44" i="1"/>
  <c r="L44" i="1" s="1"/>
  <c r="CL44" i="1"/>
  <c r="CK44" i="1"/>
  <c r="CJ44" i="1"/>
  <c r="CI44" i="1"/>
  <c r="CH44" i="1"/>
  <c r="CG44" i="1"/>
  <c r="BH44" i="1"/>
  <c r="BG44" i="1"/>
  <c r="BF44" i="1"/>
  <c r="BE44" i="1"/>
  <c r="AV44" i="1"/>
  <c r="AK44" i="1"/>
  <c r="AA44" i="1"/>
  <c r="Z44" i="1"/>
  <c r="Y44" i="1"/>
  <c r="X44" i="1"/>
  <c r="W44" i="1"/>
  <c r="R44" i="1"/>
  <c r="Q44" i="1"/>
  <c r="P44" i="1"/>
  <c r="O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T43" i="1"/>
  <c r="AL43" i="1"/>
  <c r="AK43" i="1"/>
  <c r="AA43" i="1"/>
  <c r="Z43" i="1"/>
  <c r="Y43" i="1"/>
  <c r="X43" i="1"/>
  <c r="W43" i="1"/>
  <c r="U43" i="1"/>
  <c r="T43" i="1"/>
  <c r="S43" i="1"/>
  <c r="R43" i="1"/>
  <c r="Q43" i="1"/>
  <c r="P43" i="1"/>
  <c r="O43" i="1"/>
  <c r="N43" i="1"/>
  <c r="M43" i="1"/>
  <c r="L43" i="1"/>
  <c r="J43" i="1"/>
  <c r="I43" i="1"/>
  <c r="H43" i="1"/>
  <c r="F43" i="1"/>
  <c r="E43" i="1"/>
  <c r="D43" i="1"/>
  <c r="C43" i="1"/>
  <c r="B43" i="1"/>
  <c r="A43" i="1"/>
  <c r="FM42" i="1"/>
  <c r="FJ42" i="1"/>
  <c r="FI42" i="1"/>
  <c r="FH42" i="1"/>
  <c r="EV42" i="1"/>
  <c r="ES42" i="1"/>
  <c r="DY42" i="1"/>
  <c r="DO42" i="1"/>
  <c r="DA42" i="1"/>
  <c r="CZ42" i="1"/>
  <c r="CU42" i="1"/>
  <c r="CT42" i="1"/>
  <c r="CS42" i="1"/>
  <c r="CR42" i="1"/>
  <c r="CQ42" i="1"/>
  <c r="CP42" i="1"/>
  <c r="CO42" i="1"/>
  <c r="L42" i="1" s="1"/>
  <c r="CL42" i="1"/>
  <c r="CK42" i="1"/>
  <c r="CJ42" i="1"/>
  <c r="CI42" i="1"/>
  <c r="CH42" i="1"/>
  <c r="CG42" i="1"/>
  <c r="BH42" i="1"/>
  <c r="BG42" i="1"/>
  <c r="BF42" i="1"/>
  <c r="BE42" i="1"/>
  <c r="AV42" i="1"/>
  <c r="AT42" i="1"/>
  <c r="AK42" i="1"/>
  <c r="AA42" i="1"/>
  <c r="Z42" i="1"/>
  <c r="Y42" i="1"/>
  <c r="X42" i="1"/>
  <c r="W42" i="1"/>
  <c r="R42" i="1"/>
  <c r="Q42" i="1"/>
  <c r="P42" i="1"/>
  <c r="O42" i="1"/>
  <c r="J42" i="1"/>
  <c r="I42" i="1"/>
  <c r="H42" i="1"/>
  <c r="E42" i="1"/>
  <c r="D42" i="1"/>
  <c r="C42" i="1"/>
  <c r="B42" i="1"/>
  <c r="A42" i="1"/>
  <c r="FM41" i="1"/>
  <c r="FJ41" i="1"/>
  <c r="FI41" i="1"/>
  <c r="FH41" i="1"/>
  <c r="EV41" i="1"/>
  <c r="ES41" i="1"/>
  <c r="DY41" i="1"/>
  <c r="DO41" i="1"/>
  <c r="DA41" i="1"/>
  <c r="CZ41" i="1"/>
  <c r="CU41" i="1"/>
  <c r="CT41" i="1"/>
  <c r="CS41" i="1"/>
  <c r="CR41" i="1"/>
  <c r="CQ41" i="1"/>
  <c r="CP41" i="1"/>
  <c r="CO41" i="1"/>
  <c r="FE41" i="1" s="1"/>
  <c r="CL41" i="1"/>
  <c r="CK41" i="1"/>
  <c r="CJ41" i="1"/>
  <c r="CI41" i="1"/>
  <c r="CH41" i="1"/>
  <c r="CG41" i="1"/>
  <c r="BH41" i="1"/>
  <c r="BG41" i="1"/>
  <c r="BF41" i="1"/>
  <c r="BE41" i="1"/>
  <c r="AV41" i="1"/>
  <c r="AT41" i="1"/>
  <c r="AL41" i="1"/>
  <c r="AK41" i="1"/>
  <c r="AA41" i="1"/>
  <c r="Z41" i="1"/>
  <c r="Y41" i="1"/>
  <c r="X41" i="1"/>
  <c r="W41" i="1"/>
  <c r="U41" i="1"/>
  <c r="T41" i="1"/>
  <c r="S41" i="1"/>
  <c r="R41" i="1"/>
  <c r="Q41" i="1"/>
  <c r="P41" i="1"/>
  <c r="O41" i="1"/>
  <c r="N41" i="1"/>
  <c r="J41" i="1"/>
  <c r="I41" i="1"/>
  <c r="H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T40" i="1"/>
  <c r="AL40" i="1"/>
  <c r="AK40" i="1"/>
  <c r="AA40" i="1"/>
  <c r="Z40" i="1"/>
  <c r="Y40" i="1"/>
  <c r="X40" i="1"/>
  <c r="W40" i="1"/>
  <c r="U40" i="1"/>
  <c r="T40" i="1"/>
  <c r="S40" i="1"/>
  <c r="R40" i="1"/>
  <c r="Q40" i="1"/>
  <c r="P40" i="1"/>
  <c r="O40" i="1"/>
  <c r="N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I39" i="1"/>
  <c r="AA39" i="1"/>
  <c r="Z39" i="1"/>
  <c r="Y39" i="1"/>
  <c r="X39" i="1"/>
  <c r="W39" i="1"/>
  <c r="U39" i="1"/>
  <c r="T39" i="1"/>
  <c r="S39" i="1"/>
  <c r="R39" i="1"/>
  <c r="Q39" i="1"/>
  <c r="P39" i="1"/>
  <c r="O39" i="1"/>
  <c r="N39" i="1"/>
  <c r="M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K38" i="1"/>
  <c r="AA38" i="1"/>
  <c r="Z38" i="1"/>
  <c r="Y38" i="1"/>
  <c r="X38" i="1"/>
  <c r="W38" i="1"/>
  <c r="U38" i="1"/>
  <c r="T38" i="1"/>
  <c r="S38" i="1"/>
  <c r="R38" i="1"/>
  <c r="Q38" i="1"/>
  <c r="P38" i="1"/>
  <c r="O38" i="1"/>
  <c r="N38" i="1"/>
  <c r="M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J37" i="1"/>
  <c r="AI37" i="1"/>
  <c r="AA37" i="1"/>
  <c r="Z37" i="1"/>
  <c r="Y37" i="1"/>
  <c r="X37" i="1"/>
  <c r="W37" i="1"/>
  <c r="U37" i="1"/>
  <c r="T37" i="1"/>
  <c r="S37" i="1"/>
  <c r="R37" i="1"/>
  <c r="Q37" i="1"/>
  <c r="P37" i="1"/>
  <c r="O37" i="1"/>
  <c r="N37" i="1"/>
  <c r="J37" i="1"/>
  <c r="I37" i="1"/>
  <c r="H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K36" i="1"/>
  <c r="AA36" i="1"/>
  <c r="Z36" i="1"/>
  <c r="Y36" i="1"/>
  <c r="X36" i="1"/>
  <c r="W36" i="1"/>
  <c r="U36" i="1"/>
  <c r="T36" i="1"/>
  <c r="S36" i="1"/>
  <c r="R36" i="1"/>
  <c r="Q36" i="1"/>
  <c r="P36" i="1"/>
  <c r="O36" i="1"/>
  <c r="N36" i="1"/>
  <c r="J36" i="1"/>
  <c r="I36" i="1"/>
  <c r="H36" i="1"/>
  <c r="E36" i="1"/>
  <c r="D36" i="1"/>
  <c r="C36" i="1"/>
  <c r="B36" i="1"/>
  <c r="A36" i="1"/>
  <c r="FM35" i="1"/>
  <c r="FJ35" i="1"/>
  <c r="FI35" i="1"/>
  <c r="FH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K35" i="1"/>
  <c r="AA35" i="1"/>
  <c r="Z35" i="1"/>
  <c r="Y35" i="1"/>
  <c r="X35" i="1"/>
  <c r="W35" i="1"/>
  <c r="U35" i="1"/>
  <c r="T35" i="1"/>
  <c r="S35" i="1"/>
  <c r="R35" i="1"/>
  <c r="Q35" i="1"/>
  <c r="P35" i="1"/>
  <c r="O35" i="1"/>
  <c r="J35" i="1"/>
  <c r="I35" i="1"/>
  <c r="H35" i="1"/>
  <c r="E35" i="1"/>
  <c r="D35" i="1"/>
  <c r="C35" i="1"/>
  <c r="B35" i="1"/>
  <c r="A35" i="1"/>
  <c r="FM34" i="1"/>
  <c r="FJ34" i="1"/>
  <c r="FI34" i="1"/>
  <c r="FH34" i="1"/>
  <c r="EV34" i="1"/>
  <c r="ES34" i="1"/>
  <c r="DY34" i="1"/>
  <c r="DO34" i="1"/>
  <c r="DA34" i="1"/>
  <c r="CZ34" i="1"/>
  <c r="CU34" i="1"/>
  <c r="CT34" i="1"/>
  <c r="CS34" i="1"/>
  <c r="CR34" i="1"/>
  <c r="CQ34" i="1"/>
  <c r="CP34" i="1"/>
  <c r="CO34" i="1"/>
  <c r="FE34" i="1" s="1"/>
  <c r="CL34" i="1"/>
  <c r="CK34" i="1"/>
  <c r="CJ34" i="1"/>
  <c r="CI34" i="1"/>
  <c r="CH34" i="1"/>
  <c r="CG34" i="1"/>
  <c r="BH34" i="1"/>
  <c r="BG34" i="1"/>
  <c r="BF34" i="1"/>
  <c r="BE34" i="1"/>
  <c r="AV34" i="1"/>
  <c r="AT34" i="1"/>
  <c r="AL34" i="1"/>
  <c r="AK34" i="1"/>
  <c r="AA34" i="1"/>
  <c r="Z34" i="1"/>
  <c r="Y34" i="1"/>
  <c r="X34" i="1"/>
  <c r="W34" i="1"/>
  <c r="U34" i="1"/>
  <c r="T34" i="1"/>
  <c r="S34" i="1"/>
  <c r="R34" i="1"/>
  <c r="Q34" i="1"/>
  <c r="P34" i="1"/>
  <c r="O34" i="1"/>
  <c r="L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K33" i="1"/>
  <c r="AA33" i="1"/>
  <c r="Z33" i="1"/>
  <c r="Y33" i="1"/>
  <c r="X33" i="1"/>
  <c r="W33" i="1"/>
  <c r="U33" i="1"/>
  <c r="T33" i="1"/>
  <c r="S33" i="1"/>
  <c r="R33" i="1"/>
  <c r="Q33" i="1"/>
  <c r="P33" i="1"/>
  <c r="O33" i="1"/>
  <c r="J33" i="1"/>
  <c r="I33" i="1"/>
  <c r="H33" i="1"/>
  <c r="E33" i="1"/>
  <c r="D33" i="1"/>
  <c r="C33" i="1"/>
  <c r="B33" i="1"/>
  <c r="A33" i="1"/>
  <c r="FM32" i="1"/>
  <c r="FJ32" i="1"/>
  <c r="FI32" i="1"/>
  <c r="FH32" i="1"/>
  <c r="EV32" i="1"/>
  <c r="ES32" i="1"/>
  <c r="DY32" i="1"/>
  <c r="DO32" i="1"/>
  <c r="DA32" i="1"/>
  <c r="CZ32" i="1"/>
  <c r="CU32" i="1"/>
  <c r="CT32" i="1"/>
  <c r="CS32" i="1"/>
  <c r="CR32" i="1"/>
  <c r="CQ32" i="1"/>
  <c r="CP32" i="1"/>
  <c r="CO32" i="1"/>
  <c r="FE32" i="1" s="1"/>
  <c r="CL32" i="1"/>
  <c r="CK32" i="1"/>
  <c r="CJ32" i="1"/>
  <c r="CI32" i="1"/>
  <c r="CH32" i="1"/>
  <c r="CG32" i="1"/>
  <c r="BH32" i="1"/>
  <c r="BG32" i="1"/>
  <c r="BF32" i="1"/>
  <c r="BE32" i="1"/>
  <c r="AV32" i="1"/>
  <c r="AK32" i="1"/>
  <c r="AA32" i="1"/>
  <c r="Z32" i="1"/>
  <c r="Y32" i="1"/>
  <c r="X32" i="1"/>
  <c r="W32" i="1"/>
  <c r="U32" i="1"/>
  <c r="T32" i="1"/>
  <c r="S32" i="1"/>
  <c r="R32" i="1"/>
  <c r="Q32" i="1"/>
  <c r="P32" i="1"/>
  <c r="O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FE31" i="1" s="1"/>
  <c r="CL31" i="1"/>
  <c r="CK31" i="1"/>
  <c r="CJ31" i="1"/>
  <c r="CI31" i="1"/>
  <c r="CH31" i="1"/>
  <c r="CG31" i="1"/>
  <c r="BH31" i="1"/>
  <c r="BG31" i="1"/>
  <c r="BF31" i="1"/>
  <c r="BE31" i="1"/>
  <c r="AV31" i="1"/>
  <c r="AT31" i="1"/>
  <c r="AL31" i="1"/>
  <c r="AK31" i="1"/>
  <c r="AA31" i="1"/>
  <c r="Z31" i="1"/>
  <c r="Y31" i="1"/>
  <c r="X31" i="1"/>
  <c r="W31" i="1"/>
  <c r="U31" i="1"/>
  <c r="T31" i="1"/>
  <c r="S31" i="1"/>
  <c r="R31" i="1"/>
  <c r="Q31" i="1"/>
  <c r="P31" i="1"/>
  <c r="O31" i="1"/>
  <c r="N31" i="1"/>
  <c r="M31" i="1"/>
  <c r="J31" i="1"/>
  <c r="I31" i="1"/>
  <c r="H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T30" i="1"/>
  <c r="AL30" i="1"/>
  <c r="AK30" i="1"/>
  <c r="AI30" i="1"/>
  <c r="AA30" i="1"/>
  <c r="Z30" i="1"/>
  <c r="Y30" i="1"/>
  <c r="X30" i="1"/>
  <c r="W30" i="1"/>
  <c r="R30" i="1"/>
  <c r="Q30" i="1"/>
  <c r="O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K29" i="1"/>
  <c r="AA29" i="1"/>
  <c r="Z29" i="1"/>
  <c r="Y29" i="1"/>
  <c r="X29" i="1"/>
  <c r="W29" i="1"/>
  <c r="R29" i="1"/>
  <c r="Q29" i="1"/>
  <c r="P29" i="1"/>
  <c r="O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K28" i="1"/>
  <c r="AA28" i="1"/>
  <c r="Z28" i="1"/>
  <c r="Y28" i="1"/>
  <c r="X28" i="1"/>
  <c r="W28" i="1"/>
  <c r="R28" i="1"/>
  <c r="Q28" i="1"/>
  <c r="P28" i="1"/>
  <c r="O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K27" i="1"/>
  <c r="AA27" i="1"/>
  <c r="Z27" i="1"/>
  <c r="Y27" i="1"/>
  <c r="X27" i="1"/>
  <c r="W27" i="1"/>
  <c r="S27" i="1"/>
  <c r="Q27" i="1"/>
  <c r="P27" i="1"/>
  <c r="O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K26" i="1"/>
  <c r="AJ26" i="1"/>
  <c r="AB26" i="1"/>
  <c r="AA26" i="1"/>
  <c r="Z26" i="1"/>
  <c r="Y26" i="1"/>
  <c r="X26" i="1"/>
  <c r="W26" i="1"/>
  <c r="R26" i="1"/>
  <c r="Q26" i="1"/>
  <c r="P26" i="1"/>
  <c r="O26" i="1"/>
  <c r="J26" i="1"/>
  <c r="I26" i="1"/>
  <c r="H26" i="1"/>
  <c r="E26" i="1"/>
  <c r="D26" i="1"/>
  <c r="C26" i="1"/>
  <c r="B26" i="1"/>
  <c r="A26" i="1"/>
  <c r="FM25" i="1"/>
  <c r="FJ25" i="1"/>
  <c r="FI25" i="1"/>
  <c r="FH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L25" i="1"/>
  <c r="AK25" i="1"/>
  <c r="AA25" i="1"/>
  <c r="Z25" i="1"/>
  <c r="Y25" i="1"/>
  <c r="X25" i="1"/>
  <c r="W25" i="1"/>
  <c r="U25" i="1"/>
  <c r="T25" i="1"/>
  <c r="S25" i="1"/>
  <c r="R25" i="1"/>
  <c r="Q25" i="1"/>
  <c r="P25" i="1"/>
  <c r="O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I23" i="1"/>
  <c r="AA23" i="1"/>
  <c r="Z23" i="1"/>
  <c r="Y23" i="1"/>
  <c r="X23" i="1"/>
  <c r="W23" i="1"/>
  <c r="T23" i="1"/>
  <c r="Q23" i="1"/>
  <c r="O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T21" i="1"/>
  <c r="AA21" i="1"/>
  <c r="Z21" i="1"/>
  <c r="Y21" i="1"/>
  <c r="X21" i="1"/>
  <c r="W21" i="1"/>
  <c r="U21" i="1"/>
  <c r="R21" i="1"/>
  <c r="P21" i="1"/>
  <c r="J21" i="1"/>
  <c r="I21" i="1"/>
  <c r="H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P18" i="1"/>
  <c r="N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U17" i="1"/>
  <c r="R17" i="1"/>
  <c r="Q17" i="1"/>
  <c r="P17" i="1"/>
  <c r="O17" i="1"/>
  <c r="N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U16" i="1"/>
  <c r="T16" i="1"/>
  <c r="S16" i="1"/>
  <c r="R16" i="1"/>
  <c r="Q16" i="1"/>
  <c r="P16" i="1"/>
  <c r="O16" i="1"/>
  <c r="J16" i="1"/>
  <c r="I16" i="1"/>
  <c r="H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A15" i="1"/>
  <c r="Z15" i="1"/>
  <c r="Y15" i="1"/>
  <c r="X15" i="1"/>
  <c r="W15" i="1"/>
  <c r="U15" i="1"/>
  <c r="P15" i="1"/>
  <c r="O15" i="1"/>
  <c r="N15" i="1"/>
  <c r="M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A12" i="1"/>
  <c r="Z12" i="1"/>
  <c r="Y12" i="1"/>
  <c r="X12" i="1"/>
  <c r="W12" i="1"/>
  <c r="U12" i="1"/>
  <c r="T12" i="1"/>
  <c r="S12" i="1"/>
  <c r="R12" i="1"/>
  <c r="Q12" i="1"/>
  <c r="P12" i="1"/>
  <c r="O12" i="1"/>
  <c r="N12" i="1"/>
  <c r="M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A11" i="1"/>
  <c r="Z11" i="1"/>
  <c r="Y11" i="1"/>
  <c r="X11" i="1"/>
  <c r="W11" i="1"/>
  <c r="T11" i="1"/>
  <c r="S11" i="1"/>
  <c r="R11" i="1"/>
  <c r="Q11" i="1"/>
  <c r="O11" i="1"/>
  <c r="N11" i="1"/>
  <c r="J11" i="1"/>
  <c r="I11" i="1"/>
  <c r="H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Q10" i="1"/>
  <c r="N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I6" i="1"/>
  <c r="AA6" i="1"/>
  <c r="Z6" i="1"/>
  <c r="Y6" i="1"/>
  <c r="X6" i="1"/>
  <c r="W6" i="1"/>
  <c r="Q6" i="1"/>
  <c r="J6" i="1"/>
  <c r="I6" i="1"/>
  <c r="H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A5" i="1"/>
  <c r="Z5" i="1"/>
  <c r="Y5" i="1"/>
  <c r="X5" i="1"/>
  <c r="W5" i="1"/>
  <c r="J5" i="1"/>
  <c r="I5" i="1"/>
  <c r="H5" i="1"/>
  <c r="E5" i="1"/>
  <c r="D5" i="1"/>
  <c r="C5" i="1"/>
  <c r="B5" i="1"/>
  <c r="A5" i="1"/>
  <c r="AA4" i="1"/>
  <c r="J4" i="1"/>
  <c r="I4" i="1"/>
  <c r="H4" i="1"/>
  <c r="D4" i="1"/>
  <c r="B4" i="1"/>
  <c r="A4" i="1"/>
  <c r="AJ25" i="1" l="1"/>
  <c r="AJ29" i="1"/>
  <c r="AJ44" i="1"/>
  <c r="AJ43" i="1"/>
  <c r="AJ33" i="1"/>
  <c r="AJ40" i="1"/>
  <c r="AJ27" i="1"/>
  <c r="AJ35" i="1"/>
  <c r="AJ42" i="1"/>
  <c r="AJ21" i="1"/>
  <c r="AJ41" i="1"/>
  <c r="AJ28" i="1"/>
  <c r="AJ39" i="1"/>
  <c r="AJ30" i="1"/>
  <c r="AB13" i="1"/>
  <c r="AB39" i="1"/>
  <c r="AB44" i="1"/>
  <c r="AB15" i="1"/>
  <c r="F37" i="1"/>
  <c r="AL36" i="1"/>
  <c r="AL26" i="1"/>
  <c r="AB12" i="1"/>
  <c r="AB28" i="1"/>
  <c r="AB38" i="1"/>
  <c r="AB11" i="1"/>
  <c r="AB5" i="1"/>
  <c r="L32" i="1"/>
  <c r="FE33" i="1"/>
  <c r="FE25" i="1"/>
  <c r="L31" i="1"/>
  <c r="L41" i="1"/>
  <c r="FE44" i="1"/>
  <c r="FE42" i="1"/>
  <c r="FE35"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<sst xmlns="http://schemas.openxmlformats.org/spreadsheetml/2006/main" count="909" uniqueCount="728">
  <si>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</si>
  <si>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</si>
  <si>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</si>
  <si>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</si>
  <si>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</si>
  <si>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</si>
  <si>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</si>
  <si>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</si>
  <si>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</si>
  <si>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</si>
  <si>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</si>
  <si>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</si>
  <si>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</si>
  <si>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</si>
  <si>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</si>
  <si>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</si>
  <si>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</si>
  <si>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</si>
  <si>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</si>
  <si>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</si>
  <si>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</si>
  <si>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</si>
  <si>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</si>
  <si>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</si>
  <si>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</si>
  <si>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</si>
  <si>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</si>
  <si>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</si>
  <si>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</si>
  <si>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</si>
  <si>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</si>
  <si>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</si>
  <si>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</si>
  <si>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</si>
  <si>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</si>
  <si>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</si>
  <si>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</si>
  <si>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</si>
  <si>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</si>
  <si>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</si>
  <si>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</si>
  <si>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</si>
  <si>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</si>
  <si>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</si>
  <si>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</si>
  <si>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</si>
  <si>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</si>
  <si>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</si>
  <si>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</si>
  <si>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</si>
  <si>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</si>
  <si>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</si>
  <si>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</si>
  <si>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</si>
  <si>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</si>
  <si>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</si>
  <si>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</si>
  <si>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</si>
  <si>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</si>
  <si>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</si>
  <si>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</si>
  <si>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</si>
  <si>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</si>
  <si>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</si>
  <si>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</si>
  <si>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</si>
  <si>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</si>
  <si>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</si>
  <si>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</si>
  <si>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</si>
  <si>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</si>
  <si>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</si>
  <si>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</si>
  <si>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</si>
  <si>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</si>
  <si>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</si>
  <si>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</si>
  <si>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</si>
  <si>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</si>
  <si>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</si>
  <si>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</si>
  <si>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</si>
  <si>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</si>
  <si>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</si>
  <si>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</si>
  <si>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</si>
  <si>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</si>
  <si>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</si>
  <si>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</si>
  <si>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</si>
  <si>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</si>
  <si>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</si>
  <si>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</si>
  <si>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</si>
  <si>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</si>
  <si>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</si>
  <si>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</si>
  <si>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</si>
  <si>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</si>
  <si>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</si>
  <si>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</si>
  <si>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</si>
  <si>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</si>
  <si>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</si>
  <si>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</si>
  <si>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</si>
  <si>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</si>
  <si>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</si>
  <si>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</si>
  <si>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</si>
  <si>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</si>
  <si>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</si>
  <si>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</si>
  <si>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</si>
  <si>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</si>
  <si>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</si>
  <si>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</si>
  <si>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</si>
  <si>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</si>
  <si>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</si>
  <si>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</si>
  <si>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</si>
  <si>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</si>
  <si>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</si>
  <si>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</si>
  <si>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</si>
  <si>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</si>
  <si>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</si>
  <si>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</si>
  <si>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</si>
  <si>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</si>
  <si>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</si>
  <si>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</si>
  <si>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</si>
  <si>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</si>
  <si>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</si>
  <si>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</si>
  <si>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</si>
  <si>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</si>
  <si>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</si>
  <si>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</si>
  <si>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</si>
  <si>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</si>
  <si>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</si>
  <si>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</si>
  <si>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</si>
  <si>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</si>
  <si>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</si>
  <si>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</si>
  <si>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</si>
  <si>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</si>
  <si>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</si>
  <si>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</si>
  <si>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</si>
  <si>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</si>
  <si>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</si>
  <si>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</si>
  <si>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</si>
  <si>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</si>
  <si>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</si>
  <si>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</si>
  <si>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</si>
  <si>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</si>
  <si>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</si>
  <si>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</si>
  <si>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</si>
  <si>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</si>
  <si>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</si>
  <si>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</si>
  <si>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</si>
  <si>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</si>
  <si>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</si>
  <si>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</si>
  <si>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</si>
  <si>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</si>
  <si>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</si>
  <si>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</si>
  <si>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</si>
  <si>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</si>
  <si>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</si>
  <si>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</si>
  <si>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</si>
  <si>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</si>
  <si>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</si>
  <si>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</si>
  <si>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</si>
  <si>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</si>
  <si>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</si>
  <si>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</si>
  <si>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</si>
  <si>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</si>
  <si>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</si>
  <si>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</si>
  <si>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</si>
  <si>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</si>
  <si>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</si>
  <si>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</si>
  <si>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</si>
  <si>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</si>
  <si>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</si>
  <si>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</si>
  <si>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</si>
  <si>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</si>
  <si>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</si>
  <si>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</si>
  <si>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</si>
  <si>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</si>
  <si>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</si>
  <si>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</si>
  <si>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</si>
  <si>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</si>
  <si>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</si>
  <si>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</si>
  <si>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</si>
  <si>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</si>
  <si>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</si>
  <si>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</si>
  <si>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</si>
  <si>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</si>
  <si>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</si>
  <si>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</si>
  <si>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</si>
  <si>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</si>
  <si>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</si>
  <si>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</si>
  <si>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</si>
  <si>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</si>
  <si>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</si>
  <si>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</si>
  <si>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</si>
  <si>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</si>
  <si>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</si>
  <si>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</si>
  <si>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</si>
  <si>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</si>
  <si>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</si>
  <si>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</si>
  <si>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</si>
  <si>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</si>
  <si>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</si>
  <si>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</si>
  <si>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</si>
  <si>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</si>
  <si>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</si>
  <si>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</si>
  <si>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</si>
  <si>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</si>
  <si>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</si>
  <si>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</si>
  <si>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</si>
  <si>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</si>
  <si>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</si>
  <si>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</si>
  <si>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</si>
  <si>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</si>
  <si>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</si>
  <si>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</si>
  <si>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</si>
  <si>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</si>
  <si>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</si>
  <si>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</si>
  <si>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</si>
  <si>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</si>
  <si>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</si>
  <si>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</si>
  <si>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</si>
  <si>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</si>
  <si>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</si>
  <si>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</si>
  <si>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</si>
  <si>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</si>
  <si>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</si>
  <si>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</si>
  <si>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</si>
  <si>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</si>
  <si>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</si>
  <si>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</si>
  <si>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</si>
  <si>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</si>
  <si>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</si>
  <si>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</si>
  <si>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</si>
  <si>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</si>
  <si>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</si>
  <si>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</si>
  <si>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</si>
  <si>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</si>
  <si>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</si>
  <si>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</si>
  <si>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</si>
  <si>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</si>
  <si>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</si>
  <si>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</si>
  <si>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</si>
  <si>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</si>
  <si>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</si>
  <si>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</si>
  <si>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</si>
  <si>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</si>
  <si>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</si>
  <si>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</si>
  <si>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</si>
  <si>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</si>
  <si>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</si>
  <si>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</si>
  <si>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</si>
  <si>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</si>
  <si>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</si>
  <si>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</si>
  <si>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</si>
  <si>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</si>
  <si>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</si>
  <si>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</si>
  <si>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</si>
  <si>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</si>
  <si>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</si>
  <si>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</si>
  <si>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</si>
  <si>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</si>
  <si>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</si>
  <si>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</si>
  <si>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</si>
  <si>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</si>
  <si>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</si>
  <si>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</si>
  <si>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</si>
  <si>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</si>
  <si>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</si>
  <si>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</si>
  <si>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</si>
  <si>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</si>
  <si>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</si>
  <si>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</si>
  <si>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</si>
  <si>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</si>
  <si>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</si>
  <si>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</si>
  <si>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</si>
  <si>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</si>
  <si>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</si>
  <si>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</si>
  <si>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</si>
  <si>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</si>
  <si>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</si>
  <si>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</si>
  <si>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</si>
  <si>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</si>
  <si>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</si>
  <si>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</si>
  <si>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</si>
  <si>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</si>
  <si>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</si>
  <si>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</si>
  <si>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</si>
  <si>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</si>
  <si>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</si>
  <si>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</si>
  <si>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</si>
  <si>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</si>
  <si>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</si>
  <si>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</si>
  <si>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</si>
  <si>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</si>
  <si>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</si>
  <si>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</si>
  <si>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</si>
  <si>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</si>
  <si>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</si>
  <si>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</si>
  <si>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</si>
  <si>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</si>
  <si>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</si>
  <si>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</si>
  <si>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</si>
  <si>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</si>
  <si>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</si>
  <si>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</si>
  <si>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</si>
  <si>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</si>
  <si>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</si>
  <si>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</si>
  <si>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</si>
  <si>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</si>
  <si>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</si>
  <si>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</si>
  <si>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</si>
  <si>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</si>
  <si>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</si>
  <si>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</si>
  <si>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</si>
  <si>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</si>
  <si>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</si>
  <si>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</si>
  <si>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</si>
  <si>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</si>
  <si>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</si>
  <si>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</si>
  <si>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</si>
  <si>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</si>
  <si>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</si>
  <si>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</si>
  <si>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</si>
  <si>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</si>
  <si>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</si>
  <si>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</si>
  <si>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</si>
  <si>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</si>
  <si>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</si>
  <si>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</si>
  <si>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</si>
  <si>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</si>
  <si>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</si>
  <si>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</si>
  <si>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</si>
  <si>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</si>
  <si>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</si>
  <si>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</si>
  <si>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</si>
  <si>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</si>
  <si>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</si>
  <si>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</si>
  <si>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</si>
  <si>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</si>
  <si>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</si>
  <si>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</si>
  <si>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</si>
  <si>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</si>
  <si>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</si>
  <si>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</si>
  <si>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</si>
  <si>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</si>
  <si>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</si>
  <si>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</si>
  <si>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</si>
  <si>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</si>
  <si>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</si>
  <si>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</si>
  <si>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</si>
  <si>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</si>
  <si>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</si>
  <si>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</si>
  <si>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</si>
  <si>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</si>
  <si>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</si>
  <si>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</si>
  <si>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</si>
  <si>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</si>
  <si>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</si>
  <si>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</si>
  <si>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</si>
  <si>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</si>
  <si>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</si>
  <si>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</si>
  <si>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</si>
  <si>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</si>
  <si>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</si>
  <si>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</si>
  <si>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</si>
  <si>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</si>
  <si>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</si>
  <si>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</si>
  <si>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</si>
  <si>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</si>
  <si>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</si>
  <si>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</si>
  <si>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</si>
  <si>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</si>
  <si>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</si>
  <si>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</si>
  <si>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</si>
  <si>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</si>
  <si>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</si>
  <si>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</si>
  <si>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</si>
  <si>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</si>
  <si>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</si>
  <si>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</si>
  <si>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</si>
  <si>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</si>
  <si>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</si>
  <si>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</si>
  <si>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</si>
  <si>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</si>
  <si>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</si>
  <si>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</si>
  <si>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</si>
  <si>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</si>
  <si>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</si>
  <si>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</si>
  <si>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</si>
  <si>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</si>
  <si>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</si>
  <si>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</si>
  <si>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</si>
  <si>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</si>
  <si>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</si>
  <si>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</si>
  <si>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</si>
  <si>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</si>
  <si>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</si>
  <si>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</si>
  <si>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</si>
  <si>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</si>
  <si>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</si>
  <si>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</si>
  <si>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</si>
  <si>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</si>
  <si>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</si>
  <si>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</si>
  <si>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</si>
  <si>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</si>
  <si>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</si>
  <si>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</si>
  <si>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</si>
  <si>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</si>
  <si>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</si>
  <si>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</si>
  <si>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</si>
  <si>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</si>
  <si>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</si>
  <si>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</si>
  <si>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</si>
  <si>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</si>
  <si>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</si>
  <si>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</si>
  <si>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</si>
  <si>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</si>
  <si>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</si>
  <si>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</si>
  <si>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</si>
  <si>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</si>
  <si>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</si>
  <si>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</si>
  <si>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</si>
  <si>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</si>
  <si>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</si>
  <si>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</si>
  <si>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</si>
  <si>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</si>
  <si>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</si>
  <si>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</si>
  <si>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</si>
  <si>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</si>
  <si>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</si>
  <si>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</si>
  <si>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</si>
  <si>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</si>
  <si>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</si>
  <si>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</si>
  <si>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</si>
  <si>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</si>
  <si>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</si>
  <si>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</si>
  <si>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</si>
  <si>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</si>
  <si>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</si>
  <si>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</si>
  <si>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</si>
  <si>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</si>
  <si>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</si>
  <si>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</si>
  <si>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</si>
  <si>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</si>
  <si>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</si>
  <si>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</si>
  <si>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</si>
  <si>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</si>
  <si>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</si>
  <si>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</si>
  <si>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</si>
  <si>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</si>
  <si>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</si>
  <si>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</si>
  <si>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</si>
  <si>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</si>
  <si>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</si>
  <si>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</si>
  <si>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</si>
  <si>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</si>
  <si>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</si>
  <si>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</si>
  <si>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</si>
  <si>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</si>
  <si>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</si>
  <si>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</si>
  <si>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</si>
  <si>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</si>
  <si>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</si>
  <si>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</si>
  <si>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</si>
  <si>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</si>
  <si>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</si>
  <si>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</si>
  <si>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</si>
  <si>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</si>
  <si>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</si>
  <si>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</si>
  <si>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</si>
  <si>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</si>
  <si>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</si>
  <si>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</si>
  <si>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</si>
  <si>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</si>
  <si>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</si>
  <si>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</si>
  <si>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</si>
  <si>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</si>
  <si>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</si>
  <si>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</si>
  <si>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</si>
  <si>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</si>
  <si>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</si>
  <si>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</si>
  <si>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</si>
  <si>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</si>
  <si>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</si>
  <si>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</si>
  <si>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</si>
  <si>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</si>
  <si>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</si>
  <si>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</si>
  <si>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</si>
  <si>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</si>
  <si>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</si>
  <si>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</si>
  <si>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</si>
  <si>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</si>
  <si>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</si>
  <si>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</si>
  <si>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</si>
  <si>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</si>
  <si>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</si>
  <si>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</si>
  <si>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</si>
  <si>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</si>
  <si>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</si>
  <si>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</si>
  <si>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</si>
  <si>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</si>
  <si>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</si>
  <si>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</si>
  <si>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</si>
  <si>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</si>
  <si>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</si>
  <si>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</si>
  <si>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</si>
  <si>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</si>
  <si>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</si>
  <si>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</si>
  <si>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</si>
  <si>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</si>
  <si>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</si>
  <si>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</si>
  <si>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</si>
  <si>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</si>
  <si>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</si>
  <si>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</si>
  <si>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</si>
  <si>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</si>
  <si>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</si>
  <si>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</si>
  <si>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</si>
  <si>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</si>
  <si>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</si>
  <si>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</si>
  <si>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</si>
  <si>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</si>
  <si>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</si>
  <si>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</si>
  <si>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</si>
  <si>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</si>
  <si>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</si>
  <si>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</si>
  <si>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</si>
  <si>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</si>
  <si>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</si>
  <si>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E531 T540 T540P T550 L540 W540 W550S W550 W541</t>
  </si>
  <si>
    <t>Lenovo T540 - DE</t>
  </si>
  <si>
    <t>Lenovo T540 BL - FR V2</t>
  </si>
  <si>
    <t>Lenovo T540 - IT FBA</t>
  </si>
  <si>
    <t>Lenovo T540 - ES FBA</t>
  </si>
  <si>
    <t>Lenovo T540 - UK FBA</t>
  </si>
  <si>
    <t>Lenovo T540 BL - NOR</t>
  </si>
  <si>
    <t>Lenovo T540 - BE</t>
  </si>
  <si>
    <t>Lenovo T540 BL - BG</t>
  </si>
  <si>
    <t>Lenovo T540 BL - CZ</t>
  </si>
  <si>
    <t>Lenovo T540 BL - DK</t>
  </si>
  <si>
    <t>Lenovo T540 BL - HU</t>
  </si>
  <si>
    <t>Lenovo T540 BL - NL</t>
  </si>
  <si>
    <t>Lenovo T540 BL - NO</t>
  </si>
  <si>
    <t>Lenovo T540 BL - PL</t>
  </si>
  <si>
    <t>Lenovo T540 BL - PT</t>
  </si>
  <si>
    <t>Lenovo T540 BL - SE/FI</t>
  </si>
  <si>
    <t>Lenovo T540 BL - CH</t>
  </si>
  <si>
    <t>Lenovo T540 BL - US INT</t>
  </si>
  <si>
    <t>Lenovo T540 BL - RUS</t>
  </si>
  <si>
    <t>Lenovo T540 BL - US V2</t>
  </si>
  <si>
    <t>Lenovo/T540/BL/FR</t>
  </si>
  <si>
    <t>Lenovo/T540/BL/ES</t>
  </si>
  <si>
    <t>Lenovo/T540/BL/UK</t>
  </si>
  <si>
    <t>04Y2471</t>
  </si>
  <si>
    <t>04Y2394</t>
  </si>
  <si>
    <t>04Y2395</t>
  </si>
  <si>
    <t>04Y2396</t>
  </si>
  <si>
    <t>04Y2480</t>
  </si>
  <si>
    <t>04Y2484</t>
  </si>
  <si>
    <t>04Y2407</t>
  </si>
  <si>
    <t>04Y2408</t>
  </si>
  <si>
    <t>04Y2409</t>
  </si>
  <si>
    <t>04Y2491</t>
  </si>
  <si>
    <t>04Y2414</t>
  </si>
  <si>
    <t>Lenovo/T540/BL/USI</t>
  </si>
  <si>
    <t>04Y2488</t>
  </si>
  <si>
    <t>Lenovo/T540/BL/US</t>
  </si>
  <si>
    <t>Lenovo T540 parent</t>
  </si>
  <si>
    <t>Lenovo/T540/BL/DE</t>
  </si>
  <si>
    <t>Lenovo/T540/BL/IT</t>
  </si>
  <si>
    <t>Lenovo/T540/BL/NOR</t>
  </si>
  <si>
    <t>Lenovo/T540/RG/DE</t>
  </si>
  <si>
    <t>Lenovo/T540/RG/FR</t>
  </si>
  <si>
    <t>Lenovo/T540/RG/IT</t>
  </si>
  <si>
    <t>Lenovo/T540/RG/ES</t>
  </si>
  <si>
    <t>Lenovo/T540/RG/UK</t>
  </si>
  <si>
    <t>Lenovo/T540/RG/NOR</t>
  </si>
  <si>
    <t>Lenovo/T540/RG/USI</t>
  </si>
  <si>
    <t>Lenovo/T540/RG/US</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</si>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</sst>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3">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0" fillId="14" borderId="0" xfId="0" applyFill="1" applyAlignment="1">
      <alignment horizontal="right"/>
    </xf>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1"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726</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727</v>
      </c>
    </row>
    <row r="4" spans="1:193" ht="17" x14ac:dyDescent="0.2">
      <c r="A4" s="1" t="str">
        <f>IF(ISBLANK(Values!E3),"",IF(Values!$B$37="EU","computercomponent","computer"))</f>
        <v>computercomponent</v>
      </c>
      <c r="B4" s="27" t="str">
        <f>Values!B13</f>
        <v>Lenovo T540 parent</v>
      </c>
      <c r="C4" s="27" t="s">
        <v>345</v>
      </c>
      <c r="D4" s="28">
        <f>Values!B14</f>
        <v>5714401540991</v>
      </c>
      <c r="E4" s="1" t="s">
        <v>346</v>
      </c>
      <c r="F4" s="27" t="str">
        <f>SUBSTITUTE(Values!B1, "{language}", "") &amp; " " &amp; Values!B3</f>
        <v>clavier de remplacement  rétroéclairé pour Lenovo Thinkpad E531 T540 T540P T550 L540 W540 W550S W550 W541</v>
      </c>
      <c r="G4" s="27" t="s">
        <v>345</v>
      </c>
      <c r="H4" s="1" t="str">
        <f>Values!B16</f>
        <v>computer-keyboards</v>
      </c>
      <c r="I4" s="1" t="str">
        <f>IF(ISBLANK(Values!E3),"","4730574031")</f>
        <v>4730574031</v>
      </c>
      <c r="J4" s="29" t="str">
        <f>Values!B13</f>
        <v>Lenovo T540 parent</v>
      </c>
      <c r="K4" s="30"/>
      <c r="L4" s="27"/>
      <c r="M4" s="27"/>
      <c r="W4" s="27" t="s">
        <v>347</v>
      </c>
      <c r="X4" s="27"/>
      <c r="Y4" s="31" t="s">
        <v>348</v>
      </c>
      <c r="Z4" s="27"/>
      <c r="AA4" s="1" t="str">
        <f>Values!B20</f>
        <v>PartialUpdate</v>
      </c>
      <c r="DY4" s="32" t="s">
        <v>349</v>
      </c>
      <c r="DZ4" s="32" t="s">
        <v>349</v>
      </c>
      <c r="EA4" s="32" t="s">
        <v>349</v>
      </c>
      <c r="EB4" s="32" t="s">
        <v>349</v>
      </c>
      <c r="EC4" s="32" t="s">
        <v>349</v>
      </c>
      <c r="EV4" s="1" t="s">
        <v>350</v>
      </c>
      <c r="GK4" s="2">
        <f>K4</f>
        <v>0</v>
      </c>
    </row>
    <row r="5" spans="1:193" ht="64" x14ac:dyDescent="0.2">
      <c r="A5" s="1" t="str">
        <f>IF(ISBLANK(Values!E4),"",IF(Values!$B$37="EU","computercomponent","computer"))</f>
        <v>computercomponent</v>
      </c>
      <c r="B5" s="33" t="str">
        <f>IF(ISBLANK(Values!E4),"",Values!F4)</f>
        <v>Lenovo T540 - DE</v>
      </c>
      <c r="C5" s="29" t="str">
        <f>IF(ISBLANK(Values!E4),"","TellusRem")</f>
        <v>TellusRem</v>
      </c>
      <c r="D5" s="28">
        <f>IF(ISBLANK(Values!E4),"",Values!E4)</f>
        <v>5714401540014</v>
      </c>
      <c r="E5" s="1" t="str">
        <f>IF(ISBLANK(Values!E4),"","EAN")</f>
        <v>EAN</v>
      </c>
      <c r="F5" s="27" t="str">
        <f>IF(ISBLANK(Values!E4),"",IF(Values!J4, SUBSTITUTE(Values!$B$1, "{language}", Values!H4) &amp; " " &amp;Values!$B$3, SUBSTITUTE(Values!$B$2, "{language}", Values!$H4) &amp; " " &amp;Values!$B$3))</f>
        <v>clavier de remplacement Allemand rétroéclairé pour Lenovo Thinkpad E531 T540 T540P T550 L540 W540 W550S W550 W541</v>
      </c>
      <c r="G5" s="29" t="str">
        <f>IF(ISBLANK(Values!E4),"",IF(Values!$B$20="PartialUpdate","","TellusRem"))</f>
        <v/>
      </c>
      <c r="H5" s="1" t="str">
        <f>IF(ISBLANK(Values!E4),"",Values!$B$16)</f>
        <v>computer-keyboards</v>
      </c>
      <c r="I5" s="1" t="str">
        <f>IF(ISBLANK(Values!E4),"","4730574031")</f>
        <v>4730574031</v>
      </c>
      <c r="J5" s="31" t="str">
        <f>IF(ISBLANK(Values!E4),"",Values!F4 )</f>
        <v>Lenovo T540 - DE</v>
      </c>
      <c r="K5" s="27">
        <f>IF(IF(ISBLANK(Values!E4),"",IF(Values!J4, Values!$B$4, Values!$B$5))=0,"",IF(ISBLANK(Values!E4),"",IF(Values!J4, Values!$B$4, Values!$B$5)))</f>
        <v>61.99</v>
      </c>
      <c r="L5" s="27" t="str">
        <f>IF(ISBLANK(Values!E4),"",IF($CO5="DEFAULT", Values!$B$18, ""))</f>
        <v/>
      </c>
      <c r="M5" s="27" t="str">
        <f>IF(ISBLANK(Values!E4),"",Values!$M4)</f>
        <v>https://raw.githubusercontent.com/PatrickVibild/TellusAmazonPictures/master/pictures/Lenovo/T540/BL/DE/1.jpg</v>
      </c>
      <c r="N5" s="27" t="str">
        <f>IF(ISBLANK(Values!$F4),"",Values!N4)</f>
        <v>https://raw.githubusercontent.com/PatrickVibild/TellusAmazonPictures/master/pictures/Lenovo/T540/BL/DE/2.jpg</v>
      </c>
      <c r="O5" s="27" t="str">
        <f>IF(ISBLANK(Values!$F4),"",Values!O4)</f>
        <v>https://raw.githubusercontent.com/PatrickVibild/TellusAmazonPictures/master/pictures/Lenovo/T540/BL/DE/3.jpg</v>
      </c>
      <c r="P5" s="27" t="str">
        <f>IF(ISBLANK(Values!$F4),"",Values!P4)</f>
        <v>https://raw.githubusercontent.com/PatrickVibild/TellusAmazonPictures/master/pictures/Lenovo/T540/BL/DE/4.jpg</v>
      </c>
      <c r="Q5" s="27" t="str">
        <f>IF(ISBLANK(Values!$F4),"",Values!Q4)</f>
        <v>https://raw.githubusercontent.com/PatrickVibild/TellusAmazonPictures/master/pictures/Lenovo/T540/BL/DE/5.jpg</v>
      </c>
      <c r="R5" s="27" t="str">
        <f>IF(ISBLANK(Values!$F4),"",Values!R4)</f>
        <v>https://raw.githubusercontent.com/PatrickVibild/TellusAmazonPictures/master/pictures/Lenovo/T540/BL/DE/6.jpg</v>
      </c>
      <c r="S5" s="27" t="str">
        <f>IF(ISBLANK(Values!$F4),"",Values!S4)</f>
        <v>https://raw.githubusercontent.com/PatrickVibild/TellusAmazonPictures/master/pictures/Lenovo/T540/BL/DE/7.jpg</v>
      </c>
      <c r="T5" s="27" t="str">
        <f>IF(ISBLANK(Values!$F4),"",Values!T4)</f>
        <v>https://raw.githubusercontent.com/PatrickVibild/TellusAmazonPictures/master/pictures/Lenovo/T540/BL/DE/8.jpg</v>
      </c>
      <c r="U5" s="27" t="str">
        <f>IF(ISBLANK(Values!$F4),"",Values!U4)</f>
        <v>https://raw.githubusercontent.com/PatrickVibild/TellusAmazonPictures/master/pictures/Lenovo/T540/BL/DE/9.jpg</v>
      </c>
      <c r="W5" s="29" t="str">
        <f>IF(ISBLANK(Values!E4),"","Child")</f>
        <v>Child</v>
      </c>
      <c r="X5" s="29" t="str">
        <f>IF(ISBLANK(Values!E4),"",Values!$B$13)</f>
        <v>Lenovo T540 parent</v>
      </c>
      <c r="Y5" s="31" t="str">
        <f>IF(ISBLANK(Values!E4),"","Size-Color")</f>
        <v>Size-Color</v>
      </c>
      <c r="Z5" s="29" t="str">
        <f>IF(ISBLANK(Values!E4),"","variation")</f>
        <v>variation</v>
      </c>
      <c r="AA5" s="1" t="str">
        <f>IF(ISBLANK(Values!E4),"",Values!$B$20)</f>
        <v>PartialUpdate</v>
      </c>
      <c r="AB5" s="1" t="str">
        <f>IF(ISBLANK(Values!E4),"",Values!$B$29)</f>
        <v>Clavier distribué par Tellus Remarketing, leader européen des claviers portables. Le clavier a été nettoyé, emballé et testé dans notre ligne de production au Danemark. Pour toute question de compatibilité, contactez-nous via le site Web d'Amazon.</v>
      </c>
      <c r="AI5" s="34" t="str">
        <f>IF(ISBLANK(Values!E4),"",IF(Values!I4,Values!$B$23,Values!$B$33))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5" s="32" t="str">
        <f>IF(ISBLANK(Values!E4),"",Values!$B$24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5" s="1" t="str">
        <f>IF(ISBLANK(Values!E4),"",Values!$B$25)</f>
        <v xml:space="preserve">♻️ PRODUIT ÉCOLOGIQUE - Achetez remis à neuf, ACHETEZ VERT! Réduisez plus de 80% de dioxyde de carbone en achetant nos claviers remis à neuf, par rapport à l'achat d'un nouveau clavier! </v>
      </c>
      <c r="AL5" s="1" t="str">
        <f>IF(ISBLANK(Values!E4),"",SUBSTITUTE(SUBSTITUTE(IF(Values!$J4, Values!$B$26, Values!$B$33), "{language}", Values!$H4), "{flag}", INDEX(options!$E$1:$E$20, Values!$V4)))</f>
        <v>👉  DISPOSITION - 🇩🇪 Allemand rétroéclairé.</v>
      </c>
      <c r="AM5" s="1" t="str">
        <f>SUBSTITUTE(IF(ISBLANK(Values!E4),"",Values!$B$27),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5" s="27" t="str">
        <f>IF(ISBLANK(Values!E4),"",Values!H4)</f>
        <v>Allemand</v>
      </c>
      <c r="AV5" s="1" t="str">
        <f>IF(ISBLANK(Values!E4),"",IF(Values!J4,"Backlit", "Non-Backlit"))</f>
        <v>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5" s="1" t="str">
        <f>IF(ISBLANK(Values!E4),"","No")</f>
        <v>No</v>
      </c>
      <c r="DA5" s="1" t="str">
        <f>IF(ISBLANK(Values!E4),"","No")</f>
        <v>No</v>
      </c>
      <c r="DO5" s="1" t="str">
        <f>IF(ISBLANK(Values!E4),"","Parts")</f>
        <v>Parts</v>
      </c>
      <c r="DP5" s="1" t="str">
        <f>IF(ISBLANK(Values!E4),"",Values!$B$31)</f>
        <v>Garantie de 6 mois après la date de livraison. En cas de dysfonctionnement du clavier, une nouvelle unité ou une pièce de rechange pour le clavier du produit sera envoyée. En cas de tri des stocks, un remboursement complet est effectué.</v>
      </c>
      <c r="DY5" t="str">
        <f>IF(ISBLANK(Values!$E4), "", "not_applicable")</f>
        <v>not_applicable</v>
      </c>
      <c r="EI5" s="1" t="str">
        <f>IF(ISBLANK(Values!E4),"",Values!$B$31)</f>
        <v>Garantie de 6 mois après la date de livraison. En cas de dysfonctionnement du clavier, une nouvelle unité ou une pièce de rechange pour le clavier du produit sera envoyée. En cas de tri des stocks, un remboursement complet est effectué.</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f>IF(IF(ISBLANK(Values!E4),"",IF(Values!J4, Values!$B$4, Values!$B$5))=0,"",IF(ISBLANK(Values!E4),"",IF(Values!J4, Values!$B$4, Values!$B$5)))</f>
        <v>61.99</v>
      </c>
      <c r="FP5" s="1" t="str">
        <f>IF(IF(ISBLANK(Values!E4),"",IF(Values!J4, Values!$B$4, Values!$B$5))=0,"",IF(ISBLANK(Values!E4),"","Percent"))</f>
        <v>Percent</v>
      </c>
      <c r="FQ5" s="1" t="str">
        <f>IF(IF(ISBLANK(Values!E4),"",IF(Values!J4, Values!$B$4, Values!$B$5))=0,"",IF(ISBLANK(Values!E4),"","2"))</f>
        <v>2</v>
      </c>
      <c r="FR5" s="1" t="str">
        <f>IF(IF(ISBLANK(Values!E4),"",IF(Values!J4, Values!$B$4, Values!$B$5))=0,"",IF(ISBLANK(Values!E4),"","3"))</f>
        <v>3</v>
      </c>
      <c r="FS5" s="1" t="str">
        <f>IF(IF(ISBLANK(Values!E4),"",IF(Values!J4, Values!$B$4, Values!$B$5))=0,"",IF(ISBLANK(Values!E4),"","5"))</f>
        <v>5</v>
      </c>
      <c r="FT5" s="1" t="str">
        <f>IF(IF(ISBLANK(Values!E4),"",IF(Values!J4, Values!$B$4, Values!$B$5))=0,"",IF(ISBLANK(Values!E4),"","6"))</f>
        <v>6</v>
      </c>
      <c r="FU5" s="1" t="str">
        <f>IF(IF(ISBLANK(Values!E4),"",IF(Values!J4, Values!$B$4, Values!$B$5))=0,"",IF(ISBLANK(Values!E4),"","10"))</f>
        <v>10</v>
      </c>
      <c r="FV5" s="1" t="str">
        <f>IF(IF(ISBLANK(Values!E4),"",IF(Values!J4, Values!$B$4, Values!$B$5))=0,"",IF(ISBLANK(Values!E4),"","10"))</f>
        <v>10</v>
      </c>
      <c r="GK5" s="61">
        <f>K5</f>
        <v>61.99</v>
      </c>
    </row>
    <row r="6" spans="1:193" ht="64" x14ac:dyDescent="0.2">
      <c r="A6" s="1" t="str">
        <f>IF(ISBLANK(Values!E5),"",IF(Values!$B$37="EU","computercomponent","computer"))</f>
        <v>computercomponent</v>
      </c>
      <c r="B6" s="33" t="str">
        <f>IF(ISBLANK(Values!E5),"",Values!F5)</f>
        <v>Lenovo T540 BL - FR V2</v>
      </c>
      <c r="C6" s="29" t="str">
        <f>IF(ISBLANK(Values!E5),"","TellusRem")</f>
        <v>TellusRem</v>
      </c>
      <c r="D6" s="28">
        <f>IF(ISBLANK(Values!E5),"",Values!E5)</f>
        <v>5714401540304</v>
      </c>
      <c r="E6" s="1" t="str">
        <f>IF(ISBLANK(Values!E5),"","EAN")</f>
        <v>EAN</v>
      </c>
      <c r="F6" s="27" t="str">
        <f>IF(ISBLANK(Values!E5),"",IF(Values!J5, SUBSTITUTE(Values!$B$1, "{language}", Values!H5) &amp; " " &amp;Values!$B$3, SUBSTITUTE(Values!$B$2, "{language}", Values!$H5) &amp; " " &amp;Values!$B$3))</f>
        <v>clavier de remplacement Français rétroéclairé pour Lenovo Thinkpad E531 T540 T540P T550 L540 W540 W550S W550 W541</v>
      </c>
      <c r="G6" s="29" t="str">
        <f>IF(ISBLANK(Values!E5),"",IF(Values!$B$20="PartialUpdate","","TellusRem"))</f>
        <v/>
      </c>
      <c r="H6" s="1" t="str">
        <f>IF(ISBLANK(Values!E5),"",Values!$B$16)</f>
        <v>computer-keyboards</v>
      </c>
      <c r="I6" s="1" t="str">
        <f>IF(ISBLANK(Values!E5),"","4730574031")</f>
        <v>4730574031</v>
      </c>
      <c r="J6" s="31" t="str">
        <f>IF(ISBLANK(Values!E5),"",Values!F5 )</f>
        <v>Lenovo T540 BL - FR V2</v>
      </c>
      <c r="K6" s="27">
        <f>IF(IF(ISBLANK(Values!E5),"",IF(Values!J5, Values!$B$4, Values!$B$5))=0,"",IF(ISBLANK(Values!E5),"",IF(Values!J5, Values!$B$4, Values!$B$5)))</f>
        <v>61.99</v>
      </c>
      <c r="L6" s="27" t="str">
        <f>IF(ISBLANK(Values!E5),"",IF($CO6="DEFAULT", Values!$B$18, ""))</f>
        <v/>
      </c>
      <c r="M6" s="27" t="str">
        <f>IF(ISBLANK(Values!E5),"",Values!$M5)</f>
        <v>https://raw.githubusercontent.com/PatrickVibild/TellusAmazonPictures/master/pictures/Lenovo/T540/BL/FR/1.jpg</v>
      </c>
      <c r="N6" s="27" t="str">
        <f>IF(ISBLANK(Values!$F5),"",Values!N5)</f>
        <v>https://raw.githubusercontent.com/PatrickVibild/TellusAmazonPictures/master/pictures/Lenovo/T540/BL/FR/2.jpg</v>
      </c>
      <c r="O6" s="27" t="str">
        <f>IF(ISBLANK(Values!$F5),"",Values!O5)</f>
        <v>https://raw.githubusercontent.com/PatrickVibild/TellusAmazonPictures/master/pictures/Lenovo/T540/BL/FR/3.jpg</v>
      </c>
      <c r="P6" s="27" t="str">
        <f>IF(ISBLANK(Values!$F5),"",Values!P5)</f>
        <v>https://raw.githubusercontent.com/PatrickVibild/TellusAmazonPictures/master/pictures/Lenovo/T540/BL/FR/4.jpg</v>
      </c>
      <c r="Q6" s="27" t="str">
        <f>IF(ISBLANK(Values!$F5),"",Values!Q5)</f>
        <v>https://raw.githubusercontent.com/PatrickVibild/TellusAmazonPictures/master/pictures/Lenovo/T540/BL/FR/5.jpg</v>
      </c>
      <c r="R6" s="27" t="str">
        <f>IF(ISBLANK(Values!$F5),"",Values!R5)</f>
        <v>https://raw.githubusercontent.com/PatrickVibild/TellusAmazonPictures/master/pictures/Lenovo/T540/BL/FR/6.jpg</v>
      </c>
      <c r="S6" s="27" t="str">
        <f>IF(ISBLANK(Values!$F5),"",Values!S5)</f>
        <v>https://raw.githubusercontent.com/PatrickVibild/TellusAmazonPictures/master/pictures/Lenovo/T540/BL/FR/7.jpg</v>
      </c>
      <c r="T6" s="27" t="str">
        <f>IF(ISBLANK(Values!$F5),"",Values!T5)</f>
        <v>https://raw.githubusercontent.com/PatrickVibild/TellusAmazonPictures/master/pictures/Lenovo/T540/BL/FR/8.jpg</v>
      </c>
      <c r="U6" s="27" t="str">
        <f>IF(ISBLANK(Values!$F5),"",Values!U5)</f>
        <v>https://raw.githubusercontent.com/PatrickVibild/TellusAmazonPictures/master/pictures/Lenovo/T540/BL/FR/9.jpg</v>
      </c>
      <c r="W6" s="29" t="str">
        <f>IF(ISBLANK(Values!E5),"","Child")</f>
        <v>Child</v>
      </c>
      <c r="X6" s="29" t="str">
        <f>IF(ISBLANK(Values!E5),"",Values!$B$13)</f>
        <v>Lenovo T540 parent</v>
      </c>
      <c r="Y6" s="31" t="str">
        <f>IF(ISBLANK(Values!E5),"","Size-Color")</f>
        <v>Size-Color</v>
      </c>
      <c r="Z6" s="29" t="str">
        <f>IF(ISBLANK(Values!E5),"","variation")</f>
        <v>variation</v>
      </c>
      <c r="AA6" s="1" t="str">
        <f>IF(ISBLANK(Values!E5),"",Values!$B$20)</f>
        <v>PartialUpdate</v>
      </c>
      <c r="AB6" s="1" t="str">
        <f>IF(ISBLANK(Values!E5),"",Values!$B$29)</f>
        <v>Clavier distribué par Tellus Remarketing, leader européen des claviers portables. Le clavier a été nettoyé, emballé et testé dans notre ligne de production au Danemark. Pour toute question de compatibilité, contactez-nous via le site Web d'Amazon.</v>
      </c>
      <c r="AI6" s="34" t="str">
        <f>IF(ISBLANK(Values!E5),"",IF(Values!I5,Values!$B$23,Values!$B$33))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6" s="32" t="str">
        <f>IF(ISBLANK(Values!E5),"",Values!$B$24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6" s="1" t="str">
        <f>IF(ISBLANK(Values!E5),"",Values!$B$25)</f>
        <v xml:space="preserve">♻️ PRODUIT ÉCOLOGIQUE - Achetez remis à neuf, ACHETEZ VERT! Réduisez plus de 80% de dioxyde de carbone en achetant nos claviers remis à neuf, par rapport à l'achat d'un nouveau clavier! </v>
      </c>
      <c r="AL6" s="1" t="str">
        <f>IF(ISBLANK(Values!E5),"",SUBSTITUTE(SUBSTITUTE(IF(Values!$J5, Values!$B$26, Values!$B$33), "{language}", Values!$H5), "{flag}", INDEX(options!$E$1:$E$20, Values!$V5)))</f>
        <v>👉  DISPOSITION - 🇫🇷 Français rétroéclairé.</v>
      </c>
      <c r="AM6" s="1" t="str">
        <f>SUBSTITUTE(IF(ISBLANK(Values!E5),"",Values!$B$27),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6" s="27" t="str">
        <f>IF(ISBLANK(Values!E5),"",Values!H5)</f>
        <v>Français</v>
      </c>
      <c r="AV6" s="1" t="str">
        <f>IF(ISBLANK(Values!E5),"",IF(Values!J5,"Backlit", "Non-Backlit"))</f>
        <v>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6" s="1" t="str">
        <f>IF(ISBLANK(Values!E5),"","No")</f>
        <v>No</v>
      </c>
      <c r="DA6" s="1" t="str">
        <f>IF(ISBLANK(Values!E5),"","No")</f>
        <v>No</v>
      </c>
      <c r="DO6" s="1" t="str">
        <f>IF(ISBLANK(Values!E5),"","Parts")</f>
        <v>Parts</v>
      </c>
      <c r="DP6" s="1" t="str">
        <f>IF(ISBLANK(Values!E5),"",Values!$B$31)</f>
        <v>Garantie de 6 mois après la date de livraison. En cas de dysfonctionnement du clavier, une nouvelle unité ou une pièce de rechange pour le clavier du produit sera envoyée. En cas de tri des stocks, un remboursement complet est effectué.</v>
      </c>
      <c r="DY6" t="str">
        <f>IF(ISBLANK(Values!$E5), "", "not_applicable")</f>
        <v>not_applicable</v>
      </c>
      <c r="EI6" s="1" t="str">
        <f>IF(ISBLANK(Values!E5),"",Values!$B$31)</f>
        <v>Garantie de 6 mois après la date de livraison. En cas de dysfonctionnement du clavier, une nouvelle unité ou une pièce de rechange pour le clavier du produit sera envoyée. En cas de tri des stocks, un remboursement complet est effectué.</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f>IF(IF(ISBLANK(Values!E5),"",IF(Values!J5, Values!$B$4, Values!$B$5))=0,"",IF(ISBLANK(Values!E5),"",IF(Values!J5, Values!$B$4, Values!$B$5)))</f>
        <v>61.99</v>
      </c>
      <c r="FP6" s="1" t="str">
        <f>IF(IF(ISBLANK(Values!E5),"",IF(Values!J5, Values!$B$4, Values!$B$5))=0,"",IF(ISBLANK(Values!E5),"","Percent"))</f>
        <v>Percent</v>
      </c>
      <c r="FQ6" s="1" t="str">
        <f>IF(IF(ISBLANK(Values!E5),"",IF(Values!J5, Values!$B$4, Values!$B$5))=0,"",IF(ISBLANK(Values!E5),"","2"))</f>
        <v>2</v>
      </c>
      <c r="FR6" s="1" t="str">
        <f>IF(IF(ISBLANK(Values!E5),"",IF(Values!J5, Values!$B$4, Values!$B$5))=0,"",IF(ISBLANK(Values!E5),"","3"))</f>
        <v>3</v>
      </c>
      <c r="FS6" s="1" t="str">
        <f>IF(IF(ISBLANK(Values!E5),"",IF(Values!J5, Values!$B$4, Values!$B$5))=0,"",IF(ISBLANK(Values!E5),"","5"))</f>
        <v>5</v>
      </c>
      <c r="FT6" s="1" t="str">
        <f>IF(IF(ISBLANK(Values!E5),"",IF(Values!J5, Values!$B$4, Values!$B$5))=0,"",IF(ISBLANK(Values!E5),"","6"))</f>
        <v>6</v>
      </c>
      <c r="FU6" s="1" t="str">
        <f>IF(IF(ISBLANK(Values!E5),"",IF(Values!J5, Values!$B$4, Values!$B$5))=0,"",IF(ISBLANK(Values!E5),"","10"))</f>
        <v>10</v>
      </c>
      <c r="FV6" s="1" t="str">
        <f>IF(IF(ISBLANK(Values!E5),"",IF(Values!J5, Values!$B$4, Values!$B$5))=0,"",IF(ISBLANK(Values!E5),"","10"))</f>
        <v>10</v>
      </c>
      <c r="GK6" s="61">
        <f>K6</f>
        <v>61.99</v>
      </c>
    </row>
    <row r="7" spans="1:193" ht="64" x14ac:dyDescent="0.2">
      <c r="A7" s="1" t="str">
        <f>IF(ISBLANK(Values!E6),"",IF(Values!$B$37="EU","computercomponent","computer"))</f>
        <v>computercomponent</v>
      </c>
      <c r="B7" s="33" t="str">
        <f>IF(ISBLANK(Values!E6),"",Values!F6)</f>
        <v>Lenovo T540 - IT FBA</v>
      </c>
      <c r="C7" s="29" t="str">
        <f>IF(ISBLANK(Values!E6),"","TellusRem")</f>
        <v>TellusRem</v>
      </c>
      <c r="D7" s="28">
        <f>IF(ISBLANK(Values!E6),"",Values!E6)</f>
        <v>5714401540038</v>
      </c>
      <c r="E7" s="1" t="str">
        <f>IF(ISBLANK(Values!E6),"","EAN")</f>
        <v>EAN</v>
      </c>
      <c r="F7" s="27" t="str">
        <f>IF(ISBLANK(Values!E6),"",IF(Values!J6, SUBSTITUTE(Values!$B$1, "{language}", Values!H6) &amp; " " &amp;Values!$B$3, SUBSTITUTE(Values!$B$2, "{language}", Values!$H6) &amp; " " &amp;Values!$B$3))</f>
        <v>clavier de remplacement Italien rétroéclairé pour Lenovo Thinkpad E531 T540 T540P T550 L540 W540 W550S W550 W541</v>
      </c>
      <c r="G7" s="29" t="str">
        <f>IF(ISBLANK(Values!E6),"",IF(Values!$B$20="PartialUpdate","","TellusRem"))</f>
        <v/>
      </c>
      <c r="H7" s="1" t="str">
        <f>IF(ISBLANK(Values!E6),"",Values!$B$16)</f>
        <v>computer-keyboards</v>
      </c>
      <c r="I7" s="1" t="str">
        <f>IF(ISBLANK(Values!E6),"","4730574031")</f>
        <v>4730574031</v>
      </c>
      <c r="J7" s="31" t="str">
        <f>IF(ISBLANK(Values!E6),"",Values!F6 )</f>
        <v>Lenovo T540 - IT FBA</v>
      </c>
      <c r="K7" s="27">
        <f>IF(IF(ISBLANK(Values!E6),"",IF(Values!J6, Values!$B$4, Values!$B$5))=0,"",IF(ISBLANK(Values!E6),"",IF(Values!J6, Values!$B$4, Values!$B$5)))</f>
        <v>61.99</v>
      </c>
      <c r="L7" s="27" t="str">
        <f>IF(ISBLANK(Values!E6),"",IF($CO7="DEFAULT", Values!$B$18, ""))</f>
        <v/>
      </c>
      <c r="M7" s="27" t="str">
        <f>IF(ISBLANK(Values!E6),"",Values!$M6)</f>
        <v>https://raw.githubusercontent.com/PatrickVibild/TellusAmazonPictures/master/pictures/Lenovo/T540/BL/IT/1.jpg</v>
      </c>
      <c r="N7" s="27" t="str">
        <f>IF(ISBLANK(Values!$F6),"",Values!N6)</f>
        <v>https://raw.githubusercontent.com/PatrickVibild/TellusAmazonPictures/master/pictures/Lenovo/T540/BL/IT/2.jpg</v>
      </c>
      <c r="O7" s="27" t="str">
        <f>IF(ISBLANK(Values!$F6),"",Values!O6)</f>
        <v>https://raw.githubusercontent.com/PatrickVibild/TellusAmazonPictures/master/pictures/Lenovo/T540/BL/IT/3.jpg</v>
      </c>
      <c r="P7" s="27" t="str">
        <f>IF(ISBLANK(Values!$F6),"",Values!P6)</f>
        <v>https://raw.githubusercontent.com/PatrickVibild/TellusAmazonPictures/master/pictures/Lenovo/T540/BL/IT/4.jpg</v>
      </c>
      <c r="Q7" s="27" t="str">
        <f>IF(ISBLANK(Values!$F6),"",Values!Q6)</f>
        <v>https://raw.githubusercontent.com/PatrickVibild/TellusAmazonPictures/master/pictures/Lenovo/T540/BL/IT/5.jpg</v>
      </c>
      <c r="R7" s="27" t="str">
        <f>IF(ISBLANK(Values!$F6),"",Values!R6)</f>
        <v>https://raw.githubusercontent.com/PatrickVibild/TellusAmazonPictures/master/pictures/Lenovo/T540/BL/IT/6.jpg</v>
      </c>
      <c r="S7" s="27" t="str">
        <f>IF(ISBLANK(Values!$F6),"",Values!S6)</f>
        <v>https://raw.githubusercontent.com/PatrickVibild/TellusAmazonPictures/master/pictures/Lenovo/T540/BL/IT/7.jpg</v>
      </c>
      <c r="T7" s="27" t="str">
        <f>IF(ISBLANK(Values!$F6),"",Values!T6)</f>
        <v>https://raw.githubusercontent.com/PatrickVibild/TellusAmazonPictures/master/pictures/Lenovo/T540/BL/IT/8.jpg</v>
      </c>
      <c r="U7" s="27" t="str">
        <f>IF(ISBLANK(Values!$F6),"",Values!U6)</f>
        <v>https://raw.githubusercontent.com/PatrickVibild/TellusAmazonPictures/master/pictures/Lenovo/T540/BL/IT/9.jpg</v>
      </c>
      <c r="W7" s="29" t="str">
        <f>IF(ISBLANK(Values!E6),"","Child")</f>
        <v>Child</v>
      </c>
      <c r="X7" s="29" t="str">
        <f>IF(ISBLANK(Values!E6),"",Values!$B$13)</f>
        <v>Lenovo T540 parent</v>
      </c>
      <c r="Y7" s="31" t="str">
        <f>IF(ISBLANK(Values!E6),"","Size-Color")</f>
        <v>Size-Color</v>
      </c>
      <c r="Z7" s="29" t="str">
        <f>IF(ISBLANK(Values!E6),"","variation")</f>
        <v>variation</v>
      </c>
      <c r="AA7" s="1" t="str">
        <f>IF(ISBLANK(Values!E6),"",Values!$B$20)</f>
        <v>PartialUpdate</v>
      </c>
      <c r="AB7" s="1" t="str">
        <f>IF(ISBLANK(Values!E6),"",Values!$B$29)</f>
        <v>Clavier distribué par Tellus Remarketing, leader européen des claviers portables. Le clavier a été nettoyé, emballé et testé dans notre ligne de production au Danemark. Pour toute question de compatibilité, contactez-nous via le site Web d'Amazon.</v>
      </c>
      <c r="AI7" s="34" t="str">
        <f>IF(ISBLANK(Values!E6),"",IF(Values!I6,Values!$B$23,Values!$B$33))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7" s="32" t="str">
        <f>IF(ISBLANK(Values!E6),"",Values!$B$24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7" s="1" t="str">
        <f>IF(ISBLANK(Values!E6),"",Values!$B$25)</f>
        <v xml:space="preserve">♻️ PRODUIT ÉCOLOGIQUE - Achetez remis à neuf, ACHETEZ VERT! Réduisez plus de 80% de dioxyde de carbone en achetant nos claviers remis à neuf, par rapport à l'achat d'un nouveau clavier! </v>
      </c>
      <c r="AL7" s="1" t="str">
        <f>IF(ISBLANK(Values!E6),"",SUBSTITUTE(SUBSTITUTE(IF(Values!$J6, Values!$B$26, Values!$B$33), "{language}", Values!$H6), "{flag}", INDEX(options!$E$1:$E$20, Values!$V6)))</f>
        <v>👉  DISPOSITION - 🇮🇹 Italien rétroéclairé.</v>
      </c>
      <c r="AM7" s="1" t="str">
        <f>SUBSTITUTE(IF(ISBLANK(Values!E6),"",Values!$B$27),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7" s="27" t="str">
        <f>IF(ISBLANK(Values!E6),"",Values!H6)</f>
        <v>Italien</v>
      </c>
      <c r="AV7" s="1" t="str">
        <f>IF(ISBLANK(Values!E6),"",IF(Values!J6,"Backlit", "Non-Backlit"))</f>
        <v>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7" s="1" t="str">
        <f>IF(ISBLANK(Values!E6),"","No")</f>
        <v>No</v>
      </c>
      <c r="DA7" s="1" t="str">
        <f>IF(ISBLANK(Values!E6),"","No")</f>
        <v>No</v>
      </c>
      <c r="DO7" s="1" t="str">
        <f>IF(ISBLANK(Values!E6),"","Parts")</f>
        <v>Parts</v>
      </c>
      <c r="DP7" s="1" t="str">
        <f>IF(ISBLANK(Values!E6),"",Values!$B$31)</f>
        <v>Garantie de 6 mois après la date de livraison. En cas de dysfonctionnement du clavier, une nouvelle unité ou une pièce de rechange pour le clavier du produit sera envoyée. En cas de tri des stocks, un remboursement complet est effectué.</v>
      </c>
      <c r="DY7" t="str">
        <f>IF(ISBLANK(Values!$E6), "", "not_applicable")</f>
        <v>not_applicable</v>
      </c>
      <c r="EI7" s="1" t="str">
        <f>IF(ISBLANK(Values!E6),"",Values!$B$31)</f>
        <v>Garantie de 6 mois après la date de livraison. En cas de dysfonctionnement du clavier, une nouvelle unité ou une pièce de rechange pour le clavier du produit sera envoyée. En cas de tri des stocks, un remboursement complet est effectué.</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f>IF(IF(ISBLANK(Values!E6),"",IF(Values!J6, Values!$B$4, Values!$B$5))=0,"",IF(ISBLANK(Values!E6),"",IF(Values!J6, Values!$B$4, Values!$B$5)))</f>
        <v>61.99</v>
      </c>
      <c r="FP7" s="1" t="str">
        <f>IF(IF(ISBLANK(Values!E6),"",IF(Values!J6, Values!$B$4, Values!$B$5))=0,"",IF(ISBLANK(Values!E6),"","Percent"))</f>
        <v>Percent</v>
      </c>
      <c r="FQ7" s="1" t="str">
        <f>IF(IF(ISBLANK(Values!E6),"",IF(Values!J6, Values!$B$4, Values!$B$5))=0,"",IF(ISBLANK(Values!E6),"","2"))</f>
        <v>2</v>
      </c>
      <c r="FR7" s="1" t="str">
        <f>IF(IF(ISBLANK(Values!E6),"",IF(Values!J6, Values!$B$4, Values!$B$5))=0,"",IF(ISBLANK(Values!E6),"","3"))</f>
        <v>3</v>
      </c>
      <c r="FS7" s="1" t="str">
        <f>IF(IF(ISBLANK(Values!E6),"",IF(Values!J6, Values!$B$4, Values!$B$5))=0,"",IF(ISBLANK(Values!E6),"","5"))</f>
        <v>5</v>
      </c>
      <c r="FT7" s="1" t="str">
        <f>IF(IF(ISBLANK(Values!E6),"",IF(Values!J6, Values!$B$4, Values!$B$5))=0,"",IF(ISBLANK(Values!E6),"","6"))</f>
        <v>6</v>
      </c>
      <c r="FU7" s="1" t="str">
        <f>IF(IF(ISBLANK(Values!E6),"",IF(Values!J6, Values!$B$4, Values!$B$5))=0,"",IF(ISBLANK(Values!E6),"","10"))</f>
        <v>10</v>
      </c>
      <c r="FV7" s="1" t="str">
        <f>IF(IF(ISBLANK(Values!E6),"",IF(Values!J6, Values!$B$4, Values!$B$5))=0,"",IF(ISBLANK(Values!E6),"","10"))</f>
        <v>10</v>
      </c>
      <c r="GK7" s="61">
        <f>K7</f>
        <v>61.99</v>
      </c>
    </row>
    <row r="8" spans="1:193" ht="64" x14ac:dyDescent="0.2">
      <c r="A8" s="1" t="str">
        <f>IF(ISBLANK(Values!E7),"",IF(Values!$B$37="EU","computercomponent","computer"))</f>
        <v>computercomponent</v>
      </c>
      <c r="B8" s="33" t="str">
        <f>IF(ISBLANK(Values!E7),"",Values!F7)</f>
        <v>Lenovo T540 - ES FBA</v>
      </c>
      <c r="C8" s="29" t="str">
        <f>IF(ISBLANK(Values!E7),"","TellusRem")</f>
        <v>TellusRem</v>
      </c>
      <c r="D8" s="28">
        <f>IF(ISBLANK(Values!E7),"",Values!E7)</f>
        <v>5714401540045</v>
      </c>
      <c r="E8" s="1" t="str">
        <f>IF(ISBLANK(Values!E7),"","EAN")</f>
        <v>EAN</v>
      </c>
      <c r="F8" s="27" t="str">
        <f>IF(ISBLANK(Values!E7),"",IF(Values!J7, SUBSTITUTE(Values!$B$1, "{language}", Values!H7) &amp; " " &amp;Values!$B$3, SUBSTITUTE(Values!$B$2, "{language}", Values!$H7) &amp; " " &amp;Values!$B$3))</f>
        <v>clavier de remplacement Espagnol rétroéclairé pour Lenovo Thinkpad E531 T540 T540P T550 L540 W540 W550S W550 W541</v>
      </c>
      <c r="G8" s="29" t="str">
        <f>IF(ISBLANK(Values!E7),"",IF(Values!$B$20="PartialUpdate","","TellusRem"))</f>
        <v/>
      </c>
      <c r="H8" s="1" t="str">
        <f>IF(ISBLANK(Values!E7),"",Values!$B$16)</f>
        <v>computer-keyboards</v>
      </c>
      <c r="I8" s="1" t="str">
        <f>IF(ISBLANK(Values!E7),"","4730574031")</f>
        <v>4730574031</v>
      </c>
      <c r="J8" s="31" t="str">
        <f>IF(ISBLANK(Values!E7),"",Values!F7 )</f>
        <v>Lenovo T540 - ES FBA</v>
      </c>
      <c r="K8" s="27">
        <f>IF(IF(ISBLANK(Values!E7),"",IF(Values!J7, Values!$B$4, Values!$B$5))=0,"",IF(ISBLANK(Values!E7),"",IF(Values!J7, Values!$B$4, Values!$B$5)))</f>
        <v>61.99</v>
      </c>
      <c r="L8" s="27" t="str">
        <f>IF(ISBLANK(Values!E7),"",IF($CO8="DEFAULT", Values!$B$18, ""))</f>
        <v/>
      </c>
      <c r="M8" s="27" t="str">
        <f>IF(ISBLANK(Values!E7),"",Values!$M7)</f>
        <v>https://raw.githubusercontent.com/PatrickVibild/TellusAmazonPictures/master/pictures/Lenovo/T540/BL/ES/1.jpg</v>
      </c>
      <c r="N8" s="27" t="str">
        <f>IF(ISBLANK(Values!$F7),"",Values!N7)</f>
        <v>https://raw.githubusercontent.com/PatrickVibild/TellusAmazonPictures/master/pictures/Lenovo/T540/BL/ES/2.jpg</v>
      </c>
      <c r="O8" s="27" t="str">
        <f>IF(ISBLANK(Values!$F7),"",Values!O7)</f>
        <v>https://raw.githubusercontent.com/PatrickVibild/TellusAmazonPictures/master/pictures/Lenovo/T540/BL/ES/3.jpg</v>
      </c>
      <c r="P8" s="27" t="str">
        <f>IF(ISBLANK(Values!$F7),"",Values!P7)</f>
        <v>https://raw.githubusercontent.com/PatrickVibild/TellusAmazonPictures/master/pictures/Lenovo/T540/BL/ES/4.jpg</v>
      </c>
      <c r="Q8" s="27" t="str">
        <f>IF(ISBLANK(Values!$F7),"",Values!Q7)</f>
        <v>https://raw.githubusercontent.com/PatrickVibild/TellusAmazonPictures/master/pictures/Lenovo/T540/BL/ES/5.jpg</v>
      </c>
      <c r="R8" s="27" t="str">
        <f>IF(ISBLANK(Values!$F7),"",Values!R7)</f>
        <v>https://raw.githubusercontent.com/PatrickVibild/TellusAmazonPictures/master/pictures/Lenovo/T540/BL/ES/6.jpg</v>
      </c>
      <c r="S8" s="27" t="str">
        <f>IF(ISBLANK(Values!$F7),"",Values!S7)</f>
        <v>https://raw.githubusercontent.com/PatrickVibild/TellusAmazonPictures/master/pictures/Lenovo/T540/BL/ES/7.jpg</v>
      </c>
      <c r="T8" s="27" t="str">
        <f>IF(ISBLANK(Values!$F7),"",Values!T7)</f>
        <v>https://raw.githubusercontent.com/PatrickVibild/TellusAmazonPictures/master/pictures/Lenovo/T540/BL/ES/8.jpg</v>
      </c>
      <c r="U8" s="27" t="str">
        <f>IF(ISBLANK(Values!$F7),"",Values!U7)</f>
        <v>https://raw.githubusercontent.com/PatrickVibild/TellusAmazonPictures/master/pictures/Lenovo/T540/BL/ES/9.jpg</v>
      </c>
      <c r="W8" s="29" t="str">
        <f>IF(ISBLANK(Values!E7),"","Child")</f>
        <v>Child</v>
      </c>
      <c r="X8" s="29" t="str">
        <f>IF(ISBLANK(Values!E7),"",Values!$B$13)</f>
        <v>Lenovo T540 parent</v>
      </c>
      <c r="Y8" s="31" t="str">
        <f>IF(ISBLANK(Values!E7),"","Size-Color")</f>
        <v>Size-Color</v>
      </c>
      <c r="Z8" s="29" t="str">
        <f>IF(ISBLANK(Values!E7),"","variation")</f>
        <v>variation</v>
      </c>
      <c r="AA8" s="1" t="str">
        <f>IF(ISBLANK(Values!E7),"",Values!$B$20)</f>
        <v>PartialUpdate</v>
      </c>
      <c r="AB8" s="1" t="str">
        <f>IF(ISBLANK(Values!E7),"",Values!$B$29)</f>
        <v>Clavier distribué par Tellus Remarketing, leader européen des claviers portables. Le clavier a été nettoyé, emballé et testé dans notre ligne de production au Danemark. Pour toute question de compatibilité, contactez-nous via le site Web d'Amazon.</v>
      </c>
      <c r="AI8" s="34" t="str">
        <f>IF(ISBLANK(Values!E7),"",IF(Values!I7,Values!$B$23,Values!$B$33))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8" s="32" t="str">
        <f>IF(ISBLANK(Values!E7),"",Values!$B$24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8" s="1" t="str">
        <f>IF(ISBLANK(Values!E7),"",Values!$B$25)</f>
        <v xml:space="preserve">♻️ PRODUIT ÉCOLOGIQUE - Achetez remis à neuf, ACHETEZ VERT! Réduisez plus de 80% de dioxyde de carbone en achetant nos claviers remis à neuf, par rapport à l'achat d'un nouveau clavier! </v>
      </c>
      <c r="AL8" s="1" t="str">
        <f>IF(ISBLANK(Values!E7),"",SUBSTITUTE(SUBSTITUTE(IF(Values!$J7, Values!$B$26, Values!$B$33), "{language}", Values!$H7), "{flag}", INDEX(options!$E$1:$E$20, Values!$V7)))</f>
        <v>👉  DISPOSITION - 🇪🇸 Espagnol rétroéclairé.</v>
      </c>
      <c r="AM8" s="1" t="str">
        <f>SUBSTITUTE(IF(ISBLANK(Values!E7),"",Values!$B$27),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8" s="27" t="str">
        <f>IF(ISBLANK(Values!E7),"",Values!H7)</f>
        <v>Espagnol</v>
      </c>
      <c r="AV8" s="1" t="str">
        <f>IF(ISBLANK(Values!E7),"",IF(Values!J7,"Backlit", "Non-Backlit"))</f>
        <v>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8" s="1" t="str">
        <f>IF(ISBLANK(Values!E7),"","No")</f>
        <v>No</v>
      </c>
      <c r="DA8" s="1" t="str">
        <f>IF(ISBLANK(Values!E7),"","No")</f>
        <v>No</v>
      </c>
      <c r="DO8" s="1" t="str">
        <f>IF(ISBLANK(Values!E7),"","Parts")</f>
        <v>Parts</v>
      </c>
      <c r="DP8" s="1" t="str">
        <f>IF(ISBLANK(Values!E7),"",Values!$B$31)</f>
        <v>Garantie de 6 mois après la date de livraison. En cas de dysfonctionnement du clavier, une nouvelle unité ou une pièce de rechange pour le clavier du produit sera envoyée. En cas de tri des stocks, un remboursement complet est effectué.</v>
      </c>
      <c r="DY8" t="str">
        <f>IF(ISBLANK(Values!$E7), "", "not_applicable")</f>
        <v>not_applicable</v>
      </c>
      <c r="EI8" s="1" t="str">
        <f>IF(ISBLANK(Values!E7),"",Values!$B$31)</f>
        <v>Garantie de 6 mois après la date de livraison. En cas de dysfonctionnement du clavier, une nouvelle unité ou une pièce de rechange pour le clavier du produit sera envoyée. En cas de tri des stocks, un remboursement complet est effectué.</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f>IF(IF(ISBLANK(Values!E7),"",IF(Values!J7, Values!$B$4, Values!$B$5))=0,"",IF(ISBLANK(Values!E7),"",IF(Values!J7, Values!$B$4, Values!$B$5)))</f>
        <v>61.99</v>
      </c>
      <c r="FP8" s="1" t="str">
        <f>IF(IF(ISBLANK(Values!E7),"",IF(Values!J7, Values!$B$4, Values!$B$5))=0,"",IF(ISBLANK(Values!E7),"","Percent"))</f>
        <v>Percent</v>
      </c>
      <c r="FQ8" s="1" t="str">
        <f>IF(IF(ISBLANK(Values!E7),"",IF(Values!J7, Values!$B$4, Values!$B$5))=0,"",IF(ISBLANK(Values!E7),"","2"))</f>
        <v>2</v>
      </c>
      <c r="FR8" s="1" t="str">
        <f>IF(IF(ISBLANK(Values!E7),"",IF(Values!J7, Values!$B$4, Values!$B$5))=0,"",IF(ISBLANK(Values!E7),"","3"))</f>
        <v>3</v>
      </c>
      <c r="FS8" s="1" t="str">
        <f>IF(IF(ISBLANK(Values!E7),"",IF(Values!J7, Values!$B$4, Values!$B$5))=0,"",IF(ISBLANK(Values!E7),"","5"))</f>
        <v>5</v>
      </c>
      <c r="FT8" s="1" t="str">
        <f>IF(IF(ISBLANK(Values!E7),"",IF(Values!J7, Values!$B$4, Values!$B$5))=0,"",IF(ISBLANK(Values!E7),"","6"))</f>
        <v>6</v>
      </c>
      <c r="FU8" s="1" t="str">
        <f>IF(IF(ISBLANK(Values!E7),"",IF(Values!J7, Values!$B$4, Values!$B$5))=0,"",IF(ISBLANK(Values!E7),"","10"))</f>
        <v>10</v>
      </c>
      <c r="FV8" s="1" t="str">
        <f>IF(IF(ISBLANK(Values!E7),"",IF(Values!J7, Values!$B$4, Values!$B$5))=0,"",IF(ISBLANK(Values!E7),"","10"))</f>
        <v>10</v>
      </c>
      <c r="GK8" s="61">
        <f>K8</f>
        <v>61.99</v>
      </c>
    </row>
    <row r="9" spans="1:193" ht="64" x14ac:dyDescent="0.2">
      <c r="A9" s="1" t="str">
        <f>IF(ISBLANK(Values!E8),"",IF(Values!$B$37="EU","computercomponent","computer"))</f>
        <v>computercomponent</v>
      </c>
      <c r="B9" s="33" t="str">
        <f>IF(ISBLANK(Values!E8),"",Values!F8)</f>
        <v>Lenovo T540 - UK FBA</v>
      </c>
      <c r="C9" s="29" t="str">
        <f>IF(ISBLANK(Values!E8),"","TellusRem")</f>
        <v>TellusRem</v>
      </c>
      <c r="D9" s="28">
        <f>IF(ISBLANK(Values!E8),"",Values!E8)</f>
        <v>5714401540052</v>
      </c>
      <c r="E9" s="1" t="str">
        <f>IF(ISBLANK(Values!E8),"","EAN")</f>
        <v>EAN</v>
      </c>
      <c r="F9" s="27" t="str">
        <f>IF(ISBLANK(Values!E8),"",IF(Values!J8, SUBSTITUTE(Values!$B$1, "{language}", Values!H8) &amp; " " &amp;Values!$B$3, SUBSTITUTE(Values!$B$2, "{language}", Values!$H8) &amp; " " &amp;Values!$B$3))</f>
        <v>clavier de remplacement UK rétroéclairé pour Lenovo Thinkpad E531 T540 T540P T550 L540 W540 W550S W550 W541</v>
      </c>
      <c r="G9" s="29" t="str">
        <f>IF(ISBLANK(Values!E8),"",IF(Values!$B$20="PartialUpdate","","TellusRem"))</f>
        <v/>
      </c>
      <c r="H9" s="1" t="str">
        <f>IF(ISBLANK(Values!E8),"",Values!$B$16)</f>
        <v>computer-keyboards</v>
      </c>
      <c r="I9" s="1" t="str">
        <f>IF(ISBLANK(Values!E8),"","4730574031")</f>
        <v>4730574031</v>
      </c>
      <c r="J9" s="31" t="str">
        <f>IF(ISBLANK(Values!E8),"",Values!F8 )</f>
        <v>Lenovo T540 - UK FBA</v>
      </c>
      <c r="K9" s="27">
        <f>IF(IF(ISBLANK(Values!E8),"",IF(Values!J8, Values!$B$4, Values!$B$5))=0,"",IF(ISBLANK(Values!E8),"",IF(Values!J8, Values!$B$4, Values!$B$5)))</f>
        <v>61.99</v>
      </c>
      <c r="L9" s="27" t="str">
        <f>IF(ISBLANK(Values!E8),"",IF($CO9="DEFAULT", Values!$B$18, ""))</f>
        <v/>
      </c>
      <c r="M9" s="27" t="str">
        <f>IF(ISBLANK(Values!E8),"",Values!$M8)</f>
        <v>https://raw.githubusercontent.com/PatrickVibild/TellusAmazonPictures/master/pictures/Lenovo/T540/BL/UK/1.jpg</v>
      </c>
      <c r="N9" s="27" t="str">
        <f>IF(ISBLANK(Values!$F8),"",Values!N8)</f>
        <v>https://raw.githubusercontent.com/PatrickVibild/TellusAmazonPictures/master/pictures/Lenovo/T540/BL/UK/2.jpg</v>
      </c>
      <c r="O9" s="27" t="str">
        <f>IF(ISBLANK(Values!$F8),"",Values!O8)</f>
        <v>https://raw.githubusercontent.com/PatrickVibild/TellusAmazonPictures/master/pictures/Lenovo/T540/BL/UK/3.jpg</v>
      </c>
      <c r="P9" s="27" t="str">
        <f>IF(ISBLANK(Values!$F8),"",Values!P8)</f>
        <v>https://raw.githubusercontent.com/PatrickVibild/TellusAmazonPictures/master/pictures/Lenovo/T540/BL/UK/4.jpg</v>
      </c>
      <c r="Q9" s="27" t="str">
        <f>IF(ISBLANK(Values!$F8),"",Values!Q8)</f>
        <v>https://raw.githubusercontent.com/PatrickVibild/TellusAmazonPictures/master/pictures/Lenovo/T540/BL/UK/5.jpg</v>
      </c>
      <c r="R9" s="27" t="str">
        <f>IF(ISBLANK(Values!$F8),"",Values!R8)</f>
        <v>https://raw.githubusercontent.com/PatrickVibild/TellusAmazonPictures/master/pictures/Lenovo/T540/BL/UK/6.jpg</v>
      </c>
      <c r="S9" s="27" t="str">
        <f>IF(ISBLANK(Values!$F8),"",Values!S8)</f>
        <v>https://raw.githubusercontent.com/PatrickVibild/TellusAmazonPictures/master/pictures/Lenovo/T540/BL/UK/7.jpg</v>
      </c>
      <c r="T9" s="27" t="str">
        <f>IF(ISBLANK(Values!$F8),"",Values!T8)</f>
        <v>https://raw.githubusercontent.com/PatrickVibild/TellusAmazonPictures/master/pictures/Lenovo/T540/BL/UK/8.jpg</v>
      </c>
      <c r="U9" s="27" t="str">
        <f>IF(ISBLANK(Values!$F8),"",Values!U8)</f>
        <v>https://raw.githubusercontent.com/PatrickVibild/TellusAmazonPictures/master/pictures/Lenovo/T540/BL/UK/9.jpg</v>
      </c>
      <c r="W9" s="29" t="str">
        <f>IF(ISBLANK(Values!E8),"","Child")</f>
        <v>Child</v>
      </c>
      <c r="X9" s="29" t="str">
        <f>IF(ISBLANK(Values!E8),"",Values!$B$13)</f>
        <v>Lenovo T540 parent</v>
      </c>
      <c r="Y9" s="31" t="str">
        <f>IF(ISBLANK(Values!E8),"","Size-Color")</f>
        <v>Size-Color</v>
      </c>
      <c r="Z9" s="29" t="str">
        <f>IF(ISBLANK(Values!E8),"","variation")</f>
        <v>variation</v>
      </c>
      <c r="AA9" s="1" t="str">
        <f>IF(ISBLANK(Values!E8),"",Values!$B$20)</f>
        <v>PartialUpdate</v>
      </c>
      <c r="AB9" s="1" t="str">
        <f>IF(ISBLANK(Values!E8),"",Values!$B$29)</f>
        <v>Clavier distribué par Tellus Remarketing, leader européen des claviers portables. Le clavier a été nettoyé, emballé et testé dans notre ligne de production au Danemark. Pour toute question de compatibilité, contactez-nous via le site Web d'Amazon.</v>
      </c>
      <c r="AI9" s="34" t="str">
        <f>IF(ISBLANK(Values!E8),"",IF(Values!I8,Values!$B$23,Values!$B$33))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9" s="32" t="str">
        <f>IF(ISBLANK(Values!E8),"",Values!$B$24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9" s="1" t="str">
        <f>IF(ISBLANK(Values!E8),"",Values!$B$25)</f>
        <v xml:space="preserve">♻️ PRODUIT ÉCOLOGIQUE - Achetez remis à neuf, ACHETEZ VERT! Réduisez plus de 80% de dioxyde de carbone en achetant nos claviers remis à neuf, par rapport à l'achat d'un nouveau clavier! </v>
      </c>
      <c r="AL9" s="1" t="str">
        <f>IF(ISBLANK(Values!E8),"",SUBSTITUTE(SUBSTITUTE(IF(Values!$J8, Values!$B$26, Values!$B$33), "{language}", Values!$H8), "{flag}", INDEX(options!$E$1:$E$20, Values!$V8)))</f>
        <v>👉  DISPOSITION - 🇬🇧 UK rétroéclairé.</v>
      </c>
      <c r="AM9" s="1" t="str">
        <f>SUBSTITUTE(IF(ISBLANK(Values!E8),"",Values!$B$27),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9" s="27" t="str">
        <f>IF(ISBLANK(Values!E8),"",Values!H8)</f>
        <v>UK</v>
      </c>
      <c r="AV9" s="1" t="str">
        <f>IF(ISBLANK(Values!E8),"",IF(Values!J8,"Backlit", "Non-Backlit"))</f>
        <v>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9" s="1" t="str">
        <f>IF(ISBLANK(Values!E8),"","No")</f>
        <v>No</v>
      </c>
      <c r="DA9" s="1" t="str">
        <f>IF(ISBLANK(Values!E8),"","No")</f>
        <v>No</v>
      </c>
      <c r="DO9" s="1" t="str">
        <f>IF(ISBLANK(Values!E8),"","Parts")</f>
        <v>Parts</v>
      </c>
      <c r="DP9" s="1" t="str">
        <f>IF(ISBLANK(Values!E8),"",Values!$B$31)</f>
        <v>Garantie de 6 mois après la date de livraison. En cas de dysfonctionnement du clavier, une nouvelle unité ou une pièce de rechange pour le clavier du produit sera envoyée. En cas de tri des stocks, un remboursement complet est effectué.</v>
      </c>
      <c r="DY9" t="str">
        <f>IF(ISBLANK(Values!$E8), "", "not_applicable")</f>
        <v>not_applicable</v>
      </c>
      <c r="EI9" s="1" t="str">
        <f>IF(ISBLANK(Values!E8),"",Values!$B$31)</f>
        <v>Garantie de 6 mois après la date de livraison. En cas de dysfonctionnement du clavier, une nouvelle unité ou une pièce de rechange pour le clavier du produit sera envoyée. En cas de tri des stocks, un remboursement complet est effectué.</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f>IF(IF(ISBLANK(Values!E8),"",IF(Values!J8, Values!$B$4, Values!$B$5))=0,"",IF(ISBLANK(Values!E8),"",IF(Values!J8, Values!$B$4, Values!$B$5)))</f>
        <v>61.99</v>
      </c>
      <c r="FP9" s="1" t="str">
        <f>IF(IF(ISBLANK(Values!E8),"",IF(Values!J8, Values!$B$4, Values!$B$5))=0,"",IF(ISBLANK(Values!E8),"","Percent"))</f>
        <v>Percent</v>
      </c>
      <c r="FQ9" s="1" t="str">
        <f>IF(IF(ISBLANK(Values!E8),"",IF(Values!J8, Values!$B$4, Values!$B$5))=0,"",IF(ISBLANK(Values!E8),"","2"))</f>
        <v>2</v>
      </c>
      <c r="FR9" s="1" t="str">
        <f>IF(IF(ISBLANK(Values!E8),"",IF(Values!J8, Values!$B$4, Values!$B$5))=0,"",IF(ISBLANK(Values!E8),"","3"))</f>
        <v>3</v>
      </c>
      <c r="FS9" s="1" t="str">
        <f>IF(IF(ISBLANK(Values!E8),"",IF(Values!J8, Values!$B$4, Values!$B$5))=0,"",IF(ISBLANK(Values!E8),"","5"))</f>
        <v>5</v>
      </c>
      <c r="FT9" s="1" t="str">
        <f>IF(IF(ISBLANK(Values!E8),"",IF(Values!J8, Values!$B$4, Values!$B$5))=0,"",IF(ISBLANK(Values!E8),"","6"))</f>
        <v>6</v>
      </c>
      <c r="FU9" s="1" t="str">
        <f>IF(IF(ISBLANK(Values!E8),"",IF(Values!J8, Values!$B$4, Values!$B$5))=0,"",IF(ISBLANK(Values!E8),"","10"))</f>
        <v>10</v>
      </c>
      <c r="FV9" s="1" t="str">
        <f>IF(IF(ISBLANK(Values!E8),"",IF(Values!J8, Values!$B$4, Values!$B$5))=0,"",IF(ISBLANK(Values!E8),"","10"))</f>
        <v>10</v>
      </c>
      <c r="GK9" s="61">
        <f>K9</f>
        <v>61.99</v>
      </c>
    </row>
    <row r="10" spans="1:193" ht="64" x14ac:dyDescent="0.2">
      <c r="A10" s="1" t="str">
        <f>IF(ISBLANK(Values!E9),"",IF(Values!$B$37="EU","computercomponent","computer"))</f>
        <v>computercomponent</v>
      </c>
      <c r="B10" s="33" t="str">
        <f>IF(ISBLANK(Values!E9),"",Values!F9)</f>
        <v>Lenovo T540 BL - NOR</v>
      </c>
      <c r="C10" s="29" t="str">
        <f>IF(ISBLANK(Values!E9),"","TellusRem")</f>
        <v>TellusRem</v>
      </c>
      <c r="D10" s="28">
        <f>IF(ISBLANK(Values!E9),"",Values!E9)</f>
        <v>5714401540069</v>
      </c>
      <c r="E10" s="1" t="str">
        <f>IF(ISBLANK(Values!E9),"","EAN")</f>
        <v>EAN</v>
      </c>
      <c r="F10" s="27" t="str">
        <f>IF(ISBLANK(Values!E9),"",IF(Values!J9, SUBSTITUTE(Values!$B$1, "{language}", Values!H9) &amp; " " &amp;Values!$B$3, SUBSTITUTE(Values!$B$2, "{language}", Values!$H9) &amp; " " &amp;Values!$B$3))</f>
        <v>clavier de remplacement Scandinave - nordique rétroéclairé pour Lenovo Thinkpad E531 T540 T540P T550 L540 W540 W550S W550 W541</v>
      </c>
      <c r="G10" s="29" t="str">
        <f>IF(ISBLANK(Values!E9),"",IF(Values!$B$20="PartialUpdate","","TellusRem"))</f>
        <v/>
      </c>
      <c r="H10" s="1" t="str">
        <f>IF(ISBLANK(Values!E9),"",Values!$B$16)</f>
        <v>computer-keyboards</v>
      </c>
      <c r="I10" s="1" t="str">
        <f>IF(ISBLANK(Values!E9),"","4730574031")</f>
        <v>4730574031</v>
      </c>
      <c r="J10" s="31" t="str">
        <f>IF(ISBLANK(Values!E9),"",Values!F9 )</f>
        <v>Lenovo T540 BL - NOR</v>
      </c>
      <c r="K10" s="27">
        <f>IF(IF(ISBLANK(Values!E9),"",IF(Values!J9, Values!$B$4, Values!$B$5))=0,"",IF(ISBLANK(Values!E9),"",IF(Values!J9, Values!$B$4, Values!$B$5)))</f>
        <v>61.99</v>
      </c>
      <c r="L10" s="27">
        <f>IF(ISBLANK(Values!E9),"",IF($CO10="DEFAULT", Values!$B$18, ""))</f>
        <v>5</v>
      </c>
      <c r="M10" s="27" t="str">
        <f>IF(ISBLANK(Values!E9),"",Values!$M9)</f>
        <v>https://raw.githubusercontent.com/PatrickVibild/TellusAmazonPictures/master/pictures/Lenovo/T540/BL/NOR/1.jpg</v>
      </c>
      <c r="N10" s="27" t="str">
        <f>IF(ISBLANK(Values!$F9),"",Values!N9)</f>
        <v>https://raw.githubusercontent.com/PatrickVibild/TellusAmazonPictures/master/pictures/Lenovo/T540/BL/NOR/2.jpg</v>
      </c>
      <c r="O10" s="27" t="str">
        <f>IF(ISBLANK(Values!$F9),"",Values!O9)</f>
        <v>https://raw.githubusercontent.com/PatrickVibild/TellusAmazonPictures/master/pictures/Lenovo/T540/BL/NOR/3.jpg</v>
      </c>
      <c r="P10" s="27" t="str">
        <f>IF(ISBLANK(Values!$F9),"",Values!P9)</f>
        <v>https://raw.githubusercontent.com/PatrickVibild/TellusAmazonPictures/master/pictures/Lenovo/T540/BL/NOR/4.jpg</v>
      </c>
      <c r="Q10" s="27" t="str">
        <f>IF(ISBLANK(Values!$F9),"",Values!Q9)</f>
        <v>https://raw.githubusercontent.com/PatrickVibild/TellusAmazonPictures/master/pictures/Lenovo/T540/BL/NOR/5.jpg</v>
      </c>
      <c r="R10" s="27" t="str">
        <f>IF(ISBLANK(Values!$F9),"",Values!R9)</f>
        <v>https://raw.githubusercontent.com/PatrickVibild/TellusAmazonPictures/master/pictures/Lenovo/T540/BL/NOR/6.jpg</v>
      </c>
      <c r="S10" s="27" t="str">
        <f>IF(ISBLANK(Values!$F9),"",Values!S9)</f>
        <v>https://raw.githubusercontent.com/PatrickVibild/TellusAmazonPictures/master/pictures/Lenovo/T540/BL/NOR/7.jpg</v>
      </c>
      <c r="T10" s="27" t="str">
        <f>IF(ISBLANK(Values!$F9),"",Values!T9)</f>
        <v>https://raw.githubusercontent.com/PatrickVibild/TellusAmazonPictures/master/pictures/Lenovo/T540/BL/NOR/8.jpg</v>
      </c>
      <c r="U10" s="27" t="str">
        <f>IF(ISBLANK(Values!$F9),"",Values!U9)</f>
        <v>https://raw.githubusercontent.com/PatrickVibild/TellusAmazonPictures/master/pictures/Lenovo/T540/BL/NOR/9.jpg</v>
      </c>
      <c r="W10" s="29" t="str">
        <f>IF(ISBLANK(Values!E9),"","Child")</f>
        <v>Child</v>
      </c>
      <c r="X10" s="29" t="str">
        <f>IF(ISBLANK(Values!E9),"",Values!$B$13)</f>
        <v>Lenovo T540 parent</v>
      </c>
      <c r="Y10" s="31" t="str">
        <f>IF(ISBLANK(Values!E9),"","Size-Color")</f>
        <v>Size-Color</v>
      </c>
      <c r="Z10" s="29" t="str">
        <f>IF(ISBLANK(Values!E9),"","variation")</f>
        <v>variation</v>
      </c>
      <c r="AA10" s="1" t="str">
        <f>IF(ISBLANK(Values!E9),"",Values!$B$20)</f>
        <v>PartialUpdate</v>
      </c>
      <c r="AB10" s="1" t="str">
        <f>IF(ISBLANK(Values!E9),"",Values!$B$29)</f>
        <v>Clavier distribué par Tellus Remarketing, leader européen des claviers portables. Le clavier a été nettoyé, emballé et testé dans notre ligne de production au Danemark. Pour toute question de compatibilité, contactez-nous via le site Web d'Amazon.</v>
      </c>
      <c r="AI10" s="34" t="str">
        <f>IF(ISBLANK(Values!E9),"",IF(Values!I9,Values!$B$23,Values!$B$33))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0" s="32" t="str">
        <f>IF(ISBLANK(Values!E9),"",Values!$B$24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0" s="1" t="str">
        <f>IF(ISBLANK(Values!E9),"",Values!$B$25)</f>
        <v xml:space="preserve">♻️ PRODUIT ÉCOLOGIQUE - Achetez remis à neuf, ACHETEZ VERT! Réduisez plus de 80% de dioxyde de carbone en achetant nos claviers remis à neuf, par rapport à l'achat d'un nouveau clavier! </v>
      </c>
      <c r="AL10" s="1" t="str">
        <f>IF(ISBLANK(Values!E9),"",SUBSTITUTE(SUBSTITUTE(IF(Values!$J9, Values!$B$26, Values!$B$33), "{language}", Values!$H9), "{flag}", INDEX(options!$E$1:$E$20, Values!$V9)))</f>
        <v>👉  DISPOSITION - 🇸🇪 🇫🇮 🇳🇴 🇩🇰 Scandinave - nordique rétroéclairé.</v>
      </c>
      <c r="AM10" s="1" t="str">
        <f>SUBSTITUTE(IF(ISBLANK(Values!E9),"",Values!$B$27),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0" s="27" t="str">
        <f>IF(ISBLANK(Values!E9),"",Values!H9)</f>
        <v>Scandinave - nordique</v>
      </c>
      <c r="AV10" s="1" t="str">
        <f>IF(ISBLANK(Values!E9),"",IF(Values!J9,"Backlit", "Non-Backlit"))</f>
        <v>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0" s="1" t="str">
        <f>IF(ISBLANK(Values!E9),"","No")</f>
        <v>No</v>
      </c>
      <c r="DA10" s="1" t="str">
        <f>IF(ISBLANK(Values!E9),"","No")</f>
        <v>No</v>
      </c>
      <c r="DO10" s="1" t="str">
        <f>IF(ISBLANK(Values!E9),"","Parts")</f>
        <v>Parts</v>
      </c>
      <c r="DP10" s="1" t="str">
        <f>IF(ISBLANK(Values!E9),"",Values!$B$31)</f>
        <v>Garantie de 6 mois après la date de livraison. En cas de dysfonctionnement du clavier, une nouvelle unité ou une pièce de rechange pour le clavier du produit sera envoyée. En cas de tri des stocks, un remboursement complet est effectué.</v>
      </c>
      <c r="DY10" t="str">
        <f>IF(ISBLANK(Values!$E9), "", "not_applicable")</f>
        <v>not_applicable</v>
      </c>
      <c r="EI10" s="1" t="str">
        <f>IF(ISBLANK(Values!E9),"",Values!$B$31)</f>
        <v>Garantie de 6 mois après la date de livraison. En cas de dysfonctionnement du clavier, une nouvelle unité ou une pièce de rechange pour le clavier du produit sera envoyée. En cas de tri des stocks, un remboursement complet est effectué.</v>
      </c>
      <c r="ES10" s="1" t="str">
        <f>IF(ISBLANK(Values!E9),"","Amazon Tellus UPS")</f>
        <v>Amazon Tellus UPS</v>
      </c>
      <c r="EV10" s="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7">
        <f>IF(IF(ISBLANK(Values!E9),"",IF(Values!J9, Values!$B$4, Values!$B$5))=0,"",IF(ISBLANK(Values!E9),"",IF(Values!J9, Values!$B$4, Values!$B$5)))</f>
        <v>61.99</v>
      </c>
      <c r="FP10" s="1" t="str">
        <f>IF(IF(ISBLANK(Values!E9),"",IF(Values!J9, Values!$B$4, Values!$B$5))=0,"",IF(ISBLANK(Values!E9),"","Percent"))</f>
        <v>Percent</v>
      </c>
      <c r="FQ10" s="1" t="str">
        <f>IF(IF(ISBLANK(Values!E9),"",IF(Values!J9, Values!$B$4, Values!$B$5))=0,"",IF(ISBLANK(Values!E9),"","2"))</f>
        <v>2</v>
      </c>
      <c r="FR10" s="1" t="str">
        <f>IF(IF(ISBLANK(Values!E9),"",IF(Values!J9, Values!$B$4, Values!$B$5))=0,"",IF(ISBLANK(Values!E9),"","3"))</f>
        <v>3</v>
      </c>
      <c r="FS10" s="1" t="str">
        <f>IF(IF(ISBLANK(Values!E9),"",IF(Values!J9, Values!$B$4, Values!$B$5))=0,"",IF(ISBLANK(Values!E9),"","5"))</f>
        <v>5</v>
      </c>
      <c r="FT10" s="1" t="str">
        <f>IF(IF(ISBLANK(Values!E9),"",IF(Values!J9, Values!$B$4, Values!$B$5))=0,"",IF(ISBLANK(Values!E9),"","6"))</f>
        <v>6</v>
      </c>
      <c r="FU10" s="1" t="str">
        <f>IF(IF(ISBLANK(Values!E9),"",IF(Values!J9, Values!$B$4, Values!$B$5))=0,"",IF(ISBLANK(Values!E9),"","10"))</f>
        <v>10</v>
      </c>
      <c r="FV10" s="1" t="str">
        <f>IF(IF(ISBLANK(Values!E9),"",IF(Values!J9, Values!$B$4, Values!$B$5))=0,"",IF(ISBLANK(Values!E9),"","10"))</f>
        <v>10</v>
      </c>
      <c r="GK10" s="61">
        <f>K10</f>
        <v>61.99</v>
      </c>
    </row>
    <row r="11" spans="1:193" ht="64" x14ac:dyDescent="0.2">
      <c r="A11" s="1" t="str">
        <f>IF(ISBLANK(Values!E10),"",IF(Values!$B$37="EU","computercomponent","computer"))</f>
        <v>computercomponent</v>
      </c>
      <c r="B11" s="33" t="str">
        <f>IF(ISBLANK(Values!E10),"",Values!F10)</f>
        <v>Lenovo T540 - BE</v>
      </c>
      <c r="C11" s="29" t="str">
        <f>IF(ISBLANK(Values!E10),"","TellusRem")</f>
        <v>TellusRem</v>
      </c>
      <c r="D11" s="28">
        <f>IF(ISBLANK(Values!E10),"",Values!E10)</f>
        <v>5714401540076</v>
      </c>
      <c r="E11" s="1" t="str">
        <f>IF(ISBLANK(Values!E10),"","EAN")</f>
        <v>EAN</v>
      </c>
      <c r="F11" s="27" t="str">
        <f>IF(ISBLANK(Values!E10),"",IF(Values!J10, SUBSTITUTE(Values!$B$1, "{language}", Values!H10) &amp; " " &amp;Values!$B$3, SUBSTITUTE(Values!$B$2, "{language}", Values!$H10) &amp; " " &amp;Values!$B$3))</f>
        <v>clavier de remplacement Belge rétroéclairé pour Lenovo Thinkpad E531 T540 T540P T550 L540 W540 W550S W550 W541</v>
      </c>
      <c r="G11" s="29" t="str">
        <f>IF(ISBLANK(Values!E10),"",IF(Values!$B$20="PartialUpdate","","TellusRem"))</f>
        <v/>
      </c>
      <c r="H11" s="1" t="str">
        <f>IF(ISBLANK(Values!E10),"",Values!$B$16)</f>
        <v>computer-keyboards</v>
      </c>
      <c r="I11" s="1" t="str">
        <f>IF(ISBLANK(Values!E10),"","4730574031")</f>
        <v>4730574031</v>
      </c>
      <c r="J11" s="31" t="str">
        <f>IF(ISBLANK(Values!E10),"",Values!F10 )</f>
        <v>Lenovo T540 - BE</v>
      </c>
      <c r="K11" s="27">
        <f>IF(IF(ISBLANK(Values!E10),"",IF(Values!J10, Values!$B$4, Values!$B$5))=0,"",IF(ISBLANK(Values!E10),"",IF(Values!J10, Values!$B$4, Values!$B$5)))</f>
        <v>61.99</v>
      </c>
      <c r="L11" s="27" t="str">
        <f>IF(ISBLANK(Values!E10),"",IF($CO11="DEFAULT", Values!$B$18, ""))</f>
        <v/>
      </c>
      <c r="M11" s="27" t="str">
        <f>IF(ISBLANK(Values!E10),"",Values!$M10)</f>
        <v>https://download.lenovo.com/Images/Parts/04Y2471/04Y2471_A.jpg</v>
      </c>
      <c r="N11" s="27" t="str">
        <f>IF(ISBLANK(Values!$F10),"",Values!N10)</f>
        <v>https://download.lenovo.com/Images/Parts/04Y2471/04Y2471_B.jpg</v>
      </c>
      <c r="O11" s="27" t="str">
        <f>IF(ISBLANK(Values!$F10),"",Values!O10)</f>
        <v>https://download.lenovo.com/Images/Parts/04Y2471/04Y2471_details.jpg</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Child</v>
      </c>
      <c r="X11" s="29" t="str">
        <f>IF(ISBLANK(Values!E10),"",Values!$B$13)</f>
        <v>Lenovo T540 parent</v>
      </c>
      <c r="Y11" s="31" t="str">
        <f>IF(ISBLANK(Values!E10),"","Size-Color")</f>
        <v>Size-Color</v>
      </c>
      <c r="Z11" s="29" t="str">
        <f>IF(ISBLANK(Values!E10),"","variation")</f>
        <v>variation</v>
      </c>
      <c r="AA11" s="1" t="str">
        <f>IF(ISBLANK(Values!E10),"",Values!$B$20)</f>
        <v>PartialUpdate</v>
      </c>
      <c r="AB11" s="1" t="str">
        <f>IF(ISBLANK(Values!E10),"",Values!$B$29)</f>
        <v>Clavier distribué par Tellus Remarketing, leader européen des claviers portables. Le clavier a été nettoyé, emballé et testé dans notre ligne de production au Danemark. Pour toute question de compatibilité, contactez-nous via le site Web d'Amazon.</v>
      </c>
      <c r="AI11" s="34" t="str">
        <f>IF(ISBLANK(Values!E10),"",IF(Values!I10,Values!$B$23,Values!$B$33))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1" s="32" t="str">
        <f>IF(ISBLANK(Values!E10),"",Values!$B$24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1" s="1" t="str">
        <f>IF(ISBLANK(Values!E10),"",Values!$B$25)</f>
        <v xml:space="preserve">♻️ PRODUIT ÉCOLOGIQUE - Achetez remis à neuf, ACHETEZ VERT! Réduisez plus de 80% de dioxyde de carbone en achetant nos claviers remis à neuf, par rapport à l'achat d'un nouveau clavier! </v>
      </c>
      <c r="AL11" s="1" t="str">
        <f>IF(ISBLANK(Values!E10),"",SUBSTITUTE(SUBSTITUTE(IF(Values!$J10, Values!$B$26, Values!$B$33), "{language}", Values!$H10), "{flag}", INDEX(options!$E$1:$E$20, Values!$V10)))</f>
        <v>👉  DISPOSITION - 🇧🇪 Belge rétroéclairé.</v>
      </c>
      <c r="AM11" s="1" t="str">
        <f>SUBSTITUTE(IF(ISBLANK(Values!E10),"",Values!$B$27),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1" s="27" t="str">
        <f>IF(ISBLANK(Values!E10),"",Values!H10)</f>
        <v>Belge</v>
      </c>
      <c r="AV11" s="1" t="str">
        <f>IF(ISBLANK(Values!E10),"",IF(Values!J10,"Backlit", "Non-Backlit"))</f>
        <v>Backlit</v>
      </c>
      <c r="AW11"/>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AMAZON_EU</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1" s="1" t="str">
        <f>IF(ISBLANK(Values!E10),"","No")</f>
        <v>No</v>
      </c>
      <c r="DA11" s="1" t="str">
        <f>IF(ISBLANK(Values!E10),"","No")</f>
        <v>No</v>
      </c>
      <c r="DO11" s="1" t="str">
        <f>IF(ISBLANK(Values!E10),"","Parts")</f>
        <v>Parts</v>
      </c>
      <c r="DP11" s="1" t="str">
        <f>IF(ISBLANK(Values!E10),"",Values!$B$31)</f>
        <v>Garantie de 6 mois après la date de livraison. En cas de dysfonctionnement du clavier, une nouvelle unité ou une pièce de rechange pour le clavier du produit sera envoyée. En cas de tri des stocks, un remboursement complet est effectué.</v>
      </c>
      <c r="DY11" t="str">
        <f>IF(ISBLANK(Values!$E10), "", "not_applicable")</f>
        <v>not_applicable</v>
      </c>
      <c r="EI11" s="1" t="str">
        <f>IF(ISBLANK(Values!E10),"",Values!$B$31)</f>
        <v>Garantie de 6 mois après la date de livraison. En cas de dysfonctionnement du clavier, une nouvelle unité ou une pièce de rechange pour le clavier du produit sera envoyée. En cas de tri des stocks, un remboursement complet est effectué.</v>
      </c>
      <c r="ES11" s="1" t="str">
        <f>IF(ISBLANK(Values!E10),"","Amazon Tellus UPS")</f>
        <v>Amazon Tellus UPS</v>
      </c>
      <c r="EV11" s="1" t="str">
        <f>IF(ISBLANK(Values!E10),"","New")</f>
        <v>New</v>
      </c>
      <c r="FE11" s="1" t="str">
        <f>IF(ISBLANK(Values!E10),"",IF(CO11&lt;&gt;"DEFAULT", "", 3))</f>
        <v/>
      </c>
      <c r="FH11" s="1" t="str">
        <f>IF(ISBLANK(Values!E10),"","FALSE")</f>
        <v>FALSE</v>
      </c>
      <c r="FI11" s="1" t="str">
        <f>IF(ISBLANK(Values!E10),"","FALSE")</f>
        <v>FALSE</v>
      </c>
      <c r="FJ11" s="1" t="str">
        <f>IF(ISBLANK(Values!E10),"","FALSE")</f>
        <v>FALSE</v>
      </c>
      <c r="FM11" s="1" t="str">
        <f>IF(ISBLANK(Values!E10),"","1")</f>
        <v>1</v>
      </c>
      <c r="FO11" s="27">
        <f>IF(IF(ISBLANK(Values!E10),"",IF(Values!J10, Values!$B$4, Values!$B$5))=0,"",IF(ISBLANK(Values!E10),"",IF(Values!J10, Values!$B$4, Values!$B$5)))</f>
        <v>61.99</v>
      </c>
      <c r="FP11" s="1" t="str">
        <f>IF(IF(ISBLANK(Values!E10),"",IF(Values!J10, Values!$B$4, Values!$B$5))=0,"",IF(ISBLANK(Values!E10),"","Percent"))</f>
        <v>Percent</v>
      </c>
      <c r="FQ11" s="1" t="str">
        <f>IF(IF(ISBLANK(Values!E10),"",IF(Values!J10, Values!$B$4, Values!$B$5))=0,"",IF(ISBLANK(Values!E10),"","2"))</f>
        <v>2</v>
      </c>
      <c r="FR11" s="1" t="str">
        <f>IF(IF(ISBLANK(Values!E10),"",IF(Values!J10, Values!$B$4, Values!$B$5))=0,"",IF(ISBLANK(Values!E10),"","3"))</f>
        <v>3</v>
      </c>
      <c r="FS11" s="1" t="str">
        <f>IF(IF(ISBLANK(Values!E10),"",IF(Values!J10, Values!$B$4, Values!$B$5))=0,"",IF(ISBLANK(Values!E10),"","5"))</f>
        <v>5</v>
      </c>
      <c r="FT11" s="1" t="str">
        <f>IF(IF(ISBLANK(Values!E10),"",IF(Values!J10, Values!$B$4, Values!$B$5))=0,"",IF(ISBLANK(Values!E10),"","6"))</f>
        <v>6</v>
      </c>
      <c r="FU11" s="1" t="str">
        <f>IF(IF(ISBLANK(Values!E10),"",IF(Values!J10, Values!$B$4, Values!$B$5))=0,"",IF(ISBLANK(Values!E10),"","10"))</f>
        <v>10</v>
      </c>
      <c r="FV11" s="1" t="str">
        <f>IF(IF(ISBLANK(Values!E10),"",IF(Values!J10, Values!$B$4, Values!$B$5))=0,"",IF(ISBLANK(Values!E10),"","10"))</f>
        <v>10</v>
      </c>
      <c r="GK11" s="61">
        <f>K11</f>
        <v>61.99</v>
      </c>
    </row>
    <row r="12" spans="1:193" ht="64" x14ac:dyDescent="0.2">
      <c r="A12" s="1" t="str">
        <f>IF(ISBLANK(Values!E11),"",IF(Values!$B$37="EU","computercomponent","computer"))</f>
        <v>computercomponent</v>
      </c>
      <c r="B12" s="33" t="str">
        <f>IF(ISBLANK(Values!E11),"",Values!F11)</f>
        <v>Lenovo T540 BL - BG</v>
      </c>
      <c r="C12" s="29" t="str">
        <f>IF(ISBLANK(Values!E11),"","TellusRem")</f>
        <v>TellusRem</v>
      </c>
      <c r="D12" s="28">
        <f>IF(ISBLANK(Values!E11),"",Values!E11)</f>
        <v>5714401540083</v>
      </c>
      <c r="E12" s="1" t="str">
        <f>IF(ISBLANK(Values!E11),"","EAN")</f>
        <v>EAN</v>
      </c>
      <c r="F12" s="27" t="str">
        <f>IF(ISBLANK(Values!E11),"",IF(Values!J11, SUBSTITUTE(Values!$B$1, "{language}", Values!H11) &amp; " " &amp;Values!$B$3, SUBSTITUTE(Values!$B$2, "{language}", Values!$H11) &amp; " " &amp;Values!$B$3))</f>
        <v>clavier de remplacement Bulgare rétroéclairé pour Lenovo Thinkpad E531 T540 T540P T550 L540 W540 W550S W550 W541</v>
      </c>
      <c r="G12" s="29" t="str">
        <f>IF(ISBLANK(Values!E11),"",IF(Values!$B$20="PartialUpdate","","TellusRem"))</f>
        <v/>
      </c>
      <c r="H12" s="1" t="str">
        <f>IF(ISBLANK(Values!E11),"",Values!$B$16)</f>
        <v>computer-keyboards</v>
      </c>
      <c r="I12" s="1" t="str">
        <f>IF(ISBLANK(Values!E11),"","4730574031")</f>
        <v>4730574031</v>
      </c>
      <c r="J12" s="31" t="str">
        <f>IF(ISBLANK(Values!E11),"",Values!F11 )</f>
        <v>Lenovo T540 BL - BG</v>
      </c>
      <c r="K12" s="27">
        <f>IF(IF(ISBLANK(Values!E11),"",IF(Values!J11, Values!$B$4, Values!$B$5))=0,"",IF(ISBLANK(Values!E11),"",IF(Values!J11, Values!$B$4, Values!$B$5)))</f>
        <v>61.99</v>
      </c>
      <c r="L12" s="27">
        <f>IF(ISBLANK(Values!E11),"",IF($CO12="DEFAULT", Values!$B$18, ""))</f>
        <v>5</v>
      </c>
      <c r="M12" s="27" t="str">
        <f>IF(ISBLANK(Values!E11),"",Values!$M11)</f>
        <v>https://download.lenovo.com/Images/Parts/04Y2394/04Y2394_A.jpg</v>
      </c>
      <c r="N12" s="27" t="str">
        <f>IF(ISBLANK(Values!$F11),"",Values!N11)</f>
        <v>https://download.lenovo.com/Images/Parts/04Y2394/04Y2394_B.jpg</v>
      </c>
      <c r="O12" s="27" t="str">
        <f>IF(ISBLANK(Values!$F11),"",Values!O11)</f>
        <v>https://download.lenovo.com/Images/Parts/04Y2394/04Y2394_details.jpg</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Child</v>
      </c>
      <c r="X12" s="29" t="str">
        <f>IF(ISBLANK(Values!E11),"",Values!$B$13)</f>
        <v>Lenovo T540 parent</v>
      </c>
      <c r="Y12" s="31" t="str">
        <f>IF(ISBLANK(Values!E11),"","Size-Color")</f>
        <v>Size-Color</v>
      </c>
      <c r="Z12" s="29" t="str">
        <f>IF(ISBLANK(Values!E11),"","variation")</f>
        <v>variation</v>
      </c>
      <c r="AA12" s="1" t="str">
        <f>IF(ISBLANK(Values!E11),"",Values!$B$20)</f>
        <v>PartialUpdate</v>
      </c>
      <c r="AB12" s="1" t="str">
        <f>IF(ISBLANK(Values!E11),"",Values!$B$29)</f>
        <v>Clavier distribué par Tellus Remarketing, leader européen des claviers portables. Le clavier a été nettoyé, emballé et testé dans notre ligne de production au Danemark. Pour toute question de compatibilité, contactez-nous via le site Web d'Amazon.</v>
      </c>
      <c r="AI12" s="34" t="str">
        <f>IF(ISBLANK(Values!E11),"",IF(Values!I11,Values!$B$23,Values!$B$33))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2" s="32" t="str">
        <f>IF(ISBLANK(Values!E11),"",Values!$B$24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2" s="1" t="str">
        <f>IF(ISBLANK(Values!E11),"",Values!$B$25)</f>
        <v xml:space="preserve">♻️ PRODUIT ÉCOLOGIQUE - Achetez remis à neuf, ACHETEZ VERT! Réduisez plus de 80% de dioxyde de carbone en achetant nos claviers remis à neuf, par rapport à l'achat d'un nouveau clavier! </v>
      </c>
      <c r="AL12" s="1" t="str">
        <f>IF(ISBLANK(Values!E11),"",SUBSTITUTE(SUBSTITUTE(IF(Values!$J11, Values!$B$26, Values!$B$33), "{language}", Values!$H11), "{flag}", INDEX(options!$E$1:$E$20, Values!$V11)))</f>
        <v>👉  DISPOSITION - 🇧🇬 Bulgare rétroéclairé.</v>
      </c>
      <c r="AM12" s="1" t="str">
        <f>SUBSTITUTE(IF(ISBLANK(Values!E11),"",Values!$B$27),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2" s="27" t="str">
        <f>IF(ISBLANK(Values!E11),"",Values!H11)</f>
        <v>Bulgare</v>
      </c>
      <c r="AV12" s="1" t="str">
        <f>IF(ISBLANK(Values!E11),"",IF(Values!J11,"Backlit", "Non-Backlit"))</f>
        <v>Backlit</v>
      </c>
      <c r="AW12"/>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2" s="1" t="str">
        <f>IF(ISBLANK(Values!E11),"","No")</f>
        <v>No</v>
      </c>
      <c r="DA12" s="1" t="str">
        <f>IF(ISBLANK(Values!E11),"","No")</f>
        <v>No</v>
      </c>
      <c r="DO12" s="1" t="str">
        <f>IF(ISBLANK(Values!E11),"","Parts")</f>
        <v>Parts</v>
      </c>
      <c r="DP12" s="1" t="str">
        <f>IF(ISBLANK(Values!E11),"",Values!$B$31)</f>
        <v>Garantie de 6 mois après la date de livraison. En cas de dysfonctionnement du clavier, une nouvelle unité ou une pièce de rechange pour le clavier du produit sera envoyée. En cas de tri des stocks, un remboursement complet est effectué.</v>
      </c>
      <c r="DY12" t="str">
        <f>IF(ISBLANK(Values!$E11), "", "not_applicable")</f>
        <v>not_applicable</v>
      </c>
      <c r="EI12" s="1" t="str">
        <f>IF(ISBLANK(Values!E11),"",Values!$B$31)</f>
        <v>Garantie de 6 mois après la date de livraison. En cas de dysfonctionnement du clavier, une nouvelle unité ou une pièce de rechange pour le clavier du produit sera envoyée. En cas de tri des stocks, un remboursement complet est effectué.</v>
      </c>
      <c r="ES12" s="1" t="str">
        <f>IF(ISBLANK(Values!E11),"","Amazon Tellus UPS")</f>
        <v>Amazon Tellus UPS</v>
      </c>
      <c r="EV12" s="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7">
        <f>IF(IF(ISBLANK(Values!E11),"",IF(Values!J11, Values!$B$4, Values!$B$5))=0,"",IF(ISBLANK(Values!E11),"",IF(Values!J11, Values!$B$4, Values!$B$5)))</f>
        <v>61.99</v>
      </c>
      <c r="FP12" s="1" t="str">
        <f>IF(IF(ISBLANK(Values!E11),"",IF(Values!J11, Values!$B$4, Values!$B$5))=0,"",IF(ISBLANK(Values!E11),"","Percent"))</f>
        <v>Percent</v>
      </c>
      <c r="FQ12" s="1" t="str">
        <f>IF(IF(ISBLANK(Values!E11),"",IF(Values!J11, Values!$B$4, Values!$B$5))=0,"",IF(ISBLANK(Values!E11),"","2"))</f>
        <v>2</v>
      </c>
      <c r="FR12" s="1" t="str">
        <f>IF(IF(ISBLANK(Values!E11),"",IF(Values!J11, Values!$B$4, Values!$B$5))=0,"",IF(ISBLANK(Values!E11),"","3"))</f>
        <v>3</v>
      </c>
      <c r="FS12" s="1" t="str">
        <f>IF(IF(ISBLANK(Values!E11),"",IF(Values!J11, Values!$B$4, Values!$B$5))=0,"",IF(ISBLANK(Values!E11),"","5"))</f>
        <v>5</v>
      </c>
      <c r="FT12" s="1" t="str">
        <f>IF(IF(ISBLANK(Values!E11),"",IF(Values!J11, Values!$B$4, Values!$B$5))=0,"",IF(ISBLANK(Values!E11),"","6"))</f>
        <v>6</v>
      </c>
      <c r="FU12" s="1" t="str">
        <f>IF(IF(ISBLANK(Values!E11),"",IF(Values!J11, Values!$B$4, Values!$B$5))=0,"",IF(ISBLANK(Values!E11),"","10"))</f>
        <v>10</v>
      </c>
      <c r="FV12" s="1" t="str">
        <f>IF(IF(ISBLANK(Values!E11),"",IF(Values!J11, Values!$B$4, Values!$B$5))=0,"",IF(ISBLANK(Values!E11),"","10"))</f>
        <v>10</v>
      </c>
      <c r="GK12" s="61">
        <f>K12</f>
        <v>61.99</v>
      </c>
    </row>
    <row r="13" spans="1:193" ht="64" x14ac:dyDescent="0.2">
      <c r="A13" s="1" t="str">
        <f>IF(ISBLANK(Values!E12),"",IF(Values!$B$37="EU","computercomponent","computer"))</f>
        <v>computercomponent</v>
      </c>
      <c r="B13" s="33" t="str">
        <f>IF(ISBLANK(Values!E12),"",Values!F12)</f>
        <v>Lenovo T540 BL - CZ</v>
      </c>
      <c r="C13" s="29" t="str">
        <f>IF(ISBLANK(Values!E12),"","TellusRem")</f>
        <v>TellusRem</v>
      </c>
      <c r="D13" s="28">
        <f>IF(ISBLANK(Values!E12),"",Values!E12)</f>
        <v>5714401540090</v>
      </c>
      <c r="E13" s="1" t="str">
        <f>IF(ISBLANK(Values!E12),"","EAN")</f>
        <v>EAN</v>
      </c>
      <c r="F13" s="27" t="str">
        <f>IF(ISBLANK(Values!E12),"",IF(Values!J12, SUBSTITUTE(Values!$B$1, "{language}", Values!H12) &amp; " " &amp;Values!$B$3, SUBSTITUTE(Values!$B$2, "{language}", Values!$H12) &amp; " " &amp;Values!$B$3))</f>
        <v>clavier de remplacement Tchèque rétroéclairé pour Lenovo Thinkpad E531 T540 T540P T550 L540 W540 W550S W550 W541</v>
      </c>
      <c r="G13" s="29" t="str">
        <f>IF(ISBLANK(Values!E12),"",IF(Values!$B$20="PartialUpdate","","TellusRem"))</f>
        <v/>
      </c>
      <c r="H13" s="1" t="str">
        <f>IF(ISBLANK(Values!E12),"",Values!$B$16)</f>
        <v>computer-keyboards</v>
      </c>
      <c r="I13" s="1" t="str">
        <f>IF(ISBLANK(Values!E12),"","4730574031")</f>
        <v>4730574031</v>
      </c>
      <c r="J13" s="31" t="str">
        <f>IF(ISBLANK(Values!E12),"",Values!F12 )</f>
        <v>Lenovo T540 BL - CZ</v>
      </c>
      <c r="K13" s="27">
        <f>IF(IF(ISBLANK(Values!E12),"",IF(Values!J12, Values!$B$4, Values!$B$5))=0,"",IF(ISBLANK(Values!E12),"",IF(Values!J12, Values!$B$4, Values!$B$5)))</f>
        <v>61.99</v>
      </c>
      <c r="L13" s="27">
        <f>IF(ISBLANK(Values!E12),"",IF($CO13="DEFAULT", Values!$B$18, ""))</f>
        <v>5</v>
      </c>
      <c r="M13" s="27" t="str">
        <f>IF(ISBLANK(Values!E12),"",Values!$M12)</f>
        <v>https://download.lenovo.com/Images/Parts/04Y2395/04Y2395_A.jpg</v>
      </c>
      <c r="N13" s="27" t="str">
        <f>IF(ISBLANK(Values!$F12),"",Values!N12)</f>
        <v>https://download.lenovo.com/Images/Parts/04Y2395/04Y2395_B.jpg</v>
      </c>
      <c r="O13" s="27" t="str">
        <f>IF(ISBLANK(Values!$F12),"",Values!O12)</f>
        <v>https://download.lenovo.com/Images/Parts/04Y2395/04Y2395_details.jpg</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Child</v>
      </c>
      <c r="X13" s="29" t="str">
        <f>IF(ISBLANK(Values!E12),"",Values!$B$13)</f>
        <v>Lenovo T540 parent</v>
      </c>
      <c r="Y13" s="31" t="str">
        <f>IF(ISBLANK(Values!E12),"","Size-Color")</f>
        <v>Size-Color</v>
      </c>
      <c r="Z13" s="29" t="str">
        <f>IF(ISBLANK(Values!E12),"","variation")</f>
        <v>variation</v>
      </c>
      <c r="AA13" s="1" t="str">
        <f>IF(ISBLANK(Values!E12),"",Values!$B$20)</f>
        <v>PartialUpdate</v>
      </c>
      <c r="AB13" s="1" t="str">
        <f>IF(ISBLANK(Values!E12),"",Values!$B$29)</f>
        <v>Clavier distribué par Tellus Remarketing, leader européen des claviers portables. Le clavier a été nettoyé, emballé et testé dans notre ligne de production au Danemark. Pour toute question de compatibilité, contactez-nous via le site Web d'Amazon.</v>
      </c>
      <c r="AI13" s="34" t="str">
        <f>IF(ISBLANK(Values!E12),"",IF(Values!I12,Values!$B$23,Values!$B$33))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3" s="32" t="str">
        <f>IF(ISBLANK(Values!E12),"",Values!$B$24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3" s="1" t="str">
        <f>IF(ISBLANK(Values!E12),"",Values!$B$25)</f>
        <v xml:space="preserve">♻️ PRODUIT ÉCOLOGIQUE - Achetez remis à neuf, ACHETEZ VERT! Réduisez plus de 80% de dioxyde de carbone en achetant nos claviers remis à neuf, par rapport à l'achat d'un nouveau clavier! </v>
      </c>
      <c r="AL13" s="1" t="str">
        <f>IF(ISBLANK(Values!E12),"",SUBSTITUTE(SUBSTITUTE(IF(Values!$J12, Values!$B$26, Values!$B$33), "{language}", Values!$H12), "{flag}", INDEX(options!$E$1:$E$20, Values!$V12)))</f>
        <v>👉  DISPOSITION - 🇨🇿 Tchèque rétroéclairé.</v>
      </c>
      <c r="AM13" s="1" t="str">
        <f>SUBSTITUTE(IF(ISBLANK(Values!E12),"",Values!$B$27),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3" s="27" t="str">
        <f>IF(ISBLANK(Values!E12),"",Values!H12)</f>
        <v>Tchèque</v>
      </c>
      <c r="AV13" s="1" t="str">
        <f>IF(ISBLANK(Values!E12),"",IF(Values!J12,"Backlit", "Non-Backlit"))</f>
        <v>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3" s="1" t="str">
        <f>IF(ISBLANK(Values!E12),"","No")</f>
        <v>No</v>
      </c>
      <c r="DA13" s="1" t="str">
        <f>IF(ISBLANK(Values!E12),"","No")</f>
        <v>No</v>
      </c>
      <c r="DO13" s="1" t="str">
        <f>IF(ISBLANK(Values!E12),"","Parts")</f>
        <v>Parts</v>
      </c>
      <c r="DP13" s="1" t="str">
        <f>IF(ISBLANK(Values!E12),"",Values!$B$31)</f>
        <v>Garantie de 6 mois après la date de livraison. En cas de dysfonctionnement du clavier, une nouvelle unité ou une pièce de rechange pour le clavier du produit sera envoyée. En cas de tri des stocks, un remboursement complet est effectué.</v>
      </c>
      <c r="DY13" t="str">
        <f>IF(ISBLANK(Values!$E12), "", "not_applicable")</f>
        <v>not_applicable</v>
      </c>
      <c r="EI13" s="1" t="str">
        <f>IF(ISBLANK(Values!E12),"",Values!$B$31)</f>
        <v>Garantie de 6 mois après la date de livraison. En cas de dysfonctionnement du clavier, une nouvelle unité ou une pièce de rechange pour le clavier du produit sera envoyée. En cas de tri des stocks, un remboursement complet est effectué.</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f>IF(IF(ISBLANK(Values!E12),"",IF(Values!J12, Values!$B$4, Values!$B$5))=0,"",IF(ISBLANK(Values!E12),"",IF(Values!J12, Values!$B$4, Values!$B$5)))</f>
        <v>61.99</v>
      </c>
      <c r="FP13" s="1" t="str">
        <f>IF(IF(ISBLANK(Values!E12),"",IF(Values!J12, Values!$B$4, Values!$B$5))=0,"",IF(ISBLANK(Values!E12),"","Percent"))</f>
        <v>Percent</v>
      </c>
      <c r="FQ13" s="1" t="str">
        <f>IF(IF(ISBLANK(Values!E12),"",IF(Values!J12, Values!$B$4, Values!$B$5))=0,"",IF(ISBLANK(Values!E12),"","2"))</f>
        <v>2</v>
      </c>
      <c r="FR13" s="1" t="str">
        <f>IF(IF(ISBLANK(Values!E12),"",IF(Values!J12, Values!$B$4, Values!$B$5))=0,"",IF(ISBLANK(Values!E12),"","3"))</f>
        <v>3</v>
      </c>
      <c r="FS13" s="1" t="str">
        <f>IF(IF(ISBLANK(Values!E12),"",IF(Values!J12, Values!$B$4, Values!$B$5))=0,"",IF(ISBLANK(Values!E12),"","5"))</f>
        <v>5</v>
      </c>
      <c r="FT13" s="1" t="str">
        <f>IF(IF(ISBLANK(Values!E12),"",IF(Values!J12, Values!$B$4, Values!$B$5))=0,"",IF(ISBLANK(Values!E12),"","6"))</f>
        <v>6</v>
      </c>
      <c r="FU13" s="1" t="str">
        <f>IF(IF(ISBLANK(Values!E12),"",IF(Values!J12, Values!$B$4, Values!$B$5))=0,"",IF(ISBLANK(Values!E12),"","10"))</f>
        <v>10</v>
      </c>
      <c r="FV13" s="1" t="str">
        <f>IF(IF(ISBLANK(Values!E12),"",IF(Values!J12, Values!$B$4, Values!$B$5))=0,"",IF(ISBLANK(Values!E12),"","10"))</f>
        <v>10</v>
      </c>
      <c r="GK13" s="61">
        <f>K13</f>
        <v>61.99</v>
      </c>
    </row>
    <row r="14" spans="1:193" ht="64" x14ac:dyDescent="0.2">
      <c r="A14" s="1" t="str">
        <f>IF(ISBLANK(Values!E13),"",IF(Values!$B$37="EU","computercomponent","computer"))</f>
        <v>computercomponent</v>
      </c>
      <c r="B14" s="33" t="str">
        <f>IF(ISBLANK(Values!E13),"",Values!F13)</f>
        <v>Lenovo T540 BL - DK</v>
      </c>
      <c r="C14" s="29" t="str">
        <f>IF(ISBLANK(Values!E13),"","TellusRem")</f>
        <v>TellusRem</v>
      </c>
      <c r="D14" s="28">
        <f>IF(ISBLANK(Values!E13),"",Values!E13)</f>
        <v>5714401540106</v>
      </c>
      <c r="E14" s="1" t="str">
        <f>IF(ISBLANK(Values!E13),"","EAN")</f>
        <v>EAN</v>
      </c>
      <c r="F14" s="27" t="str">
        <f>IF(ISBLANK(Values!E13),"",IF(Values!J13, SUBSTITUTE(Values!$B$1, "{language}", Values!H13) &amp; " " &amp;Values!$B$3, SUBSTITUTE(Values!$B$2, "{language}", Values!$H13) &amp; " " &amp;Values!$B$3))</f>
        <v>clavier de remplacement Danois rétroéclairé pour Lenovo Thinkpad E531 T540 T540P T550 L540 W540 W550S W550 W541</v>
      </c>
      <c r="G14" s="29" t="str">
        <f>IF(ISBLANK(Values!E13),"",IF(Values!$B$20="PartialUpdate","","TellusRem"))</f>
        <v/>
      </c>
      <c r="H14" s="1" t="str">
        <f>IF(ISBLANK(Values!E13),"",Values!$B$16)</f>
        <v>computer-keyboards</v>
      </c>
      <c r="I14" s="1" t="str">
        <f>IF(ISBLANK(Values!E13),"","4730574031")</f>
        <v>4730574031</v>
      </c>
      <c r="J14" s="31" t="str">
        <f>IF(ISBLANK(Values!E13),"",Values!F13 )</f>
        <v>Lenovo T540 BL - DK</v>
      </c>
      <c r="K14" s="27">
        <f>IF(IF(ISBLANK(Values!E13),"",IF(Values!J13, Values!$B$4, Values!$B$5))=0,"",IF(ISBLANK(Values!E13),"",IF(Values!J13, Values!$B$4, Values!$B$5)))</f>
        <v>61.99</v>
      </c>
      <c r="L14" s="27">
        <f>IF(ISBLANK(Values!E13),"",IF($CO14="DEFAULT", Values!$B$18, ""))</f>
        <v>5</v>
      </c>
      <c r="M14" s="27" t="str">
        <f>IF(ISBLANK(Values!E13),"",Values!$M13)</f>
        <v>https://download.lenovo.com/Images/Parts/04Y2396/04Y2396_A.jpg</v>
      </c>
      <c r="N14" s="27" t="str">
        <f>IF(ISBLANK(Values!$F13),"",Values!N13)</f>
        <v>https://download.lenovo.com/Images/Parts/04Y2396/04Y2396_B.jpg</v>
      </c>
      <c r="O14" s="27" t="str">
        <f>IF(ISBLANK(Values!$F13),"",Values!O13)</f>
        <v>https://download.lenovo.com/Images/Parts/04Y2396/04Y2396_details.jpg</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Child</v>
      </c>
      <c r="X14" s="29" t="str">
        <f>IF(ISBLANK(Values!E13),"",Values!$B$13)</f>
        <v>Lenovo T540 parent</v>
      </c>
      <c r="Y14" s="31" t="str">
        <f>IF(ISBLANK(Values!E13),"","Size-Color")</f>
        <v>Size-Color</v>
      </c>
      <c r="Z14" s="29" t="str">
        <f>IF(ISBLANK(Values!E13),"","variation")</f>
        <v>variation</v>
      </c>
      <c r="AA14" s="1" t="str">
        <f>IF(ISBLANK(Values!E13),"",Values!$B$20)</f>
        <v>PartialUpdate</v>
      </c>
      <c r="AB14" s="1" t="str">
        <f>IF(ISBLANK(Values!E13),"",Values!$B$29)</f>
        <v>Clavier distribué par Tellus Remarketing, leader européen des claviers portables. Le clavier a été nettoyé, emballé et testé dans notre ligne de production au Danemark. Pour toute question de compatibilité, contactez-nous via le site Web d'Amazon.</v>
      </c>
      <c r="AI14" s="34" t="str">
        <f>IF(ISBLANK(Values!E13),"",IF(Values!I13,Values!$B$23,Values!$B$33))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4" s="32" t="str">
        <f>IF(ISBLANK(Values!E13),"",Values!$B$24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4" s="1" t="str">
        <f>IF(ISBLANK(Values!E13),"",Values!$B$25)</f>
        <v xml:space="preserve">♻️ PRODUIT ÉCOLOGIQUE - Achetez remis à neuf, ACHETEZ VERT! Réduisez plus de 80% de dioxyde de carbone en achetant nos claviers remis à neuf, par rapport à l'achat d'un nouveau clavier! </v>
      </c>
      <c r="AL14" s="1" t="str">
        <f>IF(ISBLANK(Values!E13),"",SUBSTITUTE(SUBSTITUTE(IF(Values!$J13, Values!$B$26, Values!$B$33), "{language}", Values!$H13), "{flag}", INDEX(options!$E$1:$E$20, Values!$V13)))</f>
        <v>👉  DISPOSITION - 🇩🇰 Danois rétroéclairé.</v>
      </c>
      <c r="AM14" s="1" t="str">
        <f>SUBSTITUTE(IF(ISBLANK(Values!E13),"",Values!$B$27),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4" s="27" t="str">
        <f>IF(ISBLANK(Values!E13),"",Values!H13)</f>
        <v>Danois</v>
      </c>
      <c r="AV14" s="1" t="str">
        <f>IF(ISBLANK(Values!E13),"",IF(Values!J13,"Backlit", "Non-Backlit"))</f>
        <v>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4" s="1" t="str">
        <f>IF(ISBLANK(Values!E13),"","No")</f>
        <v>No</v>
      </c>
      <c r="DA14" s="1" t="str">
        <f>IF(ISBLANK(Values!E13),"","No")</f>
        <v>No</v>
      </c>
      <c r="DO14" s="1" t="str">
        <f>IF(ISBLANK(Values!E13),"","Parts")</f>
        <v>Parts</v>
      </c>
      <c r="DP14" s="1" t="str">
        <f>IF(ISBLANK(Values!E13),"",Values!$B$31)</f>
        <v>Garantie de 6 mois après la date de livraison. En cas de dysfonctionnement du clavier, une nouvelle unité ou une pièce de rechange pour le clavier du produit sera envoyée. En cas de tri des stocks, un remboursement complet est effectué.</v>
      </c>
      <c r="DY14" t="str">
        <f>IF(ISBLANK(Values!$E13), "", "not_applicable")</f>
        <v>not_applicable</v>
      </c>
      <c r="EI14" s="1" t="str">
        <f>IF(ISBLANK(Values!E13),"",Values!$B$31)</f>
        <v>Garantie de 6 mois après la date de livraison. En cas de dysfonctionnement du clavier, une nouvelle unité ou une pièce de rechange pour le clavier du produit sera envoyée. En cas de tri des stocks, un remboursement complet est effectué.</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f>IF(IF(ISBLANK(Values!E13),"",IF(Values!J13, Values!$B$4, Values!$B$5))=0,"",IF(ISBLANK(Values!E13),"",IF(Values!J13, Values!$B$4, Values!$B$5)))</f>
        <v>61.99</v>
      </c>
      <c r="FP14" s="1" t="str">
        <f>IF(IF(ISBLANK(Values!E13),"",IF(Values!J13, Values!$B$4, Values!$B$5))=0,"",IF(ISBLANK(Values!E13),"","Percent"))</f>
        <v>Percent</v>
      </c>
      <c r="FQ14" s="1" t="str">
        <f>IF(IF(ISBLANK(Values!E13),"",IF(Values!J13, Values!$B$4, Values!$B$5))=0,"",IF(ISBLANK(Values!E13),"","2"))</f>
        <v>2</v>
      </c>
      <c r="FR14" s="1" t="str">
        <f>IF(IF(ISBLANK(Values!E13),"",IF(Values!J13, Values!$B$4, Values!$B$5))=0,"",IF(ISBLANK(Values!E13),"","3"))</f>
        <v>3</v>
      </c>
      <c r="FS14" s="1" t="str">
        <f>IF(IF(ISBLANK(Values!E13),"",IF(Values!J13, Values!$B$4, Values!$B$5))=0,"",IF(ISBLANK(Values!E13),"","5"))</f>
        <v>5</v>
      </c>
      <c r="FT14" s="1" t="str">
        <f>IF(IF(ISBLANK(Values!E13),"",IF(Values!J13, Values!$B$4, Values!$B$5))=0,"",IF(ISBLANK(Values!E13),"","6"))</f>
        <v>6</v>
      </c>
      <c r="FU14" s="1" t="str">
        <f>IF(IF(ISBLANK(Values!E13),"",IF(Values!J13, Values!$B$4, Values!$B$5))=0,"",IF(ISBLANK(Values!E13),"","10"))</f>
        <v>10</v>
      </c>
      <c r="FV14" s="1" t="str">
        <f>IF(IF(ISBLANK(Values!E13),"",IF(Values!J13, Values!$B$4, Values!$B$5))=0,"",IF(ISBLANK(Values!E13),"","10"))</f>
        <v>10</v>
      </c>
      <c r="GK14" s="61">
        <f>K14</f>
        <v>61.99</v>
      </c>
    </row>
    <row r="15" spans="1:193" ht="64" x14ac:dyDescent="0.2">
      <c r="A15" s="1" t="str">
        <f>IF(ISBLANK(Values!E14),"",IF(Values!$B$37="EU","computercomponent","computer"))</f>
        <v>computercomponent</v>
      </c>
      <c r="B15" s="33" t="str">
        <f>IF(ISBLANK(Values!E14),"",Values!F14)</f>
        <v>Lenovo T540 BL - HU</v>
      </c>
      <c r="C15" s="29" t="str">
        <f>IF(ISBLANK(Values!E14),"","TellusRem")</f>
        <v>TellusRem</v>
      </c>
      <c r="D15" s="28">
        <f>IF(ISBLANK(Values!E14),"",Values!E14)</f>
        <v>5714401540113</v>
      </c>
      <c r="E15" s="1" t="str">
        <f>IF(ISBLANK(Values!E14),"","EAN")</f>
        <v>EAN</v>
      </c>
      <c r="F15" s="27" t="str">
        <f>IF(ISBLANK(Values!E14),"",IF(Values!J14, SUBSTITUTE(Values!$B$1, "{language}", Values!H14) &amp; " " &amp;Values!$B$3, SUBSTITUTE(Values!$B$2, "{language}", Values!$H14) &amp; " " &amp;Values!$B$3))</f>
        <v>clavier de remplacement Hongrois rétroéclairé pour Lenovo Thinkpad E531 T540 T540P T550 L540 W540 W550S W550 W541</v>
      </c>
      <c r="G15" s="29" t="str">
        <f>IF(ISBLANK(Values!E14),"",IF(Values!$B$20="PartialUpdate","","TellusRem"))</f>
        <v/>
      </c>
      <c r="H15" s="1" t="str">
        <f>IF(ISBLANK(Values!E14),"",Values!$B$16)</f>
        <v>computer-keyboards</v>
      </c>
      <c r="I15" s="1" t="str">
        <f>IF(ISBLANK(Values!E14),"","4730574031")</f>
        <v>4730574031</v>
      </c>
      <c r="J15" s="31" t="str">
        <f>IF(ISBLANK(Values!E14),"",Values!F14 )</f>
        <v>Lenovo T540 BL - HU</v>
      </c>
      <c r="K15" s="27">
        <f>IF(IF(ISBLANK(Values!E14),"",IF(Values!J14, Values!$B$4, Values!$B$5))=0,"",IF(ISBLANK(Values!E14),"",IF(Values!J14, Values!$B$4, Values!$B$5)))</f>
        <v>61.99</v>
      </c>
      <c r="L15" s="27">
        <f>IF(ISBLANK(Values!E14),"",IF($CO15="DEFAULT", Values!$B$18, ""))</f>
        <v>5</v>
      </c>
      <c r="M15" s="27" t="str">
        <f>IF(ISBLANK(Values!E14),"",Values!$M14)</f>
        <v>https://download.lenovo.com/Images/Parts/04Y2480/04Y2480_A.jpg</v>
      </c>
      <c r="N15" s="27" t="str">
        <f>IF(ISBLANK(Values!$F14),"",Values!N14)</f>
        <v>https://download.lenovo.com/Images/Parts/04Y2480/04Y2480_B.jpg</v>
      </c>
      <c r="O15" s="27" t="str">
        <f>IF(ISBLANK(Values!$F14),"",Values!O14)</f>
        <v>https://download.lenovo.com/Images/Parts/04Y2480/04Y2480_details.jpg</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Child</v>
      </c>
      <c r="X15" s="29" t="str">
        <f>IF(ISBLANK(Values!E14),"",Values!$B$13)</f>
        <v>Lenovo T540 parent</v>
      </c>
      <c r="Y15" s="31" t="str">
        <f>IF(ISBLANK(Values!E14),"","Size-Color")</f>
        <v>Size-Color</v>
      </c>
      <c r="Z15" s="29" t="str">
        <f>IF(ISBLANK(Values!E14),"","variation")</f>
        <v>variation</v>
      </c>
      <c r="AA15" s="1" t="str">
        <f>IF(ISBLANK(Values!E14),"",Values!$B$20)</f>
        <v>PartialUpdate</v>
      </c>
      <c r="AB15" s="1" t="str">
        <f>IF(ISBLANK(Values!E14),"",Values!$B$29)</f>
        <v>Clavier distribué par Tellus Remarketing, leader européen des claviers portables. Le clavier a été nettoyé, emballé et testé dans notre ligne de production au Danemark. Pour toute question de compatibilité, contactez-nous via le site Web d'Amazon.</v>
      </c>
      <c r="AI15" s="34" t="str">
        <f>IF(ISBLANK(Values!E14),"",IF(Values!I14,Values!$B$23,Values!$B$33))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5" s="32" t="str">
        <f>IF(ISBLANK(Values!E14),"",Values!$B$24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5" s="1" t="str">
        <f>IF(ISBLANK(Values!E14),"",Values!$B$25)</f>
        <v xml:space="preserve">♻️ PRODUIT ÉCOLOGIQUE - Achetez remis à neuf, ACHETEZ VERT! Réduisez plus de 80% de dioxyde de carbone en achetant nos claviers remis à neuf, par rapport à l'achat d'un nouveau clavier! </v>
      </c>
      <c r="AL15" s="1" t="str">
        <f>IF(ISBLANK(Values!E14),"",SUBSTITUTE(SUBSTITUTE(IF(Values!$J14, Values!$B$26, Values!$B$33), "{language}", Values!$H14), "{flag}", INDEX(options!$E$1:$E$20, Values!$V14)))</f>
        <v>👉  DISPOSITION - 🇭🇺 Hongrois rétroéclairé.</v>
      </c>
      <c r="AM15" s="1" t="str">
        <f>SUBSTITUTE(IF(ISBLANK(Values!E14),"",Values!$B$27),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5" s="27" t="str">
        <f>IF(ISBLANK(Values!E14),"",Values!H14)</f>
        <v>Hongrois</v>
      </c>
      <c r="AV15" s="1" t="str">
        <f>IF(ISBLANK(Values!E14),"",IF(Values!J14,"Backlit", "Non-Backlit"))</f>
        <v>Backlit</v>
      </c>
      <c r="AW15"/>
      <c r="BE15" s="1" t="str">
        <f>IF(ISBLANK(Values!E14),"","Professional Audience")</f>
        <v>Professional Audience</v>
      </c>
      <c r="BF15" s="1" t="str">
        <f>IF(ISBLANK(Values!E14),"","Consumer Audience")</f>
        <v>Consumer Audience</v>
      </c>
      <c r="BG15" s="1" t="str">
        <f>IF(ISBLANK(Values!E14),"","Adults")</f>
        <v>Adults</v>
      </c>
      <c r="BH15" s="1" t="str">
        <f>IF(ISBLANK(Values!E14),"","People")</f>
        <v>People</v>
      </c>
      <c r="CG15" s="1">
        <f>IF(ISBLANK(Values!E14),"",Values!$B$11)</f>
        <v>150</v>
      </c>
      <c r="CH15" s="1" t="str">
        <f>IF(ISBLANK(Values!E14),"","GR")</f>
        <v>GR</v>
      </c>
      <c r="CI15" s="1" t="str">
        <f>IF(ISBLANK(Values!E14),"",Values!$B$7)</f>
        <v>32</v>
      </c>
      <c r="CJ15" s="1" t="str">
        <f>IF(ISBLANK(Values!E14),"",Values!$B$8)</f>
        <v>18</v>
      </c>
      <c r="CK15" s="1" t="str">
        <f>IF(ISBLANK(Values!E14),"",Values!$B$9)</f>
        <v>2</v>
      </c>
      <c r="CL15" s="1" t="str">
        <f>IF(ISBLANK(Values!E14),"","CM")</f>
        <v>CM</v>
      </c>
      <c r="CO15" s="1" t="str">
        <f>IF(ISBLANK(Values!E14), "", IF(AND(Values!$B$37=options!$G$2, Values!$C14), "AMAZON_NA", IF(AND(Values!$B$37=options!$G$1, Values!$D14), "AMAZON_EU", "DEFAULT")))</f>
        <v>DEFAULT</v>
      </c>
      <c r="CP15" s="1" t="str">
        <f>IF(ISBLANK(Values!E14),"",Values!$B$7)</f>
        <v>32</v>
      </c>
      <c r="CQ15" s="1" t="str">
        <f>IF(ISBLANK(Values!E14),"",Values!$B$8)</f>
        <v>18</v>
      </c>
      <c r="CR15" s="1" t="str">
        <f>IF(ISBLANK(Values!E14),"",Values!$B$9)</f>
        <v>2</v>
      </c>
      <c r="CS15" s="1">
        <f>IF(ISBLANK(Values!E14),"",Values!$B$11)</f>
        <v>150</v>
      </c>
      <c r="CT15" s="1" t="str">
        <f>IF(ISBLANK(Values!E14),"","GR")</f>
        <v>GR</v>
      </c>
      <c r="CU15" s="1" t="str">
        <f>IF(ISBLANK(Values!E14),"","CM")</f>
        <v>CM</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5" s="1" t="str">
        <f>IF(ISBLANK(Values!E14),"","No")</f>
        <v>No</v>
      </c>
      <c r="DA15" s="1" t="str">
        <f>IF(ISBLANK(Values!E14),"","No")</f>
        <v>No</v>
      </c>
      <c r="DO15" s="1" t="str">
        <f>IF(ISBLANK(Values!E14),"","Parts")</f>
        <v>Parts</v>
      </c>
      <c r="DP15" s="1" t="str">
        <f>IF(ISBLANK(Values!E14),"",Values!$B$31)</f>
        <v>Garantie de 6 mois après la date de livraison. En cas de dysfonctionnement du clavier, une nouvelle unité ou une pièce de rechange pour le clavier du produit sera envoyée. En cas de tri des stocks, un remboursement complet est effectué.</v>
      </c>
      <c r="DY15" t="str">
        <f>IF(ISBLANK(Values!$E14), "", "not_applicable")</f>
        <v>not_applicable</v>
      </c>
      <c r="EI15" s="1" t="str">
        <f>IF(ISBLANK(Values!E14),"",Values!$B$31)</f>
        <v>Garantie de 6 mois après la date de livraison. En cas de dysfonctionnement du clavier, une nouvelle unité ou une pièce de rechange pour le clavier du produit sera envoyée. En cas de tri des stocks, un remboursement complet est effectué.</v>
      </c>
      <c r="ES15" s="1" t="str">
        <f>IF(ISBLANK(Values!E14),"","Amazon Tellus UPS")</f>
        <v>Amazon Tellus UPS</v>
      </c>
      <c r="EV15" s="1" t="str">
        <f>IF(ISBLANK(Values!E14),"","New")</f>
        <v>New</v>
      </c>
      <c r="FE15" s="1">
        <f>IF(ISBLANK(Values!E14),"",IF(CO15&lt;&gt;"DEFAULT", "", 3))</f>
        <v>3</v>
      </c>
      <c r="FH15" s="1" t="str">
        <f>IF(ISBLANK(Values!E14),"","FALSE")</f>
        <v>FALSE</v>
      </c>
      <c r="FI15" s="1" t="str">
        <f>IF(ISBLANK(Values!E14),"","FALSE")</f>
        <v>FALSE</v>
      </c>
      <c r="FJ15" s="1" t="str">
        <f>IF(ISBLANK(Values!E14),"","FALSE")</f>
        <v>FALSE</v>
      </c>
      <c r="FM15" s="1" t="str">
        <f>IF(ISBLANK(Values!E14),"","1")</f>
        <v>1</v>
      </c>
      <c r="FO15" s="27">
        <f>IF(IF(ISBLANK(Values!E14),"",IF(Values!J14, Values!$B$4, Values!$B$5))=0,"",IF(ISBLANK(Values!E14),"",IF(Values!J14, Values!$B$4, Values!$B$5)))</f>
        <v>61.99</v>
      </c>
      <c r="FP15" s="1" t="str">
        <f>IF(IF(ISBLANK(Values!E14),"",IF(Values!J14, Values!$B$4, Values!$B$5))=0,"",IF(ISBLANK(Values!E14),"","Percent"))</f>
        <v>Percent</v>
      </c>
      <c r="FQ15" s="1" t="str">
        <f>IF(IF(ISBLANK(Values!E14),"",IF(Values!J14, Values!$B$4, Values!$B$5))=0,"",IF(ISBLANK(Values!E14),"","2"))</f>
        <v>2</v>
      </c>
      <c r="FR15" s="1" t="str">
        <f>IF(IF(ISBLANK(Values!E14),"",IF(Values!J14, Values!$B$4, Values!$B$5))=0,"",IF(ISBLANK(Values!E14),"","3"))</f>
        <v>3</v>
      </c>
      <c r="FS15" s="1" t="str">
        <f>IF(IF(ISBLANK(Values!E14),"",IF(Values!J14, Values!$B$4, Values!$B$5))=0,"",IF(ISBLANK(Values!E14),"","5"))</f>
        <v>5</v>
      </c>
      <c r="FT15" s="1" t="str">
        <f>IF(IF(ISBLANK(Values!E14),"",IF(Values!J14, Values!$B$4, Values!$B$5))=0,"",IF(ISBLANK(Values!E14),"","6"))</f>
        <v>6</v>
      </c>
      <c r="FU15" s="1" t="str">
        <f>IF(IF(ISBLANK(Values!E14),"",IF(Values!J14, Values!$B$4, Values!$B$5))=0,"",IF(ISBLANK(Values!E14),"","10"))</f>
        <v>10</v>
      </c>
      <c r="FV15" s="1" t="str">
        <f>IF(IF(ISBLANK(Values!E14),"",IF(Values!J14, Values!$B$4, Values!$B$5))=0,"",IF(ISBLANK(Values!E14),"","10"))</f>
        <v>10</v>
      </c>
      <c r="GK15" s="61">
        <f>K15</f>
        <v>61.99</v>
      </c>
    </row>
    <row r="16" spans="1:193" ht="64" x14ac:dyDescent="0.2">
      <c r="A16" s="1" t="str">
        <f>IF(ISBLANK(Values!E15),"",IF(Values!$B$37="EU","computercomponent","computer"))</f>
        <v>computercomponent</v>
      </c>
      <c r="B16" s="33" t="str">
        <f>IF(ISBLANK(Values!E15),"",Values!F15)</f>
        <v>Lenovo T540 BL - NL</v>
      </c>
      <c r="C16" s="29" t="str">
        <f>IF(ISBLANK(Values!E15),"","TellusRem")</f>
        <v>TellusRem</v>
      </c>
      <c r="D16" s="28">
        <f>IF(ISBLANK(Values!E15),"",Values!E15)</f>
        <v>5714401540120</v>
      </c>
      <c r="E16" s="1" t="str">
        <f>IF(ISBLANK(Values!E15),"","EAN")</f>
        <v>EAN</v>
      </c>
      <c r="F16" s="27" t="str">
        <f>IF(ISBLANK(Values!E15),"",IF(Values!J15, SUBSTITUTE(Values!$B$1, "{language}", Values!H15) &amp; " " &amp;Values!$B$3, SUBSTITUTE(Values!$B$2, "{language}", Values!$H15) &amp; " " &amp;Values!$B$3))</f>
        <v>clavier de remplacement Néerlandais rétroéclairé pour Lenovo Thinkpad E531 T540 T540P T550 L540 W540 W550S W550 W541</v>
      </c>
      <c r="G16" s="29" t="str">
        <f>IF(ISBLANK(Values!E15),"",IF(Values!$B$20="PartialUpdate","","TellusRem"))</f>
        <v/>
      </c>
      <c r="H16" s="1" t="str">
        <f>IF(ISBLANK(Values!E15),"",Values!$B$16)</f>
        <v>computer-keyboards</v>
      </c>
      <c r="I16" s="1" t="str">
        <f>IF(ISBLANK(Values!E15),"","4730574031")</f>
        <v>4730574031</v>
      </c>
      <c r="J16" s="31" t="str">
        <f>IF(ISBLANK(Values!E15),"",Values!F15 )</f>
        <v>Lenovo T540 BL - NL</v>
      </c>
      <c r="K16" s="27">
        <f>IF(IF(ISBLANK(Values!E15),"",IF(Values!J15, Values!$B$4, Values!$B$5))=0,"",IF(ISBLANK(Values!E15),"",IF(Values!J15, Values!$B$4, Values!$B$5)))</f>
        <v>61.99</v>
      </c>
      <c r="L16" s="27">
        <f>IF(ISBLANK(Values!E15),"",IF($CO16="DEFAULT", Values!$B$18, ""))</f>
        <v>5</v>
      </c>
      <c r="M16" s="27" t="str">
        <f>IF(ISBLANK(Values!E15),"",Values!$M15)</f>
        <v>https://download.lenovo.com/Images/Parts/04Y2484/04Y2484_A.jpg</v>
      </c>
      <c r="N16" s="27" t="str">
        <f>IF(ISBLANK(Values!$F15),"",Values!N15)</f>
        <v>https://download.lenovo.com/Images/Parts/04Y2484/04Y2484_B.jpg</v>
      </c>
      <c r="O16" s="27" t="str">
        <f>IF(ISBLANK(Values!$F15),"",Values!O15)</f>
        <v>https://download.lenovo.com/Images/Parts/04Y2484/04Y2484_details.jpg</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Child</v>
      </c>
      <c r="X16" s="29" t="str">
        <f>IF(ISBLANK(Values!E15),"",Values!$B$13)</f>
        <v>Lenovo T540 parent</v>
      </c>
      <c r="Y16" s="31" t="str">
        <f>IF(ISBLANK(Values!E15),"","Size-Color")</f>
        <v>Size-Color</v>
      </c>
      <c r="Z16" s="29" t="str">
        <f>IF(ISBLANK(Values!E15),"","variation")</f>
        <v>variation</v>
      </c>
      <c r="AA16" s="1" t="str">
        <f>IF(ISBLANK(Values!E15),"",Values!$B$20)</f>
        <v>PartialUpdate</v>
      </c>
      <c r="AB16" s="1" t="str">
        <f>IF(ISBLANK(Values!E15),"",Values!$B$29)</f>
        <v>Clavier distribué par Tellus Remarketing, leader européen des claviers portables. Le clavier a été nettoyé, emballé et testé dans notre ligne de production au Danemark. Pour toute question de compatibilité, contactez-nous via le site Web d'Amazon.</v>
      </c>
      <c r="AI16" s="34" t="str">
        <f>IF(ISBLANK(Values!E15),"",IF(Values!I15,Values!$B$23,Values!$B$33))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6" s="32" t="str">
        <f>IF(ISBLANK(Values!E15),"",Values!$B$24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6" s="1" t="str">
        <f>IF(ISBLANK(Values!E15),"",Values!$B$25)</f>
        <v xml:space="preserve">♻️ PRODUIT ÉCOLOGIQUE - Achetez remis à neuf, ACHETEZ VERT! Réduisez plus de 80% de dioxyde de carbone en achetant nos claviers remis à neuf, par rapport à l'achat d'un nouveau clavier! </v>
      </c>
      <c r="AL16" s="1" t="str">
        <f>IF(ISBLANK(Values!E15),"",SUBSTITUTE(SUBSTITUTE(IF(Values!$J15, Values!$B$26, Values!$B$33), "{language}", Values!$H15), "{flag}", INDEX(options!$E$1:$E$20, Values!$V15)))</f>
        <v>👉  DISPOSITION - 🇳🇱 Néerlandais rétroéclairé.</v>
      </c>
      <c r="AM16" s="1" t="str">
        <f>SUBSTITUTE(IF(ISBLANK(Values!E15),"",Values!$B$27),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6" s="27" t="str">
        <f>IF(ISBLANK(Values!E15),"",Values!H15)</f>
        <v>Néerlandais</v>
      </c>
      <c r="AV16" s="1" t="str">
        <f>IF(ISBLANK(Values!E15),"",IF(Values!J15,"Backlit", "Non-Backlit"))</f>
        <v>Backlit</v>
      </c>
      <c r="AW16"/>
      <c r="BE16" s="1" t="str">
        <f>IF(ISBLANK(Values!E15),"","Professional Audience")</f>
        <v>Professional Audience</v>
      </c>
      <c r="BF16" s="1" t="str">
        <f>IF(ISBLANK(Values!E15),"","Consumer Audience")</f>
        <v>Consumer Audience</v>
      </c>
      <c r="BG16" s="1" t="str">
        <f>IF(ISBLANK(Values!E15),"","Adults")</f>
        <v>Adults</v>
      </c>
      <c r="BH16" s="1" t="str">
        <f>IF(ISBLANK(Values!E15),"","People")</f>
        <v>People</v>
      </c>
      <c r="CG16" s="1">
        <f>IF(ISBLANK(Values!E15),"",Values!$B$11)</f>
        <v>150</v>
      </c>
      <c r="CH16" s="1" t="str">
        <f>IF(ISBLANK(Values!E15),"","GR")</f>
        <v>GR</v>
      </c>
      <c r="CI16" s="1" t="str">
        <f>IF(ISBLANK(Values!E15),"",Values!$B$7)</f>
        <v>32</v>
      </c>
      <c r="CJ16" s="1" t="str">
        <f>IF(ISBLANK(Values!E15),"",Values!$B$8)</f>
        <v>18</v>
      </c>
      <c r="CK16" s="1" t="str">
        <f>IF(ISBLANK(Values!E15),"",Values!$B$9)</f>
        <v>2</v>
      </c>
      <c r="CL16" s="1" t="str">
        <f>IF(ISBLANK(Values!E15),"","CM")</f>
        <v>CM</v>
      </c>
      <c r="CO16" s="1" t="str">
        <f>IF(ISBLANK(Values!E15), "", IF(AND(Values!$B$37=options!$G$2, Values!$C15), "AMAZON_NA", IF(AND(Values!$B$37=options!$G$1, Values!$D15), "AMAZON_EU", "DEFAULT")))</f>
        <v>DEFAULT</v>
      </c>
      <c r="CP16" s="1" t="str">
        <f>IF(ISBLANK(Values!E15),"",Values!$B$7)</f>
        <v>32</v>
      </c>
      <c r="CQ16" s="1" t="str">
        <f>IF(ISBLANK(Values!E15),"",Values!$B$8)</f>
        <v>18</v>
      </c>
      <c r="CR16" s="1" t="str">
        <f>IF(ISBLANK(Values!E15),"",Values!$B$9)</f>
        <v>2</v>
      </c>
      <c r="CS16" s="1">
        <f>IF(ISBLANK(Values!E15),"",Values!$B$11)</f>
        <v>150</v>
      </c>
      <c r="CT16" s="1" t="str">
        <f>IF(ISBLANK(Values!E15),"","GR")</f>
        <v>GR</v>
      </c>
      <c r="CU16" s="1" t="str">
        <f>IF(ISBLANK(Values!E15),"","CM")</f>
        <v>CM</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6" s="1" t="str">
        <f>IF(ISBLANK(Values!E15),"","No")</f>
        <v>No</v>
      </c>
      <c r="DA16" s="1" t="str">
        <f>IF(ISBLANK(Values!E15),"","No")</f>
        <v>No</v>
      </c>
      <c r="DO16" s="1" t="str">
        <f>IF(ISBLANK(Values!E15),"","Parts")</f>
        <v>Parts</v>
      </c>
      <c r="DP16" s="1" t="str">
        <f>IF(ISBLANK(Values!E15),"",Values!$B$31)</f>
        <v>Garantie de 6 mois après la date de livraison. En cas de dysfonctionnement du clavier, une nouvelle unité ou une pièce de rechange pour le clavier du produit sera envoyée. En cas de tri des stocks, un remboursement complet est effectué.</v>
      </c>
      <c r="DY16" t="str">
        <f>IF(ISBLANK(Values!$E15), "", "not_applicable")</f>
        <v>not_applicable</v>
      </c>
      <c r="EI16" s="1" t="str">
        <f>IF(ISBLANK(Values!E15),"",Values!$B$31)</f>
        <v>Garantie de 6 mois après la date de livraison. En cas de dysfonctionnement du clavier, une nouvelle unité ou une pièce de rechange pour le clavier du produit sera envoyée. En cas de tri des stocks, un remboursement complet est effectué.</v>
      </c>
      <c r="ES16" s="1" t="str">
        <f>IF(ISBLANK(Values!E15),"","Amazon Tellus UPS")</f>
        <v>Amazon Tellus UPS</v>
      </c>
      <c r="EV16" s="1" t="str">
        <f>IF(ISBLANK(Values!E15),"","New")</f>
        <v>New</v>
      </c>
      <c r="FE16" s="1">
        <f>IF(ISBLANK(Values!E15),"",IF(CO16&lt;&gt;"DEFAULT", "", 3))</f>
        <v>3</v>
      </c>
      <c r="FH16" s="1" t="str">
        <f>IF(ISBLANK(Values!E15),"","FALSE")</f>
        <v>FALSE</v>
      </c>
      <c r="FI16" s="1" t="str">
        <f>IF(ISBLANK(Values!E15),"","FALSE")</f>
        <v>FALSE</v>
      </c>
      <c r="FJ16" s="1" t="str">
        <f>IF(ISBLANK(Values!E15),"","FALSE")</f>
        <v>FALSE</v>
      </c>
      <c r="FM16" s="1" t="str">
        <f>IF(ISBLANK(Values!E15),"","1")</f>
        <v>1</v>
      </c>
      <c r="FO16" s="27">
        <f>IF(IF(ISBLANK(Values!E15),"",IF(Values!J15, Values!$B$4, Values!$B$5))=0,"",IF(ISBLANK(Values!E15),"",IF(Values!J15, Values!$B$4, Values!$B$5)))</f>
        <v>61.99</v>
      </c>
      <c r="FP16" s="1" t="str">
        <f>IF(IF(ISBLANK(Values!E15),"",IF(Values!J15, Values!$B$4, Values!$B$5))=0,"",IF(ISBLANK(Values!E15),"","Percent"))</f>
        <v>Percent</v>
      </c>
      <c r="FQ16" s="1" t="str">
        <f>IF(IF(ISBLANK(Values!E15),"",IF(Values!J15, Values!$B$4, Values!$B$5))=0,"",IF(ISBLANK(Values!E15),"","2"))</f>
        <v>2</v>
      </c>
      <c r="FR16" s="1" t="str">
        <f>IF(IF(ISBLANK(Values!E15),"",IF(Values!J15, Values!$B$4, Values!$B$5))=0,"",IF(ISBLANK(Values!E15),"","3"))</f>
        <v>3</v>
      </c>
      <c r="FS16" s="1" t="str">
        <f>IF(IF(ISBLANK(Values!E15),"",IF(Values!J15, Values!$B$4, Values!$B$5))=0,"",IF(ISBLANK(Values!E15),"","5"))</f>
        <v>5</v>
      </c>
      <c r="FT16" s="1" t="str">
        <f>IF(IF(ISBLANK(Values!E15),"",IF(Values!J15, Values!$B$4, Values!$B$5))=0,"",IF(ISBLANK(Values!E15),"","6"))</f>
        <v>6</v>
      </c>
      <c r="FU16" s="1" t="str">
        <f>IF(IF(ISBLANK(Values!E15),"",IF(Values!J15, Values!$B$4, Values!$B$5))=0,"",IF(ISBLANK(Values!E15),"","10"))</f>
        <v>10</v>
      </c>
      <c r="FV16" s="1" t="str">
        <f>IF(IF(ISBLANK(Values!E15),"",IF(Values!J15, Values!$B$4, Values!$B$5))=0,"",IF(ISBLANK(Values!E15),"","10"))</f>
        <v>10</v>
      </c>
      <c r="GK16" s="61">
        <f>K16</f>
        <v>61.99</v>
      </c>
    </row>
    <row r="17" spans="1:193" ht="64" x14ac:dyDescent="0.2">
      <c r="A17" s="1" t="str">
        <f>IF(ISBLANK(Values!E16),"",IF(Values!$B$37="EU","computercomponent","computer"))</f>
        <v>computercomponent</v>
      </c>
      <c r="B17" s="33" t="str">
        <f>IF(ISBLANK(Values!E16),"",Values!F16)</f>
        <v>Lenovo T540 BL - NO</v>
      </c>
      <c r="C17" s="29" t="str">
        <f>IF(ISBLANK(Values!E16),"","TellusRem")</f>
        <v>TellusRem</v>
      </c>
      <c r="D17" s="28">
        <f>IF(ISBLANK(Values!E16),"",Values!E16)</f>
        <v>5714401540137</v>
      </c>
      <c r="E17" s="1" t="str">
        <f>IF(ISBLANK(Values!E16),"","EAN")</f>
        <v>EAN</v>
      </c>
      <c r="F17" s="27" t="str">
        <f>IF(ISBLANK(Values!E16),"",IF(Values!J16, SUBSTITUTE(Values!$B$1, "{language}", Values!H16) &amp; " " &amp;Values!$B$3, SUBSTITUTE(Values!$B$2, "{language}", Values!$H16) &amp; " " &amp;Values!$B$3))</f>
        <v>clavier de remplacement Norvégienne rétroéclairé pour Lenovo Thinkpad E531 T540 T540P T550 L540 W540 W550S W550 W541</v>
      </c>
      <c r="G17" s="29" t="str">
        <f>IF(ISBLANK(Values!E16),"",IF(Values!$B$20="PartialUpdate","","TellusRem"))</f>
        <v/>
      </c>
      <c r="H17" s="1" t="str">
        <f>IF(ISBLANK(Values!E16),"",Values!$B$16)</f>
        <v>computer-keyboards</v>
      </c>
      <c r="I17" s="1" t="str">
        <f>IF(ISBLANK(Values!E16),"","4730574031")</f>
        <v>4730574031</v>
      </c>
      <c r="J17" s="31" t="str">
        <f>IF(ISBLANK(Values!E16),"",Values!F16 )</f>
        <v>Lenovo T540 BL - NO</v>
      </c>
      <c r="K17" s="27">
        <f>IF(IF(ISBLANK(Values!E16),"",IF(Values!J16, Values!$B$4, Values!$B$5))=0,"",IF(ISBLANK(Values!E16),"",IF(Values!J16, Values!$B$4, Values!$B$5)))</f>
        <v>61.99</v>
      </c>
      <c r="L17" s="27">
        <f>IF(ISBLANK(Values!E16),"",IF($CO17="DEFAULT", Values!$B$18, ""))</f>
        <v>5</v>
      </c>
      <c r="M17" s="27" t="str">
        <f>IF(ISBLANK(Values!E16),"",Values!$M16)</f>
        <v>https://download.lenovo.com/Images/Parts/04Y2407/04Y2407_A.jpg</v>
      </c>
      <c r="N17" s="27" t="str">
        <f>IF(ISBLANK(Values!$F16),"",Values!N16)</f>
        <v>https://download.lenovo.com/Images/Parts/04Y2407/04Y2407_B.jpg</v>
      </c>
      <c r="O17" s="27" t="str">
        <f>IF(ISBLANK(Values!$F16),"",Values!O16)</f>
        <v>https://download.lenovo.com/Images/Parts/04Y2407/04Y2407_details.jpg</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Child</v>
      </c>
      <c r="X17" s="29" t="str">
        <f>IF(ISBLANK(Values!E16),"",Values!$B$13)</f>
        <v>Lenovo T540 parent</v>
      </c>
      <c r="Y17" s="31" t="str">
        <f>IF(ISBLANK(Values!E16),"","Size-Color")</f>
        <v>Size-Color</v>
      </c>
      <c r="Z17" s="29" t="str">
        <f>IF(ISBLANK(Values!E16),"","variation")</f>
        <v>variation</v>
      </c>
      <c r="AA17" s="1" t="str">
        <f>IF(ISBLANK(Values!E16),"",Values!$B$20)</f>
        <v>PartialUpdate</v>
      </c>
      <c r="AB17" s="1" t="str">
        <f>IF(ISBLANK(Values!E16),"",Values!$B$29)</f>
        <v>Clavier distribué par Tellus Remarketing, leader européen des claviers portables. Le clavier a été nettoyé, emballé et testé dans notre ligne de production au Danemark. Pour toute question de compatibilité, contactez-nous via le site Web d'Amazon.</v>
      </c>
      <c r="AI17" s="34" t="str">
        <f>IF(ISBLANK(Values!E16),"",IF(Values!I16,Values!$B$23,Values!$B$33))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7" s="32" t="str">
        <f>IF(ISBLANK(Values!E16),"",Values!$B$24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7" s="1" t="str">
        <f>IF(ISBLANK(Values!E16),"",Values!$B$25)</f>
        <v xml:space="preserve">♻️ PRODUIT ÉCOLOGIQUE - Achetez remis à neuf, ACHETEZ VERT! Réduisez plus de 80% de dioxyde de carbone en achetant nos claviers remis à neuf, par rapport à l'achat d'un nouveau clavier! </v>
      </c>
      <c r="AL17" s="1" t="str">
        <f>IF(ISBLANK(Values!E16),"",SUBSTITUTE(SUBSTITUTE(IF(Values!$J16, Values!$B$26, Values!$B$33), "{language}", Values!$H16), "{flag}", INDEX(options!$E$1:$E$20, Values!$V16)))</f>
        <v>👉  DISPOSITION - 🇳🇴 Norvégienne rétroéclairé.</v>
      </c>
      <c r="AM17" s="1" t="str">
        <f>SUBSTITUTE(IF(ISBLANK(Values!E16),"",Values!$B$27),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7" s="27" t="str">
        <f>IF(ISBLANK(Values!E16),"",Values!H16)</f>
        <v>Norvégienne</v>
      </c>
      <c r="AV17" s="1" t="str">
        <f>IF(ISBLANK(Values!E16),"",IF(Values!J16,"Backlit", "Non-Backlit"))</f>
        <v>Backlit</v>
      </c>
      <c r="AW17"/>
      <c r="BE17" s="1" t="str">
        <f>IF(ISBLANK(Values!E16),"","Professional Audience")</f>
        <v>Professional Audience</v>
      </c>
      <c r="BF17" s="1" t="str">
        <f>IF(ISBLANK(Values!E16),"","Consumer Audience")</f>
        <v>Consumer Audience</v>
      </c>
      <c r="BG17" s="1" t="str">
        <f>IF(ISBLANK(Values!E16),"","Adults")</f>
        <v>Adults</v>
      </c>
      <c r="BH17" s="1" t="str">
        <f>IF(ISBLANK(Values!E16),"","People")</f>
        <v>People</v>
      </c>
      <c r="CG17" s="1">
        <f>IF(ISBLANK(Values!E16),"",Values!$B$11)</f>
        <v>150</v>
      </c>
      <c r="CH17" s="1" t="str">
        <f>IF(ISBLANK(Values!E16),"","GR")</f>
        <v>GR</v>
      </c>
      <c r="CI17" s="1" t="str">
        <f>IF(ISBLANK(Values!E16),"",Values!$B$7)</f>
        <v>32</v>
      </c>
      <c r="CJ17" s="1" t="str">
        <f>IF(ISBLANK(Values!E16),"",Values!$B$8)</f>
        <v>18</v>
      </c>
      <c r="CK17" s="1" t="str">
        <f>IF(ISBLANK(Values!E16),"",Values!$B$9)</f>
        <v>2</v>
      </c>
      <c r="CL17" s="1" t="str">
        <f>IF(ISBLANK(Values!E16),"","CM")</f>
        <v>CM</v>
      </c>
      <c r="CO17" s="1" t="str">
        <f>IF(ISBLANK(Values!E16), "", IF(AND(Values!$B$37=options!$G$2, Values!$C16), "AMAZON_NA", IF(AND(Values!$B$37=options!$G$1, Values!$D16), "AMAZON_EU", "DEFAULT")))</f>
        <v>DEFAULT</v>
      </c>
      <c r="CP17" s="1" t="str">
        <f>IF(ISBLANK(Values!E16),"",Values!$B$7)</f>
        <v>32</v>
      </c>
      <c r="CQ17" s="1" t="str">
        <f>IF(ISBLANK(Values!E16),"",Values!$B$8)</f>
        <v>18</v>
      </c>
      <c r="CR17" s="1" t="str">
        <f>IF(ISBLANK(Values!E16),"",Values!$B$9)</f>
        <v>2</v>
      </c>
      <c r="CS17" s="1">
        <f>IF(ISBLANK(Values!E16),"",Values!$B$11)</f>
        <v>150</v>
      </c>
      <c r="CT17" s="1" t="str">
        <f>IF(ISBLANK(Values!E16),"","GR")</f>
        <v>GR</v>
      </c>
      <c r="CU17" s="1" t="str">
        <f>IF(ISBLANK(Values!E16),"","CM")</f>
        <v>CM</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7" s="1" t="str">
        <f>IF(ISBLANK(Values!E16),"","No")</f>
        <v>No</v>
      </c>
      <c r="DA17" s="1" t="str">
        <f>IF(ISBLANK(Values!E16),"","No")</f>
        <v>No</v>
      </c>
      <c r="DO17" s="1" t="str">
        <f>IF(ISBLANK(Values!E16),"","Parts")</f>
        <v>Parts</v>
      </c>
      <c r="DP17" s="1" t="str">
        <f>IF(ISBLANK(Values!E16),"",Values!$B$31)</f>
        <v>Garantie de 6 mois après la date de livraison. En cas de dysfonctionnement du clavier, une nouvelle unité ou une pièce de rechange pour le clavier du produit sera envoyée. En cas de tri des stocks, un remboursement complet est effectué.</v>
      </c>
      <c r="DY17" t="str">
        <f>IF(ISBLANK(Values!$E16), "", "not_applicable")</f>
        <v>not_applicable</v>
      </c>
      <c r="EI17" s="1" t="str">
        <f>IF(ISBLANK(Values!E16),"",Values!$B$31)</f>
        <v>Garantie de 6 mois après la date de livraison. En cas de dysfonctionnement du clavier, une nouvelle unité ou une pièce de rechange pour le clavier du produit sera envoyée. En cas de tri des stocks, un remboursement complet est effectué.</v>
      </c>
      <c r="ES17" s="1" t="str">
        <f>IF(ISBLANK(Values!E16),"","Amazon Tellus UPS")</f>
        <v>Amazon Tellus UPS</v>
      </c>
      <c r="EV17" s="1" t="str">
        <f>IF(ISBLANK(Values!E16),"","New")</f>
        <v>New</v>
      </c>
      <c r="FE17" s="1">
        <f>IF(ISBLANK(Values!E16),"",IF(CO17&lt;&gt;"DEFAULT", "", 3))</f>
        <v>3</v>
      </c>
      <c r="FH17" s="1" t="str">
        <f>IF(ISBLANK(Values!E16),"","FALSE")</f>
        <v>FALSE</v>
      </c>
      <c r="FI17" s="1" t="str">
        <f>IF(ISBLANK(Values!E16),"","FALSE")</f>
        <v>FALSE</v>
      </c>
      <c r="FJ17" s="1" t="str">
        <f>IF(ISBLANK(Values!E16),"","FALSE")</f>
        <v>FALSE</v>
      </c>
      <c r="FM17" s="1" t="str">
        <f>IF(ISBLANK(Values!E16),"","1")</f>
        <v>1</v>
      </c>
      <c r="FO17" s="27">
        <f>IF(IF(ISBLANK(Values!E16),"",IF(Values!J16, Values!$B$4, Values!$B$5))=0,"",IF(ISBLANK(Values!E16),"",IF(Values!J16, Values!$B$4, Values!$B$5)))</f>
        <v>61.99</v>
      </c>
      <c r="FP17" s="1" t="str">
        <f>IF(IF(ISBLANK(Values!E16),"",IF(Values!J16, Values!$B$4, Values!$B$5))=0,"",IF(ISBLANK(Values!E16),"","Percent"))</f>
        <v>Percent</v>
      </c>
      <c r="FQ17" s="1" t="str">
        <f>IF(IF(ISBLANK(Values!E16),"",IF(Values!J16, Values!$B$4, Values!$B$5))=0,"",IF(ISBLANK(Values!E16),"","2"))</f>
        <v>2</v>
      </c>
      <c r="FR17" s="1" t="str">
        <f>IF(IF(ISBLANK(Values!E16),"",IF(Values!J16, Values!$B$4, Values!$B$5))=0,"",IF(ISBLANK(Values!E16),"","3"))</f>
        <v>3</v>
      </c>
      <c r="FS17" s="1" t="str">
        <f>IF(IF(ISBLANK(Values!E16),"",IF(Values!J16, Values!$B$4, Values!$B$5))=0,"",IF(ISBLANK(Values!E16),"","5"))</f>
        <v>5</v>
      </c>
      <c r="FT17" s="1" t="str">
        <f>IF(IF(ISBLANK(Values!E16),"",IF(Values!J16, Values!$B$4, Values!$B$5))=0,"",IF(ISBLANK(Values!E16),"","6"))</f>
        <v>6</v>
      </c>
      <c r="FU17" s="1" t="str">
        <f>IF(IF(ISBLANK(Values!E16),"",IF(Values!J16, Values!$B$4, Values!$B$5))=0,"",IF(ISBLANK(Values!E16),"","10"))</f>
        <v>10</v>
      </c>
      <c r="FV17" s="1" t="str">
        <f>IF(IF(ISBLANK(Values!E16),"",IF(Values!J16, Values!$B$4, Values!$B$5))=0,"",IF(ISBLANK(Values!E16),"","10"))</f>
        <v>10</v>
      </c>
      <c r="GK17" s="61">
        <f>K17</f>
        <v>61.99</v>
      </c>
    </row>
    <row r="18" spans="1:193" ht="64" x14ac:dyDescent="0.2">
      <c r="A18" s="1" t="str">
        <f>IF(ISBLANK(Values!E17),"",IF(Values!$B$37="EU","computercomponent","computer"))</f>
        <v>computercomponent</v>
      </c>
      <c r="B18" s="33" t="str">
        <f>IF(ISBLANK(Values!E17),"",Values!F17)</f>
        <v>Lenovo T540 BL - PL</v>
      </c>
      <c r="C18" s="29" t="str">
        <f>IF(ISBLANK(Values!E17),"","TellusRem")</f>
        <v>TellusRem</v>
      </c>
      <c r="D18" s="28">
        <f>IF(ISBLANK(Values!E17),"",Values!E17)</f>
        <v>5714401540144</v>
      </c>
      <c r="E18" s="1" t="str">
        <f>IF(ISBLANK(Values!E17),"","EAN")</f>
        <v>EAN</v>
      </c>
      <c r="F18" s="27" t="str">
        <f>IF(ISBLANK(Values!E17),"",IF(Values!J17, SUBSTITUTE(Values!$B$1, "{language}", Values!H17) &amp; " " &amp;Values!$B$3, SUBSTITUTE(Values!$B$2, "{language}", Values!$H17) &amp; " " &amp;Values!$B$3))</f>
        <v>clavier de remplacement Polonais rétroéclairé pour Lenovo Thinkpad E531 T540 T540P T550 L540 W540 W550S W550 W541</v>
      </c>
      <c r="G18" s="29" t="str">
        <f>IF(ISBLANK(Values!E17),"",IF(Values!$B$20="PartialUpdate","","TellusRem"))</f>
        <v/>
      </c>
      <c r="H18" s="1" t="str">
        <f>IF(ISBLANK(Values!E17),"",Values!$B$16)</f>
        <v>computer-keyboards</v>
      </c>
      <c r="I18" s="1" t="str">
        <f>IF(ISBLANK(Values!E17),"","4730574031")</f>
        <v>4730574031</v>
      </c>
      <c r="J18" s="31" t="str">
        <f>IF(ISBLANK(Values!E17),"",Values!F17 )</f>
        <v>Lenovo T540 BL - PL</v>
      </c>
      <c r="K18" s="27">
        <f>IF(IF(ISBLANK(Values!E17),"",IF(Values!J17, Values!$B$4, Values!$B$5))=0,"",IF(ISBLANK(Values!E17),"",IF(Values!J17, Values!$B$4, Values!$B$5)))</f>
        <v>61.99</v>
      </c>
      <c r="L18" s="27">
        <f>IF(ISBLANK(Values!E17),"",IF($CO18="DEFAULT", Values!$B$18, ""))</f>
        <v>5</v>
      </c>
      <c r="M18" s="27" t="str">
        <f>IF(ISBLANK(Values!E17),"",Values!$M17)</f>
        <v>https://download.lenovo.com/Images/Parts/04Y2408/04Y2408_A.jpg</v>
      </c>
      <c r="N18" s="27" t="str">
        <f>IF(ISBLANK(Values!$F17),"",Values!N17)</f>
        <v>https://download.lenovo.com/Images/Parts/04Y2408/04Y2408_B.jpg</v>
      </c>
      <c r="O18" s="27" t="str">
        <f>IF(ISBLANK(Values!$F17),"",Values!O17)</f>
        <v>https://download.lenovo.com/Images/Parts/04Y2408/04Y2408_details.jpg</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Child</v>
      </c>
      <c r="X18" s="29" t="str">
        <f>IF(ISBLANK(Values!E17),"",Values!$B$13)</f>
        <v>Lenovo T540 parent</v>
      </c>
      <c r="Y18" s="31" t="str">
        <f>IF(ISBLANK(Values!E17),"","Size-Color")</f>
        <v>Size-Color</v>
      </c>
      <c r="Z18" s="29" t="str">
        <f>IF(ISBLANK(Values!E17),"","variation")</f>
        <v>variation</v>
      </c>
      <c r="AA18" s="1" t="str">
        <f>IF(ISBLANK(Values!E17),"",Values!$B$20)</f>
        <v>PartialUpdate</v>
      </c>
      <c r="AB18" s="1" t="str">
        <f>IF(ISBLANK(Values!E17),"",Values!$B$29)</f>
        <v>Clavier distribué par Tellus Remarketing, leader européen des claviers portables. Le clavier a été nettoyé, emballé et testé dans notre ligne de production au Danemark. Pour toute question de compatibilité, contactez-nous via le site Web d'Amazon.</v>
      </c>
      <c r="AI18" s="34" t="str">
        <f>IF(ISBLANK(Values!E17),"",IF(Values!I17,Values!$B$23,Values!$B$33))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8" s="32" t="str">
        <f>IF(ISBLANK(Values!E17),"",Values!$B$24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8" s="1" t="str">
        <f>IF(ISBLANK(Values!E17),"",Values!$B$25)</f>
        <v xml:space="preserve">♻️ PRODUIT ÉCOLOGIQUE - Achetez remis à neuf, ACHETEZ VERT! Réduisez plus de 80% de dioxyde de carbone en achetant nos claviers remis à neuf, par rapport à l'achat d'un nouveau clavier! </v>
      </c>
      <c r="AL18" s="1" t="str">
        <f>IF(ISBLANK(Values!E17),"",SUBSTITUTE(SUBSTITUTE(IF(Values!$J17, Values!$B$26, Values!$B$33), "{language}", Values!$H17), "{flag}", INDEX(options!$E$1:$E$20, Values!$V17)))</f>
        <v>👉  DISPOSITION - 🇵🇱 Polonais rétroéclairé.</v>
      </c>
      <c r="AM18" s="1" t="str">
        <f>SUBSTITUTE(IF(ISBLANK(Values!E17),"",Values!$B$27),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8" s="27" t="str">
        <f>IF(ISBLANK(Values!E17),"",Values!H17)</f>
        <v>Polonais</v>
      </c>
      <c r="AV18" s="1" t="str">
        <f>IF(ISBLANK(Values!E17),"",IF(Values!J17,"Backlit", "Non-Backlit"))</f>
        <v>Backlit</v>
      </c>
      <c r="AW18"/>
      <c r="BE18" s="1" t="str">
        <f>IF(ISBLANK(Values!E17),"","Professional Audience")</f>
        <v>Professional Audience</v>
      </c>
      <c r="BF18" s="1" t="str">
        <f>IF(ISBLANK(Values!E17),"","Consumer Audience")</f>
        <v>Consumer Audience</v>
      </c>
      <c r="BG18" s="1" t="str">
        <f>IF(ISBLANK(Values!E17),"","Adults")</f>
        <v>Adults</v>
      </c>
      <c r="BH18" s="1" t="str">
        <f>IF(ISBLANK(Values!E17),"","People")</f>
        <v>People</v>
      </c>
      <c r="CG18" s="1">
        <f>IF(ISBLANK(Values!E17),"",Values!$B$11)</f>
        <v>150</v>
      </c>
      <c r="CH18" s="1" t="str">
        <f>IF(ISBLANK(Values!E17),"","GR")</f>
        <v>GR</v>
      </c>
      <c r="CI18" s="1" t="str">
        <f>IF(ISBLANK(Values!E17),"",Values!$B$7)</f>
        <v>32</v>
      </c>
      <c r="CJ18" s="1" t="str">
        <f>IF(ISBLANK(Values!E17),"",Values!$B$8)</f>
        <v>18</v>
      </c>
      <c r="CK18" s="1" t="str">
        <f>IF(ISBLANK(Values!E17),"",Values!$B$9)</f>
        <v>2</v>
      </c>
      <c r="CL18" s="1" t="str">
        <f>IF(ISBLANK(Values!E17),"","CM")</f>
        <v>CM</v>
      </c>
      <c r="CO18" s="1" t="str">
        <f>IF(ISBLANK(Values!E17), "", IF(AND(Values!$B$37=options!$G$2, Values!$C17), "AMAZON_NA", IF(AND(Values!$B$37=options!$G$1, Values!$D17), "AMAZON_EU", "DEFAULT")))</f>
        <v>DEFAULT</v>
      </c>
      <c r="CP18" s="1" t="str">
        <f>IF(ISBLANK(Values!E17),"",Values!$B$7)</f>
        <v>32</v>
      </c>
      <c r="CQ18" s="1" t="str">
        <f>IF(ISBLANK(Values!E17),"",Values!$B$8)</f>
        <v>18</v>
      </c>
      <c r="CR18" s="1" t="str">
        <f>IF(ISBLANK(Values!E17),"",Values!$B$9)</f>
        <v>2</v>
      </c>
      <c r="CS18" s="1">
        <f>IF(ISBLANK(Values!E17),"",Values!$B$11)</f>
        <v>150</v>
      </c>
      <c r="CT18" s="1" t="str">
        <f>IF(ISBLANK(Values!E17),"","GR")</f>
        <v>GR</v>
      </c>
      <c r="CU18" s="1" t="str">
        <f>IF(ISBLANK(Values!E17),"","CM")</f>
        <v>CM</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8" s="1" t="str">
        <f>IF(ISBLANK(Values!E17),"","No")</f>
        <v>No</v>
      </c>
      <c r="DA18" s="1" t="str">
        <f>IF(ISBLANK(Values!E17),"","No")</f>
        <v>No</v>
      </c>
      <c r="DO18" s="1" t="str">
        <f>IF(ISBLANK(Values!E17),"","Parts")</f>
        <v>Parts</v>
      </c>
      <c r="DP18" s="1" t="str">
        <f>IF(ISBLANK(Values!E17),"",Values!$B$31)</f>
        <v>Garantie de 6 mois après la date de livraison. En cas de dysfonctionnement du clavier, une nouvelle unité ou une pièce de rechange pour le clavier du produit sera envoyée. En cas de tri des stocks, un remboursement complet est effectué.</v>
      </c>
      <c r="DY18" t="str">
        <f>IF(ISBLANK(Values!$E17), "", "not_applicable")</f>
        <v>not_applicable</v>
      </c>
      <c r="EI18" s="1" t="str">
        <f>IF(ISBLANK(Values!E17),"",Values!$B$31)</f>
        <v>Garantie de 6 mois après la date de livraison. En cas de dysfonctionnement du clavier, une nouvelle unité ou une pièce de rechange pour le clavier du produit sera envoyée. En cas de tri des stocks, un remboursement complet est effectué.</v>
      </c>
      <c r="ES18" s="1" t="str">
        <f>IF(ISBLANK(Values!E17),"","Amazon Tellus UPS")</f>
        <v>Amazon Tellus UPS</v>
      </c>
      <c r="EV18" s="1" t="str">
        <f>IF(ISBLANK(Values!E17),"","New")</f>
        <v>New</v>
      </c>
      <c r="FE18" s="1">
        <f>IF(ISBLANK(Values!E17),"",IF(CO18&lt;&gt;"DEFAULT", "", 3))</f>
        <v>3</v>
      </c>
      <c r="FH18" s="1" t="str">
        <f>IF(ISBLANK(Values!E17),"","FALSE")</f>
        <v>FALSE</v>
      </c>
      <c r="FI18" s="1" t="str">
        <f>IF(ISBLANK(Values!E17),"","FALSE")</f>
        <v>FALSE</v>
      </c>
      <c r="FJ18" s="1" t="str">
        <f>IF(ISBLANK(Values!E17),"","FALSE")</f>
        <v>FALSE</v>
      </c>
      <c r="FM18" s="1" t="str">
        <f>IF(ISBLANK(Values!E17),"","1")</f>
        <v>1</v>
      </c>
      <c r="FO18" s="27">
        <f>IF(IF(ISBLANK(Values!E17),"",IF(Values!J17, Values!$B$4, Values!$B$5))=0,"",IF(ISBLANK(Values!E17),"",IF(Values!J17, Values!$B$4, Values!$B$5)))</f>
        <v>61.99</v>
      </c>
      <c r="FP18" s="1" t="str">
        <f>IF(IF(ISBLANK(Values!E17),"",IF(Values!J17, Values!$B$4, Values!$B$5))=0,"",IF(ISBLANK(Values!E17),"","Percent"))</f>
        <v>Percent</v>
      </c>
      <c r="FQ18" s="1" t="str">
        <f>IF(IF(ISBLANK(Values!E17),"",IF(Values!J17, Values!$B$4, Values!$B$5))=0,"",IF(ISBLANK(Values!E17),"","2"))</f>
        <v>2</v>
      </c>
      <c r="FR18" s="1" t="str">
        <f>IF(IF(ISBLANK(Values!E17),"",IF(Values!J17, Values!$B$4, Values!$B$5))=0,"",IF(ISBLANK(Values!E17),"","3"))</f>
        <v>3</v>
      </c>
      <c r="FS18" s="1" t="str">
        <f>IF(IF(ISBLANK(Values!E17),"",IF(Values!J17, Values!$B$4, Values!$B$5))=0,"",IF(ISBLANK(Values!E17),"","5"))</f>
        <v>5</v>
      </c>
      <c r="FT18" s="1" t="str">
        <f>IF(IF(ISBLANK(Values!E17),"",IF(Values!J17, Values!$B$4, Values!$B$5))=0,"",IF(ISBLANK(Values!E17),"","6"))</f>
        <v>6</v>
      </c>
      <c r="FU18" s="1" t="str">
        <f>IF(IF(ISBLANK(Values!E17),"",IF(Values!J17, Values!$B$4, Values!$B$5))=0,"",IF(ISBLANK(Values!E17),"","10"))</f>
        <v>10</v>
      </c>
      <c r="FV18" s="1" t="str">
        <f>IF(IF(ISBLANK(Values!E17),"",IF(Values!J17, Values!$B$4, Values!$B$5))=0,"",IF(ISBLANK(Values!E17),"","10"))</f>
        <v>10</v>
      </c>
      <c r="GK18" s="61">
        <f>K18</f>
        <v>61.99</v>
      </c>
    </row>
    <row r="19" spans="1:193" ht="64" x14ac:dyDescent="0.2">
      <c r="A19" s="1" t="str">
        <f>IF(ISBLANK(Values!E18),"",IF(Values!$B$37="EU","computercomponent","computer"))</f>
        <v>computercomponent</v>
      </c>
      <c r="B19" s="33" t="str">
        <f>IF(ISBLANK(Values!E18),"",Values!F18)</f>
        <v>Lenovo T540 BL - PT</v>
      </c>
      <c r="C19" s="29" t="str">
        <f>IF(ISBLANK(Values!E18),"","TellusRem")</f>
        <v>TellusRem</v>
      </c>
      <c r="D19" s="28">
        <f>IF(ISBLANK(Values!E18),"",Values!E18)</f>
        <v>5714401540151</v>
      </c>
      <c r="E19" s="1" t="str">
        <f>IF(ISBLANK(Values!E18),"","EAN")</f>
        <v>EAN</v>
      </c>
      <c r="F19" s="27" t="str">
        <f>IF(ISBLANK(Values!E18),"",IF(Values!J18, SUBSTITUTE(Values!$B$1, "{language}", Values!H18) &amp; " " &amp;Values!$B$3, SUBSTITUTE(Values!$B$2, "{language}", Values!$H18) &amp; " " &amp;Values!$B$3))</f>
        <v>clavier de remplacement Portugais rétroéclairé pour Lenovo Thinkpad E531 T540 T540P T550 L540 W540 W550S W550 W541</v>
      </c>
      <c r="G19" s="29" t="str">
        <f>IF(ISBLANK(Values!E18),"",IF(Values!$B$20="PartialUpdate","","TellusRem"))</f>
        <v/>
      </c>
      <c r="H19" s="1" t="str">
        <f>IF(ISBLANK(Values!E18),"",Values!$B$16)</f>
        <v>computer-keyboards</v>
      </c>
      <c r="I19" s="1" t="str">
        <f>IF(ISBLANK(Values!E18),"","4730574031")</f>
        <v>4730574031</v>
      </c>
      <c r="J19" s="31" t="str">
        <f>IF(ISBLANK(Values!E18),"",Values!F18 )</f>
        <v>Lenovo T540 BL - PT</v>
      </c>
      <c r="K19" s="27">
        <f>IF(IF(ISBLANK(Values!E18),"",IF(Values!J18, Values!$B$4, Values!$B$5))=0,"",IF(ISBLANK(Values!E18),"",IF(Values!J18, Values!$B$4, Values!$B$5)))</f>
        <v>61.99</v>
      </c>
      <c r="L19" s="27">
        <f>IF(ISBLANK(Values!E18),"",IF($CO19="DEFAULT", Values!$B$18, ""))</f>
        <v>5</v>
      </c>
      <c r="M19" s="27" t="str">
        <f>IF(ISBLANK(Values!E18),"",Values!$M18)</f>
        <v>https://download.lenovo.com/Images/Parts/04Y2409/04Y2409_A.jpg</v>
      </c>
      <c r="N19" s="27" t="str">
        <f>IF(ISBLANK(Values!$F18),"",Values!N18)</f>
        <v>https://download.lenovo.com/Images/Parts/04Y2409/04Y2409_B.jpg</v>
      </c>
      <c r="O19" s="27" t="str">
        <f>IF(ISBLANK(Values!$F18),"",Values!O18)</f>
        <v>https://download.lenovo.com/Images/Parts/04Y2409/04Y2409_details.jpg</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Child</v>
      </c>
      <c r="X19" s="29" t="str">
        <f>IF(ISBLANK(Values!E18),"",Values!$B$13)</f>
        <v>Lenovo T540 parent</v>
      </c>
      <c r="Y19" s="31" t="str">
        <f>IF(ISBLANK(Values!E18),"","Size-Color")</f>
        <v>Size-Color</v>
      </c>
      <c r="Z19" s="29" t="str">
        <f>IF(ISBLANK(Values!E18),"","variation")</f>
        <v>variation</v>
      </c>
      <c r="AA19" s="1" t="str">
        <f>IF(ISBLANK(Values!E18),"",Values!$B$20)</f>
        <v>PartialUpdate</v>
      </c>
      <c r="AB19" s="1" t="str">
        <f>IF(ISBLANK(Values!E18),"",Values!$B$29)</f>
        <v>Clavier distribué par Tellus Remarketing, leader européen des claviers portables. Le clavier a été nettoyé, emballé et testé dans notre ligne de production au Danemark. Pour toute question de compatibilité, contactez-nous via le site Web d'Amazon.</v>
      </c>
      <c r="AI19" s="34" t="str">
        <f>IF(ISBLANK(Values!E18),"",IF(Values!I18,Values!$B$23,Values!$B$33))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19" s="32" t="str">
        <f>IF(ISBLANK(Values!E18),"",Values!$B$24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19" s="1" t="str">
        <f>IF(ISBLANK(Values!E18),"",Values!$B$25)</f>
        <v xml:space="preserve">♻️ PRODUIT ÉCOLOGIQUE - Achetez remis à neuf, ACHETEZ VERT! Réduisez plus de 80% de dioxyde de carbone en achetant nos claviers remis à neuf, par rapport à l'achat d'un nouveau clavier! </v>
      </c>
      <c r="AL19" s="1" t="str">
        <f>IF(ISBLANK(Values!E18),"",SUBSTITUTE(SUBSTITUTE(IF(Values!$J18, Values!$B$26, Values!$B$33), "{language}", Values!$H18), "{flag}", INDEX(options!$E$1:$E$20, Values!$V18)))</f>
        <v>👉  DISPOSITION - 🇵🇹 Portugais rétroéclairé.</v>
      </c>
      <c r="AM19" s="1" t="str">
        <f>SUBSTITUTE(IF(ISBLANK(Values!E18),"",Values!$B$27),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19" s="27" t="str">
        <f>IF(ISBLANK(Values!E18),"",Values!H18)</f>
        <v>Portugais</v>
      </c>
      <c r="AV19" s="1" t="str">
        <f>IF(ISBLANK(Values!E18),"",IF(Values!J18,"Backlit", "Non-Backlit"))</f>
        <v>Backlit</v>
      </c>
      <c r="AW19"/>
      <c r="BE19" s="1" t="str">
        <f>IF(ISBLANK(Values!E18),"","Professional Audience")</f>
        <v>Professional Audience</v>
      </c>
      <c r="BF19" s="1" t="str">
        <f>IF(ISBLANK(Values!E18),"","Consumer Audience")</f>
        <v>Consumer Audience</v>
      </c>
      <c r="BG19" s="1" t="str">
        <f>IF(ISBLANK(Values!E18),"","Adults")</f>
        <v>Adults</v>
      </c>
      <c r="BH19" s="1" t="str">
        <f>IF(ISBLANK(Values!E18),"","People")</f>
        <v>People</v>
      </c>
      <c r="CG19" s="1">
        <f>IF(ISBLANK(Values!E18),"",Values!$B$11)</f>
        <v>150</v>
      </c>
      <c r="CH19" s="1" t="str">
        <f>IF(ISBLANK(Values!E18),"","GR")</f>
        <v>GR</v>
      </c>
      <c r="CI19" s="1" t="str">
        <f>IF(ISBLANK(Values!E18),"",Values!$B$7)</f>
        <v>32</v>
      </c>
      <c r="CJ19" s="1" t="str">
        <f>IF(ISBLANK(Values!E18),"",Values!$B$8)</f>
        <v>18</v>
      </c>
      <c r="CK19" s="1" t="str">
        <f>IF(ISBLANK(Values!E18),"",Values!$B$9)</f>
        <v>2</v>
      </c>
      <c r="CL19" s="1" t="str">
        <f>IF(ISBLANK(Values!E18),"","CM")</f>
        <v>CM</v>
      </c>
      <c r="CO19" s="1" t="str">
        <f>IF(ISBLANK(Values!E18), "", IF(AND(Values!$B$37=options!$G$2, Values!$C18), "AMAZON_NA", IF(AND(Values!$B$37=options!$G$1, Values!$D18), "AMAZON_EU", "DEFAULT")))</f>
        <v>DEFAULT</v>
      </c>
      <c r="CP19" s="1" t="str">
        <f>IF(ISBLANK(Values!E18),"",Values!$B$7)</f>
        <v>32</v>
      </c>
      <c r="CQ19" s="1" t="str">
        <f>IF(ISBLANK(Values!E18),"",Values!$B$8)</f>
        <v>18</v>
      </c>
      <c r="CR19" s="1" t="str">
        <f>IF(ISBLANK(Values!E18),"",Values!$B$9)</f>
        <v>2</v>
      </c>
      <c r="CS19" s="1">
        <f>IF(ISBLANK(Values!E18),"",Values!$B$11)</f>
        <v>150</v>
      </c>
      <c r="CT19" s="1" t="str">
        <f>IF(ISBLANK(Values!E18),"","GR")</f>
        <v>GR</v>
      </c>
      <c r="CU19" s="1" t="str">
        <f>IF(ISBLANK(Values!E18),"","CM")</f>
        <v>CM</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19" s="1" t="str">
        <f>IF(ISBLANK(Values!E18),"","No")</f>
        <v>No</v>
      </c>
      <c r="DA19" s="1" t="str">
        <f>IF(ISBLANK(Values!E18),"","No")</f>
        <v>No</v>
      </c>
      <c r="DO19" s="1" t="str">
        <f>IF(ISBLANK(Values!E18),"","Parts")</f>
        <v>Parts</v>
      </c>
      <c r="DP19" s="1" t="str">
        <f>IF(ISBLANK(Values!E18),"",Values!$B$31)</f>
        <v>Garantie de 6 mois après la date de livraison. En cas de dysfonctionnement du clavier, une nouvelle unité ou une pièce de rechange pour le clavier du produit sera envoyée. En cas de tri des stocks, un remboursement complet est effectué.</v>
      </c>
      <c r="DY19" t="str">
        <f>IF(ISBLANK(Values!$E18), "", "not_applicable")</f>
        <v>not_applicable</v>
      </c>
      <c r="EI19" s="1" t="str">
        <f>IF(ISBLANK(Values!E18),"",Values!$B$31)</f>
        <v>Garantie de 6 mois après la date de livraison. En cas de dysfonctionnement du clavier, une nouvelle unité ou une pièce de rechange pour le clavier du produit sera envoyée. En cas de tri des stocks, un remboursement complet est effectué.</v>
      </c>
      <c r="ES19" s="1" t="str">
        <f>IF(ISBLANK(Values!E18),"","Amazon Tellus UPS")</f>
        <v>Amazon Tellus UPS</v>
      </c>
      <c r="EV19" s="1" t="str">
        <f>IF(ISBLANK(Values!E18),"","New")</f>
        <v>New</v>
      </c>
      <c r="FE19" s="1">
        <f>IF(ISBLANK(Values!E18),"",IF(CO19&lt;&gt;"DEFAULT", "", 3))</f>
        <v>3</v>
      </c>
      <c r="FH19" s="1" t="str">
        <f>IF(ISBLANK(Values!E18),"","FALSE")</f>
        <v>FALSE</v>
      </c>
      <c r="FI19" s="1" t="str">
        <f>IF(ISBLANK(Values!E18),"","FALSE")</f>
        <v>FALSE</v>
      </c>
      <c r="FJ19" s="1" t="str">
        <f>IF(ISBLANK(Values!E18),"","FALSE")</f>
        <v>FALSE</v>
      </c>
      <c r="FM19" s="1" t="str">
        <f>IF(ISBLANK(Values!E18),"","1")</f>
        <v>1</v>
      </c>
      <c r="FO19" s="27">
        <f>IF(IF(ISBLANK(Values!E18),"",IF(Values!J18, Values!$B$4, Values!$B$5))=0,"",IF(ISBLANK(Values!E18),"",IF(Values!J18, Values!$B$4, Values!$B$5)))</f>
        <v>61.99</v>
      </c>
      <c r="FP19" s="1" t="str">
        <f>IF(IF(ISBLANK(Values!E18),"",IF(Values!J18, Values!$B$4, Values!$B$5))=0,"",IF(ISBLANK(Values!E18),"","Percent"))</f>
        <v>Percent</v>
      </c>
      <c r="FQ19" s="1" t="str">
        <f>IF(IF(ISBLANK(Values!E18),"",IF(Values!J18, Values!$B$4, Values!$B$5))=0,"",IF(ISBLANK(Values!E18),"","2"))</f>
        <v>2</v>
      </c>
      <c r="FR19" s="1" t="str">
        <f>IF(IF(ISBLANK(Values!E18),"",IF(Values!J18, Values!$B$4, Values!$B$5))=0,"",IF(ISBLANK(Values!E18),"","3"))</f>
        <v>3</v>
      </c>
      <c r="FS19" s="1" t="str">
        <f>IF(IF(ISBLANK(Values!E18),"",IF(Values!J18, Values!$B$4, Values!$B$5))=0,"",IF(ISBLANK(Values!E18),"","5"))</f>
        <v>5</v>
      </c>
      <c r="FT19" s="1" t="str">
        <f>IF(IF(ISBLANK(Values!E18),"",IF(Values!J18, Values!$B$4, Values!$B$5))=0,"",IF(ISBLANK(Values!E18),"","6"))</f>
        <v>6</v>
      </c>
      <c r="FU19" s="1" t="str">
        <f>IF(IF(ISBLANK(Values!E18),"",IF(Values!J18, Values!$B$4, Values!$B$5))=0,"",IF(ISBLANK(Values!E18),"","10"))</f>
        <v>10</v>
      </c>
      <c r="FV19" s="1" t="str">
        <f>IF(IF(ISBLANK(Values!E18),"",IF(Values!J18, Values!$B$4, Values!$B$5))=0,"",IF(ISBLANK(Values!E18),"","10"))</f>
        <v>10</v>
      </c>
      <c r="GK19" s="61">
        <f>K19</f>
        <v>61.99</v>
      </c>
    </row>
    <row r="20" spans="1:193" ht="64" x14ac:dyDescent="0.2">
      <c r="A20" s="1" t="str">
        <f>IF(ISBLANK(Values!E19),"",IF(Values!$B$37="EU","computercomponent","computer"))</f>
        <v>computercomponent</v>
      </c>
      <c r="B20" s="33" t="str">
        <f>IF(ISBLANK(Values!E19),"",Values!F19)</f>
        <v>Lenovo T540 BL - SE/FI</v>
      </c>
      <c r="C20" s="29" t="str">
        <f>IF(ISBLANK(Values!E19),"","TellusRem")</f>
        <v>TellusRem</v>
      </c>
      <c r="D20" s="28">
        <f>IF(ISBLANK(Values!E19),"",Values!E19)</f>
        <v>5714401540168</v>
      </c>
      <c r="E20" s="1" t="str">
        <f>IF(ISBLANK(Values!E19),"","EAN")</f>
        <v>EAN</v>
      </c>
      <c r="F20" s="27" t="str">
        <f>IF(ISBLANK(Values!E19),"",IF(Values!J19, SUBSTITUTE(Values!$B$1, "{language}", Values!H19) &amp; " " &amp;Values!$B$3, SUBSTITUTE(Values!$B$2, "{language}", Values!$H19) &amp; " " &amp;Values!$B$3))</f>
        <v>clavier de remplacement Suédois – Finlandais rétroéclairé pour Lenovo Thinkpad E531 T540 T540P T550 L540 W540 W550S W550 W541</v>
      </c>
      <c r="G20" s="29" t="str">
        <f>IF(ISBLANK(Values!E19),"",IF(Values!$B$20="PartialUpdate","","TellusRem"))</f>
        <v/>
      </c>
      <c r="H20" s="1" t="str">
        <f>IF(ISBLANK(Values!E19),"",Values!$B$16)</f>
        <v>computer-keyboards</v>
      </c>
      <c r="I20" s="1" t="str">
        <f>IF(ISBLANK(Values!E19),"","4730574031")</f>
        <v>4730574031</v>
      </c>
      <c r="J20" s="31" t="str">
        <f>IF(ISBLANK(Values!E19),"",Values!F19 )</f>
        <v>Lenovo T540 BL - SE/FI</v>
      </c>
      <c r="K20" s="27">
        <f>IF(IF(ISBLANK(Values!E19),"",IF(Values!J19, Values!$B$4, Values!$B$5))=0,"",IF(ISBLANK(Values!E19),"",IF(Values!J19, Values!$B$4, Values!$B$5)))</f>
        <v>61.99</v>
      </c>
      <c r="L20" s="27">
        <f>IF(ISBLANK(Values!E19),"",IF($CO20="DEFAULT", Values!$B$18, ""))</f>
        <v>5</v>
      </c>
      <c r="M20" s="27" t="str">
        <f>IF(ISBLANK(Values!E19),"",Values!$M19)</f>
        <v>https://download.lenovo.com/Images/Parts/04Y2491/04Y2491_A.jpg</v>
      </c>
      <c r="N20" s="27" t="str">
        <f>IF(ISBLANK(Values!$F19),"",Values!N19)</f>
        <v>https://download.lenovo.com/Images/Parts/04Y2491/04Y2491_B.jpg</v>
      </c>
      <c r="O20" s="27" t="str">
        <f>IF(ISBLANK(Values!$F19),"",Values!O19)</f>
        <v>https://download.lenovo.com/Images/Parts/04Y2491/04Y2491_details.jpg</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Child</v>
      </c>
      <c r="X20" s="29" t="str">
        <f>IF(ISBLANK(Values!E19),"",Values!$B$13)</f>
        <v>Lenovo T540 parent</v>
      </c>
      <c r="Y20" s="31" t="str">
        <f>IF(ISBLANK(Values!E19),"","Size-Color")</f>
        <v>Size-Color</v>
      </c>
      <c r="Z20" s="29" t="str">
        <f>IF(ISBLANK(Values!E19),"","variation")</f>
        <v>variation</v>
      </c>
      <c r="AA20" s="1" t="str">
        <f>IF(ISBLANK(Values!E19),"",Values!$B$20)</f>
        <v>PartialUpdate</v>
      </c>
      <c r="AB20" s="1" t="str">
        <f>IF(ISBLANK(Values!E19),"",Values!$B$29)</f>
        <v>Clavier distribué par Tellus Remarketing, leader européen des claviers portables. Le clavier a été nettoyé, emballé et testé dans notre ligne de production au Danemark. Pour toute question de compatibilité, contactez-nous via le site Web d'Amazon.</v>
      </c>
      <c r="AI20" s="34" t="str">
        <f>IF(ISBLANK(Values!E19),"",IF(Values!I19,Values!$B$23,Values!$B$33))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0" s="32" t="str">
        <f>IF(ISBLANK(Values!E19),"",Values!$B$24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20" s="1" t="str">
        <f>IF(ISBLANK(Values!E19),"",Values!$B$25)</f>
        <v xml:space="preserve">♻️ PRODUIT ÉCOLOGIQUE - Achetez remis à neuf, ACHETEZ VERT! Réduisez plus de 80% de dioxyde de carbone en achetant nos claviers remis à neuf, par rapport à l'achat d'un nouveau clavier! </v>
      </c>
      <c r="AL20" s="1" t="str">
        <f>IF(ISBLANK(Values!E19),"",SUBSTITUTE(SUBSTITUTE(IF(Values!$J19, Values!$B$26, Values!$B$33), "{language}", Values!$H19), "{flag}", INDEX(options!$E$1:$E$20, Values!$V19)))</f>
        <v>👉  DISPOSITION - 🇸🇪 🇫🇮 Suédois – Finlandais rétroéclairé.</v>
      </c>
      <c r="AM20" s="1" t="str">
        <f>SUBSTITUTE(IF(ISBLANK(Values!E19),"",Values!$B$27),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20" s="27" t="str">
        <f>IF(ISBLANK(Values!E19),"",Values!H19)</f>
        <v>Suédois – Finlandais</v>
      </c>
      <c r="AV20" s="1" t="str">
        <f>IF(ISBLANK(Values!E19),"",IF(Values!J19,"Backlit", "Non-Backlit"))</f>
        <v>Backlit</v>
      </c>
      <c r="AW20"/>
      <c r="BE20" s="1" t="str">
        <f>IF(ISBLANK(Values!E19),"","Professional Audience")</f>
        <v>Professional Audience</v>
      </c>
      <c r="BF20" s="1" t="str">
        <f>IF(ISBLANK(Values!E19),"","Consumer Audience")</f>
        <v>Consumer Audience</v>
      </c>
      <c r="BG20" s="1" t="str">
        <f>IF(ISBLANK(Values!E19),"","Adults")</f>
        <v>Adults</v>
      </c>
      <c r="BH20" s="1" t="str">
        <f>IF(ISBLANK(Values!E19),"","People")</f>
        <v>People</v>
      </c>
      <c r="CG20" s="1">
        <f>IF(ISBLANK(Values!E19),"",Values!$B$11)</f>
        <v>150</v>
      </c>
      <c r="CH20" s="1" t="str">
        <f>IF(ISBLANK(Values!E19),"","GR")</f>
        <v>GR</v>
      </c>
      <c r="CI20" s="1" t="str">
        <f>IF(ISBLANK(Values!E19),"",Values!$B$7)</f>
        <v>32</v>
      </c>
      <c r="CJ20" s="1" t="str">
        <f>IF(ISBLANK(Values!E19),"",Values!$B$8)</f>
        <v>18</v>
      </c>
      <c r="CK20" s="1" t="str">
        <f>IF(ISBLANK(Values!E19),"",Values!$B$9)</f>
        <v>2</v>
      </c>
      <c r="CL20" s="1" t="str">
        <f>IF(ISBLANK(Values!E19),"","CM")</f>
        <v>CM</v>
      </c>
      <c r="CO20" s="1" t="str">
        <f>IF(ISBLANK(Values!E19), "", IF(AND(Values!$B$37=options!$G$2, Values!$C19), "AMAZON_NA", IF(AND(Values!$B$37=options!$G$1, Values!$D19), "AMAZON_EU", "DEFAULT")))</f>
        <v>DEFAULT</v>
      </c>
      <c r="CP20" s="1" t="str">
        <f>IF(ISBLANK(Values!E19),"",Values!$B$7)</f>
        <v>32</v>
      </c>
      <c r="CQ20" s="1" t="str">
        <f>IF(ISBLANK(Values!E19),"",Values!$B$8)</f>
        <v>18</v>
      </c>
      <c r="CR20" s="1" t="str">
        <f>IF(ISBLANK(Values!E19),"",Values!$B$9)</f>
        <v>2</v>
      </c>
      <c r="CS20" s="1">
        <f>IF(ISBLANK(Values!E19),"",Values!$B$11)</f>
        <v>150</v>
      </c>
      <c r="CT20" s="1" t="str">
        <f>IF(ISBLANK(Values!E19),"","GR")</f>
        <v>GR</v>
      </c>
      <c r="CU20" s="1" t="str">
        <f>IF(ISBLANK(Values!E19),"","CM")</f>
        <v>CM</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20" s="1" t="str">
        <f>IF(ISBLANK(Values!E19),"","No")</f>
        <v>No</v>
      </c>
      <c r="DA20" s="1" t="str">
        <f>IF(ISBLANK(Values!E19),"","No")</f>
        <v>No</v>
      </c>
      <c r="DO20" s="1" t="str">
        <f>IF(ISBLANK(Values!E19),"","Parts")</f>
        <v>Parts</v>
      </c>
      <c r="DP20" s="1" t="str">
        <f>IF(ISBLANK(Values!E19),"",Values!$B$31)</f>
        <v>Garantie de 6 mois après la date de livraison. En cas de dysfonctionnement du clavier, une nouvelle unité ou une pièce de rechange pour le clavier du produit sera envoyée. En cas de tri des stocks, un remboursement complet est effectué.</v>
      </c>
      <c r="DY20" t="str">
        <f>IF(ISBLANK(Values!$E19), "", "not_applicable")</f>
        <v>not_applicable</v>
      </c>
      <c r="EI20" s="1" t="str">
        <f>IF(ISBLANK(Values!E19),"",Values!$B$31)</f>
        <v>Garantie de 6 mois après la date de livraison. En cas de dysfonctionnement du clavier, une nouvelle unité ou une pièce de rechange pour le clavier du produit sera envoyée. En cas de tri des stocks, un remboursement complet est effectué.</v>
      </c>
      <c r="ES20" s="1" t="str">
        <f>IF(ISBLANK(Values!E19),"","Amazon Tellus UPS")</f>
        <v>Amazon Tellus UPS</v>
      </c>
      <c r="EV20" s="1" t="str">
        <f>IF(ISBLANK(Values!E19),"","New")</f>
        <v>New</v>
      </c>
      <c r="FE20" s="1">
        <f>IF(ISBLANK(Values!E19),"",IF(CO20&lt;&gt;"DEFAULT", "", 3))</f>
        <v>3</v>
      </c>
      <c r="FH20" s="1" t="str">
        <f>IF(ISBLANK(Values!E19),"","FALSE")</f>
        <v>FALSE</v>
      </c>
      <c r="FI20" s="1" t="str">
        <f>IF(ISBLANK(Values!E19),"","FALSE")</f>
        <v>FALSE</v>
      </c>
      <c r="FJ20" s="1" t="str">
        <f>IF(ISBLANK(Values!E19),"","FALSE")</f>
        <v>FALSE</v>
      </c>
      <c r="FM20" s="1" t="str">
        <f>IF(ISBLANK(Values!E19),"","1")</f>
        <v>1</v>
      </c>
      <c r="FO20" s="27">
        <f>IF(IF(ISBLANK(Values!E19),"",IF(Values!J19, Values!$B$4, Values!$B$5))=0,"",IF(ISBLANK(Values!E19),"",IF(Values!J19, Values!$B$4, Values!$B$5)))</f>
        <v>61.99</v>
      </c>
      <c r="FP20" s="1" t="str">
        <f>IF(IF(ISBLANK(Values!E19),"",IF(Values!J19, Values!$B$4, Values!$B$5))=0,"",IF(ISBLANK(Values!E19),"","Percent"))</f>
        <v>Percent</v>
      </c>
      <c r="FQ20" s="1" t="str">
        <f>IF(IF(ISBLANK(Values!E19),"",IF(Values!J19, Values!$B$4, Values!$B$5))=0,"",IF(ISBLANK(Values!E19),"","2"))</f>
        <v>2</v>
      </c>
      <c r="FR20" s="1" t="str">
        <f>IF(IF(ISBLANK(Values!E19),"",IF(Values!J19, Values!$B$4, Values!$B$5))=0,"",IF(ISBLANK(Values!E19),"","3"))</f>
        <v>3</v>
      </c>
      <c r="FS20" s="1" t="str">
        <f>IF(IF(ISBLANK(Values!E19),"",IF(Values!J19, Values!$B$4, Values!$B$5))=0,"",IF(ISBLANK(Values!E19),"","5"))</f>
        <v>5</v>
      </c>
      <c r="FT20" s="1" t="str">
        <f>IF(IF(ISBLANK(Values!E19),"",IF(Values!J19, Values!$B$4, Values!$B$5))=0,"",IF(ISBLANK(Values!E19),"","6"))</f>
        <v>6</v>
      </c>
      <c r="FU20" s="1" t="str">
        <f>IF(IF(ISBLANK(Values!E19),"",IF(Values!J19, Values!$B$4, Values!$B$5))=0,"",IF(ISBLANK(Values!E19),"","10"))</f>
        <v>10</v>
      </c>
      <c r="FV20" s="1" t="str">
        <f>IF(IF(ISBLANK(Values!E19),"",IF(Values!J19, Values!$B$4, Values!$B$5))=0,"",IF(ISBLANK(Values!E19),"","10"))</f>
        <v>10</v>
      </c>
      <c r="GK20" s="61">
        <f>K20</f>
        <v>61.99</v>
      </c>
    </row>
    <row r="21" spans="1:193" ht="64" x14ac:dyDescent="0.2">
      <c r="A21" s="1" t="str">
        <f>IF(ISBLANK(Values!E20),"",IF(Values!$B$37="EU","computercomponent","computer"))</f>
        <v>computercomponent</v>
      </c>
      <c r="B21" s="33" t="str">
        <f>IF(ISBLANK(Values!E20),"",Values!F20)</f>
        <v>Lenovo T540 BL - CH</v>
      </c>
      <c r="C21" s="29" t="str">
        <f>IF(ISBLANK(Values!E20),"","TellusRem")</f>
        <v>TellusRem</v>
      </c>
      <c r="D21" s="28">
        <f>IF(ISBLANK(Values!E20),"",Values!E20)</f>
        <v>5714401540175</v>
      </c>
      <c r="E21" s="1" t="str">
        <f>IF(ISBLANK(Values!E20),"","EAN")</f>
        <v>EAN</v>
      </c>
      <c r="F21" s="27" t="str">
        <f>IF(ISBLANK(Values!E20),"",IF(Values!J20, SUBSTITUTE(Values!$B$1, "{language}", Values!H20) &amp; " " &amp;Values!$B$3, SUBSTITUTE(Values!$B$2, "{language}", Values!$H20) &amp; " " &amp;Values!$B$3))</f>
        <v>clavier de remplacement Suisse rétroéclairé pour Lenovo Thinkpad E531 T540 T540P T550 L540 W540 W550S W550 W541</v>
      </c>
      <c r="G21" s="29" t="str">
        <f>IF(ISBLANK(Values!E20),"",IF(Values!$B$20="PartialUpdate","","TellusRem"))</f>
        <v/>
      </c>
      <c r="H21" s="1" t="str">
        <f>IF(ISBLANK(Values!E20),"",Values!$B$16)</f>
        <v>computer-keyboards</v>
      </c>
      <c r="I21" s="1" t="str">
        <f>IF(ISBLANK(Values!E20),"","4730574031")</f>
        <v>4730574031</v>
      </c>
      <c r="J21" s="31" t="str">
        <f>IF(ISBLANK(Values!E20),"",Values!F20 )</f>
        <v>Lenovo T540 BL - CH</v>
      </c>
      <c r="K21" s="27">
        <f>IF(IF(ISBLANK(Values!E20),"",IF(Values!J20, Values!$B$4, Values!$B$5))=0,"",IF(ISBLANK(Values!E20),"",IF(Values!J20, Values!$B$4, Values!$B$5)))</f>
        <v>61.99</v>
      </c>
      <c r="L21" s="27" t="str">
        <f>IF(ISBLANK(Values!E20),"",IF($CO21="DEFAULT", Values!$B$18, ""))</f>
        <v/>
      </c>
      <c r="M21" s="27" t="str">
        <f>IF(ISBLANK(Values!E20),"",Values!$M20)</f>
        <v>https://download.lenovo.com/Images/Parts/04Y2414/04Y2414_A.jpg</v>
      </c>
      <c r="N21" s="27" t="str">
        <f>IF(ISBLANK(Values!$F20),"",Values!N20)</f>
        <v>https://download.lenovo.com/Images/Parts/04Y2414/04Y2414_B.jpg</v>
      </c>
      <c r="O21" s="27" t="str">
        <f>IF(ISBLANK(Values!$F20),"",Values!O20)</f>
        <v>https://download.lenovo.com/Images/Parts/04Y2414/04Y2414_details.jpg</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Child</v>
      </c>
      <c r="X21" s="29" t="str">
        <f>IF(ISBLANK(Values!E20),"",Values!$B$13)</f>
        <v>Lenovo T540 parent</v>
      </c>
      <c r="Y21" s="31" t="str">
        <f>IF(ISBLANK(Values!E20),"","Size-Color")</f>
        <v>Size-Color</v>
      </c>
      <c r="Z21" s="29" t="str">
        <f>IF(ISBLANK(Values!E20),"","variation")</f>
        <v>variation</v>
      </c>
      <c r="AA21" s="1" t="str">
        <f>IF(ISBLANK(Values!E20),"",Values!$B$20)</f>
        <v>PartialUpdate</v>
      </c>
      <c r="AB21" s="1" t="str">
        <f>IF(ISBLANK(Values!E20),"",Values!$B$29)</f>
        <v>Clavier distribué par Tellus Remarketing, leader européen des claviers portables. Le clavier a été nettoyé, emballé et testé dans notre ligne de production au Danemark. Pour toute question de compatibilité, contactez-nous via le site Web d'Amazon.</v>
      </c>
      <c r="AI21" s="34" t="str">
        <f>IF(ISBLANK(Values!E20),"",IF(Values!I20,Values!$B$23,Values!$B$33))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1" s="32" t="str">
        <f>IF(ISBLANK(Values!E20),"",Values!$B$24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21" s="1" t="str">
        <f>IF(ISBLANK(Values!E20),"",Values!$B$25)</f>
        <v xml:space="preserve">♻️ PRODUIT ÉCOLOGIQUE - Achetez remis à neuf, ACHETEZ VERT! Réduisez plus de 80% de dioxyde de carbone en achetant nos claviers remis à neuf, par rapport à l'achat d'un nouveau clavier! </v>
      </c>
      <c r="AL21" s="1" t="str">
        <f>IF(ISBLANK(Values!E20),"",SUBSTITUTE(SUBSTITUTE(IF(Values!$J20, Values!$B$26, Values!$B$33), "{language}", Values!$H20), "{flag}", INDEX(options!$E$1:$E$20, Values!$V20)))</f>
        <v>👉  DISPOSITION - 🇨🇭 Suisse rétroéclairé.</v>
      </c>
      <c r="AM21" s="1" t="str">
        <f>SUBSTITUTE(IF(ISBLANK(Values!E20),"",Values!$B$27),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21" s="27" t="str">
        <f>IF(ISBLANK(Values!E20),"",Values!H20)</f>
        <v>Suisse</v>
      </c>
      <c r="AV21" s="1" t="str">
        <f>IF(ISBLANK(Values!E20),"",IF(Values!J20,"Backlit", "Non-Backlit"))</f>
        <v>Backlit</v>
      </c>
      <c r="AW21"/>
      <c r="BE21" s="1" t="str">
        <f>IF(ISBLANK(Values!E20),"","Professional Audience")</f>
        <v>Professional Audience</v>
      </c>
      <c r="BF21" s="1" t="str">
        <f>IF(ISBLANK(Values!E20),"","Consumer Audience")</f>
        <v>Consumer Audience</v>
      </c>
      <c r="BG21" s="1" t="str">
        <f>IF(ISBLANK(Values!E20),"","Adults")</f>
        <v>Adults</v>
      </c>
      <c r="BH21" s="1" t="str">
        <f>IF(ISBLANK(Values!E20),"","People")</f>
        <v>People</v>
      </c>
      <c r="CG21" s="1">
        <f>IF(ISBLANK(Values!E20),"",Values!$B$11)</f>
        <v>150</v>
      </c>
      <c r="CH21" s="1" t="str">
        <f>IF(ISBLANK(Values!E20),"","GR")</f>
        <v>GR</v>
      </c>
      <c r="CI21" s="1" t="str">
        <f>IF(ISBLANK(Values!E20),"",Values!$B$7)</f>
        <v>32</v>
      </c>
      <c r="CJ21" s="1" t="str">
        <f>IF(ISBLANK(Values!E20),"",Values!$B$8)</f>
        <v>18</v>
      </c>
      <c r="CK21" s="1" t="str">
        <f>IF(ISBLANK(Values!E20),"",Values!$B$9)</f>
        <v>2</v>
      </c>
      <c r="CL21" s="1" t="str">
        <f>IF(ISBLANK(Values!E20),"","CM")</f>
        <v>CM</v>
      </c>
      <c r="CO21" s="1" t="str">
        <f>IF(ISBLANK(Values!E20), "", IF(AND(Values!$B$37=options!$G$2, Values!$C20), "AMAZON_NA", IF(AND(Values!$B$37=options!$G$1, Values!$D20), "AMAZON_EU", "DEFAULT")))</f>
        <v>AMAZON_EU</v>
      </c>
      <c r="CP21" s="1" t="str">
        <f>IF(ISBLANK(Values!E20),"",Values!$B$7)</f>
        <v>32</v>
      </c>
      <c r="CQ21" s="1" t="str">
        <f>IF(ISBLANK(Values!E20),"",Values!$B$8)</f>
        <v>18</v>
      </c>
      <c r="CR21" s="1" t="str">
        <f>IF(ISBLANK(Values!E20),"",Values!$B$9)</f>
        <v>2</v>
      </c>
      <c r="CS21" s="1">
        <f>IF(ISBLANK(Values!E20),"",Values!$B$11)</f>
        <v>150</v>
      </c>
      <c r="CT21" s="1" t="str">
        <f>IF(ISBLANK(Values!E20),"","GR")</f>
        <v>GR</v>
      </c>
      <c r="CU21" s="1" t="str">
        <f>IF(ISBLANK(Values!E20),"","CM")</f>
        <v>CM</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21" s="1" t="str">
        <f>IF(ISBLANK(Values!E20),"","No")</f>
        <v>No</v>
      </c>
      <c r="DA21" s="1" t="str">
        <f>IF(ISBLANK(Values!E20),"","No")</f>
        <v>No</v>
      </c>
      <c r="DO21" s="1" t="str">
        <f>IF(ISBLANK(Values!E20),"","Parts")</f>
        <v>Parts</v>
      </c>
      <c r="DP21" s="1" t="str">
        <f>IF(ISBLANK(Values!E20),"",Values!$B$31)</f>
        <v>Garantie de 6 mois après la date de livraison. En cas de dysfonctionnement du clavier, une nouvelle unité ou une pièce de rechange pour le clavier du produit sera envoyée. En cas de tri des stocks, un remboursement complet est effectué.</v>
      </c>
      <c r="DY21" t="str">
        <f>IF(ISBLANK(Values!$E20), "", "not_applicable")</f>
        <v>not_applicable</v>
      </c>
      <c r="EI21" s="1" t="str">
        <f>IF(ISBLANK(Values!E20),"",Values!$B$31)</f>
        <v>Garantie de 6 mois après la date de livraison. En cas de dysfonctionnement du clavier, une nouvelle unité ou une pièce de rechange pour le clavier du produit sera envoyée. En cas de tri des stocks, un remboursement complet est effectué.</v>
      </c>
      <c r="ES21" s="1" t="str">
        <f>IF(ISBLANK(Values!E20),"","Amazon Tellus UPS")</f>
        <v>Amazon Tellus UPS</v>
      </c>
      <c r="EV21" s="1" t="str">
        <f>IF(ISBLANK(Values!E20),"","New")</f>
        <v>New</v>
      </c>
      <c r="FE21" s="1" t="str">
        <f>IF(ISBLANK(Values!E20),"",IF(CO21&lt;&gt;"DEFAULT", "", 3))</f>
        <v/>
      </c>
      <c r="FH21" s="1" t="str">
        <f>IF(ISBLANK(Values!E20),"","FALSE")</f>
        <v>FALSE</v>
      </c>
      <c r="FI21" s="1" t="str">
        <f>IF(ISBLANK(Values!E20),"","FALSE")</f>
        <v>FALSE</v>
      </c>
      <c r="FJ21" s="1" t="str">
        <f>IF(ISBLANK(Values!E20),"","FALSE")</f>
        <v>FALSE</v>
      </c>
      <c r="FM21" s="1" t="str">
        <f>IF(ISBLANK(Values!E20),"","1")</f>
        <v>1</v>
      </c>
      <c r="FO21" s="27">
        <f>IF(IF(ISBLANK(Values!E20),"",IF(Values!J20, Values!$B$4, Values!$B$5))=0,"",IF(ISBLANK(Values!E20),"",IF(Values!J20, Values!$B$4, Values!$B$5)))</f>
        <v>61.99</v>
      </c>
      <c r="FP21" s="1" t="str">
        <f>IF(IF(ISBLANK(Values!E20),"",IF(Values!J20, Values!$B$4, Values!$B$5))=0,"",IF(ISBLANK(Values!E20),"","Percent"))</f>
        <v>Percent</v>
      </c>
      <c r="FQ21" s="1" t="str">
        <f>IF(IF(ISBLANK(Values!E20),"",IF(Values!J20, Values!$B$4, Values!$B$5))=0,"",IF(ISBLANK(Values!E20),"","2"))</f>
        <v>2</v>
      </c>
      <c r="FR21" s="1" t="str">
        <f>IF(IF(ISBLANK(Values!E20),"",IF(Values!J20, Values!$B$4, Values!$B$5))=0,"",IF(ISBLANK(Values!E20),"","3"))</f>
        <v>3</v>
      </c>
      <c r="FS21" s="1" t="str">
        <f>IF(IF(ISBLANK(Values!E20),"",IF(Values!J20, Values!$B$4, Values!$B$5))=0,"",IF(ISBLANK(Values!E20),"","5"))</f>
        <v>5</v>
      </c>
      <c r="FT21" s="1" t="str">
        <f>IF(IF(ISBLANK(Values!E20),"",IF(Values!J20, Values!$B$4, Values!$B$5))=0,"",IF(ISBLANK(Values!E20),"","6"))</f>
        <v>6</v>
      </c>
      <c r="FU21" s="1" t="str">
        <f>IF(IF(ISBLANK(Values!E20),"",IF(Values!J20, Values!$B$4, Values!$B$5))=0,"",IF(ISBLANK(Values!E20),"","10"))</f>
        <v>10</v>
      </c>
      <c r="FV21" s="1" t="str">
        <f>IF(IF(ISBLANK(Values!E20),"",IF(Values!J20, Values!$B$4, Values!$B$5))=0,"",IF(ISBLANK(Values!E20),"","10"))</f>
        <v>10</v>
      </c>
      <c r="GK21" s="61">
        <f>K21</f>
        <v>61.99</v>
      </c>
    </row>
    <row r="22" spans="1:193" ht="64" x14ac:dyDescent="0.2">
      <c r="A22" s="1" t="str">
        <f>IF(ISBLANK(Values!E21),"",IF(Values!$B$37="EU","computercomponent","computer"))</f>
        <v>computercomponent</v>
      </c>
      <c r="B22" s="33" t="str">
        <f>IF(ISBLANK(Values!E21),"",Values!F21)</f>
        <v>Lenovo T540 BL - US INT</v>
      </c>
      <c r="C22" s="29" t="str">
        <f>IF(ISBLANK(Values!E21),"","TellusRem")</f>
        <v>TellusRem</v>
      </c>
      <c r="D22" s="28">
        <f>IF(ISBLANK(Values!E21),"",Values!E21)</f>
        <v>5714401540182</v>
      </c>
      <c r="E22" s="1" t="str">
        <f>IF(ISBLANK(Values!E21),"","EAN")</f>
        <v>EAN</v>
      </c>
      <c r="F22" s="27" t="str">
        <f>IF(ISBLANK(Values!E21),"",IF(Values!J21, SUBSTITUTE(Values!$B$1, "{language}", Values!H21) &amp; " " &amp;Values!$B$3, SUBSTITUTE(Values!$B$2, "{language}", Values!$H21) &amp; " " &amp;Values!$B$3))</f>
        <v>clavier de remplacement US international rétroéclairé pour Lenovo Thinkpad E531 T540 T540P T550 L540 W540 W550S W550 W541</v>
      </c>
      <c r="G22" s="29" t="str">
        <f>IF(ISBLANK(Values!E21),"",IF(Values!$B$20="PartialUpdate","","TellusRem"))</f>
        <v/>
      </c>
      <c r="H22" s="1" t="str">
        <f>IF(ISBLANK(Values!E21),"",Values!$B$16)</f>
        <v>computer-keyboards</v>
      </c>
      <c r="I22" s="1" t="str">
        <f>IF(ISBLANK(Values!E21),"","4730574031")</f>
        <v>4730574031</v>
      </c>
      <c r="J22" s="31" t="str">
        <f>IF(ISBLANK(Values!E21),"",Values!F21 )</f>
        <v>Lenovo T540 BL - US INT</v>
      </c>
      <c r="K22" s="27">
        <f>IF(IF(ISBLANK(Values!E21),"",IF(Values!J21, Values!$B$4, Values!$B$5))=0,"",IF(ISBLANK(Values!E21),"",IF(Values!J21, Values!$B$4, Values!$B$5)))</f>
        <v>61.99</v>
      </c>
      <c r="L22" s="27">
        <f>IF(ISBLANK(Values!E21),"",IF($CO22="DEFAULT", Values!$B$18, ""))</f>
        <v>5</v>
      </c>
      <c r="M22" s="27" t="str">
        <f>IF(ISBLANK(Values!E21),"",Values!$M21)</f>
        <v>https://raw.githubusercontent.com/PatrickVibild/TellusAmazonPictures/master/pictures/Lenovo/T540/BL/USI/1.jpg</v>
      </c>
      <c r="N22" s="27" t="str">
        <f>IF(ISBLANK(Values!$F21),"",Values!N21)</f>
        <v>https://raw.githubusercontent.com/PatrickVibild/TellusAmazonPictures/master/pictures/Lenovo/T540/BL/USI/2.jpg</v>
      </c>
      <c r="O22" s="27" t="str">
        <f>IF(ISBLANK(Values!$F21),"",Values!O21)</f>
        <v>https://raw.githubusercontent.com/PatrickVibild/TellusAmazonPictures/master/pictures/Lenovo/T540/BL/USI/3.jpg</v>
      </c>
      <c r="P22" s="27" t="str">
        <f>IF(ISBLANK(Values!$F21),"",Values!P21)</f>
        <v>https://raw.githubusercontent.com/PatrickVibild/TellusAmazonPictures/master/pictures/Lenovo/T540/BL/USI/4.jpg</v>
      </c>
      <c r="Q22" s="27" t="str">
        <f>IF(ISBLANK(Values!$F21),"",Values!Q21)</f>
        <v>https://raw.githubusercontent.com/PatrickVibild/TellusAmazonPictures/master/pictures/Lenovo/T540/BL/USI/5.jpg</v>
      </c>
      <c r="R22" s="27" t="str">
        <f>IF(ISBLANK(Values!$F21),"",Values!R21)</f>
        <v>https://raw.githubusercontent.com/PatrickVibild/TellusAmazonPictures/master/pictures/Lenovo/T540/BL/USI/6.jpg</v>
      </c>
      <c r="S22" s="27" t="str">
        <f>IF(ISBLANK(Values!$F21),"",Values!S21)</f>
        <v>https://raw.githubusercontent.com/PatrickVibild/TellusAmazonPictures/master/pictures/Lenovo/T540/BL/USI/7.jpg</v>
      </c>
      <c r="T22" s="27" t="str">
        <f>IF(ISBLANK(Values!$F21),"",Values!T21)</f>
        <v>https://raw.githubusercontent.com/PatrickVibild/TellusAmazonPictures/master/pictures/Lenovo/T540/BL/USI/8.jpg</v>
      </c>
      <c r="U22" s="27" t="str">
        <f>IF(ISBLANK(Values!$F21),"",Values!U21)</f>
        <v>https://raw.githubusercontent.com/PatrickVibild/TellusAmazonPictures/master/pictures/Lenovo/T540/BL/USI/9.jpg</v>
      </c>
      <c r="W22" s="29" t="str">
        <f>IF(ISBLANK(Values!E21),"","Child")</f>
        <v>Child</v>
      </c>
      <c r="X22" s="29" t="str">
        <f>IF(ISBLANK(Values!E21),"",Values!$B$13)</f>
        <v>Lenovo T540 parent</v>
      </c>
      <c r="Y22" s="31" t="str">
        <f>IF(ISBLANK(Values!E21),"","Size-Color")</f>
        <v>Size-Color</v>
      </c>
      <c r="Z22" s="29" t="str">
        <f>IF(ISBLANK(Values!E21),"","variation")</f>
        <v>variation</v>
      </c>
      <c r="AA22" s="1" t="str">
        <f>IF(ISBLANK(Values!E21),"",Values!$B$20)</f>
        <v>PartialUpdate</v>
      </c>
      <c r="AB22" s="1" t="str">
        <f>IF(ISBLANK(Values!E21),"",Values!$B$29)</f>
        <v>Clavier distribué par Tellus Remarketing, leader européen des claviers portables. Le clavier a été nettoyé, emballé et testé dans notre ligne de production au Danemark. Pour toute question de compatibilité, contactez-nous via le site Web d'Amazon.</v>
      </c>
      <c r="AI22" s="34" t="str">
        <f>IF(ISBLANK(Values!E21),"",IF(Values!I21,Values!$B$23,Values!$B$33))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2" s="32" t="str">
        <f>IF(ISBLANK(Values!E21),"",Values!$B$24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22" s="1" t="str">
        <f>IF(ISBLANK(Values!E21),"",Values!$B$25)</f>
        <v xml:space="preserve">♻️ PRODUIT ÉCOLOGIQUE - Achetez remis à neuf, ACHETEZ VERT! Réduisez plus de 80% de dioxyde de carbone en achetant nos claviers remis à neuf, par rapport à l'achat d'un nouveau clavier! </v>
      </c>
      <c r="AL22" s="1" t="str">
        <f>IF(ISBLANK(Values!E21),"",SUBSTITUTE(SUBSTITUTE(IF(Values!$J21, Values!$B$26, Values!$B$33), "{language}", Values!$H21), "{flag}", INDEX(options!$E$1:$E$20, Values!$V21)))</f>
        <v>👉  DISPOSITION - 🇺🇸 with € symbol US international rétroéclairé.</v>
      </c>
      <c r="AM22" s="1" t="str">
        <f>SUBSTITUTE(IF(ISBLANK(Values!E21),"",Values!$B$27),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T22" s="27" t="str">
        <f>IF(ISBLANK(Values!E21),"",Values!H21)</f>
        <v>US international</v>
      </c>
      <c r="AV22" s="1" t="str">
        <f>IF(ISBLANK(Values!E21),"",IF(Values!J21,"Backlit", "Non-Backlit"))</f>
        <v>Backlit</v>
      </c>
      <c r="AW22"/>
      <c r="BE22" s="1" t="str">
        <f>IF(ISBLANK(Values!E21),"","Professional Audience")</f>
        <v>Professional Audience</v>
      </c>
      <c r="BF22" s="1" t="str">
        <f>IF(ISBLANK(Values!E21),"","Consumer Audience")</f>
        <v>Consumer Audience</v>
      </c>
      <c r="BG22" s="1" t="str">
        <f>IF(ISBLANK(Values!E21),"","Adults")</f>
        <v>Adults</v>
      </c>
      <c r="BH22" s="1" t="str">
        <f>IF(ISBLANK(Values!E21),"","People")</f>
        <v>People</v>
      </c>
      <c r="CG22" s="1">
        <f>IF(ISBLANK(Values!E21),"",Values!$B$11)</f>
        <v>150</v>
      </c>
      <c r="CH22" s="1" t="str">
        <f>IF(ISBLANK(Values!E21),"","GR")</f>
        <v>GR</v>
      </c>
      <c r="CI22" s="1" t="str">
        <f>IF(ISBLANK(Values!E21),"",Values!$B$7)</f>
        <v>32</v>
      </c>
      <c r="CJ22" s="1" t="str">
        <f>IF(ISBLANK(Values!E21),"",Values!$B$8)</f>
        <v>18</v>
      </c>
      <c r="CK22" s="1" t="str">
        <f>IF(ISBLANK(Values!E21),"",Values!$B$9)</f>
        <v>2</v>
      </c>
      <c r="CL22" s="1" t="str">
        <f>IF(ISBLANK(Values!E21),"","CM")</f>
        <v>CM</v>
      </c>
      <c r="CO22" s="1" t="str">
        <f>IF(ISBLANK(Values!E21), "", IF(AND(Values!$B$37=options!$G$2, Values!$C21), "AMAZON_NA", IF(AND(Values!$B$37=options!$G$1, Values!$D21), "AMAZON_EU", "DEFAULT")))</f>
        <v>DEFAULT</v>
      </c>
      <c r="CP22" s="1" t="str">
        <f>IF(ISBLANK(Values!E21),"",Values!$B$7)</f>
        <v>32</v>
      </c>
      <c r="CQ22" s="1" t="str">
        <f>IF(ISBLANK(Values!E21),"",Values!$B$8)</f>
        <v>18</v>
      </c>
      <c r="CR22" s="1" t="str">
        <f>IF(ISBLANK(Values!E21),"",Values!$B$9)</f>
        <v>2</v>
      </c>
      <c r="CS22" s="1">
        <f>IF(ISBLANK(Values!E21),"",Values!$B$11)</f>
        <v>150</v>
      </c>
      <c r="CT22" s="1" t="str">
        <f>IF(ISBLANK(Values!E21),"","GR")</f>
        <v>GR</v>
      </c>
      <c r="CU22" s="1" t="str">
        <f>IF(ISBLANK(Values!E21),"","CM")</f>
        <v>CM</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Z22" s="1" t="str">
        <f>IF(ISBLANK(Values!E21),"","No")</f>
        <v>No</v>
      </c>
      <c r="DA22" s="1" t="str">
        <f>IF(ISBLANK(Values!E21),"","No")</f>
        <v>No</v>
      </c>
      <c r="DO22" s="1" t="str">
        <f>IF(ISBLANK(Values!E21),"","Parts")</f>
        <v>Parts</v>
      </c>
      <c r="DP22" s="1" t="str">
        <f>IF(ISBLANK(Values!E21),"",Values!$B$31)</f>
        <v>Garantie de 6 mois après la date de livraison. En cas de dysfonctionnement du clavier, une nouvelle unité ou une pièce de rechange pour le clavier du produit sera envoyée. En cas de tri des stocks, un remboursement complet est effectué.</v>
      </c>
      <c r="DY22" t="str">
        <f>IF(ISBLANK(Values!$E21), "", "not_applicable")</f>
        <v>not_applicable</v>
      </c>
      <c r="EI22" s="1" t="str">
        <f>IF(ISBLANK(Values!E21),"",Values!$B$31)</f>
        <v>Garantie de 6 mois après la date de livraison. En cas de dysfonctionnement du clavier, une nouvelle unité ou une pièce de rechange pour le clavier du produit sera envoyée. En cas de tri des stocks, un remboursement complet est effectué.</v>
      </c>
      <c r="ES22" s="1" t="str">
        <f>IF(ISBLANK(Values!E21),"","Amazon Tellus UPS")</f>
        <v>Amazon Tellus UPS</v>
      </c>
      <c r="EV22" s="1" t="str">
        <f>IF(ISBLANK(Values!E21),"","New")</f>
        <v>New</v>
      </c>
      <c r="FE22" s="1">
        <f>IF(ISBLANK(Values!E21),"",IF(CO22&lt;&gt;"DEFAULT", "", 3))</f>
        <v>3</v>
      </c>
      <c r="FH22" s="1" t="str">
        <f>IF(ISBLANK(Values!E21),"","FALSE")</f>
        <v>FALSE</v>
      </c>
      <c r="FI22" s="1" t="str">
        <f>IF(ISBLANK(Values!E21),"","FALSE")</f>
        <v>FALSE</v>
      </c>
      <c r="FJ22" s="1" t="str">
        <f>IF(ISBLANK(Values!E21),"","FALSE")</f>
        <v>FALSE</v>
      </c>
      <c r="FM22" s="1" t="str">
        <f>IF(ISBLANK(Values!E21),"","1")</f>
        <v>1</v>
      </c>
      <c r="FO22" s="27">
        <f>IF(IF(ISBLANK(Values!E21),"",IF(Values!J21, Values!$B$4, Values!$B$5))=0,"",IF(ISBLANK(Values!E21),"",IF(Values!J21, Values!$B$4, Values!$B$5)))</f>
        <v>61.99</v>
      </c>
      <c r="FP22" s="1" t="str">
        <f>IF(IF(ISBLANK(Values!E21),"",IF(Values!J21, Values!$B$4, Values!$B$5))=0,"",IF(ISBLANK(Values!E21),"","Percent"))</f>
        <v>Percent</v>
      </c>
      <c r="FQ22" s="1" t="str">
        <f>IF(IF(ISBLANK(Values!E21),"",IF(Values!J21, Values!$B$4, Values!$B$5))=0,"",IF(ISBLANK(Values!E21),"","2"))</f>
        <v>2</v>
      </c>
      <c r="FR22" s="1" t="str">
        <f>IF(IF(ISBLANK(Values!E21),"",IF(Values!J21, Values!$B$4, Values!$B$5))=0,"",IF(ISBLANK(Values!E21),"","3"))</f>
        <v>3</v>
      </c>
      <c r="FS22" s="1" t="str">
        <f>IF(IF(ISBLANK(Values!E21),"",IF(Values!J21, Values!$B$4, Values!$B$5))=0,"",IF(ISBLANK(Values!E21),"","5"))</f>
        <v>5</v>
      </c>
      <c r="FT22" s="1" t="str">
        <f>IF(IF(ISBLANK(Values!E21),"",IF(Values!J21, Values!$B$4, Values!$B$5))=0,"",IF(ISBLANK(Values!E21),"","6"))</f>
        <v>6</v>
      </c>
      <c r="FU22" s="1" t="str">
        <f>IF(IF(ISBLANK(Values!E21),"",IF(Values!J21, Values!$B$4, Values!$B$5))=0,"",IF(ISBLANK(Values!E21),"","10"))</f>
        <v>10</v>
      </c>
      <c r="FV22" s="1" t="str">
        <f>IF(IF(ISBLANK(Values!E21),"",IF(Values!J21, Values!$B$4, Values!$B$5))=0,"",IF(ISBLANK(Values!E21),"","10"))</f>
        <v>10</v>
      </c>
      <c r="GK22" s="61">
        <f>K22</f>
        <v>61.99</v>
      </c>
    </row>
    <row r="23" spans="1:193" s="35" customFormat="1" ht="64" x14ac:dyDescent="0.2">
      <c r="A23" s="1" t="str">
        <f>IF(ISBLANK(Values!E22),"",IF(Values!$B$37="EU","computercomponent","computer"))</f>
        <v>computercomponent</v>
      </c>
      <c r="B23" s="33" t="str">
        <f>IF(ISBLANK(Values!E22),"",Values!F22)</f>
        <v>Lenovo T540 BL - RUS</v>
      </c>
      <c r="C23" s="29" t="str">
        <f>IF(ISBLANK(Values!E22),"","TellusRem")</f>
        <v>TellusRem</v>
      </c>
      <c r="D23" s="28">
        <f>IF(ISBLANK(Values!E22),"",Values!E22)</f>
        <v>5714401540199</v>
      </c>
      <c r="E23" s="1" t="str">
        <f>IF(ISBLANK(Values!E22),"","EAN")</f>
        <v>EAN</v>
      </c>
      <c r="F23" s="27" t="str">
        <f>IF(ISBLANK(Values!E22),"",IF(Values!J22, SUBSTITUTE(Values!$B$1, "{language}", Values!H22) &amp; " " &amp;Values!$B$3, SUBSTITUTE(Values!$B$2, "{language}", Values!$H22) &amp; " " &amp;Values!$B$3))</f>
        <v>clavier de remplacement Russe rétroéclairé pour Lenovo Thinkpad E531 T540 T540P T550 L540 W540 W550S W550 W541</v>
      </c>
      <c r="G23" s="29" t="str">
        <f>IF(ISBLANK(Values!E22),"",IF(Values!$B$20="PartialUpdate","","TellusRem"))</f>
        <v/>
      </c>
      <c r="H23" s="1" t="str">
        <f>IF(ISBLANK(Values!E22),"",Values!$B$16)</f>
        <v>computer-keyboards</v>
      </c>
      <c r="I23" s="1" t="str">
        <f>IF(ISBLANK(Values!E22),"","4730574031")</f>
        <v>4730574031</v>
      </c>
      <c r="J23" s="31" t="str">
        <f>IF(ISBLANK(Values!E22),"",Values!F22 )</f>
        <v>Lenovo T540 BL - RUS</v>
      </c>
      <c r="K23" s="27">
        <f>IF(IF(ISBLANK(Values!E22),"",IF(Values!J22, Values!$B$4, Values!$B$5))=0,"",IF(ISBLANK(Values!E22),"",IF(Values!J22, Values!$B$4, Values!$B$5)))</f>
        <v>61.99</v>
      </c>
      <c r="L23" s="27">
        <f>IF(ISBLANK(Values!E22),"",IF($CO23="DEFAULT", Values!$B$18, ""))</f>
        <v>5</v>
      </c>
      <c r="M23" s="27" t="str">
        <f>IF(ISBLANK(Values!E22),"",Values!$M22)</f>
        <v>https://download.lenovo.com/Images/Parts/04Y2488/04Y2488_A.jpg</v>
      </c>
      <c r="N23" s="27" t="str">
        <f>IF(ISBLANK(Values!$F22),"",Values!N22)</f>
        <v>https://download.lenovo.com/Images/Parts/04Y2488/04Y2488_B.jpg</v>
      </c>
      <c r="O23" s="27" t="str">
        <f>IF(ISBLANK(Values!$F22),"",Values!O22)</f>
        <v>https://download.lenovo.com/Images/Parts/04Y2488/04Y2488_details.jpg</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Child</v>
      </c>
      <c r="X23" s="29" t="str">
        <f>IF(ISBLANK(Values!E22),"",Values!$B$13)</f>
        <v>Lenovo T540 parent</v>
      </c>
      <c r="Y23" s="31" t="str">
        <f>IF(ISBLANK(Values!E22),"","Size-Color")</f>
        <v>Size-Color</v>
      </c>
      <c r="Z23" s="29" t="str">
        <f>IF(ISBLANK(Values!E22),"","variation")</f>
        <v>variation</v>
      </c>
      <c r="AA23" s="1" t="str">
        <f>IF(ISBLANK(Values!E22),"",Values!$B$20)</f>
        <v>PartialUpdate</v>
      </c>
      <c r="AB23" s="1" t="str">
        <f>IF(ISBLANK(Values!E22),"",Values!$B$29)</f>
        <v>Clavier distribué par Tellus Remarketing, leader européen des claviers portables. Le clavier a été nettoyé, emballé et testé dans notre ligne de production au Danemark. Pour toute question de compatibilité, contactez-nous via le site Web d'Amazon.</v>
      </c>
      <c r="AC23" s="1"/>
      <c r="AD23" s="1"/>
      <c r="AE23" s="1"/>
      <c r="AF23" s="1"/>
      <c r="AG23" s="1"/>
      <c r="AH23" s="1"/>
      <c r="AI23" s="34" t="str">
        <f>IF(ISBLANK(Values!E22),"",IF(Values!I22,Values!$B$23,Values!$B$33))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3" s="32" t="str">
        <f>IF(ISBLANK(Values!E22),"",Values!$B$24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23" s="1" t="str">
        <f>IF(ISBLANK(Values!E22),"",Values!$B$25)</f>
        <v xml:space="preserve">♻️ PRODUIT ÉCOLOGIQUE - Achetez remis à neuf, ACHETEZ VERT! Réduisez plus de 80% de dioxyde de carbone en achetant nos claviers remis à neuf, par rapport à l'achat d'un nouveau clavier! </v>
      </c>
      <c r="AL23" s="1" t="str">
        <f>IF(ISBLANK(Values!E22),"",SUBSTITUTE(SUBSTITUTE(IF(Values!$J22, Values!$B$26, Values!$B$33), "{language}", Values!$H22), "{flag}", INDEX(options!$E$1:$E$20, Values!$V22)))</f>
        <v>👉  DISPOSITION - 🇷🇺 Russe rétroéclairé.</v>
      </c>
      <c r="AM23" s="1" t="str">
        <f>SUBSTITUTE(IF(ISBLANK(Values!E22),"",Values!$B$27),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N23" s="1"/>
      <c r="AO23" s="1"/>
      <c r="AP23" s="1"/>
      <c r="AQ23" s="1"/>
      <c r="AR23" s="1"/>
      <c r="AS23" s="1"/>
      <c r="AT23" s="27" t="str">
        <f>IF(ISBLANK(Values!E22),"",Values!H22)</f>
        <v>Russe</v>
      </c>
      <c r="AU23" s="1"/>
      <c r="AV23" s="1" t="str">
        <f>IF(ISBLANK(Values!E22),"",IF(Values!J22,"Backlit", "Non-Backlit"))</f>
        <v>Backlit</v>
      </c>
      <c r="AW23"/>
      <c r="AX23" s="1"/>
      <c r="AY23" s="1"/>
      <c r="AZ23" s="1"/>
      <c r="BA23" s="1"/>
      <c r="BB23" s="1"/>
      <c r="BC23" s="1"/>
      <c r="BD23" s="1"/>
      <c r="BE23" s="1" t="str">
        <f>IF(ISBLANK(Values!E22),"","Professional Audience")</f>
        <v>Professional Audience</v>
      </c>
      <c r="BF23" s="1" t="str">
        <f>IF(ISBLANK(Values!E22),"","Consumer Audience")</f>
        <v>Consumer Audience</v>
      </c>
      <c r="BG23" s="1" t="str">
        <f>IF(ISBLANK(Values!E22),"","Adults")</f>
        <v>Adults</v>
      </c>
      <c r="BH23" s="1"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32</v>
      </c>
      <c r="CJ23" s="1" t="str">
        <f>IF(ISBLANK(Values!E22),"",Values!$B$8)</f>
        <v>18</v>
      </c>
      <c r="CK23" s="1" t="str">
        <f>IF(ISBLANK(Values!E22),"",Values!$B$9)</f>
        <v>2</v>
      </c>
      <c r="CL23" s="1" t="str">
        <f>IF(ISBLANK(Values!E22),"","CM")</f>
        <v>CM</v>
      </c>
      <c r="CM23" s="1"/>
      <c r="CN23" s="1"/>
      <c r="CO23" s="1" t="str">
        <f>IF(ISBLANK(Values!E22), "", IF(AND(Values!$B$37=options!$G$2, Values!$C22), "AMAZON_NA", IF(AND(Values!$B$37=options!$G$1, Values!$D22), "AMAZON_EU", "DEFAULT")))</f>
        <v>DEFAULT</v>
      </c>
      <c r="CP23" s="1" t="str">
        <f>IF(ISBLANK(Values!E22),"",Values!$B$7)</f>
        <v>32</v>
      </c>
      <c r="CQ23" s="1" t="str">
        <f>IF(ISBLANK(Values!E22),"",Values!$B$8)</f>
        <v>18</v>
      </c>
      <c r="CR23" s="1" t="str">
        <f>IF(ISBLANK(Values!E22),"",Values!$B$9)</f>
        <v>2</v>
      </c>
      <c r="CS23" s="1">
        <f>IF(ISBLANK(Values!E22),"",Values!$B$11)</f>
        <v>150</v>
      </c>
      <c r="CT23" s="1" t="str">
        <f>IF(ISBLANK(Values!E22),"","GR")</f>
        <v>GR</v>
      </c>
      <c r="CU23" s="1" t="str">
        <f>IF(ISBLANK(Values!E22),"","CM")</f>
        <v>CM</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1" t="str">
        <f>IF(ISBLANK(Values!E22),"","Parts")</f>
        <v>Parts</v>
      </c>
      <c r="DP23" s="1" t="str">
        <f>IF(ISBLANK(Values!E22),"",Values!$B$31)</f>
        <v>Garantie de 6 mois après la date de livraison. En cas de dysfonctionnement du clavier, une nouvelle unité ou une pièce de rechange pour le clavier du produit sera envoyée. En cas de tri des stocks, un remboursement complet est effectué.</v>
      </c>
      <c r="DQ23" s="1"/>
      <c r="DR23" s="1"/>
      <c r="DS23" s="1"/>
      <c r="DT23" s="1"/>
      <c r="DU23" s="1"/>
      <c r="DV23" s="1"/>
      <c r="DW23" s="1"/>
      <c r="DX23" s="1"/>
      <c r="DY23" t="str">
        <f>IF(ISBLANK(Values!$E22), "", "not_applicable")</f>
        <v>not_applicable</v>
      </c>
      <c r="DZ23" s="1"/>
      <c r="EA23" s="1"/>
      <c r="EB23" s="1"/>
      <c r="EC23" s="1"/>
      <c r="ED23" s="1"/>
      <c r="EE23" s="1"/>
      <c r="EF23" s="1"/>
      <c r="EG23" s="1"/>
      <c r="EH23" s="1"/>
      <c r="EI23" s="1" t="str">
        <f>IF(ISBLANK(Values!E22),"",Values!$B$31)</f>
        <v>Garantie de 6 mois après la date de livraison. En cas de dysfonctionnement du clavier, une nouvelle unité ou une pièce de rechange pour le clavier du produit sera envoyée. En cas de tri des stocks, un remboursement complet est effectué.</v>
      </c>
      <c r="EJ23" s="1"/>
      <c r="EK23" s="1"/>
      <c r="EL23" s="1"/>
      <c r="EM23" s="1"/>
      <c r="EN23" s="1"/>
      <c r="EO23" s="1"/>
      <c r="EP23" s="1"/>
      <c r="EQ23" s="1"/>
      <c r="ER23" s="1"/>
      <c r="ES23" s="1" t="str">
        <f>IF(ISBLANK(Values!E22),"","Amazon Tellus UPS")</f>
        <v>Amazon Tellus UPS</v>
      </c>
      <c r="ET23" s="1"/>
      <c r="EU23" s="1"/>
      <c r="EV23" s="1" t="str">
        <f>IF(ISBLANK(Values!E22),"","New")</f>
        <v>New</v>
      </c>
      <c r="EW23" s="1"/>
      <c r="EX23" s="1"/>
      <c r="EY23" s="1"/>
      <c r="EZ23" s="1"/>
      <c r="FA23" s="1"/>
      <c r="FB23" s="1"/>
      <c r="FC23" s="1"/>
      <c r="FD23" s="1"/>
      <c r="FE23" s="1">
        <f>IF(ISBLANK(Values!E22),"",IF(CO23&lt;&gt;"DEFAULT", "", 3))</f>
        <v>3</v>
      </c>
      <c r="FF23" s="1"/>
      <c r="FG23" s="1"/>
      <c r="FH23" s="1" t="str">
        <f>IF(ISBLANK(Values!E22),"","FALSE")</f>
        <v>FALSE</v>
      </c>
      <c r="FI23" s="1" t="str">
        <f>IF(ISBLANK(Values!E22),"","FALSE")</f>
        <v>FALSE</v>
      </c>
      <c r="FJ23" s="1" t="str">
        <f>IF(ISBLANK(Values!E22),"","FALSE")</f>
        <v>FALSE</v>
      </c>
      <c r="FK23" s="1"/>
      <c r="FL23" s="1"/>
      <c r="FM23" s="1" t="str">
        <f>IF(ISBLANK(Values!E22),"","1")</f>
        <v>1</v>
      </c>
      <c r="FN23" s="1"/>
      <c r="FO23" s="27">
        <f>IF(IF(ISBLANK(Values!E22),"",IF(Values!J22, Values!$B$4, Values!$B$5))=0,"",IF(ISBLANK(Values!E22),"",IF(Values!J22, Values!$B$4, Values!$B$5)))</f>
        <v>61.99</v>
      </c>
      <c r="FP23" s="1" t="str">
        <f>IF(IF(ISBLANK(Values!E22),"",IF(Values!J22, Values!$B$4, Values!$B$5))=0,"",IF(ISBLANK(Values!E22),"","Percent"))</f>
        <v>Percent</v>
      </c>
      <c r="FQ23" s="1" t="str">
        <f>IF(IF(ISBLANK(Values!E22),"",IF(Values!J22, Values!$B$4, Values!$B$5))=0,"",IF(ISBLANK(Values!E22),"","2"))</f>
        <v>2</v>
      </c>
      <c r="FR23" s="1" t="str">
        <f>IF(IF(ISBLANK(Values!E22),"",IF(Values!J22, Values!$B$4, Values!$B$5))=0,"",IF(ISBLANK(Values!E22),"","3"))</f>
        <v>3</v>
      </c>
      <c r="FS23" s="1" t="str">
        <f>IF(IF(ISBLANK(Values!E22),"",IF(Values!J22, Values!$B$4, Values!$B$5))=0,"",IF(ISBLANK(Values!E22),"","5"))</f>
        <v>5</v>
      </c>
      <c r="FT23" s="1" t="str">
        <f>IF(IF(ISBLANK(Values!E22),"",IF(Values!J22, Values!$B$4, Values!$B$5))=0,"",IF(ISBLANK(Values!E22),"","6"))</f>
        <v>6</v>
      </c>
      <c r="FU23" s="1" t="str">
        <f>IF(IF(ISBLANK(Values!E22),"",IF(Values!J22, Values!$B$4, Values!$B$5))=0,"",IF(ISBLANK(Values!E22),"","10"))</f>
        <v>10</v>
      </c>
      <c r="FV23" s="1" t="str">
        <f>IF(IF(ISBLANK(Values!E22),"",IF(Values!J22, Values!$B$4, Values!$B$5))=0,"",IF(ISBLANK(Values!E22),"","10"))</f>
        <v>10</v>
      </c>
      <c r="FW23" s="1"/>
      <c r="FX23" s="1"/>
      <c r="FY23" s="1"/>
      <c r="FZ23" s="1"/>
      <c r="GA23" s="1"/>
      <c r="GB23" s="1"/>
      <c r="GC23" s="1"/>
      <c r="GD23" s="1"/>
      <c r="GE23" s="1"/>
      <c r="GF23" s="1"/>
      <c r="GG23" s="1"/>
      <c r="GH23" s="1"/>
      <c r="GI23" s="1"/>
      <c r="GJ23" s="1"/>
      <c r="GK23" s="62">
        <f>K23</f>
        <v>61.99</v>
      </c>
    </row>
    <row r="24" spans="1:193" s="35" customFormat="1" ht="64" x14ac:dyDescent="0.2">
      <c r="A24" s="1" t="str">
        <f>IF(ISBLANK(Values!E23),"",IF(Values!$B$37="EU","computercomponent","computer"))</f>
        <v>computercomponent</v>
      </c>
      <c r="B24" s="33" t="str">
        <f>IF(ISBLANK(Values!E23),"",Values!F23)</f>
        <v>Lenovo T540 BL - US V2</v>
      </c>
      <c r="C24" s="29" t="str">
        <f>IF(ISBLANK(Values!E23),"","TellusRem")</f>
        <v>TellusRem</v>
      </c>
      <c r="D24" s="28">
        <f>IF(ISBLANK(Values!E23),"",Values!E23)</f>
        <v>5714401540311</v>
      </c>
      <c r="E24" s="1" t="str">
        <f>IF(ISBLANK(Values!E23),"","EAN")</f>
        <v>EAN</v>
      </c>
      <c r="F24" s="27" t="str">
        <f>IF(ISBLANK(Values!E23),"",IF(Values!J23, SUBSTITUTE(Values!$B$1, "{language}", Values!H23) &amp; " " &amp;Values!$B$3, SUBSTITUTE(Values!$B$2, "{language}", Values!$H23) &amp; " " &amp;Values!$B$3))</f>
        <v>clavier de remplacement US rétroéclairé pour Lenovo Thinkpad E531 T540 T540P T550 L540 W540 W550S W550 W541</v>
      </c>
      <c r="G24" s="29" t="str">
        <f>IF(ISBLANK(Values!E23),"",IF(Values!$B$20="PartialUpdate","","TellusRem"))</f>
        <v/>
      </c>
      <c r="H24" s="1" t="str">
        <f>IF(ISBLANK(Values!E23),"",Values!$B$16)</f>
        <v>computer-keyboards</v>
      </c>
      <c r="I24" s="1" t="str">
        <f>IF(ISBLANK(Values!E23),"","4730574031")</f>
        <v>4730574031</v>
      </c>
      <c r="J24" s="31" t="str">
        <f>IF(ISBLANK(Values!E23),"",Values!F23 )</f>
        <v>Lenovo T540 BL - US V2</v>
      </c>
      <c r="K24" s="27">
        <f>IF(IF(ISBLANK(Values!E23),"",IF(Values!J23, Values!$B$4, Values!$B$5))=0,"",IF(ISBLANK(Values!E23),"",IF(Values!J23, Values!$B$4, Values!$B$5)))</f>
        <v>61.99</v>
      </c>
      <c r="L24" s="27">
        <f>IF(ISBLANK(Values!E23),"",IF($CO24="DEFAULT", Values!$B$18, ""))</f>
        <v>5</v>
      </c>
      <c r="M24" s="27" t="str">
        <f>IF(ISBLANK(Values!E23),"",Values!$M23)</f>
        <v>https://raw.githubusercontent.com/PatrickVibild/TellusAmazonPictures/master/pictures/Lenovo/T540/BL/US/1.jpg</v>
      </c>
      <c r="N24" s="27" t="str">
        <f>IF(ISBLANK(Values!$F23),"",Values!N23)</f>
        <v>https://raw.githubusercontent.com/PatrickVibild/TellusAmazonPictures/master/pictures/Lenovo/T540/BL/US/2.jpg</v>
      </c>
      <c r="O24" s="27" t="str">
        <f>IF(ISBLANK(Values!$F23),"",Values!O23)</f>
        <v>https://raw.githubusercontent.com/PatrickVibild/TellusAmazonPictures/master/pictures/Lenovo/T540/BL/US/3.jpg</v>
      </c>
      <c r="P24" s="27" t="str">
        <f>IF(ISBLANK(Values!$F23),"",Values!P23)</f>
        <v>https://raw.githubusercontent.com/PatrickVibild/TellusAmazonPictures/master/pictures/Lenovo/T540/BL/US/4.jpg</v>
      </c>
      <c r="Q24" s="27" t="str">
        <f>IF(ISBLANK(Values!$F23),"",Values!Q23)</f>
        <v>https://raw.githubusercontent.com/PatrickVibild/TellusAmazonPictures/master/pictures/Lenovo/T540/BL/US/5.jpg</v>
      </c>
      <c r="R24" s="27" t="str">
        <f>IF(ISBLANK(Values!$F23),"",Values!R23)</f>
        <v>https://raw.githubusercontent.com/PatrickVibild/TellusAmazonPictures/master/pictures/Lenovo/T540/BL/US/6.jpg</v>
      </c>
      <c r="S24" s="27" t="str">
        <f>IF(ISBLANK(Values!$F23),"",Values!S23)</f>
        <v>https://raw.githubusercontent.com/PatrickVibild/TellusAmazonPictures/master/pictures/Lenovo/T540/BL/US/7.jpg</v>
      </c>
      <c r="T24" s="27" t="str">
        <f>IF(ISBLANK(Values!$F23),"",Values!T23)</f>
        <v>https://raw.githubusercontent.com/PatrickVibild/TellusAmazonPictures/master/pictures/Lenovo/T540/BL/US/8.jpg</v>
      </c>
      <c r="U24" s="27" t="str">
        <f>IF(ISBLANK(Values!$F23),"",Values!U23)</f>
        <v>https://raw.githubusercontent.com/PatrickVibild/TellusAmazonPictures/master/pictures/Lenovo/T540/BL/US/9.jpg</v>
      </c>
      <c r="V24" s="1"/>
      <c r="W24" s="29" t="str">
        <f>IF(ISBLANK(Values!E23),"","Child")</f>
        <v>Child</v>
      </c>
      <c r="X24" s="29" t="str">
        <f>IF(ISBLANK(Values!E23),"",Values!$B$13)</f>
        <v>Lenovo T540 parent</v>
      </c>
      <c r="Y24" s="31" t="str">
        <f>IF(ISBLANK(Values!E23),"","Size-Color")</f>
        <v>Size-Color</v>
      </c>
      <c r="Z24" s="29" t="str">
        <f>IF(ISBLANK(Values!E23),"","variation")</f>
        <v>variation</v>
      </c>
      <c r="AA24" s="1" t="str">
        <f>IF(ISBLANK(Values!E23),"",Values!$B$20)</f>
        <v>PartialUpdate</v>
      </c>
      <c r="AB24" s="1" t="str">
        <f>IF(ISBLANK(Values!E23),"",Values!$B$29)</f>
        <v>Clavier distribué par Tellus Remarketing, leader européen des claviers portables. Le clavier a été nettoyé, emballé et testé dans notre ligne de production au Danemark. Pour toute question de compatibilité, contactez-nous via le site Web d'Amazon.</v>
      </c>
      <c r="AC24" s="1"/>
      <c r="AD24" s="1"/>
      <c r="AE24" s="1"/>
      <c r="AF24" s="1"/>
      <c r="AG24" s="1"/>
      <c r="AH24" s="1"/>
      <c r="AI24" s="34" t="str">
        <f>IF(ISBLANK(Values!E23),"",IF(Values!I23,Values!$B$23,Values!$B$33))</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AJ24" s="32" t="str">
        <f>IF(ISBLANK(Values!E23),"",Values!$B$24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E531 T540 T540P T550 L540 W540 W550S W550 W541</v>
      </c>
      <c r="AK24" s="1" t="str">
        <f>IF(ISBLANK(Values!E23),"",Values!$B$25)</f>
        <v xml:space="preserve">♻️ PRODUIT ÉCOLOGIQUE - Achetez remis à neuf, ACHETEZ VERT! Réduisez plus de 80% de dioxyde de carbone en achetant nos claviers remis à neuf, par rapport à l'achat d'un nouveau clavier! </v>
      </c>
      <c r="AL24" s="1" t="str">
        <f>IF(ISBLANK(Values!E23),"",SUBSTITUTE(SUBSTITUTE(IF(Values!$J23, Values!$B$26, Values!$B$33), "{language}", Values!$H23), "{flag}", INDEX(options!$E$1:$E$20, Values!$V23)))</f>
        <v>👉  DISPOSITION - 🇺🇸 US rétroéclairé.</v>
      </c>
      <c r="AM24" s="1" t="str">
        <f>SUBSTITUTE(IF(ISBLANK(Values!E23),"",Values!$B$27), "{model}", Values!$B$3)</f>
        <v xml:space="preserve">👉 COMPATIBLE AVEC - Lenovo E531 T540 T540P T550 L540 W540 W550S W550 W541. Veuillez vérifier attentivement l'image et la description avant d'acheter un clavier. Cela garantit que vous obtenez le bon clavier d'ordinateur portable pour votre ordinateur. Installation super facile. </v>
      </c>
      <c r="AN24" s="1"/>
      <c r="AO24" s="1"/>
      <c r="AP24" s="1"/>
      <c r="AQ24" s="1"/>
      <c r="AR24" s="1"/>
      <c r="AS24" s="1"/>
      <c r="AT24" s="27" t="str">
        <f>IF(ISBLANK(Values!E23),"",Values!H23)</f>
        <v>US</v>
      </c>
      <c r="AU24" s="1"/>
      <c r="AV24" s="1" t="str">
        <f>IF(ISBLANK(Values!E23),"",IF(Values!J23,"Backlit", "Non-Backlit"))</f>
        <v>Backlit</v>
      </c>
      <c r="AW24"/>
      <c r="AX24" s="1"/>
      <c r="AY24" s="1"/>
      <c r="AZ24" s="1"/>
      <c r="BA24" s="1"/>
      <c r="BB24" s="1"/>
      <c r="BC24" s="1"/>
      <c r="BD24" s="1"/>
      <c r="BE24" s="1" t="str">
        <f>IF(ISBLANK(Values!E23),"","Professional Audience")</f>
        <v>Professional Audience</v>
      </c>
      <c r="BF24" s="1" t="str">
        <f>IF(ISBLANK(Values!E23),"","Consumer Audience")</f>
        <v>Consumer Audience</v>
      </c>
      <c r="BG24" s="1" t="str">
        <f>IF(ISBLANK(Values!E23),"","Adults")</f>
        <v>Adults</v>
      </c>
      <c r="BH24" s="1"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DEFAULT</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Danemark</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1" t="str">
        <f>IF(ISBLANK(Values!E23),"","Parts")</f>
        <v>Parts</v>
      </c>
      <c r="DP24" s="1" t="str">
        <f>IF(ISBLANK(Values!E23),"",Values!$B$31)</f>
        <v>Garantie de 6 mois après la date de livraison. En cas de dysfonctionnement du clavier, une nouvelle unité ou une pièce de rechange pour le clavier du produit sera envoyée. En cas de tri des stocks, un remboursement complet est effectué.</v>
      </c>
      <c r="DQ24" s="1"/>
      <c r="DR24" s="1"/>
      <c r="DS24" s="1"/>
      <c r="DT24" s="1"/>
      <c r="DU24" s="1"/>
      <c r="DV24" s="1"/>
      <c r="DW24" s="1"/>
      <c r="DX24" s="1"/>
      <c r="DY24" t="str">
        <f>IF(ISBLANK(Values!$E23), "", "not_applicable")</f>
        <v>not_applicable</v>
      </c>
      <c r="DZ24" s="1"/>
      <c r="EA24" s="1"/>
      <c r="EB24" s="1"/>
      <c r="EC24" s="1"/>
      <c r="ED24" s="1"/>
      <c r="EE24" s="1"/>
      <c r="EF24" s="1"/>
      <c r="EG24" s="1"/>
      <c r="EH24" s="1"/>
      <c r="EI24" s="1" t="str">
        <f>IF(ISBLANK(Values!E23),"",Values!$B$31)</f>
        <v>Garantie de 6 mois après la date de livraison. En cas de dysfonctionnement du clavier, une nouvelle unité ou une pièce de rechange pour le clavier du produit sera envoyée. En cas de tri des stocks, un remboursement complet est effectué.</v>
      </c>
      <c r="EJ24" s="1"/>
      <c r="EK24" s="1"/>
      <c r="EL24" s="1"/>
      <c r="EM24" s="1"/>
      <c r="EN24" s="1"/>
      <c r="EO24" s="1"/>
      <c r="EP24" s="1"/>
      <c r="EQ24" s="1"/>
      <c r="ER24" s="1"/>
      <c r="ES24" s="1" t="str">
        <f>IF(ISBLANK(Values!E23),"","Amazon Tellus UPS")</f>
        <v>Amazon Tellus UPS</v>
      </c>
      <c r="ET24" s="1"/>
      <c r="EU24" s="1"/>
      <c r="EV24" s="1" t="str">
        <f>IF(ISBLANK(Values!E23),"","New")</f>
        <v>New</v>
      </c>
      <c r="EW24" s="1"/>
      <c r="EX24" s="1"/>
      <c r="EY24" s="1"/>
      <c r="EZ24" s="1"/>
      <c r="FA24" s="1"/>
      <c r="FB24" s="1"/>
      <c r="FC24" s="1"/>
      <c r="FD24" s="1"/>
      <c r="FE24" s="1">
        <f>IF(ISBLANK(Values!E23),"",IF(CO24&lt;&gt;"DEFAULT", "", 3))</f>
        <v>3</v>
      </c>
      <c r="FF24" s="1"/>
      <c r="FG24" s="1"/>
      <c r="FH24" s="1" t="str">
        <f>IF(ISBLANK(Values!E23),"","FALSE")</f>
        <v>FALSE</v>
      </c>
      <c r="FI24" s="1" t="str">
        <f>IF(ISBLANK(Values!E23),"","FALSE")</f>
        <v>FALSE</v>
      </c>
      <c r="FJ24" s="1" t="str">
        <f>IF(ISBLANK(Values!E23),"","FALSE")</f>
        <v>FALSE</v>
      </c>
      <c r="FK24" s="1"/>
      <c r="FL24" s="1"/>
      <c r="FM24" s="1" t="str">
        <f>IF(ISBLANK(Values!E23),"","1")</f>
        <v>1</v>
      </c>
      <c r="FN24" s="1"/>
      <c r="FO24" s="27">
        <f>IF(IF(ISBLANK(Values!E23),"",IF(Values!J23, Values!$B$4, Values!$B$5))=0,"",IF(ISBLANK(Values!E23),"",IF(Values!J23, Values!$B$4, Values!$B$5)))</f>
        <v>61.99</v>
      </c>
      <c r="FP24" s="1" t="str">
        <f>IF(IF(ISBLANK(Values!E23),"",IF(Values!J23, Values!$B$4, Values!$B$5))=0,"",IF(ISBLANK(Values!E23),"","Percent"))</f>
        <v>Percent</v>
      </c>
      <c r="FQ24" s="1" t="str">
        <f>IF(IF(ISBLANK(Values!E23),"",IF(Values!J23, Values!$B$4, Values!$B$5))=0,"",IF(ISBLANK(Values!E23),"","2"))</f>
        <v>2</v>
      </c>
      <c r="FR24" s="1" t="str">
        <f>IF(IF(ISBLANK(Values!E23),"",IF(Values!J23, Values!$B$4, Values!$B$5))=0,"",IF(ISBLANK(Values!E23),"","3"))</f>
        <v>3</v>
      </c>
      <c r="FS24" s="1" t="str">
        <f>IF(IF(ISBLANK(Values!E23),"",IF(Values!J23, Values!$B$4, Values!$B$5))=0,"",IF(ISBLANK(Values!E23),"","5"))</f>
        <v>5</v>
      </c>
      <c r="FT24" s="1" t="str">
        <f>IF(IF(ISBLANK(Values!E23),"",IF(Values!J23, Values!$B$4, Values!$B$5))=0,"",IF(ISBLANK(Values!E23),"","6"))</f>
        <v>6</v>
      </c>
      <c r="FU24" s="1" t="str">
        <f>IF(IF(ISBLANK(Values!E23),"",IF(Values!J23, Values!$B$4, Values!$B$5))=0,"",IF(ISBLANK(Values!E23),"","10"))</f>
        <v>10</v>
      </c>
      <c r="FV24" s="1" t="str">
        <f>IF(IF(ISBLANK(Values!E23),"",IF(Values!J23, Values!$B$4, Values!$B$5))=0,"",IF(ISBLANK(Values!E23),"","10"))</f>
        <v>10</v>
      </c>
      <c r="FW24" s="1"/>
      <c r="FX24" s="1"/>
      <c r="FY24" s="1"/>
      <c r="FZ24" s="1"/>
      <c r="GA24" s="1"/>
      <c r="GB24" s="1"/>
      <c r="GC24" s="1"/>
      <c r="GD24" s="1"/>
      <c r="GE24" s="1"/>
      <c r="GF24" s="1"/>
      <c r="GG24" s="1"/>
      <c r="GH24" s="1"/>
      <c r="GI24" s="1"/>
      <c r="GJ24" s="1"/>
      <c r="GK24" s="62">
        <f>K24</f>
        <v>61.99</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IF(ISBLANK(Values!E24),"",IF(Values!$B$20="PartialUpdate","","TellusRem"))</f>
        <v/>
      </c>
      <c r="H25" s="1" t="str">
        <f>IF(ISBLANK(Values!E24),"",Values!$B$16)</f>
        <v/>
      </c>
      <c r="I25" s="1" t="str">
        <f>IF(ISBLANK(Values!E24),"","4730574031")</f>
        <v/>
      </c>
      <c r="J25" s="31" t="str">
        <f>IF(ISBLANK(Values!E24),"",Values!F24 )</f>
        <v/>
      </c>
      <c r="K25" s="27" t="str">
        <f>IF(IF(ISBLANK(Values!E24),"",IF(Values!J24, Values!$B$4, Values!$B$5))=0,"",IF(ISBLANK(Values!E24),"",IF(Values!J24,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IF(IF(ISBLANK(Values!E24),"",IF(Values!J24, Values!$B$4, Values!$B$5))=0,"",IF(ISBLANK(Values!E24),"",IF(Values!J24, Values!$B$4, Values!$B$5)))</f>
        <v/>
      </c>
      <c r="FP25" s="1" t="str">
        <f>IF(IF(ISBLANK(Values!E24),"",IF(Values!J24, Values!$B$4, Values!$B$5))=0,"",IF(ISBLANK(Values!E24),"","Percent"))</f>
        <v/>
      </c>
      <c r="FQ25" s="1" t="str">
        <f>IF(IF(ISBLANK(Values!E24),"",IF(Values!J24, Values!$B$4, Values!$B$5))=0,"",IF(ISBLANK(Values!E24),"","2"))</f>
        <v/>
      </c>
      <c r="FR25" s="1" t="str">
        <f>IF(IF(ISBLANK(Values!E24),"",IF(Values!J24, Values!$B$4, Values!$B$5))=0,"",IF(ISBLANK(Values!E24),"","3"))</f>
        <v/>
      </c>
      <c r="FS25" s="1" t="str">
        <f>IF(IF(ISBLANK(Values!E24),"",IF(Values!J24, Values!$B$4, Values!$B$5))=0,"",IF(ISBLANK(Values!E24),"","5"))</f>
        <v/>
      </c>
      <c r="FT25" s="1" t="str">
        <f>IF(IF(ISBLANK(Values!E24),"",IF(Values!J24, Values!$B$4, Values!$B$5))=0,"",IF(ISBLANK(Values!E24),"","6"))</f>
        <v/>
      </c>
      <c r="FU25" s="1" t="str">
        <f>IF(IF(ISBLANK(Values!E24),"",IF(Values!J24, Values!$B$4, Values!$B$5))=0,"",IF(ISBLANK(Values!E24),"","10"))</f>
        <v/>
      </c>
      <c r="FV25" s="1" t="str">
        <f>IF(IF(ISBLANK(Values!E24),"",IF(Values!J24, Values!$B$4, Values!$B$5))=0,"",IF(ISBLANK(Values!E24),"","10"))</f>
        <v/>
      </c>
      <c r="FW25" s="1"/>
      <c r="FX25" s="1"/>
      <c r="FY25" s="1"/>
      <c r="FZ25" s="1"/>
      <c r="GA25" s="1"/>
      <c r="GB25" s="1"/>
      <c r="GC25" s="1"/>
      <c r="GD25" s="1"/>
      <c r="GE25" s="1"/>
      <c r="GF25" s="1"/>
      <c r="GG25" s="1"/>
      <c r="GH25" s="1"/>
      <c r="GI25" s="1"/>
      <c r="GJ25" s="1"/>
      <c r="GK25" s="62"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IF(ISBLANK(Values!E25),"",IF(Values!$B$20="PartialUpdate","","TellusRem"))</f>
        <v/>
      </c>
      <c r="H26" s="1" t="str">
        <f>IF(ISBLANK(Values!E25),"",Values!$B$16)</f>
        <v/>
      </c>
      <c r="I26" s="1" t="str">
        <f>IF(ISBLANK(Values!E25),"","4730574031")</f>
        <v/>
      </c>
      <c r="J26" s="31" t="str">
        <f>IF(ISBLANK(Values!E25),"",Values!F25 )</f>
        <v/>
      </c>
      <c r="K26" s="27" t="str">
        <f>IF(IF(ISBLANK(Values!E25),"",IF(Values!J25, Values!$B$4, Values!$B$5))=0,"",IF(ISBLANK(Values!E25),"",IF(Values!J25,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IF(IF(ISBLANK(Values!E25),"",IF(Values!J25, Values!$B$4, Values!$B$5))=0,"",IF(ISBLANK(Values!E25),"",IF(Values!J25, Values!$B$4, Values!$B$5)))</f>
        <v/>
      </c>
      <c r="FP26" s="1" t="str">
        <f>IF(IF(ISBLANK(Values!E25),"",IF(Values!J25, Values!$B$4, Values!$B$5))=0,"",IF(ISBLANK(Values!E25),"","Percent"))</f>
        <v/>
      </c>
      <c r="FQ26" s="1" t="str">
        <f>IF(IF(ISBLANK(Values!E25),"",IF(Values!J25, Values!$B$4, Values!$B$5))=0,"",IF(ISBLANK(Values!E25),"","2"))</f>
        <v/>
      </c>
      <c r="FR26" s="1" t="str">
        <f>IF(IF(ISBLANK(Values!E25),"",IF(Values!J25, Values!$B$4, Values!$B$5))=0,"",IF(ISBLANK(Values!E25),"","3"))</f>
        <v/>
      </c>
      <c r="FS26" s="1" t="str">
        <f>IF(IF(ISBLANK(Values!E25),"",IF(Values!J25, Values!$B$4, Values!$B$5))=0,"",IF(ISBLANK(Values!E25),"","5"))</f>
        <v/>
      </c>
      <c r="FT26" s="1" t="str">
        <f>IF(IF(ISBLANK(Values!E25),"",IF(Values!J25, Values!$B$4, Values!$B$5))=0,"",IF(ISBLANK(Values!E25),"","6"))</f>
        <v/>
      </c>
      <c r="FU26" s="1" t="str">
        <f>IF(IF(ISBLANK(Values!E25),"",IF(Values!J25, Values!$B$4, Values!$B$5))=0,"",IF(ISBLANK(Values!E25),"","10"))</f>
        <v/>
      </c>
      <c r="FV26" s="1" t="str">
        <f>IF(IF(ISBLANK(Values!E25),"",IF(Values!J25, Values!$B$4, Values!$B$5))=0,"",IF(ISBLANK(Values!E25),"","10"))</f>
        <v/>
      </c>
      <c r="FW26" s="1"/>
      <c r="FX26" s="1"/>
      <c r="FY26" s="1"/>
      <c r="FZ26" s="1"/>
      <c r="GA26" s="1"/>
      <c r="GB26" s="1"/>
      <c r="GC26" s="1"/>
      <c r="GD26" s="1"/>
      <c r="GE26" s="1"/>
      <c r="GF26" s="1"/>
      <c r="GG26" s="1"/>
      <c r="GH26" s="1"/>
      <c r="GI26" s="1"/>
      <c r="GJ26" s="1"/>
      <c r="GK26" s="62"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IF(ISBLANK(Values!E26),"",IF(Values!$B$20="PartialUpdate","","TellusRem"))</f>
        <v/>
      </c>
      <c r="H27" s="1" t="str">
        <f>IF(ISBLANK(Values!E26),"",Values!$B$16)</f>
        <v/>
      </c>
      <c r="I27" s="1" t="str">
        <f>IF(ISBLANK(Values!E26),"","4730574031")</f>
        <v/>
      </c>
      <c r="J27" s="31" t="str">
        <f>IF(ISBLANK(Values!E26),"",Values!F26 )</f>
        <v/>
      </c>
      <c r="K27" s="27" t="str">
        <f>IF(IF(ISBLANK(Values!E26),"",IF(Values!J26, Values!$B$4, Values!$B$5))=0,"",IF(ISBLANK(Values!E26),"",IF(Values!J26,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IF(IF(ISBLANK(Values!E26),"",IF(Values!J26, Values!$B$4, Values!$B$5))=0,"",IF(ISBLANK(Values!E26),"",IF(Values!J26, Values!$B$4, Values!$B$5)))</f>
        <v/>
      </c>
      <c r="FP27" s="1" t="str">
        <f>IF(IF(ISBLANK(Values!E26),"",IF(Values!J26, Values!$B$4, Values!$B$5))=0,"",IF(ISBLANK(Values!E26),"","Percent"))</f>
        <v/>
      </c>
      <c r="FQ27" s="1" t="str">
        <f>IF(IF(ISBLANK(Values!E26),"",IF(Values!J26, Values!$B$4, Values!$B$5))=0,"",IF(ISBLANK(Values!E26),"","2"))</f>
        <v/>
      </c>
      <c r="FR27" s="1" t="str">
        <f>IF(IF(ISBLANK(Values!E26),"",IF(Values!J26, Values!$B$4, Values!$B$5))=0,"",IF(ISBLANK(Values!E26),"","3"))</f>
        <v/>
      </c>
      <c r="FS27" s="1" t="str">
        <f>IF(IF(ISBLANK(Values!E26),"",IF(Values!J26, Values!$B$4, Values!$B$5))=0,"",IF(ISBLANK(Values!E26),"","5"))</f>
        <v/>
      </c>
      <c r="FT27" s="1" t="str">
        <f>IF(IF(ISBLANK(Values!E26),"",IF(Values!J26, Values!$B$4, Values!$B$5))=0,"",IF(ISBLANK(Values!E26),"","6"))</f>
        <v/>
      </c>
      <c r="FU27" s="1" t="str">
        <f>IF(IF(ISBLANK(Values!E26),"",IF(Values!J26, Values!$B$4, Values!$B$5))=0,"",IF(ISBLANK(Values!E26),"","10"))</f>
        <v/>
      </c>
      <c r="FV27" s="1" t="str">
        <f>IF(IF(ISBLANK(Values!E26),"",IF(Values!J26, Values!$B$4, Values!$B$5))=0,"",IF(ISBLANK(Values!E26),"","10"))</f>
        <v/>
      </c>
      <c r="FW27" s="1"/>
      <c r="FX27" s="1"/>
      <c r="FY27" s="1"/>
      <c r="FZ27" s="1"/>
      <c r="GA27" s="1"/>
      <c r="GB27" s="1"/>
      <c r="GC27" s="1"/>
      <c r="GD27" s="1"/>
      <c r="GE27" s="1"/>
      <c r="GF27" s="1"/>
      <c r="GG27" s="1"/>
      <c r="GH27" s="1"/>
      <c r="GI27" s="1"/>
      <c r="GJ27" s="1"/>
      <c r="GK27" s="62"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IF(ISBLANK(Values!E27),"",IF(Values!$B$20="PartialUpdate","","TellusRem"))</f>
        <v/>
      </c>
      <c r="H28" s="1" t="str">
        <f>IF(ISBLANK(Values!E27),"",Values!$B$16)</f>
        <v/>
      </c>
      <c r="I28" s="1" t="str">
        <f>IF(ISBLANK(Values!E27),"","4730574031")</f>
        <v/>
      </c>
      <c r="J28" s="31" t="str">
        <f>IF(ISBLANK(Values!E27),"",Values!F27 )</f>
        <v/>
      </c>
      <c r="K28" s="27" t="str">
        <f>IF(IF(ISBLANK(Values!E27),"",IF(Values!J27, Values!$B$4, Values!$B$5))=0,"",IF(ISBLANK(Values!E27),"",IF(Values!J27,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IF(IF(ISBLANK(Values!E27),"",IF(Values!J27, Values!$B$4, Values!$B$5))=0,"",IF(ISBLANK(Values!E27),"",IF(Values!J27, Values!$B$4, Values!$B$5)))</f>
        <v/>
      </c>
      <c r="FP28" s="1" t="str">
        <f>IF(IF(ISBLANK(Values!E27),"",IF(Values!J27, Values!$B$4, Values!$B$5))=0,"",IF(ISBLANK(Values!E27),"","Percent"))</f>
        <v/>
      </c>
      <c r="FQ28" s="1" t="str">
        <f>IF(IF(ISBLANK(Values!E27),"",IF(Values!J27, Values!$B$4, Values!$B$5))=0,"",IF(ISBLANK(Values!E27),"","2"))</f>
        <v/>
      </c>
      <c r="FR28" s="1" t="str">
        <f>IF(IF(ISBLANK(Values!E27),"",IF(Values!J27, Values!$B$4, Values!$B$5))=0,"",IF(ISBLANK(Values!E27),"","3"))</f>
        <v/>
      </c>
      <c r="FS28" s="1" t="str">
        <f>IF(IF(ISBLANK(Values!E27),"",IF(Values!J27, Values!$B$4, Values!$B$5))=0,"",IF(ISBLANK(Values!E27),"","5"))</f>
        <v/>
      </c>
      <c r="FT28" s="1" t="str">
        <f>IF(IF(ISBLANK(Values!E27),"",IF(Values!J27, Values!$B$4, Values!$B$5))=0,"",IF(ISBLANK(Values!E27),"","6"))</f>
        <v/>
      </c>
      <c r="FU28" s="1" t="str">
        <f>IF(IF(ISBLANK(Values!E27),"",IF(Values!J27, Values!$B$4, Values!$B$5))=0,"",IF(ISBLANK(Values!E27),"","10"))</f>
        <v/>
      </c>
      <c r="FV28" s="1" t="str">
        <f>IF(IF(ISBLANK(Values!E27),"",IF(Values!J27, Values!$B$4, Values!$B$5))=0,"",IF(ISBLANK(Values!E27),"","10"))</f>
        <v/>
      </c>
      <c r="FW28" s="1"/>
      <c r="FX28" s="1"/>
      <c r="FY28" s="1"/>
      <c r="FZ28" s="1"/>
      <c r="GA28" s="1"/>
      <c r="GB28" s="1"/>
      <c r="GC28" s="1"/>
      <c r="GD28" s="1"/>
      <c r="GE28" s="1"/>
      <c r="GF28" s="1"/>
      <c r="GG28" s="1"/>
      <c r="GH28" s="1"/>
      <c r="GI28" s="1"/>
      <c r="GJ28" s="1"/>
      <c r="GK28" s="62"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IF(ISBLANK(Values!E28),"",IF(Values!$B$20="PartialUpdate","","TellusRem"))</f>
        <v/>
      </c>
      <c r="H29" s="1" t="str">
        <f>IF(ISBLANK(Values!E28),"",Values!$B$16)</f>
        <v/>
      </c>
      <c r="I29" s="1" t="str">
        <f>IF(ISBLANK(Values!E28),"","4730574031")</f>
        <v/>
      </c>
      <c r="J29" s="31" t="str">
        <f>IF(ISBLANK(Values!E28),"",Values!F28 )</f>
        <v/>
      </c>
      <c r="K29" s="27" t="str">
        <f>IF(IF(ISBLANK(Values!E28),"",IF(Values!J28, Values!$B$4, Values!$B$5))=0,"",IF(ISBLANK(Values!E28),"",IF(Values!J28,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IF(IF(ISBLANK(Values!E28),"",IF(Values!J28, Values!$B$4, Values!$B$5))=0,"",IF(ISBLANK(Values!E28),"",IF(Values!J28, Values!$B$4, Values!$B$5)))</f>
        <v/>
      </c>
      <c r="FP29" s="1" t="str">
        <f>IF(IF(ISBLANK(Values!E28),"",IF(Values!J28, Values!$B$4, Values!$B$5))=0,"",IF(ISBLANK(Values!E28),"","Percent"))</f>
        <v/>
      </c>
      <c r="FQ29" s="1" t="str">
        <f>IF(IF(ISBLANK(Values!E28),"",IF(Values!J28, Values!$B$4, Values!$B$5))=0,"",IF(ISBLANK(Values!E28),"","2"))</f>
        <v/>
      </c>
      <c r="FR29" s="1" t="str">
        <f>IF(IF(ISBLANK(Values!E28),"",IF(Values!J28, Values!$B$4, Values!$B$5))=0,"",IF(ISBLANK(Values!E28),"","3"))</f>
        <v/>
      </c>
      <c r="FS29" s="1" t="str">
        <f>IF(IF(ISBLANK(Values!E28),"",IF(Values!J28, Values!$B$4, Values!$B$5))=0,"",IF(ISBLANK(Values!E28),"","5"))</f>
        <v/>
      </c>
      <c r="FT29" s="1" t="str">
        <f>IF(IF(ISBLANK(Values!E28),"",IF(Values!J28, Values!$B$4, Values!$B$5))=0,"",IF(ISBLANK(Values!E28),"","6"))</f>
        <v/>
      </c>
      <c r="FU29" s="1" t="str">
        <f>IF(IF(ISBLANK(Values!E28),"",IF(Values!J28, Values!$B$4, Values!$B$5))=0,"",IF(ISBLANK(Values!E28),"","10"))</f>
        <v/>
      </c>
      <c r="FV29" s="1" t="str">
        <f>IF(IF(ISBLANK(Values!E28),"",IF(Values!J28, Values!$B$4, Values!$B$5))=0,"",IF(ISBLANK(Values!E28),"","10"))</f>
        <v/>
      </c>
      <c r="FW29" s="1"/>
      <c r="FX29" s="1"/>
      <c r="FY29" s="1"/>
      <c r="FZ29" s="1"/>
      <c r="GA29" s="1"/>
      <c r="GB29" s="1"/>
      <c r="GC29" s="1"/>
      <c r="GD29" s="1"/>
      <c r="GE29" s="1"/>
      <c r="GF29" s="1"/>
      <c r="GG29" s="1"/>
      <c r="GH29" s="1"/>
      <c r="GI29" s="1"/>
      <c r="GJ29" s="1"/>
      <c r="GK29" s="62"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IF(ISBLANK(Values!E29),"",IF(Values!$B$20="PartialUpdate","","TellusRem"))</f>
        <v/>
      </c>
      <c r="H30" s="1" t="str">
        <f>IF(ISBLANK(Values!E29),"",Values!$B$16)</f>
        <v/>
      </c>
      <c r="I30" s="1" t="str">
        <f>IF(ISBLANK(Values!E29),"","4730574031")</f>
        <v/>
      </c>
      <c r="J30" s="31" t="str">
        <f>IF(ISBLANK(Values!E29),"",Values!F29 )</f>
        <v/>
      </c>
      <c r="K30" s="27" t="str">
        <f>IF(IF(ISBLANK(Values!E29),"",IF(Values!J29, Values!$B$4, Values!$B$5))=0,"",IF(ISBLANK(Values!E29),"",IF(Values!J29,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IF(IF(ISBLANK(Values!E29),"",IF(Values!J29, Values!$B$4, Values!$B$5))=0,"",IF(ISBLANK(Values!E29),"",IF(Values!J29, Values!$B$4, Values!$B$5)))</f>
        <v/>
      </c>
      <c r="FP30" s="1" t="str">
        <f>IF(IF(ISBLANK(Values!E29),"",IF(Values!J29, Values!$B$4, Values!$B$5))=0,"",IF(ISBLANK(Values!E29),"","Percent"))</f>
        <v/>
      </c>
      <c r="FQ30" s="1" t="str">
        <f>IF(IF(ISBLANK(Values!E29),"",IF(Values!J29, Values!$B$4, Values!$B$5))=0,"",IF(ISBLANK(Values!E29),"","2"))</f>
        <v/>
      </c>
      <c r="FR30" s="1" t="str">
        <f>IF(IF(ISBLANK(Values!E29),"",IF(Values!J29, Values!$B$4, Values!$B$5))=0,"",IF(ISBLANK(Values!E29),"","3"))</f>
        <v/>
      </c>
      <c r="FS30" s="1" t="str">
        <f>IF(IF(ISBLANK(Values!E29),"",IF(Values!J29, Values!$B$4, Values!$B$5))=0,"",IF(ISBLANK(Values!E29),"","5"))</f>
        <v/>
      </c>
      <c r="FT30" s="1" t="str">
        <f>IF(IF(ISBLANK(Values!E29),"",IF(Values!J29, Values!$B$4, Values!$B$5))=0,"",IF(ISBLANK(Values!E29),"","6"))</f>
        <v/>
      </c>
      <c r="FU30" s="1" t="str">
        <f>IF(IF(ISBLANK(Values!E29),"",IF(Values!J29, Values!$B$4, Values!$B$5))=0,"",IF(ISBLANK(Values!E29),"","10"))</f>
        <v/>
      </c>
      <c r="FV30" s="1" t="str">
        <f>IF(IF(ISBLANK(Values!E29),"",IF(Values!J29, Values!$B$4, Values!$B$5))=0,"",IF(ISBLANK(Values!E29),"","10"))</f>
        <v/>
      </c>
      <c r="FW30" s="1"/>
      <c r="FX30" s="1"/>
      <c r="FY30" s="1"/>
      <c r="FZ30" s="1"/>
      <c r="GA30" s="1"/>
      <c r="GB30" s="1"/>
      <c r="GC30" s="1"/>
      <c r="GD30" s="1"/>
      <c r="GE30" s="1"/>
      <c r="GF30" s="1"/>
      <c r="GG30" s="1"/>
      <c r="GH30" s="1"/>
      <c r="GI30" s="1"/>
      <c r="GJ30" s="1"/>
      <c r="GK30" s="62"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IF(ISBLANK(Values!E30),"",IF(Values!$B$20="PartialUpdate","","TellusRem"))</f>
        <v/>
      </c>
      <c r="H31" s="1" t="str">
        <f>IF(ISBLANK(Values!E30),"",Values!$B$16)</f>
        <v/>
      </c>
      <c r="I31" s="1" t="str">
        <f>IF(ISBLANK(Values!E30),"","4730574031")</f>
        <v/>
      </c>
      <c r="J31" s="31" t="str">
        <f>IF(ISBLANK(Values!E30),"",Values!F30 )</f>
        <v/>
      </c>
      <c r="K31" s="27" t="str">
        <f>IF(IF(ISBLANK(Values!E30),"",IF(Values!J30, Values!$B$4, Values!$B$5))=0,"",IF(ISBLANK(Values!E30),"",IF(Values!J30,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IF(IF(ISBLANK(Values!E30),"",IF(Values!J30, Values!$B$4, Values!$B$5))=0,"",IF(ISBLANK(Values!E30),"",IF(Values!J30, Values!$B$4, Values!$B$5)))</f>
        <v/>
      </c>
      <c r="FP31" s="1" t="str">
        <f>IF(IF(ISBLANK(Values!E30),"",IF(Values!J30, Values!$B$4, Values!$B$5))=0,"",IF(ISBLANK(Values!E30),"","Percent"))</f>
        <v/>
      </c>
      <c r="FQ31" s="1" t="str">
        <f>IF(IF(ISBLANK(Values!E30),"",IF(Values!J30, Values!$B$4, Values!$B$5))=0,"",IF(ISBLANK(Values!E30),"","2"))</f>
        <v/>
      </c>
      <c r="FR31" s="1" t="str">
        <f>IF(IF(ISBLANK(Values!E30),"",IF(Values!J30, Values!$B$4, Values!$B$5))=0,"",IF(ISBLANK(Values!E30),"","3"))</f>
        <v/>
      </c>
      <c r="FS31" s="1" t="str">
        <f>IF(IF(ISBLANK(Values!E30),"",IF(Values!J30, Values!$B$4, Values!$B$5))=0,"",IF(ISBLANK(Values!E30),"","5"))</f>
        <v/>
      </c>
      <c r="FT31" s="1" t="str">
        <f>IF(IF(ISBLANK(Values!E30),"",IF(Values!J30, Values!$B$4, Values!$B$5))=0,"",IF(ISBLANK(Values!E30),"","6"))</f>
        <v/>
      </c>
      <c r="FU31" s="1" t="str">
        <f>IF(IF(ISBLANK(Values!E30),"",IF(Values!J30, Values!$B$4, Values!$B$5))=0,"",IF(ISBLANK(Values!E30),"","10"))</f>
        <v/>
      </c>
      <c r="FV31" s="1" t="str">
        <f>IF(IF(ISBLANK(Values!E30),"",IF(Values!J30, Values!$B$4, Values!$B$5))=0,"",IF(ISBLANK(Values!E30),"","10"))</f>
        <v/>
      </c>
      <c r="FW31" s="1"/>
      <c r="FX31" s="1"/>
      <c r="FY31" s="1"/>
      <c r="FZ31" s="1"/>
      <c r="GA31" s="1"/>
      <c r="GB31" s="1"/>
      <c r="GC31" s="1"/>
      <c r="GD31" s="1"/>
      <c r="GE31" s="1"/>
      <c r="GF31" s="1"/>
      <c r="GG31" s="1"/>
      <c r="GH31" s="1"/>
      <c r="GI31" s="1"/>
      <c r="GJ31" s="1"/>
      <c r="GK31" s="62"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IF(ISBLANK(Values!E31),"",IF(Values!$B$20="PartialUpdate","","TellusRem"))</f>
        <v/>
      </c>
      <c r="H32" s="1" t="str">
        <f>IF(ISBLANK(Values!E31),"",Values!$B$16)</f>
        <v/>
      </c>
      <c r="I32" s="1" t="str">
        <f>IF(ISBLANK(Values!E31),"","4730574031")</f>
        <v/>
      </c>
      <c r="J32" s="31" t="str">
        <f>IF(ISBLANK(Values!E31),"",Values!F31 )</f>
        <v/>
      </c>
      <c r="K32" s="27" t="str">
        <f>IF(IF(ISBLANK(Values!E31),"",IF(Values!J31, Values!$B$4, Values!$B$5))=0,"",IF(ISBLANK(Values!E31),"",IF(Values!J31,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IF(IF(ISBLANK(Values!E31),"",IF(Values!J31, Values!$B$4, Values!$B$5))=0,"",IF(ISBLANK(Values!E31),"",IF(Values!J31, Values!$B$4, Values!$B$5)))</f>
        <v/>
      </c>
      <c r="FP32" s="1" t="str">
        <f>IF(IF(ISBLANK(Values!E31),"",IF(Values!J31, Values!$B$4, Values!$B$5))=0,"",IF(ISBLANK(Values!E31),"","Percent"))</f>
        <v/>
      </c>
      <c r="FQ32" s="1" t="str">
        <f>IF(IF(ISBLANK(Values!E31),"",IF(Values!J31, Values!$B$4, Values!$B$5))=0,"",IF(ISBLANK(Values!E31),"","2"))</f>
        <v/>
      </c>
      <c r="FR32" s="1" t="str">
        <f>IF(IF(ISBLANK(Values!E31),"",IF(Values!J31, Values!$B$4, Values!$B$5))=0,"",IF(ISBLANK(Values!E31),"","3"))</f>
        <v/>
      </c>
      <c r="FS32" s="1" t="str">
        <f>IF(IF(ISBLANK(Values!E31),"",IF(Values!J31, Values!$B$4, Values!$B$5))=0,"",IF(ISBLANK(Values!E31),"","5"))</f>
        <v/>
      </c>
      <c r="FT32" s="1" t="str">
        <f>IF(IF(ISBLANK(Values!E31),"",IF(Values!J31, Values!$B$4, Values!$B$5))=0,"",IF(ISBLANK(Values!E31),"","6"))</f>
        <v/>
      </c>
      <c r="FU32" s="1" t="str">
        <f>IF(IF(ISBLANK(Values!E31),"",IF(Values!J31, Values!$B$4, Values!$B$5))=0,"",IF(ISBLANK(Values!E31),"","10"))</f>
        <v/>
      </c>
      <c r="FV32" s="1" t="str">
        <f>IF(IF(ISBLANK(Values!E31),"",IF(Values!J31, Values!$B$4, Values!$B$5))=0,"",IF(ISBLANK(Values!E31),"","10"))</f>
        <v/>
      </c>
      <c r="FW32" s="1"/>
      <c r="FX32" s="1"/>
      <c r="FY32" s="1"/>
      <c r="FZ32" s="1"/>
      <c r="GA32" s="1"/>
      <c r="GB32" s="1"/>
      <c r="GC32" s="1"/>
      <c r="GD32" s="1"/>
      <c r="GE32" s="1"/>
      <c r="GF32" s="1"/>
      <c r="GG32" s="1"/>
      <c r="GH32" s="1"/>
      <c r="GI32" s="1"/>
      <c r="GJ32" s="1"/>
      <c r="GK32" s="62"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IF(ISBLANK(Values!E32),"",IF(Values!$B$20="PartialUpdate","","TellusRem"))</f>
        <v/>
      </c>
      <c r="H33" s="1" t="str">
        <f>IF(ISBLANK(Values!E32),"",Values!$B$16)</f>
        <v/>
      </c>
      <c r="I33" s="1" t="str">
        <f>IF(ISBLANK(Values!E32),"","4730574031")</f>
        <v/>
      </c>
      <c r="J33" s="31" t="str">
        <f>IF(ISBLANK(Values!E32),"",Values!F32 )</f>
        <v/>
      </c>
      <c r="K33" s="27" t="str">
        <f>IF(IF(ISBLANK(Values!E32),"",IF(Values!J32, Values!$B$4, Values!$B$5))=0,"",IF(ISBLANK(Values!E32),"",IF(Values!J32,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IF(IF(ISBLANK(Values!E32),"",IF(Values!J32, Values!$B$4, Values!$B$5))=0,"",IF(ISBLANK(Values!E32),"",IF(Values!J32, Values!$B$4, Values!$B$5)))</f>
        <v/>
      </c>
      <c r="FP33" s="1" t="str">
        <f>IF(IF(ISBLANK(Values!E32),"",IF(Values!J32, Values!$B$4, Values!$B$5))=0,"",IF(ISBLANK(Values!E32),"","Percent"))</f>
        <v/>
      </c>
      <c r="FQ33" s="1" t="str">
        <f>IF(IF(ISBLANK(Values!E32),"",IF(Values!J32, Values!$B$4, Values!$B$5))=0,"",IF(ISBLANK(Values!E32),"","2"))</f>
        <v/>
      </c>
      <c r="FR33" s="1" t="str">
        <f>IF(IF(ISBLANK(Values!E32),"",IF(Values!J32, Values!$B$4, Values!$B$5))=0,"",IF(ISBLANK(Values!E32),"","3"))</f>
        <v/>
      </c>
      <c r="FS33" s="1" t="str">
        <f>IF(IF(ISBLANK(Values!E32),"",IF(Values!J32, Values!$B$4, Values!$B$5))=0,"",IF(ISBLANK(Values!E32),"","5"))</f>
        <v/>
      </c>
      <c r="FT33" s="1" t="str">
        <f>IF(IF(ISBLANK(Values!E32),"",IF(Values!J32, Values!$B$4, Values!$B$5))=0,"",IF(ISBLANK(Values!E32),"","6"))</f>
        <v/>
      </c>
      <c r="FU33" s="1" t="str">
        <f>IF(IF(ISBLANK(Values!E32),"",IF(Values!J32, Values!$B$4, Values!$B$5))=0,"",IF(ISBLANK(Values!E32),"","10"))</f>
        <v/>
      </c>
      <c r="FV33" s="1" t="str">
        <f>IF(IF(ISBLANK(Values!E32),"",IF(Values!J32, Values!$B$4, Values!$B$5))=0,"",IF(ISBLANK(Values!E32),"","10"))</f>
        <v/>
      </c>
      <c r="FW33" s="1"/>
      <c r="FX33" s="1"/>
      <c r="FY33" s="1"/>
      <c r="FZ33" s="1"/>
      <c r="GA33" s="1"/>
      <c r="GB33" s="1"/>
      <c r="GC33" s="1"/>
      <c r="GD33" s="1"/>
      <c r="GE33" s="1"/>
      <c r="GF33" s="1"/>
      <c r="GG33" s="1"/>
      <c r="GH33" s="1"/>
      <c r="GI33" s="1"/>
      <c r="GJ33" s="1"/>
      <c r="GK33" s="62"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IF(ISBLANK(Values!E33),"",IF(Values!$B$20="PartialUpdate","","TellusRem"))</f>
        <v/>
      </c>
      <c r="H34" s="1" t="str">
        <f>IF(ISBLANK(Values!E33),"",Values!$B$16)</f>
        <v/>
      </c>
      <c r="I34" s="1" t="str">
        <f>IF(ISBLANK(Values!E33),"","4730574031")</f>
        <v/>
      </c>
      <c r="J34" s="31" t="str">
        <f>IF(ISBLANK(Values!E33),"",Values!F33 )</f>
        <v/>
      </c>
      <c r="K34" s="27" t="str">
        <f>IF(IF(ISBLANK(Values!E33),"",IF(Values!J33, Values!$B$4, Values!$B$5))=0,"",IF(ISBLANK(Values!E33),"",IF(Values!J33,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IF(IF(ISBLANK(Values!E33),"",IF(Values!J33, Values!$B$4, Values!$B$5))=0,"",IF(ISBLANK(Values!E33),"",IF(Values!J33, Values!$B$4, Values!$B$5)))</f>
        <v/>
      </c>
      <c r="FP34" s="1" t="str">
        <f>IF(IF(ISBLANK(Values!E33),"",IF(Values!J33, Values!$B$4, Values!$B$5))=0,"",IF(ISBLANK(Values!E33),"","Percent"))</f>
        <v/>
      </c>
      <c r="FQ34" s="1" t="str">
        <f>IF(IF(ISBLANK(Values!E33),"",IF(Values!J33, Values!$B$4, Values!$B$5))=0,"",IF(ISBLANK(Values!E33),"","2"))</f>
        <v/>
      </c>
      <c r="FR34" s="1" t="str">
        <f>IF(IF(ISBLANK(Values!E33),"",IF(Values!J33, Values!$B$4, Values!$B$5))=0,"",IF(ISBLANK(Values!E33),"","3"))</f>
        <v/>
      </c>
      <c r="FS34" s="1" t="str">
        <f>IF(IF(ISBLANK(Values!E33),"",IF(Values!J33, Values!$B$4, Values!$B$5))=0,"",IF(ISBLANK(Values!E33),"","5"))</f>
        <v/>
      </c>
      <c r="FT34" s="1" t="str">
        <f>IF(IF(ISBLANK(Values!E33),"",IF(Values!J33, Values!$B$4, Values!$B$5))=0,"",IF(ISBLANK(Values!E33),"","6"))</f>
        <v/>
      </c>
      <c r="FU34" s="1" t="str">
        <f>IF(IF(ISBLANK(Values!E33),"",IF(Values!J33, Values!$B$4, Values!$B$5))=0,"",IF(ISBLANK(Values!E33),"","10"))</f>
        <v/>
      </c>
      <c r="FV34" s="1" t="str">
        <f>IF(IF(ISBLANK(Values!E33),"",IF(Values!J33, Values!$B$4, Values!$B$5))=0,"",IF(ISBLANK(Values!E33),"","10"))</f>
        <v/>
      </c>
      <c r="FW34" s="1"/>
      <c r="FX34" s="1"/>
      <c r="FY34" s="1"/>
      <c r="FZ34" s="1"/>
      <c r="GA34" s="1"/>
      <c r="GB34" s="1"/>
      <c r="GC34" s="1"/>
      <c r="GD34" s="1"/>
      <c r="GE34" s="1"/>
      <c r="GF34" s="1"/>
      <c r="GG34" s="1"/>
      <c r="GH34" s="1"/>
      <c r="GI34" s="1"/>
      <c r="GJ34" s="1"/>
      <c r="GK34" s="62"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IF(ISBLANK(Values!E34),"",IF(Values!$B$20="PartialUpdate","","TellusRem"))</f>
        <v/>
      </c>
      <c r="H35" s="1" t="str">
        <f>IF(ISBLANK(Values!E34),"",Values!$B$16)</f>
        <v/>
      </c>
      <c r="I35" s="1" t="str">
        <f>IF(ISBLANK(Values!E34),"","4730574031")</f>
        <v/>
      </c>
      <c r="J35" s="31" t="str">
        <f>IF(ISBLANK(Values!E34),"",Values!F34 )</f>
        <v/>
      </c>
      <c r="K35" s="27" t="str">
        <f>IF(IF(ISBLANK(Values!E34),"",IF(Values!J34, Values!$B$4, Values!$B$5))=0,"",IF(ISBLANK(Values!E34),"",IF(Values!J34,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IF(IF(ISBLANK(Values!E34),"",IF(Values!J34, Values!$B$4, Values!$B$5))=0,"",IF(ISBLANK(Values!E34),"",IF(Values!J34, Values!$B$4, Values!$B$5)))</f>
        <v/>
      </c>
      <c r="FP35" s="1" t="str">
        <f>IF(IF(ISBLANK(Values!E34),"",IF(Values!J34, Values!$B$4, Values!$B$5))=0,"",IF(ISBLANK(Values!E34),"","Percent"))</f>
        <v/>
      </c>
      <c r="FQ35" s="1" t="str">
        <f>IF(IF(ISBLANK(Values!E34),"",IF(Values!J34, Values!$B$4, Values!$B$5))=0,"",IF(ISBLANK(Values!E34),"","2"))</f>
        <v/>
      </c>
      <c r="FR35" s="1" t="str">
        <f>IF(IF(ISBLANK(Values!E34),"",IF(Values!J34, Values!$B$4, Values!$B$5))=0,"",IF(ISBLANK(Values!E34),"","3"))</f>
        <v/>
      </c>
      <c r="FS35" s="1" t="str">
        <f>IF(IF(ISBLANK(Values!E34),"",IF(Values!J34, Values!$B$4, Values!$B$5))=0,"",IF(ISBLANK(Values!E34),"","5"))</f>
        <v/>
      </c>
      <c r="FT35" s="1" t="str">
        <f>IF(IF(ISBLANK(Values!E34),"",IF(Values!J34, Values!$B$4, Values!$B$5))=0,"",IF(ISBLANK(Values!E34),"","6"))</f>
        <v/>
      </c>
      <c r="FU35" s="1" t="str">
        <f>IF(IF(ISBLANK(Values!E34),"",IF(Values!J34, Values!$B$4, Values!$B$5))=0,"",IF(ISBLANK(Values!E34),"","10"))</f>
        <v/>
      </c>
      <c r="FV35" s="1" t="str">
        <f>IF(IF(ISBLANK(Values!E34),"",IF(Values!J34, Values!$B$4, Values!$B$5))=0,"",IF(ISBLANK(Values!E34),"","10"))</f>
        <v/>
      </c>
      <c r="FW35" s="1"/>
      <c r="FX35" s="1"/>
      <c r="FY35" s="1"/>
      <c r="FZ35" s="1"/>
      <c r="GA35" s="1"/>
      <c r="GB35" s="1"/>
      <c r="GC35" s="1"/>
      <c r="GD35" s="1"/>
      <c r="GE35" s="1"/>
      <c r="GF35" s="1"/>
      <c r="GG35" s="1"/>
      <c r="GH35" s="1"/>
      <c r="GI35" s="1"/>
      <c r="GJ35" s="1"/>
      <c r="GK35" s="62"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IF(ISBLANK(Values!E35),"",IF(Values!$B$20="PartialUpdate","","TellusRem"))</f>
        <v/>
      </c>
      <c r="H36" s="1" t="str">
        <f>IF(ISBLANK(Values!E35),"",Values!$B$16)</f>
        <v/>
      </c>
      <c r="I36" s="1" t="str">
        <f>IF(ISBLANK(Values!E35),"","4730574031")</f>
        <v/>
      </c>
      <c r="J36" s="31" t="str">
        <f>IF(ISBLANK(Values!E35),"",Values!F35 )</f>
        <v/>
      </c>
      <c r="K36" s="27" t="str">
        <f>IF(IF(ISBLANK(Values!E35),"",IF(Values!J35, Values!$B$4, Values!$B$5))=0,"",IF(ISBLANK(Values!E35),"",IF(Values!J35,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IF(IF(ISBLANK(Values!E35),"",IF(Values!J35, Values!$B$4, Values!$B$5))=0,"",IF(ISBLANK(Values!E35),"",IF(Values!J35, Values!$B$4, Values!$B$5)))</f>
        <v/>
      </c>
      <c r="FP36" s="1" t="str">
        <f>IF(IF(ISBLANK(Values!E35),"",IF(Values!J35, Values!$B$4, Values!$B$5))=0,"",IF(ISBLANK(Values!E35),"","Percent"))</f>
        <v/>
      </c>
      <c r="FQ36" s="1" t="str">
        <f>IF(IF(ISBLANK(Values!E35),"",IF(Values!J35, Values!$B$4, Values!$B$5))=0,"",IF(ISBLANK(Values!E35),"","2"))</f>
        <v/>
      </c>
      <c r="FR36" s="1" t="str">
        <f>IF(IF(ISBLANK(Values!E35),"",IF(Values!J35, Values!$B$4, Values!$B$5))=0,"",IF(ISBLANK(Values!E35),"","3"))</f>
        <v/>
      </c>
      <c r="FS36" s="1" t="str">
        <f>IF(IF(ISBLANK(Values!E35),"",IF(Values!J35, Values!$B$4, Values!$B$5))=0,"",IF(ISBLANK(Values!E35),"","5"))</f>
        <v/>
      </c>
      <c r="FT36" s="1" t="str">
        <f>IF(IF(ISBLANK(Values!E35),"",IF(Values!J35, Values!$B$4, Values!$B$5))=0,"",IF(ISBLANK(Values!E35),"","6"))</f>
        <v/>
      </c>
      <c r="FU36" s="1" t="str">
        <f>IF(IF(ISBLANK(Values!E35),"",IF(Values!J35, Values!$B$4, Values!$B$5))=0,"",IF(ISBLANK(Values!E35),"","10"))</f>
        <v/>
      </c>
      <c r="FV36" s="1" t="str">
        <f>IF(IF(ISBLANK(Values!E35),"",IF(Values!J35, Values!$B$4, Values!$B$5))=0,"",IF(ISBLANK(Values!E35),"","10"))</f>
        <v/>
      </c>
      <c r="FW36" s="1"/>
      <c r="FX36" s="1"/>
      <c r="FY36" s="1"/>
      <c r="FZ36" s="1"/>
      <c r="GA36" s="1"/>
      <c r="GB36" s="1"/>
      <c r="GC36" s="1"/>
      <c r="GD36" s="1"/>
      <c r="GE36" s="1"/>
      <c r="GF36" s="1"/>
      <c r="GG36" s="1"/>
      <c r="GH36" s="1"/>
      <c r="GI36" s="1"/>
      <c r="GJ36" s="1"/>
      <c r="GK36" s="62"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IF(ISBLANK(Values!E36),"",IF(Values!$B$20="PartialUpdate","","TellusRem"))</f>
        <v/>
      </c>
      <c r="H37" s="1" t="str">
        <f>IF(ISBLANK(Values!E36),"",Values!$B$16)</f>
        <v/>
      </c>
      <c r="I37" s="1" t="str">
        <f>IF(ISBLANK(Values!E36),"","4730574031")</f>
        <v/>
      </c>
      <c r="J37" s="31" t="str">
        <f>IF(ISBLANK(Values!E36),"",Values!F36 )</f>
        <v/>
      </c>
      <c r="K37" s="27" t="str">
        <f>IF(IF(ISBLANK(Values!E36),"",IF(Values!J36, Values!$B$4, Values!$B$5))=0,"",IF(ISBLANK(Values!E36),"",IF(Values!J36,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IF(IF(ISBLANK(Values!E36),"",IF(Values!J36, Values!$B$4, Values!$B$5))=0,"",IF(ISBLANK(Values!E36),"",IF(Values!J36, Values!$B$4, Values!$B$5)))</f>
        <v/>
      </c>
      <c r="FP37" s="1" t="str">
        <f>IF(IF(ISBLANK(Values!E36),"",IF(Values!J36, Values!$B$4, Values!$B$5))=0,"",IF(ISBLANK(Values!E36),"","Percent"))</f>
        <v/>
      </c>
      <c r="FQ37" s="1" t="str">
        <f>IF(IF(ISBLANK(Values!E36),"",IF(Values!J36, Values!$B$4, Values!$B$5))=0,"",IF(ISBLANK(Values!E36),"","2"))</f>
        <v/>
      </c>
      <c r="FR37" s="1" t="str">
        <f>IF(IF(ISBLANK(Values!E36),"",IF(Values!J36, Values!$B$4, Values!$B$5))=0,"",IF(ISBLANK(Values!E36),"","3"))</f>
        <v/>
      </c>
      <c r="FS37" s="1" t="str">
        <f>IF(IF(ISBLANK(Values!E36),"",IF(Values!J36, Values!$B$4, Values!$B$5))=0,"",IF(ISBLANK(Values!E36),"","5"))</f>
        <v/>
      </c>
      <c r="FT37" s="1" t="str">
        <f>IF(IF(ISBLANK(Values!E36),"",IF(Values!J36, Values!$B$4, Values!$B$5))=0,"",IF(ISBLANK(Values!E36),"","6"))</f>
        <v/>
      </c>
      <c r="FU37" s="1" t="str">
        <f>IF(IF(ISBLANK(Values!E36),"",IF(Values!J36, Values!$B$4, Values!$B$5))=0,"",IF(ISBLANK(Values!E36),"","10"))</f>
        <v/>
      </c>
      <c r="FV37" s="1" t="str">
        <f>IF(IF(ISBLANK(Values!E36),"",IF(Values!J36, Values!$B$4, Values!$B$5))=0,"",IF(ISBLANK(Values!E36),"","10"))</f>
        <v/>
      </c>
      <c r="FW37" s="1"/>
      <c r="FX37" s="1"/>
      <c r="FY37" s="1"/>
      <c r="FZ37" s="1"/>
      <c r="GA37" s="1"/>
      <c r="GB37" s="1"/>
      <c r="GC37" s="1"/>
      <c r="GD37" s="1"/>
      <c r="GE37" s="1"/>
      <c r="GF37" s="1"/>
      <c r="GG37" s="1"/>
      <c r="GH37" s="1"/>
      <c r="GI37" s="1"/>
      <c r="GJ37" s="1"/>
      <c r="GK37" s="62"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IF(ISBLANK(Values!E37),"",IF(Values!$B$20="PartialUpdate","","TellusRem"))</f>
        <v/>
      </c>
      <c r="H38" s="1" t="str">
        <f>IF(ISBLANK(Values!E37),"",Values!$B$16)</f>
        <v/>
      </c>
      <c r="I38" s="1" t="str">
        <f>IF(ISBLANK(Values!E37),"","4730574031")</f>
        <v/>
      </c>
      <c r="J38" s="31" t="str">
        <f>IF(ISBLANK(Values!E37),"",Values!F37 )</f>
        <v/>
      </c>
      <c r="K38" s="27" t="str">
        <f>IF(IF(ISBLANK(Values!E37),"",IF(Values!J37, Values!$B$4, Values!$B$5))=0,"",IF(ISBLANK(Values!E37),"",IF(Values!J37,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IF(IF(ISBLANK(Values!E37),"",IF(Values!J37, Values!$B$4, Values!$B$5))=0,"",IF(ISBLANK(Values!E37),"",IF(Values!J37, Values!$B$4, Values!$B$5)))</f>
        <v/>
      </c>
      <c r="FP38" s="1" t="str">
        <f>IF(IF(ISBLANK(Values!E37),"",IF(Values!J37, Values!$B$4, Values!$B$5))=0,"",IF(ISBLANK(Values!E37),"","Percent"))</f>
        <v/>
      </c>
      <c r="FQ38" s="1" t="str">
        <f>IF(IF(ISBLANK(Values!E37),"",IF(Values!J37, Values!$B$4, Values!$B$5))=0,"",IF(ISBLANK(Values!E37),"","2"))</f>
        <v/>
      </c>
      <c r="FR38" s="1" t="str">
        <f>IF(IF(ISBLANK(Values!E37),"",IF(Values!J37, Values!$B$4, Values!$B$5))=0,"",IF(ISBLANK(Values!E37),"","3"))</f>
        <v/>
      </c>
      <c r="FS38" s="1" t="str">
        <f>IF(IF(ISBLANK(Values!E37),"",IF(Values!J37, Values!$B$4, Values!$B$5))=0,"",IF(ISBLANK(Values!E37),"","5"))</f>
        <v/>
      </c>
      <c r="FT38" s="1" t="str">
        <f>IF(IF(ISBLANK(Values!E37),"",IF(Values!J37, Values!$B$4, Values!$B$5))=0,"",IF(ISBLANK(Values!E37),"","6"))</f>
        <v/>
      </c>
      <c r="FU38" s="1" t="str">
        <f>IF(IF(ISBLANK(Values!E37),"",IF(Values!J37, Values!$B$4, Values!$B$5))=0,"",IF(ISBLANK(Values!E37),"","10"))</f>
        <v/>
      </c>
      <c r="FV38" s="1" t="str">
        <f>IF(IF(ISBLANK(Values!E37),"",IF(Values!J37, Values!$B$4, Values!$B$5))=0,"",IF(ISBLANK(Values!E37),"","10"))</f>
        <v/>
      </c>
      <c r="FW38" s="1"/>
      <c r="FX38" s="1"/>
      <c r="FY38" s="1"/>
      <c r="FZ38" s="1"/>
      <c r="GA38" s="1"/>
      <c r="GB38" s="1"/>
      <c r="GC38" s="1"/>
      <c r="GD38" s="1"/>
      <c r="GE38" s="1"/>
      <c r="GF38" s="1"/>
      <c r="GG38" s="1"/>
      <c r="GH38" s="1"/>
      <c r="GI38" s="1"/>
      <c r="GJ38" s="1"/>
      <c r="GK38" s="62"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IF(ISBLANK(Values!E38),"",IF(Values!$B$20="PartialUpdate","","TellusRem"))</f>
        <v/>
      </c>
      <c r="H39" s="1" t="str">
        <f>IF(ISBLANK(Values!E38),"",Values!$B$16)</f>
        <v/>
      </c>
      <c r="I39" s="1" t="str">
        <f>IF(ISBLANK(Values!E38),"","4730574031")</f>
        <v/>
      </c>
      <c r="J39" s="31" t="str">
        <f>IF(ISBLANK(Values!E38),"",Values!F38 )</f>
        <v/>
      </c>
      <c r="K39" s="27" t="str">
        <f>IF(IF(ISBLANK(Values!E38),"",IF(Values!J38, Values!$B$4, Values!$B$5))=0,"",IF(ISBLANK(Values!E38),"",IF(Values!J38,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IF(IF(ISBLANK(Values!E38),"",IF(Values!J38, Values!$B$4, Values!$B$5))=0,"",IF(ISBLANK(Values!E38),"",IF(Values!J38, Values!$B$4, Values!$B$5)))</f>
        <v/>
      </c>
      <c r="FP39" s="1" t="str">
        <f>IF(IF(ISBLANK(Values!E38),"",IF(Values!J38, Values!$B$4, Values!$B$5))=0,"",IF(ISBLANK(Values!E38),"","Percent"))</f>
        <v/>
      </c>
      <c r="FQ39" s="1" t="str">
        <f>IF(IF(ISBLANK(Values!E38),"",IF(Values!J38, Values!$B$4, Values!$B$5))=0,"",IF(ISBLANK(Values!E38),"","2"))</f>
        <v/>
      </c>
      <c r="FR39" s="1" t="str">
        <f>IF(IF(ISBLANK(Values!E38),"",IF(Values!J38, Values!$B$4, Values!$B$5))=0,"",IF(ISBLANK(Values!E38),"","3"))</f>
        <v/>
      </c>
      <c r="FS39" s="1" t="str">
        <f>IF(IF(ISBLANK(Values!E38),"",IF(Values!J38, Values!$B$4, Values!$B$5))=0,"",IF(ISBLANK(Values!E38),"","5"))</f>
        <v/>
      </c>
      <c r="FT39" s="1" t="str">
        <f>IF(IF(ISBLANK(Values!E38),"",IF(Values!J38, Values!$B$4, Values!$B$5))=0,"",IF(ISBLANK(Values!E38),"","6"))</f>
        <v/>
      </c>
      <c r="FU39" s="1" t="str">
        <f>IF(IF(ISBLANK(Values!E38),"",IF(Values!J38, Values!$B$4, Values!$B$5))=0,"",IF(ISBLANK(Values!E38),"","10"))</f>
        <v/>
      </c>
      <c r="FV39" s="1" t="str">
        <f>IF(IF(ISBLANK(Values!E38),"",IF(Values!J38, Values!$B$4, Values!$B$5))=0,"",IF(ISBLANK(Values!E38),"","10"))</f>
        <v/>
      </c>
      <c r="FW39" s="1"/>
      <c r="FX39" s="1"/>
      <c r="FY39" s="1"/>
      <c r="FZ39" s="1"/>
      <c r="GA39" s="1"/>
      <c r="GB39" s="1"/>
      <c r="GC39" s="1"/>
      <c r="GD39" s="1"/>
      <c r="GE39" s="1"/>
      <c r="GF39" s="1"/>
      <c r="GG39" s="1"/>
      <c r="GH39" s="1"/>
      <c r="GI39" s="1"/>
      <c r="GJ39" s="1"/>
      <c r="GK39" s="62"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IF(ISBLANK(Values!E39),"",IF(Values!$B$20="PartialUpdate","","TellusRem"))</f>
        <v/>
      </c>
      <c r="H40" s="1" t="str">
        <f>IF(ISBLANK(Values!E39),"",Values!$B$16)</f>
        <v/>
      </c>
      <c r="I40" s="1" t="str">
        <f>IF(ISBLANK(Values!E39),"","4730574031")</f>
        <v/>
      </c>
      <c r="J40" s="31" t="str">
        <f>IF(ISBLANK(Values!E39),"",Values!F39 )</f>
        <v/>
      </c>
      <c r="K40" s="27" t="str">
        <f>IF(IF(ISBLANK(Values!E39),"",IF(Values!J39, Values!$B$4, Values!$B$5))=0,"",IF(ISBLANK(Values!E39),"",IF(Values!J39,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IF(IF(ISBLANK(Values!E39),"",IF(Values!J39, Values!$B$4, Values!$B$5))=0,"",IF(ISBLANK(Values!E39),"",IF(Values!J39, Values!$B$4, Values!$B$5)))</f>
        <v/>
      </c>
      <c r="FP40" s="1" t="str">
        <f>IF(IF(ISBLANK(Values!E39),"",IF(Values!J39, Values!$B$4, Values!$B$5))=0,"",IF(ISBLANK(Values!E39),"","Percent"))</f>
        <v/>
      </c>
      <c r="FQ40" s="1" t="str">
        <f>IF(IF(ISBLANK(Values!E39),"",IF(Values!J39, Values!$B$4, Values!$B$5))=0,"",IF(ISBLANK(Values!E39),"","2"))</f>
        <v/>
      </c>
      <c r="FR40" s="1" t="str">
        <f>IF(IF(ISBLANK(Values!E39),"",IF(Values!J39, Values!$B$4, Values!$B$5))=0,"",IF(ISBLANK(Values!E39),"","3"))</f>
        <v/>
      </c>
      <c r="FS40" s="1" t="str">
        <f>IF(IF(ISBLANK(Values!E39),"",IF(Values!J39, Values!$B$4, Values!$B$5))=0,"",IF(ISBLANK(Values!E39),"","5"))</f>
        <v/>
      </c>
      <c r="FT40" s="1" t="str">
        <f>IF(IF(ISBLANK(Values!E39),"",IF(Values!J39, Values!$B$4, Values!$B$5))=0,"",IF(ISBLANK(Values!E39),"","6"))</f>
        <v/>
      </c>
      <c r="FU40" s="1" t="str">
        <f>IF(IF(ISBLANK(Values!E39),"",IF(Values!J39, Values!$B$4, Values!$B$5))=0,"",IF(ISBLANK(Values!E39),"","10"))</f>
        <v/>
      </c>
      <c r="FV40" s="1" t="str">
        <f>IF(IF(ISBLANK(Values!E39),"",IF(Values!J39, Values!$B$4, Values!$B$5))=0,"",IF(ISBLANK(Values!E39),"","10"))</f>
        <v/>
      </c>
      <c r="FW40" s="1"/>
      <c r="FX40" s="1"/>
      <c r="FY40" s="1"/>
      <c r="FZ40" s="1"/>
      <c r="GA40" s="1"/>
      <c r="GB40" s="1"/>
      <c r="GC40" s="1"/>
      <c r="GD40" s="1"/>
      <c r="GE40" s="1"/>
      <c r="GF40" s="1"/>
      <c r="GG40" s="1"/>
      <c r="GH40" s="1"/>
      <c r="GI40" s="1"/>
      <c r="GJ40" s="1"/>
      <c r="GK40" s="62"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IF(ISBLANK(Values!E40),"",IF(Values!$B$20="PartialUpdate","","TellusRem"))</f>
        <v/>
      </c>
      <c r="H41" s="1" t="str">
        <f>IF(ISBLANK(Values!E40),"",Values!$B$16)</f>
        <v/>
      </c>
      <c r="I41" s="1" t="str">
        <f>IF(ISBLANK(Values!E40),"","4730574031")</f>
        <v/>
      </c>
      <c r="J41" s="31" t="str">
        <f>IF(ISBLANK(Values!E40),"",Values!F40 )</f>
        <v/>
      </c>
      <c r="K41" s="27" t="str">
        <f>IF(IF(ISBLANK(Values!E40),"",IF(Values!J40, Values!$B$4, Values!$B$5))=0,"",IF(ISBLANK(Values!E40),"",IF(Values!J40,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IF(IF(ISBLANK(Values!E40),"",IF(Values!J40, Values!$B$4, Values!$B$5))=0,"",IF(ISBLANK(Values!E40),"",IF(Values!J40, Values!$B$4, Values!$B$5)))</f>
        <v/>
      </c>
      <c r="FP41" s="1" t="str">
        <f>IF(IF(ISBLANK(Values!E40),"",IF(Values!J40, Values!$B$4, Values!$B$5))=0,"",IF(ISBLANK(Values!E40),"","Percent"))</f>
        <v/>
      </c>
      <c r="FQ41" s="1" t="str">
        <f>IF(IF(ISBLANK(Values!E40),"",IF(Values!J40, Values!$B$4, Values!$B$5))=0,"",IF(ISBLANK(Values!E40),"","2"))</f>
        <v/>
      </c>
      <c r="FR41" s="1" t="str">
        <f>IF(IF(ISBLANK(Values!E40),"",IF(Values!J40, Values!$B$4, Values!$B$5))=0,"",IF(ISBLANK(Values!E40),"","3"))</f>
        <v/>
      </c>
      <c r="FS41" s="1" t="str">
        <f>IF(IF(ISBLANK(Values!E40),"",IF(Values!J40, Values!$B$4, Values!$B$5))=0,"",IF(ISBLANK(Values!E40),"","5"))</f>
        <v/>
      </c>
      <c r="FT41" s="1" t="str">
        <f>IF(IF(ISBLANK(Values!E40),"",IF(Values!J40, Values!$B$4, Values!$B$5))=0,"",IF(ISBLANK(Values!E40),"","6"))</f>
        <v/>
      </c>
      <c r="FU41" s="1" t="str">
        <f>IF(IF(ISBLANK(Values!E40),"",IF(Values!J40, Values!$B$4, Values!$B$5))=0,"",IF(ISBLANK(Values!E40),"","10"))</f>
        <v/>
      </c>
      <c r="FV41" s="1" t="str">
        <f>IF(IF(ISBLANK(Values!E40),"",IF(Values!J40, Values!$B$4, Values!$B$5))=0,"",IF(ISBLANK(Values!E40),"","10"))</f>
        <v/>
      </c>
      <c r="FW41" s="1"/>
      <c r="FX41" s="1"/>
      <c r="FY41" s="1"/>
      <c r="FZ41" s="1"/>
      <c r="GA41" s="1"/>
      <c r="GB41" s="1"/>
      <c r="GC41" s="1"/>
      <c r="GD41" s="1"/>
      <c r="GE41" s="1"/>
      <c r="GF41" s="1"/>
      <c r="GG41" s="1"/>
      <c r="GH41" s="1"/>
      <c r="GI41" s="1"/>
      <c r="GJ41" s="1"/>
      <c r="GK41" s="62"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IF(ISBLANK(Values!E41),"",IF(Values!$B$20="PartialUpdate","","TellusRem"))</f>
        <v/>
      </c>
      <c r="H42" s="1" t="str">
        <f>IF(ISBLANK(Values!E41),"",Values!$B$16)</f>
        <v/>
      </c>
      <c r="I42" s="1" t="str">
        <f>IF(ISBLANK(Values!E41),"","4730574031")</f>
        <v/>
      </c>
      <c r="J42" s="31" t="str">
        <f>IF(ISBLANK(Values!E41),"",Values!F41 )</f>
        <v/>
      </c>
      <c r="K42" s="27" t="str">
        <f>IF(IF(ISBLANK(Values!E41),"",IF(Values!J41, Values!$B$4, Values!$B$5))=0,"",IF(ISBLANK(Values!E41),"",IF(Values!J41,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IF(IF(ISBLANK(Values!E41),"",IF(Values!J41, Values!$B$4, Values!$B$5))=0,"",IF(ISBLANK(Values!E41),"",IF(Values!J41, Values!$B$4, Values!$B$5)))</f>
        <v/>
      </c>
      <c r="FP42" s="1" t="str">
        <f>IF(IF(ISBLANK(Values!E41),"",IF(Values!J41, Values!$B$4, Values!$B$5))=0,"",IF(ISBLANK(Values!E41),"","Percent"))</f>
        <v/>
      </c>
      <c r="FQ42" s="1" t="str">
        <f>IF(IF(ISBLANK(Values!E41),"",IF(Values!J41, Values!$B$4, Values!$B$5))=0,"",IF(ISBLANK(Values!E41),"","2"))</f>
        <v/>
      </c>
      <c r="FR42" s="1" t="str">
        <f>IF(IF(ISBLANK(Values!E41),"",IF(Values!J41, Values!$B$4, Values!$B$5))=0,"",IF(ISBLANK(Values!E41),"","3"))</f>
        <v/>
      </c>
      <c r="FS42" s="1" t="str">
        <f>IF(IF(ISBLANK(Values!E41),"",IF(Values!J41, Values!$B$4, Values!$B$5))=0,"",IF(ISBLANK(Values!E41),"","5"))</f>
        <v/>
      </c>
      <c r="FT42" s="1" t="str">
        <f>IF(IF(ISBLANK(Values!E41),"",IF(Values!J41, Values!$B$4, Values!$B$5))=0,"",IF(ISBLANK(Values!E41),"","6"))</f>
        <v/>
      </c>
      <c r="FU42" s="1" t="str">
        <f>IF(IF(ISBLANK(Values!E41),"",IF(Values!J41, Values!$B$4, Values!$B$5))=0,"",IF(ISBLANK(Values!E41),"","10"))</f>
        <v/>
      </c>
      <c r="FV42" s="1" t="str">
        <f>IF(IF(ISBLANK(Values!E41),"",IF(Values!J41, Values!$B$4, Values!$B$5))=0,"",IF(ISBLANK(Values!E41),"","10"))</f>
        <v/>
      </c>
      <c r="GK42" s="61"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IF(ISBLANK(Values!E42),"",IF(Values!$B$20="PartialUpdate","","TellusRem"))</f>
        <v/>
      </c>
      <c r="H43" s="1" t="str">
        <f>IF(ISBLANK(Values!E42),"",Values!$B$16)</f>
        <v/>
      </c>
      <c r="I43" s="1" t="str">
        <f>IF(ISBLANK(Values!E42),"","4730574031")</f>
        <v/>
      </c>
      <c r="J43" s="31" t="str">
        <f>IF(ISBLANK(Values!E42),"",Values!F42 )</f>
        <v/>
      </c>
      <c r="K43" s="27" t="str">
        <f>IF(IF(ISBLANK(Values!E42),"",IF(Values!J42, Values!$B$4, Values!$B$5))=0,"",IF(ISBLANK(Values!E42),"",IF(Values!J42,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IF(IF(ISBLANK(Values!E42),"",IF(Values!J42, Values!$B$4, Values!$B$5))=0,"",IF(ISBLANK(Values!E42),"",IF(Values!J42, Values!$B$4, Values!$B$5)))</f>
        <v/>
      </c>
      <c r="FP43" s="1" t="str">
        <f>IF(IF(ISBLANK(Values!E42),"",IF(Values!J42, Values!$B$4, Values!$B$5))=0,"",IF(ISBLANK(Values!E42),"","Percent"))</f>
        <v/>
      </c>
      <c r="FQ43" s="1" t="str">
        <f>IF(IF(ISBLANK(Values!E42),"",IF(Values!J42, Values!$B$4, Values!$B$5))=0,"",IF(ISBLANK(Values!E42),"","2"))</f>
        <v/>
      </c>
      <c r="FR43" s="1" t="str">
        <f>IF(IF(ISBLANK(Values!E42),"",IF(Values!J42, Values!$B$4, Values!$B$5))=0,"",IF(ISBLANK(Values!E42),"","3"))</f>
        <v/>
      </c>
      <c r="FS43" s="1" t="str">
        <f>IF(IF(ISBLANK(Values!E42),"",IF(Values!J42, Values!$B$4, Values!$B$5))=0,"",IF(ISBLANK(Values!E42),"","5"))</f>
        <v/>
      </c>
      <c r="FT43" s="1" t="str">
        <f>IF(IF(ISBLANK(Values!E42),"",IF(Values!J42, Values!$B$4, Values!$B$5))=0,"",IF(ISBLANK(Values!E42),"","6"))</f>
        <v/>
      </c>
      <c r="FU43" s="1" t="str">
        <f>IF(IF(ISBLANK(Values!E42),"",IF(Values!J42, Values!$B$4, Values!$B$5))=0,"",IF(ISBLANK(Values!E42),"","10"))</f>
        <v/>
      </c>
      <c r="FV43" s="1" t="str">
        <f>IF(IF(ISBLANK(Values!E42),"",IF(Values!J42, Values!$B$4, Values!$B$5))=0,"",IF(ISBLANK(Values!E42),"","10"))</f>
        <v/>
      </c>
      <c r="GK43" s="61"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IF(ISBLANK(Values!E43),"",IF(Values!$B$20="PartialUpdate","","TellusRem"))</f>
        <v/>
      </c>
      <c r="H44" s="1" t="str">
        <f>IF(ISBLANK(Values!E43),"",Values!$B$16)</f>
        <v/>
      </c>
      <c r="I44" s="1" t="str">
        <f>IF(ISBLANK(Values!E43),"","4730574031")</f>
        <v/>
      </c>
      <c r="J44" s="31" t="str">
        <f>IF(ISBLANK(Values!E43),"",Values!F43 )</f>
        <v/>
      </c>
      <c r="K44" s="27" t="str">
        <f>IF(IF(ISBLANK(Values!E43),"",IF(Values!J43, Values!$B$4, Values!$B$5))=0,"",IF(ISBLANK(Values!E43),"",IF(Values!J43,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IF(IF(ISBLANK(Values!E43),"",IF(Values!J43, Values!$B$4, Values!$B$5))=0,"",IF(ISBLANK(Values!E43),"",IF(Values!J43, Values!$B$4, Values!$B$5)))</f>
        <v/>
      </c>
      <c r="FP44" s="1" t="str">
        <f>IF(IF(ISBLANK(Values!E43),"",IF(Values!J43, Values!$B$4, Values!$B$5))=0,"",IF(ISBLANK(Values!E43),"","Percent"))</f>
        <v/>
      </c>
      <c r="FQ44" s="1" t="str">
        <f>IF(IF(ISBLANK(Values!E43),"",IF(Values!J43, Values!$B$4, Values!$B$5))=0,"",IF(ISBLANK(Values!E43),"","2"))</f>
        <v/>
      </c>
      <c r="FR44" s="1" t="str">
        <f>IF(IF(ISBLANK(Values!E43),"",IF(Values!J43, Values!$B$4, Values!$B$5))=0,"",IF(ISBLANK(Values!E43),"","3"))</f>
        <v/>
      </c>
      <c r="FS44" s="1" t="str">
        <f>IF(IF(ISBLANK(Values!E43),"",IF(Values!J43, Values!$B$4, Values!$B$5))=0,"",IF(ISBLANK(Values!E43),"","5"))</f>
        <v/>
      </c>
      <c r="FT44" s="1" t="str">
        <f>IF(IF(ISBLANK(Values!E43),"",IF(Values!J43, Values!$B$4, Values!$B$5))=0,"",IF(ISBLANK(Values!E43),"","6"))</f>
        <v/>
      </c>
      <c r="FU44" s="1" t="str">
        <f>IF(IF(ISBLANK(Values!E43),"",IF(Values!J43, Values!$B$4, Values!$B$5))=0,"",IF(ISBLANK(Values!E43),"","10"))</f>
        <v/>
      </c>
      <c r="FV44" s="1" t="str">
        <f>IF(IF(ISBLANK(Values!E43),"",IF(Values!J43, Values!$B$4, Values!$B$5))=0,"",IF(ISBLANK(Values!E43),"","10"))</f>
        <v/>
      </c>
      <c r="GK44" s="61"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c r="GK45" s="61"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c r="GK46" s="61"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c r="GK47" s="61"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c r="GK48" s="61"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c r="GK49" s="61"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9">
      <formula>AND(IF(IFERROR(VLOOKUP($C$3,#NAME?,MATCH($A4,#NAME?,0)+1,0),0)&gt;0,0,1),IF(IFERROR(VLOOKUP($C$3,#NAME?,MATCH($A4,#NAME?,0)+1,0),0)&gt;0,0,1),IF(IFERROR(VLOOKUP($C$3,#NAME?,MATCH($A4,#NAME?,0)+1,0),0)&gt;0,0,1),IF(IFERROR(MATCH($A4,#NAME?,0),0)&gt;0,1,0))</formula>
    </cfRule>
    <cfRule type="expression" dxfId="524" priority="996">
      <formula>IF(VLOOKUP($C$3,#NAME?,MATCH($A4,#NAME?,0)+1,0)&gt;0,1,0)</formula>
    </cfRule>
    <cfRule type="expression" dxfId="523" priority="995">
      <formula>IF(LEN(C4)&gt;0,1,0)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4">
      <formula>AND(IF(IFERROR(VLOOKUP($F$3,#NAME?,MATCH($A4,#NAME?,0)+1,0),0)&gt;0,0,1),IF(IFERROR(VLOOKUP($F$3,#NAME?,MATCH($A4,#NAME?,0)+1,0),0)&gt;0,0,1),IF(IFERROR(VLOOKUP($F$3,#NAME?,MATCH($A4,#NAME?,0)+1,0),0)&gt;0,0,1),IF(IFERROR(MATCH($A4,#NAME?,0),0)&gt;0,1,0))</formula>
    </cfRule>
    <cfRule type="expression" dxfId="513" priority="1011">
      <formula>IF(VLOOKUP($F$3,#NAME?,MATCH($A4,#NAME?,0)+1,0)&gt;0,1,0)</formula>
    </cfRule>
    <cfRule type="expression" dxfId="512" priority="1010">
      <formula>IF(LEN(F4)&gt;0,1,0)</formula>
    </cfRule>
  </conditionalFormatting>
  <conditionalFormatting sqref="F5:F1048576">
    <cfRule type="expression" dxfId="511" priority="37">
      <formula>AND(IF(IFERROR(VLOOKUP($F$3,#NAME?,MATCH($A5,#NAME?,0)+1,0),0)&gt;0,0,1),IF(IFERROR(VLOOKUP($F$3,#NAME?,MATCH($A5,#NAME?,0)+1,0),0)&gt;0,0,1),IF(IFERROR(VLOOKUP($F$3,#NAME?,MATCH($A5,#NAME?,0)+1,0),0)&gt;0,0,1),IF(IFERROR(MATCH($A5,#NAME?,0),0)&gt;0,1,0))</formula>
    </cfRule>
    <cfRule type="expression" dxfId="510" priority="34">
      <formula>IF(VLOOKUP($F$3,#NAME?,MATCH($A5,#NAME?,0)+1,0)&gt;0,1,0)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6">
      <formula>IF(VLOOKUP($G$3,#NAME?,MATCH($A4,#NAME?,0)+1,0)&gt;0,1,0)</formula>
    </cfRule>
    <cfRule type="expression" dxfId="506" priority="1015">
      <formula>IF(LEN(G4)&gt;0,1,0)</formula>
    </cfRule>
  </conditionalFormatting>
  <conditionalFormatting sqref="G5:G1048576">
    <cfRule type="expression" dxfId="505" priority="42">
      <formula>AND(IF(IFERROR(VLOOKUP($G$3,#NAME?,MATCH($A5,#NAME?,0)+1,0),0)&gt;0,0,1),IF(IFERROR(VLOOKUP($G$3,#NAME?,MATCH($A5,#NAME?,0)+1,0),0)&gt;0,0,1),IF(IFERROR(VLOOKUP($G$3,#NAME?,MATCH($A5,#NAME?,0)+1,0),0)&gt;0,0,1),IF(IFERROR(MATCH($A5,#NAME?,0),0)&gt;0,1,0))</formula>
    </cfRule>
    <cfRule type="expression" dxfId="504" priority="39">
      <formula>IF(VLOOKUP($G$3,#NAME?,MATCH($A5,#NAME?,0)+1,0)&gt;0,1,0)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6">
      <formula>IF(VLOOKUP($B$3,#NAME?,MATCH($A4,#NAME?,0)+1,0)&gt;0,1,0)</formula>
    </cfRule>
    <cfRule type="expression" dxfId="499" priority="1029">
      <formula>AND(IF(IFERROR(VLOOKUP($B$3,#NAME?,MATCH($A4,#NAME?,0)+1,0),0)&gt;0,0,1),IF(IFERROR(VLOOKUP($B$3,#NAME?,MATCH($A4,#NAME?,0)+1,0),0)&gt;0,0,1),IF(IFERROR(VLOOKUP($B$3,#NAME?,MATCH($A4,#NAME?,0)+1,0),0)&gt;0,0,1),IF(IFERROR(MATCH($A4,#NAME?,0),0)&gt;0,1,0))</formula>
    </cfRule>
  </conditionalFormatting>
  <conditionalFormatting sqref="J5:J1048576">
    <cfRule type="expression" dxfId="498" priority="52">
      <formula>AND(IF(IFERROR(VLOOKUP($J$3,#NAME?,MATCH($A5,#NAME?,0)+1,0),0)&gt;0,0,1),IF(IFERROR(VLOOKUP($J$3,#NAME?,MATCH($A5,#NAME?,0)+1,0),0)&gt;0,0,1),IF(IFERROR(VLOOKUP($J$3,#NAME?,MATCH($A5,#NAME?,0)+1,0),0)&gt;0,0,1),IF(IFERROR(MATCH($A5,#NAME?,0),0)&gt;0,1,0))</formula>
    </cfRule>
    <cfRule type="expression" dxfId="497" priority="49">
      <formula>IF(VLOOKUP($J$3,#NAME?,MATCH($A5,#NAME?,0)+1,0)&gt;0,1,0)</formula>
    </cfRule>
  </conditionalFormatting>
  <conditionalFormatting sqref="K4:K211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L4:M204">
    <cfRule type="expression" dxfId="490" priority="1035">
      <formula>IF(LEN(L4)&gt;0,1,0)</formula>
    </cfRule>
  </conditionalFormatting>
  <conditionalFormatting sqref="M4:M204 N5:U5 O6:U122 N6:N204">
    <cfRule type="expression" dxfId="489"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8" priority="67">
      <formula>AND(IF(IFERROR(VLOOKUP($M$3,#NAME?,MATCH($A5,#NAME?,0)+1,0),0)&gt;0,0,1),IF(IFERROR(VLOOKUP($M$3,#NAME?,MATCH($A5,#NAME?,0)+1,0),0)&gt;0,0,1),IF(IFERROR(VLOOKUP($M$3,#NAME?,MATCH($A5,#NAME?,0)+1,0),0)&gt;0,0,1),IF(IFERROR(MATCH($A5,#NAME?,0),0)&gt;0,1,0))</formula>
    </cfRule>
    <cfRule type="expression" dxfId="487" priority="64">
      <formula>IF(VLOOKUP($M$3,#NAME?,MATCH($A5,#NAME?,0)+1,0)&gt;0,1,0)</formula>
    </cfRule>
    <cfRule type="expression" dxfId="486" priority="63">
      <formula>IF(LEN(M5)&gt;0,1,0)</formula>
    </cfRule>
  </conditionalFormatting>
  <conditionalFormatting sqref="N4 N7:N1048576">
    <cfRule type="expression" dxfId="485"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4" priority="69">
      <formula>IF(VLOOKUP($N$3,#NAME?,MATCH($A4,#NAME?,0)+1,0)&gt;0,1,0)</formula>
    </cfRule>
  </conditionalFormatting>
  <conditionalFormatting sqref="N7:O1048576 N4:V4">
    <cfRule type="expression" dxfId="483" priority="68">
      <formula>IF(LEN(N4)&gt;0,1,0)</formula>
    </cfRule>
  </conditionalFormatting>
  <conditionalFormatting sqref="O4 V5:V122 O7:O1048576 P123:V131">
    <cfRule type="expression" dxfId="482"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1" priority="74">
      <formula>IF(VLOOKUP($O$3,#NAME?,MATCH($A4,#NAME?,0)+1,0)&gt;0,1,0)</formula>
    </cfRule>
  </conditionalFormatting>
  <conditionalFormatting sqref="O6:U122 N6:N204 M4:M204 N5:U5">
    <cfRule type="expression" dxfId="480" priority="1046">
      <formula>IF(VLOOKUP($M$3,#NAME?,MATCH($A4,#NAME?,0)+1,0)&gt;0,1,0)</formula>
    </cfRule>
  </conditionalFormatting>
  <conditionalFormatting sqref="O6:U122 N6:N204 N5:U5">
    <cfRule type="expression" dxfId="479" priority="1045">
      <formula>IF(LEN(N5)&gt;0,1,0)</formula>
    </cfRule>
  </conditionalFormatting>
  <conditionalFormatting sqref="P4 P7:P1048576">
    <cfRule type="expression" dxfId="478"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7" priority="79">
      <formula>IF(VLOOKUP($P$3,#NAME?,MATCH($A4,#NAME?,0)+1,0)&gt;0,1,0)</formula>
    </cfRule>
  </conditionalFormatting>
  <conditionalFormatting sqref="P7:V1048576">
    <cfRule type="expression" dxfId="476" priority="78">
      <formula>IF(LEN(P7)&gt;0,1,0)</formula>
    </cfRule>
  </conditionalFormatting>
  <conditionalFormatting sqref="Q4 Q7:Q1048576">
    <cfRule type="expression" dxfId="475"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4" priority="84">
      <formula>IF(VLOOKUP($Q$3,#NAME?,MATCH($A4,#NAME?,0)+1,0)&gt;0,1,0)</formula>
    </cfRule>
  </conditionalFormatting>
  <conditionalFormatting sqref="R4 R7:R1048576">
    <cfRule type="expression" dxfId="473"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2" priority="89">
      <formula>IF(VLOOKUP($R$3,#NAME?,MATCH($A4,#NAME?,0)+1,0)&gt;0,1,0)</formula>
    </cfRule>
  </conditionalFormatting>
  <conditionalFormatting sqref="S4 S7:S1048576">
    <cfRule type="expression" dxfId="471"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0" priority="94">
      <formula>IF(VLOOKUP($S$3,#NAME?,MATCH($A4,#NAME?,0)+1,0)&gt;0,1,0)</formula>
    </cfRule>
  </conditionalFormatting>
  <conditionalFormatting sqref="T4 T7:T1048576">
    <cfRule type="expression" dxfId="469"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8" priority="99">
      <formula>IF(VLOOKUP($T$3,#NAME?,MATCH($A4,#NAME?,0)+1,0)&gt;0,1,0)</formula>
    </cfRule>
  </conditionalFormatting>
  <conditionalFormatting sqref="U4 U7:U1048576">
    <cfRule type="expression" dxfId="467"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6" priority="104">
      <formula>IF(VLOOKUP($U$3,#NAME?,MATCH($A4,#NAME?,0)+1,0)&gt;0,1,0)</formula>
    </cfRule>
  </conditionalFormatting>
  <conditionalFormatting sqref="V4 V7:V1048576">
    <cfRule type="expression" dxfId="465"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4" priority="73">
      <formula>IF(LEN(P5)&gt;0,1,0)</formula>
    </cfRule>
  </conditionalFormatting>
  <conditionalFormatting sqref="V7:V1048576 V4">
    <cfRule type="expression" dxfId="463" priority="109">
      <formula>IF(VLOOKUP($V$3,#NAME?,MATCH($A4,#NAME?,0)+1,0)&gt;0,1,0)</formula>
    </cfRule>
  </conditionalFormatting>
  <conditionalFormatting sqref="W4:W204">
    <cfRule type="expression" dxfId="462" priority="1051">
      <formula>IF(VLOOKUP($N$3,#NAME?,MATCH($A4,#NAME?,0)+1,0)&gt;0,1,0)</formula>
    </cfRule>
    <cfRule type="expression" dxfId="461"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0" priority="117">
      <formula>AND(IF(IFERROR(VLOOKUP($W$3,#NAME?,MATCH($A5,#NAME?,0)+1,0),0)&gt;0,0,1),IF(IFERROR(VLOOKUP($W$3,#NAME?,MATCH($A5,#NAME?,0)+1,0),0)&gt;0,0,1),IF(IFERROR(VLOOKUP($W$3,#NAME?,MATCH($A5,#NAME?,0)+1,0),0)&gt;0,0,1),IF(IFERROR(MATCH($A5,#NAME?,0),0)&gt;0,1,0))</formula>
    </cfRule>
    <cfRule type="expression" dxfId="459" priority="114">
      <formula>IF(VLOOKUP($W$3,#NAME?,MATCH($A5,#NAME?,0)+1,0)&gt;0,1,0)</formula>
    </cfRule>
  </conditionalFormatting>
  <conditionalFormatting sqref="W4:X204">
    <cfRule type="expression" dxfId="458" priority="1050">
      <formula>IF(LEN(W4)&gt;0,1,0)</formula>
    </cfRule>
  </conditionalFormatting>
  <conditionalFormatting sqref="W5:Z1048576">
    <cfRule type="expression" dxfId="457" priority="113">
      <formula>IF(LEN(W5)&gt;0,1,0)</formula>
    </cfRule>
  </conditionalFormatting>
  <conditionalFormatting sqref="X4">
    <cfRule type="expression" dxfId="456" priority="1056">
      <formula>IF(VLOOKUP($O$3,#NAME?,MATCH($A4,#NAME?,0)+1,0)&gt;0,1,0)</formula>
    </cfRule>
    <cfRule type="expression" dxfId="455" priority="1059">
      <formula>AND(IF(IFERROR(VLOOKUP($O$3,#NAME?,MATCH($A4,#NAME?,0)+1,0),0)&gt;0,0,1),IF(IFERROR(VLOOKUP($O$3,#NAME?,MATCH($A4,#NAME?,0)+1,0),0)&gt;0,0,1),IF(IFERROR(VLOOKUP($O$3,#NAME?,MATCH($A4,#NAME?,0)+1,0),0)&gt;0,0,1),IF(IFERROR(MATCH($A4,#NAME?,0),0)&gt;0,1,0))</formula>
    </cfRule>
  </conditionalFormatting>
  <conditionalFormatting sqref="X5:X204">
    <cfRule type="expression" dxfId="454" priority="1076">
      <formula>IF(VLOOKUP($B$3,#NAME?,MATCH($A5,#NAME?,0)+1,0)&gt;0,1,0)</formula>
    </cfRule>
    <cfRule type="expression" dxfId="453"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2" priority="122">
      <formula>AND(IF(IFERROR(VLOOKUP($X$3,#NAME?,MATCH($A5,#NAME?,0)+1,0),0)&gt;0,0,1),IF(IFERROR(VLOOKUP($X$3,#NAME?,MATCH($A5,#NAME?,0)+1,0),0)&gt;0,0,1),IF(IFERROR(VLOOKUP($X$3,#NAME?,MATCH($A5,#NAME?,0)+1,0),0)&gt;0,0,1),IF(IFERROR(MATCH($A5,#NAME?,0),0)&gt;0,1,0))</formula>
    </cfRule>
    <cfRule type="expression" dxfId="451" priority="119">
      <formula>IF(VLOOKUP($X$3,#NAME?,MATCH($A5,#NAME?,0)+1,0)&gt;0,1,0)</formula>
    </cfRule>
  </conditionalFormatting>
  <conditionalFormatting sqref="Y5:Y1048576">
    <cfRule type="expression" dxfId="450" priority="127">
      <formula>AND(IF(IFERROR(VLOOKUP($Y$3,#NAME?,MATCH($A5,#NAME?,0)+1,0),0)&gt;0,0,1),IF(IFERROR(VLOOKUP($Y$3,#NAME?,MATCH($A5,#NAME?,0)+1,0),0)&gt;0,0,1),IF(IFERROR(VLOOKUP($Y$3,#NAME?,MATCH($A5,#NAME?,0)+1,0),0)&gt;0,0,1),IF(IFERROR(MATCH($A5,#NAME?,0),0)&gt;0,1,0))</formula>
    </cfRule>
    <cfRule type="expression" dxfId="449" priority="124">
      <formula>IF(VLOOKUP($Y$3,#NAME?,MATCH($A5,#NAME?,0)+1,0)&gt;0,1,0)</formula>
    </cfRule>
  </conditionalFormatting>
  <conditionalFormatting sqref="Z4:Z204">
    <cfRule type="expression" dxfId="448" priority="1064">
      <formula>AND(IF(IFERROR(VLOOKUP($Q$3,#NAME?,MATCH($A4,#NAME?,0)+1,0),0)&gt;0,0,1),IF(IFERROR(VLOOKUP($Q$3,#NAME?,MATCH($A4,#NAME?,0)+1,0),0)&gt;0,0,1),IF(IFERROR(VLOOKUP($Q$3,#NAME?,MATCH($A4,#NAME?,0)+1,0),0)&gt;0,0,1),IF(IFERROR(MATCH($A4,#NAME?,0),0)&gt;0,1,0))</formula>
    </cfRule>
    <cfRule type="expression" dxfId="447" priority="1060">
      <formula>IF(LEN(Z4)&gt;0,1,0)</formula>
    </cfRule>
    <cfRule type="expression" dxfId="446" priority="1061">
      <formula>IF(VLOOKUP($Q$3,#NAME?,MATCH($A4,#NAME?,0)+1,0)&gt;0,1,0)</formula>
    </cfRule>
  </conditionalFormatting>
  <conditionalFormatting sqref="Z5:Z1048576">
    <cfRule type="expression" dxfId="445" priority="132">
      <formula>AND(IF(IFERROR(VLOOKUP($Z$3,#NAME?,MATCH($A5,#NAME?,0)+1,0),0)&gt;0,0,1),IF(IFERROR(VLOOKUP($Z$3,#NAME?,MATCH($A5,#NAME?,0)+1,0),0)&gt;0,0,1),IF(IFERROR(VLOOKUP($Z$3,#NAME?,MATCH($A5,#NAME?,0)+1,0),0)&gt;0,0,1),IF(IFERROR(MATCH($A5,#NAME?,0),0)&gt;0,1,0))</formula>
    </cfRule>
    <cfRule type="expression" dxfId="444" priority="129">
      <formula>IF(VLOOKUP($Z$3,#NAME?,MATCH($A5,#NAME?,0)+1,0)&gt;0,1,0)</formula>
    </cfRule>
  </conditionalFormatting>
  <conditionalFormatting sqref="AA4:AA1048576">
    <cfRule type="expression" dxfId="443" priority="137">
      <formula>AND(IF(IFERROR(VLOOKUP($AA$3,#NAME?,MATCH($A4,#NAME?,0)+1,0),0)&gt;0,0,1),IF(IFERROR(VLOOKUP($AA$3,#NAME?,MATCH($A4,#NAME?,0)+1,0),0)&gt;0,0,1),IF(IFERROR(VLOOKUP($AA$3,#NAME?,MATCH($A4,#NAME?,0)+1,0),0)&gt;0,0,1),IF(IFERROR(MATCH($A4,#NAME?,0),0)&gt;0,1,0))</formula>
    </cfRule>
    <cfRule type="expression" dxfId="442" priority="134">
      <formula>IF(VLOOKUP($AA$3,#NAME?,MATCH($A4,#NAME?,0)+1,0)&gt;0,1,0)</formula>
    </cfRule>
    <cfRule type="expression" dxfId="441" priority="133">
      <formula>IF(LEN(AA4)&gt;0,1,0)</formula>
    </cfRule>
  </conditionalFormatting>
  <conditionalFormatting sqref="AB4 AB7:AB1048576">
    <cfRule type="expression" dxfId="440" priority="142">
      <formula>AND(IF(IFERROR(VLOOKUP($AB$3,#NAME?,MATCH($A4,#NAME?,0)+1,0),0)&gt;0,0,1),IF(IFERROR(VLOOKUP($AB$3,#NAME?,MATCH($A4,#NAME?,0)+1,0),0)&gt;0,0,1),IF(IFERROR(VLOOKUP($AB$3,#NAME?,MATCH($A4,#NAME?,0)+1,0),0)&gt;0,0,1),IF(IFERROR(MATCH($A4,#NAME?,0),0)&gt;0,1,0))</formula>
    </cfRule>
    <cfRule type="expression" dxfId="439" priority="139">
      <formula>IF(VLOOKUP($AB$3,#NAME?,MATCH($A4,#NAME?,0)+1,0)&gt;0,1,0)</formula>
    </cfRule>
    <cfRule type="expression" dxfId="438" priority="138">
      <formula>IF(LEN(AB4)&gt;0,1,0)</formula>
    </cfRule>
  </conditionalFormatting>
  <conditionalFormatting sqref="AB5:AB204 AC4 AC7:AC1048576">
    <cfRule type="expression" dxfId="437" priority="146">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49">
      <formula>IF(VLOOKUP($AD$3,#NAME?,MATCH($A4,#NAME?,0)+1,0)&gt;0,1,0)</formula>
    </cfRule>
    <cfRule type="expression" dxfId="432"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62">
      <formula>AND(IF(IFERROR(VLOOKUP($AF$3,#NAME?,MATCH($A4,#NAME?,0)+1,0),0)&gt;0,0,1),IF(IFERROR(VLOOKUP($AF$3,#NAME?,MATCH($A4,#NAME?,0)+1,0),0)&gt;0,0,1),IF(IFERROR(VLOOKUP($AF$3,#NAME?,MATCH($A4,#NAME?,0)+1,0),0)&gt;0,0,1),IF(IFERROR(MATCH($A4,#NAME?,0),0)&gt;0,1,0))</formula>
    </cfRule>
    <cfRule type="expression" dxfId="427" priority="159">
      <formula>IF(VLOOKUP($AF$3,#NAME?,MATCH($A4,#NAME?,0)+1,0)&gt;0,1,0)</formula>
    </cfRule>
  </conditionalFormatting>
  <conditionalFormatting sqref="AG4:AG1048576">
    <cfRule type="expression" dxfId="426" priority="167">
      <formula>AND(IF(IFERROR(VLOOKUP($AG$3,#NAME?,MATCH($A4,#NAME?,0)+1,0),0)&gt;0,0,1),IF(IFERROR(VLOOKUP($AG$3,#NAME?,MATCH($A4,#NAME?,0)+1,0),0)&gt;0,0,1),IF(IFERROR(VLOOKUP($AG$3,#NAME?,MATCH($A4,#NAME?,0)+1,0),0)&gt;0,0,1),IF(IFERROR(MATCH($A4,#NAME?,0),0)&gt;0,1,0))</formula>
    </cfRule>
    <cfRule type="expression" dxfId="425" priority="164">
      <formula>IF(VLOOKUP($AG$3,#NAME?,MATCH($A4,#NAME?,0)+1,0)&gt;0,1,0)</formula>
    </cfRule>
  </conditionalFormatting>
  <conditionalFormatting sqref="AH4:AH1048576">
    <cfRule type="expression" dxfId="424" priority="172">
      <formula>AND(IF(IFERROR(VLOOKUP($AH$3,#NAME?,MATCH($A4,#NAME?,0)+1,0),0)&gt;0,0,1),IF(IFERROR(VLOOKUP($AH$3,#NAME?,MATCH($A4,#NAME?,0)+1,0),0)&gt;0,0,1),IF(IFERROR(VLOOKUP($AH$3,#NAME?,MATCH($A4,#NAME?,0)+1,0),0)&gt;0,0,1),IF(IFERROR(MATCH($A4,#NAME?,0),0)&gt;0,1,0))</formula>
    </cfRule>
    <cfRule type="expression" dxfId="423" priority="169">
      <formula>IF(VLOOKUP($AH$3,#NAME?,MATCH($A4,#NAME?,0)+1,0)&gt;0,1,0)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7">
      <formula>AND(IF(IFERROR(VLOOKUP($AK$3,#NAME?,MATCH($A4,#NAME?,0)+1,0),0)&gt;0,0,1),IF(IFERROR(VLOOKUP($AK$3,#NAME?,MATCH($A4,#NAME?,0)+1,0),0)&gt;0,0,1),IF(IFERROR(VLOOKUP($AK$3,#NAME?,MATCH($A4,#NAME?,0)+1,0),0)&gt;0,0,1),IF(IFERROR(MATCH($A4,#NAME?,0),0)&gt;0,1,0))</formula>
    </cfRule>
    <cfRule type="expression" dxfId="416" priority="184">
      <formula>IF(VLOOKUP($AK$3,#NAME?,MATCH($A4,#NAME?,0)+1,0)&gt;0,1,0)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9">
      <formula>IF(VLOOKUP($AT$3,#NAME?,MATCH($A4,#NAME?,0)+1,0)&gt;0,1,0)</formula>
    </cfRule>
    <cfRule type="expression" dxfId="396" priority="228">
      <formula>IF(LEN(AT4)&gt;0,1,0)</formula>
    </cfRule>
  </conditionalFormatting>
  <conditionalFormatting sqref="AU4:AU1048576">
    <cfRule type="expression" dxfId="395" priority="237">
      <formula>AND(IF(IFERROR(VLOOKUP($AU$3,#NAME?,MATCH($A4,#NAME?,0)+1,0),0)&gt;0,0,1),IF(IFERROR(VLOOKUP($AU$3,#NAME?,MATCH($A4,#NAME?,0)+1,0),0)&gt;0,0,1),IF(IFERROR(VLOOKUP($AU$3,#NAME?,MATCH($A4,#NAME?,0)+1,0),0)&gt;0,0,1),IF(IFERROR(MATCH($A4,#NAME?,0),0)&gt;0,1,0))</formula>
    </cfRule>
    <cfRule type="expression" dxfId="394" priority="233">
      <formula>IF(LEN(AU4)&gt;0,1,0)</formula>
    </cfRule>
    <cfRule type="expression" dxfId="393" priority="234">
      <formula>IF(VLOOKUP($AU$3,#NAME?,MATCH($A4,#NAME?,0)+1,0)&gt;0,1,0)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7">
      <formula>AND(IF(IFERROR(VLOOKUP($BU$3,#NAME?,MATCH($A4,#NAME?,0)+1,0),0)&gt;0,0,1),IF(IFERROR(VLOOKUP($BU$3,#NAME?,MATCH($A4,#NAME?,0)+1,0),0)&gt;0,0,1),IF(IFERROR(VLOOKUP($BU$3,#NAME?,MATCH($A4,#NAME?,0)+1,0),0)&gt;0,0,1),IF(IFERROR(MATCH($A4,#NAME?,0),0)&gt;0,1,0))</formula>
    </cfRule>
    <cfRule type="expression" dxfId="337" priority="364">
      <formula>IF(VLOOKUP($BU$3,#NAME?,MATCH($A4,#NAME?,0)+1,0)&gt;0,1,0)</formula>
    </cfRule>
  </conditionalFormatting>
  <conditionalFormatting sqref="BV4:BV1048576">
    <cfRule type="expression" dxfId="336" priority="372">
      <formula>AND(IF(IFERROR(VLOOKUP($BV$3,#NAME?,MATCH($A4,#NAME?,0)+1,0),0)&gt;0,0,1),IF(IFERROR(VLOOKUP($BV$3,#NAME?,MATCH($A4,#NAME?,0)+1,0),0)&gt;0,0,1),IF(IFERROR(VLOOKUP($BV$3,#NAME?,MATCH($A4,#NAME?,0)+1,0),0)&gt;0,0,1),IF(IFERROR(MATCH($A4,#NAME?,0),0)&gt;0,1,0))</formula>
    </cfRule>
    <cfRule type="expression" dxfId="335" priority="369">
      <formula>IF(VLOOKUP($BV$3,#NAME?,MATCH($A4,#NAME?,0)+1,0)&gt;0,1,0)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4">
      <formula>IF(VLOOKUP($CA$3,#NAME?,MATCH($A4,#NAME?,0)+1,0)&gt;0,1,0)</formula>
    </cfRule>
    <cfRule type="expression" dxfId="325"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09">
      <formula>IF(VLOOKUP($CD$3,#NAME?,MATCH($A4,#NAME?,0)+1,0)&gt;0,1,0)</formula>
    </cfRule>
    <cfRule type="expression" dxfId="319"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4">
      <formula>IF(VLOOKUP($CM$3,#NAME?,MATCH($A4,#NAME?,0)+1,0)&gt;0,1,0)</formula>
    </cfRule>
    <cfRule type="expression" dxfId="301"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09">
      <formula>IF(LEN(CY4)&gt;0,1,0)</formula>
    </cfRule>
    <cfRule type="expression" dxfId="273" priority="510">
      <formula>IF(VLOOKUP($CY$3,#NAME?,MATCH($A4,#NAME?,0)+1,0)&gt;0,1,0)</formula>
    </cfRule>
    <cfRule type="expression" dxfId="272" priority="513">
      <formula>AND(IF(IFERROR(VLOOKUP($CY$3,#NAME?,MATCH($A4,#NAME?,0)+1,0),0)&gt;0,0,1),IF(IFERROR(VLOOKUP($CY$3,#NAME?,MATCH($A4,#NAME?,0)+1,0),0)&gt;0,0,1),IF(IFERROR(VLOOKUP($CY$3,#NAME?,MATCH($A4,#NAME?,0)+1,0),0)&gt;0,0,1),IF(IFERROR(MATCH($A4,#NAME?,0),0)&gt;0,1,0))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6">
      <formula>IF(VLOOKUP($DE$3,#NAME?,MATCH($A4,#NAME?,0)+1,0)&gt;0,1,0)</formula>
    </cfRule>
    <cfRule type="expression" dxfId="24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45">
      <formula>IF(LEN(DE4)&gt;0,1,0)</formula>
    </cfRule>
    <cfRule type="expression" dxfId="247"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3">
      <formula>IF(LEN(DH4)&gt;0,1,0)</formula>
    </cfRule>
    <cfRule type="expression" dxfId="237" priority="564">
      <formula>IF(VLOOKUP($DH$3,#NAME?,MATCH($A4,#NAME?,0)+1,0)&gt;0,1,0)</formula>
    </cfRule>
    <cfRule type="expression" dxfId="236" priority="567">
      <formula>AND(IF(IFERROR(VLOOKUP($DH$3,#NAME?,MATCH($A4,#NAME?,0)+1,0),0)&gt;0,0,1),IF(IFERROR(VLOOKUP($DH$3,#NAME?,MATCH($A4,#NAME?,0)+1,0),0)&gt;0,0,1),IF(IFERROR(VLOOKUP($DH$3,#NAME?,MATCH($A4,#NAME?,0)+1,0),0)&gt;0,0,1),IF(IFERROR(MATCH($A4,#NAME?,0),0)&gt;0,1,0))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5">
      <formula>IF(LEN(DJ4)&gt;0,1,0)</formula>
    </cfRule>
    <cfRule type="expression" dxfId="228" priority="576">
      <formula>IF(VLOOKUP($DJ$3,#NAME?,MATCH($A4,#NAME?,0)+1,0)&gt;0,1,0)</formula>
    </cfRule>
    <cfRule type="expression" dxfId="227"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1">
      <formula>IF(LEN(DK4)&gt;0,1,0)</formula>
    </cfRule>
    <cfRule type="expression" dxfId="223" priority="582">
      <formula>IF(VLOOKUP($DK$3,#NAME?,MATCH($A4,#NAME?,0)+1,0)&gt;0,1,0)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91">
      <formula>AND(IF(IFERROR(VLOOKUP($DL$3,#NAME?,MATCH($A4,#NAME?,0)+1,0),0)&gt;0,0,1),IF(IFERROR(VLOOKUP($DL$3,#NAME?,MATCH($A4,#NAME?,0)+1,0),0)&gt;0,0,1),IF(IFERROR(VLOOKUP($DL$3,#NAME?,MATCH($A4,#NAME?,0)+1,0),0)&gt;0,0,1),IF(IFERROR(MATCH($A4,#NAME?,0),0)&gt;0,1,0))</formula>
    </cfRule>
    <cfRule type="expression" dxfId="220" priority="588">
      <formula>IF(VLOOKUP($DL$3,#NAME?,MATCH($A4,#NAME?,0)+1,0)&gt;0,1,0)</formula>
    </cfRule>
  </conditionalFormatting>
  <conditionalFormatting sqref="DL4:DN1048576">
    <cfRule type="expression" dxfId="219" priority="587">
      <formula>IF(LEN(DL4)&gt;0,1,0)</formula>
    </cfRule>
  </conditionalFormatting>
  <conditionalFormatting sqref="DM4:DM1048576">
    <cfRule type="expression" dxfId="218" priority="596">
      <formula>AND(IF(IFERROR(VLOOKUP($DM$3,#NAME?,MATCH($A4,#NAME?,0)+1,0),0)&gt;0,0,1),IF(IFERROR(VLOOKUP($DM$3,#NAME?,MATCH($A4,#NAME?,0)+1,0),0)&gt;0,0,1),IF(IFERROR(VLOOKUP($DM$3,#NAME?,MATCH($A4,#NAME?,0)+1,0),0)&gt;0,0,1),IF(IFERROR(MATCH($A4,#NAME?,0),0)&gt;0,1,0))</formula>
    </cfRule>
    <cfRule type="expression" dxfId="217" priority="593">
      <formula>IF(VLOOKUP($DM$3,#NAME?,MATCH($A4,#NAME?,0)+1,0)&gt;0,1,0)</formula>
    </cfRule>
  </conditionalFormatting>
  <conditionalFormatting sqref="DN4:DN1048576">
    <cfRule type="expression" dxfId="216" priority="601">
      <formula>AND(IF(IFERROR(VLOOKUP($DN$3,#NAME?,MATCH($A4,#NAME?,0)+1,0),0)&gt;0,0,1),IF(IFERROR(VLOOKUP($DN$3,#NAME?,MATCH($A4,#NAME?,0)+1,0),0)&gt;0,0,1),IF(IFERROR(VLOOKUP($DN$3,#NAME?,MATCH($A4,#NAME?,0)+1,0),0)&gt;0,0,1),IF(IFERROR(MATCH($A4,#NAME?,0),0)&gt;0,1,0))</formula>
    </cfRule>
    <cfRule type="expression" dxfId="215" priority="598">
      <formula>IF(VLOOKUP($DN$3,#NAME?,MATCH($A4,#NAME?,0)+1,0)&gt;0,1,0)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11">
      <formula>AND(IF(IFERROR(VLOOKUP($DP$3,#NAME?,MATCH($A5,#NAME?,0)+1,0),0)&gt;0,0,1),IF(IFERROR(VLOOKUP($DP$3,#NAME?,MATCH($A5,#NAME?,0)+1,0),0)&gt;0,0,1),IF(IFERROR(VLOOKUP($DP$3,#NAME?,MATCH($A5,#NAME?,0)+1,0),0)&gt;0,0,1),IF(IFERROR(MATCH($A5,#NAME?,0),0)&gt;0,1,0))</formula>
    </cfRule>
    <cfRule type="expression" dxfId="210" priority="608">
      <formula>IF(VLOOKUP($DP$3,#NAME?,MATCH($A5,#NAME?,0)+1,0)&gt;0,1,0)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4">
      <formula>IF(VLOOKUP($DQ$3,#NAME?,MATCH($A4,#NAME?,0)+1,0)&gt;0,1,0)</formula>
    </cfRule>
    <cfRule type="expression" dxfId="207" priority="613">
      <formula>IF(LEN(DQ4)&gt;0,1,0)</formula>
    </cfRule>
    <cfRule type="expression" dxfId="206"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205" priority="623">
      <formula>AND(IF(IFERROR(VLOOKUP($DR$3,#NAME?,MATCH($A4,#NAME?,0)+1,0),0)&gt;0,0,1),IF(IFERROR(VLOOKUP($DR$3,#NAME?,MATCH($A4,#NAME?,0)+1,0),0)&gt;0,0,1),IF(IFERROR(VLOOKUP($DR$3,#NAME?,MATCH($A4,#NAME?,0)+1,0),0)&gt;0,0,1),IF(IFERROR(MATCH($A4,#NAME?,0),0)&gt;0,1,0))</formula>
    </cfRule>
    <cfRule type="expression" dxfId="204" priority="620">
      <formula>IF(VLOOKUP($DR$3,#NAME?,MATCH($A4,#NAME?,0)+1,0)&gt;0,1,0)</formula>
    </cfRule>
    <cfRule type="expression" dxfId="203" priority="619">
      <formula>IF(LEN(DR4)&gt;0,1,0)</formula>
    </cfRule>
    <cfRule type="expression" dxfId="202" priority="618">
      <formula>AND(AND(OR(AND(OR(OR(NOT(DY4&lt;&gt;"Not Applicable"),DY4=""))),AND(OR(OR(NOT(DZ4&lt;&gt;"Not Applicable"),DZ4=""))),AND(OR(OR(NOT(EA4&lt;&gt;"Not Applicable"),EA4=""))),AND(OR(OR(NOT(EB4&lt;&gt;"Not Applicable"),EB4=""))),AND(OR(OR(NOT(EC4&lt;&gt;"Not Applicable"),EC4="")))),A4&lt;&gt;""))</formula>
    </cfRule>
  </conditionalFormatting>
  <conditionalFormatting sqref="DS5:DS1048576">
    <cfRule type="expression" dxfId="201" priority="628">
      <formula>AND(IF(IFERROR(VLOOKUP($DS$3,#NAME?,MATCH($A5,#NAME?,0)+1,0),0)&gt;0,0,1),IF(IFERROR(VLOOKUP($DS$3,#NAME?,MATCH($A5,#NAME?,0)+1,0),0)&gt;0,0,1),IF(IFERROR(VLOOKUP($DS$3,#NAME?,MATCH($A5,#NAME?,0)+1,0),0)&gt;0,0,1),IF(IFERROR(MATCH($A5,#NAME?,0),0)&gt;0,1,0))</formula>
    </cfRule>
    <cfRule type="expression" dxfId="200" priority="625">
      <formula>IF(VLOOKUP($DS$3,#NAME?,MATCH($A5,#NAME?,0)+1,0)&gt;0,1,0)</formula>
    </cfRule>
    <cfRule type="expression" dxfId="199" priority="624">
      <formula>IF(LEN(DS5)&gt;0,1,0)</formula>
    </cfRule>
  </conditionalFormatting>
  <conditionalFormatting sqref="DT4:DT1048576">
    <cfRule type="expression" dxfId="198" priority="630">
      <formula>IF(VLOOKUP($DT$3,#NAME?,MATCH($A4,#NAME?,0)+1,0)&gt;0,1,0)</formula>
    </cfRule>
    <cfRule type="expression" dxfId="197" priority="629">
      <formula>IF(LEN(DT4)&gt;0,1,0)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6">
      <formula>IF(VLOOKUP($DU$3,#NAME?,MATCH($A4,#NAME?,0)+1,0)&gt;0,1,0)</formula>
    </cfRule>
    <cfRule type="expression" dxfId="194" priority="639">
      <formula>AND(IF(IFERROR(VLOOKUP($DU$3,#NAME?,MATCH($A4,#NAME?,0)+1,0),0)&gt;0,0,1),IF(IFERROR(VLOOKUP($DU$3,#NAME?,MATCH($A4,#NAME?,0)+1,0),0)&gt;0,0,1),IF(IFERROR(VLOOKUP($DU$3,#NAME?,MATCH($A4,#NAME?,0)+1,0),0)&gt;0,0,1),IF(IFERROR(MATCH($A4,#NAME?,0),0)&gt;0,1,0))</formula>
    </cfRule>
    <cfRule type="expression" dxfId="193"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2" priority="635">
      <formula>IF(LEN(DU4)&gt;0,1,0)</formula>
    </cfRule>
  </conditionalFormatting>
  <conditionalFormatting sqref="DV4:DV1048576">
    <cfRule type="expression" dxfId="191" priority="645">
      <formula>AND(IF(IFERROR(VLOOKUP($DV$3,#NAME?,MATCH($A4,#NAME?,0)+1,0),0)&gt;0,0,1),IF(IFERROR(VLOOKUP($DV$3,#NAME?,MATCH($A4,#NAME?,0)+1,0),0)&gt;0,0,1),IF(IFERROR(VLOOKUP($DV$3,#NAME?,MATCH($A4,#NAME?,0)+1,0),0)&gt;0,0,1),IF(IFERROR(MATCH($A4,#NAME?,0),0)&gt;0,1,0))</formula>
    </cfRule>
    <cfRule type="expression" dxfId="190"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9" priority="641">
      <formula>IF(LEN(DV4)&gt;0,1,0)</formula>
    </cfRule>
    <cfRule type="expression" dxfId="188" priority="642">
      <formula>IF(VLOOKUP($DV$3,#NAME?,MATCH($A4,#NAME?,0)+1,0)&gt;0,1,0)</formula>
    </cfRule>
  </conditionalFormatting>
  <conditionalFormatting sqref="DW4:DW1048576">
    <cfRule type="expression" dxfId="187"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6" priority="651">
      <formula>AND(IF(IFERROR(VLOOKUP($DW$3,#NAME?,MATCH($A4,#NAME?,0)+1,0),0)&gt;0,0,1),IF(IFERROR(VLOOKUP($DW$3,#NAME?,MATCH($A4,#NAME?,0)+1,0),0)&gt;0,0,1),IF(IFERROR(VLOOKUP($DW$3,#NAME?,MATCH($A4,#NAME?,0)+1,0),0)&gt;0,0,1),IF(IFERROR(MATCH($A4,#NAME?,0),0)&gt;0,1,0))</formula>
    </cfRule>
    <cfRule type="expression" dxfId="185" priority="648">
      <formula>IF(VLOOKUP($DW$3,#NAME?,MATCH($A4,#NAME?,0)+1,0)&gt;0,1,0)</formula>
    </cfRule>
    <cfRule type="expression" dxfId="184" priority="647">
      <formula>IF(LEN(DW4)&gt;0,1,0)</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0">
      <formula>IF(VLOOKUP($DY$3,#NAME?,MATCH($A4,#NAME?,0)+1,0)&gt;0,1,0)</formula>
    </cfRule>
    <cfRule type="expression" dxfId="178" priority="659">
      <formula>IF(LEN(DY4)&gt;0,1,0)</formula>
    </cfRule>
    <cfRule type="expression" dxfId="177" priority="658">
      <formula>AND(AND(OR(AND(OR(OR(NOT(CO4&lt;&gt;"DEFAULT"),CO4="")))),A4&lt;&gt;""))</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5">
      <formula>IF(LEN(DZ4)&gt;0,1,0)</formula>
    </cfRule>
    <cfRule type="expression" dxfId="174" priority="664">
      <formula>AND(AND(OR(AND(OR(OR(NOT(CO4&lt;&gt;"DEFAULT"),CO4="")))),A4&lt;&gt;""))</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1">
      <formula>IF(LEN(EA4)&gt;0,1,0)</formula>
    </cfRule>
    <cfRule type="expression" dxfId="170" priority="670">
      <formula>AND(AND(OR(AND(OR(OR(NOT(CO4&lt;&gt;"DEFAULT"),CO4="")))),A4&lt;&gt;""))</formula>
    </cfRule>
    <cfRule type="expression" dxfId="169" priority="675">
      <formula>AND(IF(IFERROR(VLOOKUP($EA$3,#NAME?,MATCH($A4,#NAME?,0)+1,0),0)&gt;0,0,1),IF(IFERROR(VLOOKUP($EA$3,#NAME?,MATCH($A4,#NAME?,0)+1,0),0)&gt;0,0,1),IF(IFERROR(VLOOKUP($EA$3,#NAME?,MATCH($A4,#NAME?,0)+1,0),0)&gt;0,0,1),IF(IFERROR(MATCH($A4,#NAME?,0),0)&gt;0,1,0))</formula>
    </cfRule>
    <cfRule type="expression" dxfId="168" priority="672">
      <formula>IF(VLOOKUP($EA$3,#NAME?,MATCH($A4,#NAME?,0)+1,0)&gt;0,1,0)</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7">
      <formula>IF(LEN(EB4)&gt;0,1,0)</formula>
    </cfRule>
    <cfRule type="expression" dxfId="165" priority="676">
      <formula>AND(AND(OR(AND(OR(OR(NOT(CO4&lt;&gt;"DEFAULT"),CO4="")))),A4&lt;&gt;""))</formula>
    </cfRule>
    <cfRule type="expression" dxfId="164" priority="678">
      <formula>IF(VLOOKUP($EB$3,#NAME?,MATCH($A4,#NAME?,0)+1,0)&gt;0,1,0)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2">
      <formula>IF(VLOOKUP($EF$3,#NAME?,MATCH($A4,#NAME?,0)+1,0)&gt;0,1,0)</formula>
    </cfRule>
    <cfRule type="expression" dxfId="150" priority="700">
      <formula>AND(AND(OR(AND(OR(OR(NOT(DY4&lt;&gt;"Not Applicable"),DY4=""))),AND(OR(OR(NOT(DZ4&lt;&gt;"Not Applicable"),DZ4=""))),AND(OR(OR(NOT(EA4&lt;&gt;"Not Applicable"),EA4=""))),AND(OR(OR(NOT(EB4&lt;&gt;"Not Applicable"),EB4=""))),AND(OR(OR(NOT(EC4&lt;&gt;"Not Applicable"),EC4="")))),A4&lt;&gt;""))</formula>
    </cfRule>
    <cfRule type="expression" dxfId="149" priority="701">
      <formula>IF(LEN(EF4)&gt;0,1,0)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33">
      <formula>AND(IF(IFERROR(VLOOKUP($EK$3,#NAME?,MATCH($A4,#NAME?,0)+1,0),0)&gt;0,0,1),IF(IFERROR(VLOOKUP($EK$3,#NAME?,MATCH($A4,#NAME?,0)+1,0),0)&gt;0,0,1),IF(IFERROR(VLOOKUP($EK$3,#NAME?,MATCH($A4,#NAME?,0)+1,0),0)&gt;0,0,1),IF(IFERROR(MATCH($A4,#NAME?,0),0)&gt;0,1,0))</formula>
    </cfRule>
    <cfRule type="expression" dxfId="134" priority="730">
      <formula>IF(VLOOKUP($EK$3,#NAME?,MATCH($A4,#NAME?,0)+1,0)&gt;0,1,0)</formula>
    </cfRule>
    <cfRule type="expression" dxfId="133" priority="729">
      <formula>IF(LEN(EK4)&gt;0,1,0)</formula>
    </cfRule>
    <cfRule type="expression" dxfId="132" priority="728">
      <formula>AND(AND(OR(AND(AND(OR(NOT(DY4="GHS"),DY4=""))),AND(AND(OR(NOT(DZ4="GHS"),DZ4=""))),AND(AND(OR(NOT(EA4="GHS"),EA4=""))),AND(AND(OR(NOT(EB4="GHS"),EB4=""))),AND(AND(OR(NOT(EC4="GHS"),EC4="")))),A4&lt;&gt;""))</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6">
      <formula>IF(VLOOKUP($EV$3,#NAME?,MATCH($A4,#NAME?,0)+1,0)&gt;0,1,0)</formula>
    </cfRule>
    <cfRule type="expression" dxfId="108"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7" priority="791">
      <formula>IF(VLOOKUP($EW$3,#NAME?,MATCH($A4,#NAME?,0)+1,0)&gt;0,1,0)</formula>
    </cfRule>
    <cfRule type="expression" dxfId="106"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9">
      <formula>AND(IF(IFERROR(VLOOKUP($EZ$3,#NAME?,MATCH($A4,#NAME?,0)+1,0),0)&gt;0,0,1),IF(IFERROR(VLOOKUP($EZ$3,#NAME?,MATCH($A4,#NAME?,0)+1,0),0)&gt;0,0,1),IF(IFERROR(VLOOKUP($EZ$3,#NAME?,MATCH($A4,#NAME?,0)+1,0),0)&gt;0,0,1),IF(IFERROR(MATCH($A4,#NAME?,0),0)&gt;0,1,0))</formula>
    </cfRule>
    <cfRule type="expression" dxfId="100" priority="806">
      <formula>IF(VLOOKUP($EZ$3,#NAME?,MATCH($A4,#NAME?,0)+1,0)&gt;0,1,0)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4">
      <formula>AND(IF(IFERROR(VLOOKUP($FK$3,#NAME?,MATCH($A4,#NAME?,0)+1,0),0)&gt;0,0,1),IF(IFERROR(VLOOKUP($FK$3,#NAME?,MATCH($A4,#NAME?,0)+1,0),0)&gt;0,0,1),IF(IFERROR(VLOOKUP($FK$3,#NAME?,MATCH($A4,#NAME?,0)+1,0),0)&gt;0,0,1),IF(IFERROR(MATCH($A4,#NAME?,0),0)&gt;0,1,0))</formula>
    </cfRule>
    <cfRule type="expression" dxfId="75" priority="861">
      <formula>IF(VLOOKUP($FK$3,#NAME?,MATCH($A4,#NAME?,0)+1,0)&gt;0,1,0)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11">
    <cfRule type="expression" dxfId="65" priority="1031">
      <formula>IF(VLOOKUP($K$3,#NAME?,MATCH($A4,#NAME?,0)+1,0)&gt;0,1,0)</formula>
    </cfRule>
    <cfRule type="expression" dxfId="64" priority="1030">
      <formula>IF(LEN(K4)&gt;0,1,0)</formula>
    </cfRule>
  </conditionalFormatting>
  <conditionalFormatting sqref="FO5:FO204 K5:K1048576">
    <cfRule type="expression" dxfId="63" priority="57">
      <formula>AND(IF(IFERROR(VLOOKUP($K$3,#NAME?,MATCH($A5,#NAME?,0)+1,0),0)&gt;0,0,1),IF(IFERROR(VLOOKUP($K$3,#NAME?,MATCH($A5,#NAME?,0)+1,0),0)&gt;0,0,1),IF(IFERROR(VLOOKUP($K$3,#NAME?,MATCH($A5,#NAME?,0)+1,0),0)&gt;0,0,1),IF(IFERROR(MATCH($A5,#NAME?,0),0)&gt;0,1,0))</formula>
    </cfRule>
    <cfRule type="expression" dxfId="62" priority="54">
      <formula>IF(VLOOKUP($K$3,#NAME?,MATCH($A5,#NAME?,0)+1,0)&gt;0,1,0)</formula>
    </cfRule>
  </conditionalFormatting>
  <conditionalFormatting sqref="FO122:FO1048576 FO4">
    <cfRule type="expression" dxfId="61" priority="881">
      <formula>IF(VLOOKUP($FO$3,#NAME?,MATCH($A4,#NAME?,0)+1,0)&gt;0,1,0)</formula>
    </cfRule>
  </conditionalFormatting>
  <conditionalFormatting sqref="FO122:FO1048576">
    <cfRule type="expression" dxfId="60" priority="880">
      <formula>IF(LEN(FO122)&gt;0,1,0)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4">
      <formula>AND(IF(IFERROR(VLOOKUP($FS$3,#NAME?,MATCH($A4,#NAME?,0)+1,0),0)&gt;0,0,1),IF(IFERROR(VLOOKUP($FS$3,#NAME?,MATCH($A4,#NAME?,0)+1,0),0)&gt;0,0,1),IF(IFERROR(VLOOKUP($FS$3,#NAME?,MATCH($A4,#NAME?,0)+1,0),0)&gt;0,0,1),IF(IFERROR(MATCH($A4,#NAME?,0),0)&gt;0,1,0))</formula>
    </cfRule>
    <cfRule type="expression" dxfId="51" priority="901">
      <formula>IF(VLOOKUP($FS$3,#NAME?,MATCH($A4,#NAME?,0)+1,0)&gt;0,1,0)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1">
      <formula>IF(VLOOKUP($GA$3,#NAME?,MATCH($A4,#NAME?,0)+1,0)&gt;0,1,0)</formula>
    </cfRule>
    <cfRule type="expression" dxfId="3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6">
      <formula>IF(VLOOKUP($GF$3,#NAME?,MATCH($A4,#NAME?,0)+1,0)&gt;0,1,0)</formula>
    </cfRule>
    <cfRule type="expression" dxfId="2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5" zoomScaleNormal="100" workbookViewId="0">
      <selection activeCell="C24" sqref="C24:F43"/>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clavier de remplacement {language} rétroéclairé pour Lenovo Thinkpad</v>
      </c>
      <c r="E1" s="60" t="s">
        <v>352</v>
      </c>
      <c r="F1" s="60"/>
      <c r="G1" s="60"/>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clavier de remplacement {language} non rétroéclairé pour Lenovo Thinkpad</v>
      </c>
    </row>
    <row r="3" spans="1:22" x14ac:dyDescent="0.15">
      <c r="A3" s="37" t="s">
        <v>354</v>
      </c>
      <c r="B3" s="40" t="s">
        <v>676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59">
        <v>61.99</v>
      </c>
      <c r="C4" s="41" t="b">
        <f>FALSE()</f>
        <v>0</v>
      </c>
      <c r="D4" s="41" t="b">
        <f>TRUE()</f>
        <v>1</v>
      </c>
      <c r="E4" s="36">
        <v>5714401540014</v>
      </c>
      <c r="F4" s="36" t="s">
        <v>677</v>
      </c>
      <c r="G4" s="4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Allemand</v>
      </c>
      <c r="I4" s="43" t="b">
        <f>TRUE()</f>
        <v>1</v>
      </c>
      <c r="J4" s="44" t="b">
        <v>1</v>
      </c>
      <c r="K4" s="36" t="s">
        <v>715</v>
      </c>
      <c r="L4" s="45" t="b">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https://raw.githubusercontent.com/PatrickVibild/TellusAmazonPictures/master/pictures/Lenovo/T540/BL/DE/1.jpg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https://raw.githubusercontent.com/PatrickVibild/TellusAmazonPictures/master/pictures/Lenovo/T540/BL/DE/2.jpg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https://raw.githubusercontent.com/PatrickVibild/TellusAmazonPictures/master/pictures/Lenovo/T540/BL/DE/3.jpg</v>
      </c>
      <c r="P4" t="str">
        <f t="shared" ref="P4:P35" si="3">IF(ISBLANK(K4),"",IF(L4, "https://raw.githubusercontent.com/PatrickVibild/TellusAmazonPictures/master/pictures/"&amp;K4&amp;"/4.jpg", ""))</f>
        <v>https://raw.githubusercontent.com/PatrickVibild/TellusAmazonPictures/master/pictures/Lenovo/T540/BL/DE/4.jpg</v>
      </c>
      <c r="Q4" t="str">
        <f t="shared" ref="Q4:Q35" si="4">IF(ISBLANK(K4),"",IF(L4, "https://raw.githubusercontent.com/PatrickVibild/TellusAmazonPictures/master/pictures/"&amp;K4&amp;"/5.jpg", ""))</f>
        <v>https://raw.githubusercontent.com/PatrickVibild/TellusAmazonPictures/master/pictures/Lenovo/T540/BL/DE/5.jpg</v>
      </c>
      <c r="R4" t="str">
        <f t="shared" ref="R4:R35" si="5">IF(ISBLANK(K4),"",IF(L4, "https://raw.githubusercontent.com/PatrickVibild/TellusAmazonPictures/master/pictures/"&amp;K4&amp;"/6.jpg", ""))</f>
        <v>https://raw.githubusercontent.com/PatrickVibild/TellusAmazonPictures/master/pictures/Lenovo/T540/BL/DE/6.jpg</v>
      </c>
      <c r="S4" t="str">
        <f t="shared" ref="S4:S35" si="6">IF(ISBLANK(K4),"",IF(L4, "https://raw.githubusercontent.com/PatrickVibild/TellusAmazonPictures/master/pictures/"&amp;K4&amp;"/7.jpg", ""))</f>
        <v>https://raw.githubusercontent.com/PatrickVibild/TellusAmazonPictures/master/pictures/Lenovo/T540/BL/DE/7.jpg</v>
      </c>
      <c r="T4" t="str">
        <f t="shared" ref="T4:T35" si="7">IF(ISBLANK(K4),"",IF(L4, "https://raw.githubusercontent.com/PatrickVibild/TellusAmazonPictures/master/pictures/"&amp;K4&amp;"/8.jpg",""))</f>
        <v>https://raw.githubusercontent.com/PatrickVibild/TellusAmazonPictures/master/pictures/Lenovo/T540/BL/DE/8.jpg</v>
      </c>
      <c r="U4" t="str">
        <f t="shared" ref="U4:U35" si="8">IF(ISBLANK(K4),"",IF(L4, "https://raw.githubusercontent.com/PatrickVibild/TellusAmazonPictures/master/pictures/"&amp;K4&amp;"/9.jpg", ""))</f>
        <v>https://raw.githubusercontent.com/PatrickVibild/TellusAmazonPictures/master/pictures/Lenovo/T540/BL/DE/9.jpg</v>
      </c>
      <c r="V4" s="42">
        <f>MATCH(G4,options!$D$1:$D$20,0)</f>
        <v>1</v>
      </c>
    </row>
    <row r="5" spans="1:22" ht="28" x14ac:dyDescent="0.15">
      <c r="A5" s="37" t="s">
        <v>371</v>
      </c>
      <c r="B5" s="59">
        <v>44.99</v>
      </c>
      <c r="C5" s="41" t="b">
        <f>FALSE()</f>
        <v>0</v>
      </c>
      <c r="D5" s="41" t="b">
        <f>TRUE()</f>
        <v>1</v>
      </c>
      <c r="E5" s="36">
        <v>5714401540304</v>
      </c>
      <c r="F5" s="36" t="s">
        <v>678</v>
      </c>
      <c r="G5" s="4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Français</v>
      </c>
      <c r="I5" s="43" t="b">
        <f>TRUE()</f>
        <v>1</v>
      </c>
      <c r="J5" s="44" t="b">
        <v>1</v>
      </c>
      <c r="K5" s="36" t="s">
        <v>697</v>
      </c>
      <c r="L5" s="45" t="b">
        <f>TRUE()</f>
        <v>1</v>
      </c>
      <c r="M5" s="46" t="str">
        <f t="shared" si="0"/>
        <v>https://raw.githubusercontent.com/PatrickVibild/TellusAmazonPictures/master/pictures/Lenovo/T540/BL/FR/1.jpg</v>
      </c>
      <c r="N5" s="46" t="str">
        <f t="shared" si="1"/>
        <v>https://raw.githubusercontent.com/PatrickVibild/TellusAmazonPictures/master/pictures/Lenovo/T540/BL/FR/2.jpg</v>
      </c>
      <c r="O5" s="47" t="str">
        <f t="shared" si="2"/>
        <v>https://raw.githubusercontent.com/PatrickVibild/TellusAmazonPictures/master/pictures/Lenovo/T540/BL/FR/3.jpg</v>
      </c>
      <c r="P5" t="str">
        <f t="shared" si="3"/>
        <v>https://raw.githubusercontent.com/PatrickVibild/TellusAmazonPictures/master/pictures/Lenovo/T540/BL/FR/4.jpg</v>
      </c>
      <c r="Q5" t="str">
        <f t="shared" si="4"/>
        <v>https://raw.githubusercontent.com/PatrickVibild/TellusAmazonPictures/master/pictures/Lenovo/T540/BL/FR/5.jpg</v>
      </c>
      <c r="R5" t="str">
        <f t="shared" si="5"/>
        <v>https://raw.githubusercontent.com/PatrickVibild/TellusAmazonPictures/master/pictures/Lenovo/T540/BL/FR/6.jpg</v>
      </c>
      <c r="S5" t="str">
        <f t="shared" si="6"/>
        <v>https://raw.githubusercontent.com/PatrickVibild/TellusAmazonPictures/master/pictures/Lenovo/T540/BL/FR/7.jpg</v>
      </c>
      <c r="T5" t="str">
        <f t="shared" si="7"/>
        <v>https://raw.githubusercontent.com/PatrickVibild/TellusAmazonPictures/master/pictures/Lenovo/T540/BL/FR/8.jpg</v>
      </c>
      <c r="U5" t="str">
        <f t="shared" si="8"/>
        <v>https://raw.githubusercontent.com/PatrickVibild/TellusAmazonPictures/master/pictures/Lenovo/T540/BL/FR/9.jpg</v>
      </c>
      <c r="V5" s="42">
        <f>MATCH(G5,options!$D$1:$D$20,0)</f>
        <v>2</v>
      </c>
    </row>
    <row r="6" spans="1:22" ht="28" x14ac:dyDescent="0.15">
      <c r="A6" s="37" t="s">
        <v>373</v>
      </c>
      <c r="B6" s="48" t="s">
        <v>414</v>
      </c>
      <c r="C6" s="41" t="b">
        <f>FALSE()</f>
        <v>0</v>
      </c>
      <c r="D6" s="41" t="b">
        <f>TRUE()</f>
        <v>1</v>
      </c>
      <c r="E6" s="36">
        <v>5714401540038</v>
      </c>
      <c r="F6" s="36" t="s">
        <v>679</v>
      </c>
      <c r="G6" s="4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v>
      </c>
      <c r="I6" s="43" t="b">
        <f>TRUE()</f>
        <v>1</v>
      </c>
      <c r="J6" s="44" t="b">
        <v>1</v>
      </c>
      <c r="K6" s="36" t="s">
        <v>716</v>
      </c>
      <c r="L6" s="45" t="b">
        <v>1</v>
      </c>
      <c r="M6" s="46" t="str">
        <f t="shared" si="0"/>
        <v>https://raw.githubusercontent.com/PatrickVibild/TellusAmazonPictures/master/pictures/Lenovo/T540/BL/IT/1.jpg</v>
      </c>
      <c r="N6" s="46" t="str">
        <f t="shared" si="1"/>
        <v>https://raw.githubusercontent.com/PatrickVibild/TellusAmazonPictures/master/pictures/Lenovo/T540/BL/IT/2.jpg</v>
      </c>
      <c r="O6" s="47" t="str">
        <f t="shared" si="2"/>
        <v>https://raw.githubusercontent.com/PatrickVibild/TellusAmazonPictures/master/pictures/Lenovo/T540/BL/IT/3.jpg</v>
      </c>
      <c r="P6" t="str">
        <f t="shared" si="3"/>
        <v>https://raw.githubusercontent.com/PatrickVibild/TellusAmazonPictures/master/pictures/Lenovo/T540/BL/IT/4.jpg</v>
      </c>
      <c r="Q6" t="str">
        <f t="shared" si="4"/>
        <v>https://raw.githubusercontent.com/PatrickVibild/TellusAmazonPictures/master/pictures/Lenovo/T540/BL/IT/5.jpg</v>
      </c>
      <c r="R6" t="str">
        <f t="shared" si="5"/>
        <v>https://raw.githubusercontent.com/PatrickVibild/TellusAmazonPictures/master/pictures/Lenovo/T540/BL/IT/6.jpg</v>
      </c>
      <c r="S6" t="str">
        <f t="shared" si="6"/>
        <v>https://raw.githubusercontent.com/PatrickVibild/TellusAmazonPictures/master/pictures/Lenovo/T540/BL/IT/7.jpg</v>
      </c>
      <c r="T6" t="str">
        <f t="shared" si="7"/>
        <v>https://raw.githubusercontent.com/PatrickVibild/TellusAmazonPictures/master/pictures/Lenovo/T540/BL/IT/8.jpg</v>
      </c>
      <c r="U6" t="str">
        <f t="shared" si="8"/>
        <v>https://raw.githubusercontent.com/PatrickVibild/TellusAmazonPictures/master/pictures/Lenovo/T540/BL/IT/9.jpg</v>
      </c>
      <c r="V6" s="42">
        <f>MATCH(G6,options!$D$1:$D$20,0)</f>
        <v>3</v>
      </c>
    </row>
    <row r="7" spans="1:22" ht="28" x14ac:dyDescent="0.15">
      <c r="A7" s="37" t="s">
        <v>376</v>
      </c>
      <c r="B7" s="49" t="str">
        <f>IF(B6=options!C1,"32","41")</f>
        <v>32</v>
      </c>
      <c r="C7" s="41" t="b">
        <f>FALSE()</f>
        <v>0</v>
      </c>
      <c r="D7" s="41" t="b">
        <f>TRUE()</f>
        <v>1</v>
      </c>
      <c r="E7" s="36">
        <v>5714401540045</v>
      </c>
      <c r="F7" s="36" t="s">
        <v>680</v>
      </c>
      <c r="G7" s="4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Espagnol</v>
      </c>
      <c r="I7" s="43" t="b">
        <f>TRUE()</f>
        <v>1</v>
      </c>
      <c r="J7" s="44" t="b">
        <v>1</v>
      </c>
      <c r="K7" s="36" t="s">
        <v>698</v>
      </c>
      <c r="L7" s="45" t="b">
        <f>TRUE()</f>
        <v>1</v>
      </c>
      <c r="M7" s="46" t="str">
        <f t="shared" si="0"/>
        <v>https://raw.githubusercontent.com/PatrickVibild/TellusAmazonPictures/master/pictures/Lenovo/T540/BL/ES/1.jpg</v>
      </c>
      <c r="N7" s="46" t="str">
        <f t="shared" si="1"/>
        <v>https://raw.githubusercontent.com/PatrickVibild/TellusAmazonPictures/master/pictures/Lenovo/T540/BL/ES/2.jpg</v>
      </c>
      <c r="O7" s="47" t="str">
        <f t="shared" si="2"/>
        <v>https://raw.githubusercontent.com/PatrickVibild/TellusAmazonPictures/master/pictures/Lenovo/T540/BL/ES/3.jpg</v>
      </c>
      <c r="P7" t="str">
        <f t="shared" si="3"/>
        <v>https://raw.githubusercontent.com/PatrickVibild/TellusAmazonPictures/master/pictures/Lenovo/T540/BL/ES/4.jpg</v>
      </c>
      <c r="Q7" t="str">
        <f t="shared" si="4"/>
        <v>https://raw.githubusercontent.com/PatrickVibild/TellusAmazonPictures/master/pictures/Lenovo/T540/BL/ES/5.jpg</v>
      </c>
      <c r="R7" t="str">
        <f t="shared" si="5"/>
        <v>https://raw.githubusercontent.com/PatrickVibild/TellusAmazonPictures/master/pictures/Lenovo/T540/BL/ES/6.jpg</v>
      </c>
      <c r="S7" t="str">
        <f t="shared" si="6"/>
        <v>https://raw.githubusercontent.com/PatrickVibild/TellusAmazonPictures/master/pictures/Lenovo/T540/BL/ES/7.jpg</v>
      </c>
      <c r="T7" t="str">
        <f t="shared" si="7"/>
        <v>https://raw.githubusercontent.com/PatrickVibild/TellusAmazonPictures/master/pictures/Lenovo/T540/BL/ES/8.jpg</v>
      </c>
      <c r="U7" t="str">
        <f t="shared" si="8"/>
        <v>https://raw.githubusercontent.com/PatrickVibild/TellusAmazonPictures/master/pictures/Lenovo/T540/BL/ES/9.jpg</v>
      </c>
      <c r="V7" s="42">
        <f>MATCH(G7,options!$D$1:$D$20,0)</f>
        <v>4</v>
      </c>
    </row>
    <row r="8" spans="1:22" ht="28" x14ac:dyDescent="0.15">
      <c r="A8" s="37" t="s">
        <v>378</v>
      </c>
      <c r="B8" s="49" t="str">
        <f>IF(B6=options!C1,"18","17")</f>
        <v>18</v>
      </c>
      <c r="C8" s="41" t="b">
        <f>FALSE()</f>
        <v>0</v>
      </c>
      <c r="D8" s="41" t="b">
        <f>TRUE()</f>
        <v>1</v>
      </c>
      <c r="E8" s="36">
        <v>5714401540052</v>
      </c>
      <c r="F8" s="36" t="s">
        <v>681</v>
      </c>
      <c r="G8" s="4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3" t="b">
        <f>TRUE()</f>
        <v>1</v>
      </c>
      <c r="J8" s="44" t="b">
        <v>1</v>
      </c>
      <c r="K8" s="36" t="s">
        <v>699</v>
      </c>
      <c r="L8" s="45" t="b">
        <f>TRUE()</f>
        <v>1</v>
      </c>
      <c r="M8" s="46" t="str">
        <f t="shared" si="0"/>
        <v>https://raw.githubusercontent.com/PatrickVibild/TellusAmazonPictures/master/pictures/Lenovo/T540/BL/UK/1.jpg</v>
      </c>
      <c r="N8" s="46" t="str">
        <f t="shared" si="1"/>
        <v>https://raw.githubusercontent.com/PatrickVibild/TellusAmazonPictures/master/pictures/Lenovo/T540/BL/UK/2.jpg</v>
      </c>
      <c r="O8" s="47" t="str">
        <f t="shared" si="2"/>
        <v>https://raw.githubusercontent.com/PatrickVibild/TellusAmazonPictures/master/pictures/Lenovo/T540/BL/UK/3.jpg</v>
      </c>
      <c r="P8" t="str">
        <f t="shared" si="3"/>
        <v>https://raw.githubusercontent.com/PatrickVibild/TellusAmazonPictures/master/pictures/Lenovo/T540/BL/UK/4.jpg</v>
      </c>
      <c r="Q8" t="str">
        <f t="shared" si="4"/>
        <v>https://raw.githubusercontent.com/PatrickVibild/TellusAmazonPictures/master/pictures/Lenovo/T540/BL/UK/5.jpg</v>
      </c>
      <c r="R8" t="str">
        <f t="shared" si="5"/>
        <v>https://raw.githubusercontent.com/PatrickVibild/TellusAmazonPictures/master/pictures/Lenovo/T540/BL/UK/6.jpg</v>
      </c>
      <c r="S8" t="str">
        <f t="shared" si="6"/>
        <v>https://raw.githubusercontent.com/PatrickVibild/TellusAmazonPictures/master/pictures/Lenovo/T540/BL/UK/7.jpg</v>
      </c>
      <c r="T8" t="str">
        <f t="shared" si="7"/>
        <v>https://raw.githubusercontent.com/PatrickVibild/TellusAmazonPictures/master/pictures/Lenovo/T540/BL/UK/8.jpg</v>
      </c>
      <c r="U8" t="str">
        <f t="shared" si="8"/>
        <v>https://raw.githubusercontent.com/PatrickVibild/TellusAmazonPictures/master/pictures/Lenovo/T540/BL/UK/9.jpg</v>
      </c>
      <c r="V8" s="42">
        <f>MATCH(G8,options!$D$1:$D$20,0)</f>
        <v>5</v>
      </c>
    </row>
    <row r="9" spans="1:22" ht="28" x14ac:dyDescent="0.15">
      <c r="A9" s="37" t="s">
        <v>380</v>
      </c>
      <c r="B9" s="49" t="str">
        <f>IF(B6=options!C1,"2","5")</f>
        <v>2</v>
      </c>
      <c r="C9" s="41" t="b">
        <f>FALSE()</f>
        <v>0</v>
      </c>
      <c r="D9" s="41" t="b">
        <f>FALSE()</f>
        <v>0</v>
      </c>
      <c r="E9" s="36">
        <v>5714401540069</v>
      </c>
      <c r="F9" s="36" t="s">
        <v>682</v>
      </c>
      <c r="G9" s="4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Scandinave - nordique</v>
      </c>
      <c r="I9" s="43" t="b">
        <f>TRUE()</f>
        <v>1</v>
      </c>
      <c r="J9" s="44" t="b">
        <v>1</v>
      </c>
      <c r="K9" s="36" t="s">
        <v>717</v>
      </c>
      <c r="L9" s="45" t="b">
        <v>1</v>
      </c>
      <c r="M9" s="46" t="str">
        <f t="shared" si="0"/>
        <v>https://raw.githubusercontent.com/PatrickVibild/TellusAmazonPictures/master/pictures/Lenovo/T540/BL/NOR/1.jpg</v>
      </c>
      <c r="N9" s="46" t="str">
        <f t="shared" si="1"/>
        <v>https://raw.githubusercontent.com/PatrickVibild/TellusAmazonPictures/master/pictures/Lenovo/T540/BL/NOR/2.jpg</v>
      </c>
      <c r="O9" s="47" t="str">
        <f t="shared" si="2"/>
        <v>https://raw.githubusercontent.com/PatrickVibild/TellusAmazonPictures/master/pictures/Lenovo/T540/BL/NOR/3.jpg</v>
      </c>
      <c r="P9" t="str">
        <f t="shared" si="3"/>
        <v>https://raw.githubusercontent.com/PatrickVibild/TellusAmazonPictures/master/pictures/Lenovo/T540/BL/NOR/4.jpg</v>
      </c>
      <c r="Q9" t="str">
        <f t="shared" si="4"/>
        <v>https://raw.githubusercontent.com/PatrickVibild/TellusAmazonPictures/master/pictures/Lenovo/T540/BL/NOR/5.jpg</v>
      </c>
      <c r="R9" t="str">
        <f t="shared" si="5"/>
        <v>https://raw.githubusercontent.com/PatrickVibild/TellusAmazonPictures/master/pictures/Lenovo/T540/BL/NOR/6.jpg</v>
      </c>
      <c r="S9" t="str">
        <f t="shared" si="6"/>
        <v>https://raw.githubusercontent.com/PatrickVibild/TellusAmazonPictures/master/pictures/Lenovo/T540/BL/NOR/7.jpg</v>
      </c>
      <c r="T9" t="str">
        <f t="shared" si="7"/>
        <v>https://raw.githubusercontent.com/PatrickVibild/TellusAmazonPictures/master/pictures/Lenovo/T540/BL/NOR/8.jpg</v>
      </c>
      <c r="U9" t="str">
        <f t="shared" si="8"/>
        <v>https://raw.githubusercontent.com/PatrickVibild/TellusAmazonPictures/master/pictures/Lenovo/T540/BL/NOR/9.jpg</v>
      </c>
      <c r="V9" s="42">
        <f>MATCH(G9,options!$D$1:$D$20,0)</f>
        <v>6</v>
      </c>
    </row>
    <row r="10" spans="1:22" ht="14" x14ac:dyDescent="0.15">
      <c r="A10" t="s">
        <v>382</v>
      </c>
      <c r="B10" s="50"/>
      <c r="C10" s="41" t="b">
        <f>FALSE()</f>
        <v>0</v>
      </c>
      <c r="D10" s="41" t="b">
        <f>TRUE()</f>
        <v>1</v>
      </c>
      <c r="E10" s="36">
        <v>5714401540076</v>
      </c>
      <c r="F10" s="36" t="s">
        <v>683</v>
      </c>
      <c r="G10" s="4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Belge</v>
      </c>
      <c r="I10" s="43" t="b">
        <f>TRUE()</f>
        <v>1</v>
      </c>
      <c r="J10" s="44" t="b">
        <v>1</v>
      </c>
      <c r="K10" s="36" t="s">
        <v>700</v>
      </c>
      <c r="L10" s="45" t="b">
        <f>FALSE()</f>
        <v>0</v>
      </c>
      <c r="M10" s="46" t="str">
        <f t="shared" si="0"/>
        <v>https://download.lenovo.com/Images/Parts/04Y2471/04Y2471_A.jpg</v>
      </c>
      <c r="N10" s="46" t="str">
        <f t="shared" si="1"/>
        <v>https://download.lenovo.com/Images/Parts/04Y2471/04Y2471_B.jpg</v>
      </c>
      <c r="O10" s="47" t="str">
        <f t="shared" si="2"/>
        <v>https://download.lenovo.com/Images/Parts/04Y2471/04Y2471_details.jpg</v>
      </c>
      <c r="P10" t="str">
        <f t="shared" si="3"/>
        <v/>
      </c>
      <c r="Q10" t="str">
        <f t="shared" si="4"/>
        <v/>
      </c>
      <c r="R10" t="str">
        <f t="shared" si="5"/>
        <v/>
      </c>
      <c r="S10" t="str">
        <f t="shared" si="6"/>
        <v/>
      </c>
      <c r="T10" t="str">
        <f t="shared" si="7"/>
        <v/>
      </c>
      <c r="U10" t="str">
        <f t="shared" si="8"/>
        <v/>
      </c>
      <c r="V10" s="42">
        <f>MATCH(G10,options!$D$1:$D$20,0)</f>
        <v>7</v>
      </c>
    </row>
    <row r="11" spans="1:22" ht="14" x14ac:dyDescent="0.15">
      <c r="A11" s="37" t="s">
        <v>384</v>
      </c>
      <c r="B11" s="51">
        <v>150</v>
      </c>
      <c r="C11" s="41" t="b">
        <f>FALSE()</f>
        <v>0</v>
      </c>
      <c r="D11" s="41" t="b">
        <f>FALSE()</f>
        <v>0</v>
      </c>
      <c r="E11" s="36">
        <v>5714401540083</v>
      </c>
      <c r="F11" s="36" t="s">
        <v>684</v>
      </c>
      <c r="G11" s="42"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Bulgare</v>
      </c>
      <c r="I11" s="43" t="b">
        <f>TRUE()</f>
        <v>1</v>
      </c>
      <c r="J11" s="44" t="b">
        <v>1</v>
      </c>
      <c r="K11" s="36" t="s">
        <v>701</v>
      </c>
      <c r="L11" s="45" t="b">
        <f>FALSE()</f>
        <v>0</v>
      </c>
      <c r="M11" s="46" t="str">
        <f t="shared" si="0"/>
        <v>https://download.lenovo.com/Images/Parts/04Y2394/04Y2394_A.jpg</v>
      </c>
      <c r="N11" s="46" t="str">
        <f t="shared" si="1"/>
        <v>https://download.lenovo.com/Images/Parts/04Y2394/04Y2394_B.jpg</v>
      </c>
      <c r="O11" s="47" t="str">
        <f t="shared" si="2"/>
        <v>https://download.lenovo.com/Images/Parts/04Y2394/04Y2394_details.jpg</v>
      </c>
      <c r="P11" t="str">
        <f t="shared" si="3"/>
        <v/>
      </c>
      <c r="Q11" t="str">
        <f t="shared" si="4"/>
        <v/>
      </c>
      <c r="R11" t="str">
        <f t="shared" si="5"/>
        <v/>
      </c>
      <c r="S11" t="str">
        <f t="shared" si="6"/>
        <v/>
      </c>
      <c r="T11" t="str">
        <f t="shared" si="7"/>
        <v/>
      </c>
      <c r="U11" t="str">
        <f t="shared" si="8"/>
        <v/>
      </c>
      <c r="V11" s="42">
        <f>MATCH(G11,options!$D$1:$D$20,0)</f>
        <v>8</v>
      </c>
    </row>
    <row r="12" spans="1:22" ht="14" x14ac:dyDescent="0.15">
      <c r="B12" s="50"/>
      <c r="C12" s="41" t="b">
        <f>FALSE()</f>
        <v>0</v>
      </c>
      <c r="D12" s="41" t="b">
        <f>FALSE()</f>
        <v>0</v>
      </c>
      <c r="E12" s="36">
        <v>5714401540090</v>
      </c>
      <c r="F12" s="36" t="s">
        <v>685</v>
      </c>
      <c r="G12" s="42"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Tchèque</v>
      </c>
      <c r="I12" s="43" t="b">
        <f>TRUE()</f>
        <v>1</v>
      </c>
      <c r="J12" s="44" t="b">
        <v>1</v>
      </c>
      <c r="K12" s="36" t="s">
        <v>702</v>
      </c>
      <c r="L12" s="45" t="b">
        <f>FALSE()</f>
        <v>0</v>
      </c>
      <c r="M12" s="46" t="str">
        <f t="shared" si="0"/>
        <v>https://download.lenovo.com/Images/Parts/04Y2395/04Y2395_A.jpg</v>
      </c>
      <c r="N12" s="46" t="str">
        <f t="shared" si="1"/>
        <v>https://download.lenovo.com/Images/Parts/04Y2395/04Y2395_B.jpg</v>
      </c>
      <c r="O12" s="47" t="str">
        <f t="shared" si="2"/>
        <v>https://download.lenovo.com/Images/Parts/04Y2395/04Y2395_details.jpg</v>
      </c>
      <c r="P12" t="str">
        <f t="shared" si="3"/>
        <v/>
      </c>
      <c r="Q12" t="str">
        <f t="shared" si="4"/>
        <v/>
      </c>
      <c r="R12" t="str">
        <f t="shared" si="5"/>
        <v/>
      </c>
      <c r="S12" t="str">
        <f t="shared" si="6"/>
        <v/>
      </c>
      <c r="T12" t="str">
        <f t="shared" si="7"/>
        <v/>
      </c>
      <c r="U12" t="str">
        <f t="shared" si="8"/>
        <v/>
      </c>
      <c r="V12" s="42">
        <f>MATCH(G12,options!$D$1:$D$20,0)</f>
        <v>20</v>
      </c>
    </row>
    <row r="13" spans="1:22" ht="14" x14ac:dyDescent="0.15">
      <c r="A13" s="37" t="s">
        <v>387</v>
      </c>
      <c r="B13" s="36" t="s">
        <v>714</v>
      </c>
      <c r="C13" s="41" t="b">
        <f>FALSE()</f>
        <v>0</v>
      </c>
      <c r="D13" s="41" t="b">
        <f>FALSE()</f>
        <v>0</v>
      </c>
      <c r="E13" s="36">
        <v>5714401540106</v>
      </c>
      <c r="F13" s="36" t="s">
        <v>686</v>
      </c>
      <c r="G13" s="42"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Danois</v>
      </c>
      <c r="I13" s="43" t="b">
        <f>TRUE()</f>
        <v>1</v>
      </c>
      <c r="J13" s="44" t="b">
        <v>1</v>
      </c>
      <c r="K13" s="36" t="s">
        <v>703</v>
      </c>
      <c r="L13" s="45" t="b">
        <f>FALSE()</f>
        <v>0</v>
      </c>
      <c r="M13" s="46" t="str">
        <f t="shared" si="0"/>
        <v>https://download.lenovo.com/Images/Parts/04Y2396/04Y2396_A.jpg</v>
      </c>
      <c r="N13" s="46" t="str">
        <f t="shared" si="1"/>
        <v>https://download.lenovo.com/Images/Parts/04Y2396/04Y2396_B.jpg</v>
      </c>
      <c r="O13" s="47" t="str">
        <f t="shared" si="2"/>
        <v>https://download.lenovo.com/Images/Parts/04Y2396/04Y2396_details.jpg</v>
      </c>
      <c r="P13" t="str">
        <f t="shared" si="3"/>
        <v/>
      </c>
      <c r="Q13" t="str">
        <f t="shared" si="4"/>
        <v/>
      </c>
      <c r="R13" t="str">
        <f t="shared" si="5"/>
        <v/>
      </c>
      <c r="S13" t="str">
        <f t="shared" si="6"/>
        <v/>
      </c>
      <c r="T13" t="str">
        <f t="shared" si="7"/>
        <v/>
      </c>
      <c r="U13" t="str">
        <f t="shared" si="8"/>
        <v/>
      </c>
      <c r="V13" s="42">
        <f>MATCH(G13,options!$D$1:$D$20,0)</f>
        <v>9</v>
      </c>
    </row>
    <row r="14" spans="1:22" ht="14" x14ac:dyDescent="0.15">
      <c r="A14" s="37" t="s">
        <v>389</v>
      </c>
      <c r="B14" s="36">
        <v>5714401540991</v>
      </c>
      <c r="C14" s="41" t="b">
        <f>FALSE()</f>
        <v>0</v>
      </c>
      <c r="D14" s="41" t="b">
        <f>FALSE()</f>
        <v>0</v>
      </c>
      <c r="E14" s="36">
        <v>5714401540113</v>
      </c>
      <c r="F14" s="36" t="s">
        <v>687</v>
      </c>
      <c r="G14" s="4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Hongrois</v>
      </c>
      <c r="I14" s="43" t="b">
        <f>TRUE()</f>
        <v>1</v>
      </c>
      <c r="J14" s="44" t="b">
        <v>1</v>
      </c>
      <c r="K14" s="36" t="s">
        <v>704</v>
      </c>
      <c r="L14" s="45" t="b">
        <f>FALSE()</f>
        <v>0</v>
      </c>
      <c r="M14" s="46" t="str">
        <f t="shared" si="0"/>
        <v>https://download.lenovo.com/Images/Parts/04Y2480/04Y2480_A.jpg</v>
      </c>
      <c r="N14" s="46" t="str">
        <f t="shared" si="1"/>
        <v>https://download.lenovo.com/Images/Parts/04Y2480/04Y2480_B.jpg</v>
      </c>
      <c r="O14" s="47" t="str">
        <f t="shared" si="2"/>
        <v>https://download.lenovo.com/Images/Parts/04Y2480/04Y2480_details.jpg</v>
      </c>
      <c r="P14" t="str">
        <f t="shared" si="3"/>
        <v/>
      </c>
      <c r="Q14" t="str">
        <f t="shared" si="4"/>
        <v/>
      </c>
      <c r="R14" t="str">
        <f t="shared" si="5"/>
        <v/>
      </c>
      <c r="S14" t="str">
        <f t="shared" si="6"/>
        <v/>
      </c>
      <c r="T14" t="str">
        <f t="shared" si="7"/>
        <v/>
      </c>
      <c r="U14" t="str">
        <f t="shared" si="8"/>
        <v/>
      </c>
      <c r="V14" s="42">
        <f>MATCH(G14,options!$D$1:$D$20,0)</f>
        <v>19</v>
      </c>
    </row>
    <row r="15" spans="1:22" ht="14" x14ac:dyDescent="0.15">
      <c r="B15" s="50"/>
      <c r="C15" s="41" t="b">
        <f>FALSE()</f>
        <v>0</v>
      </c>
      <c r="D15" s="41" t="b">
        <f>FALSE()</f>
        <v>0</v>
      </c>
      <c r="E15" s="36">
        <v>5714401540120</v>
      </c>
      <c r="F15" s="36" t="s">
        <v>688</v>
      </c>
      <c r="G15" s="4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Néerlandais</v>
      </c>
      <c r="I15" s="43" t="b">
        <f>TRUE()</f>
        <v>1</v>
      </c>
      <c r="J15" s="44" t="b">
        <v>1</v>
      </c>
      <c r="K15" s="36" t="s">
        <v>705</v>
      </c>
      <c r="L15" s="45" t="b">
        <f>FALSE()</f>
        <v>0</v>
      </c>
      <c r="M15" s="46" t="str">
        <f t="shared" si="0"/>
        <v>https://download.lenovo.com/Images/Parts/04Y2484/04Y2484_A.jpg</v>
      </c>
      <c r="N15" s="46" t="str">
        <f t="shared" si="1"/>
        <v>https://download.lenovo.com/Images/Parts/04Y2484/04Y2484_B.jpg</v>
      </c>
      <c r="O15" s="47" t="str">
        <f t="shared" si="2"/>
        <v>https://download.lenovo.com/Images/Parts/04Y2484/04Y2484_details.jpg</v>
      </c>
      <c r="P15" t="str">
        <f t="shared" si="3"/>
        <v/>
      </c>
      <c r="Q15" t="str">
        <f t="shared" si="4"/>
        <v/>
      </c>
      <c r="R15" t="str">
        <f t="shared" si="5"/>
        <v/>
      </c>
      <c r="S15" t="str">
        <f t="shared" si="6"/>
        <v/>
      </c>
      <c r="T15" t="str">
        <f t="shared" si="7"/>
        <v/>
      </c>
      <c r="U15" t="str">
        <f t="shared" si="8"/>
        <v/>
      </c>
      <c r="V15" s="42">
        <f>MATCH(G15,options!$D$1:$D$20,0)</f>
        <v>10</v>
      </c>
    </row>
    <row r="16" spans="1:22" ht="14" x14ac:dyDescent="0.15">
      <c r="A16" s="37" t="s">
        <v>392</v>
      </c>
      <c r="B16" s="38" t="s">
        <v>589</v>
      </c>
      <c r="C16" s="41" t="b">
        <f>FALSE()</f>
        <v>0</v>
      </c>
      <c r="D16" s="41" t="b">
        <f>FALSE()</f>
        <v>0</v>
      </c>
      <c r="E16" s="36">
        <v>5714401540137</v>
      </c>
      <c r="F16" s="36" t="s">
        <v>689</v>
      </c>
      <c r="G16" s="4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Norvégienne</v>
      </c>
      <c r="I16" s="43" t="b">
        <f>TRUE()</f>
        <v>1</v>
      </c>
      <c r="J16" s="44" t="b">
        <v>1</v>
      </c>
      <c r="K16" s="36" t="s">
        <v>706</v>
      </c>
      <c r="L16" s="45" t="b">
        <f>FALSE()</f>
        <v>0</v>
      </c>
      <c r="M16" s="46" t="str">
        <f t="shared" si="0"/>
        <v>https://download.lenovo.com/Images/Parts/04Y2407/04Y2407_A.jpg</v>
      </c>
      <c r="N16" s="46" t="str">
        <f t="shared" si="1"/>
        <v>https://download.lenovo.com/Images/Parts/04Y2407/04Y2407_B.jpg</v>
      </c>
      <c r="O16" s="47" t="str">
        <f t="shared" si="2"/>
        <v>https://download.lenovo.com/Images/Parts/04Y2407/04Y2407_details.jpg</v>
      </c>
      <c r="P16" t="str">
        <f t="shared" si="3"/>
        <v/>
      </c>
      <c r="Q16" t="str">
        <f t="shared" si="4"/>
        <v/>
      </c>
      <c r="R16" t="str">
        <f t="shared" si="5"/>
        <v/>
      </c>
      <c r="S16" t="str">
        <f t="shared" si="6"/>
        <v/>
      </c>
      <c r="T16" t="str">
        <f t="shared" si="7"/>
        <v/>
      </c>
      <c r="U16" t="str">
        <f t="shared" si="8"/>
        <v/>
      </c>
      <c r="V16" s="42">
        <f>MATCH(G16,options!$D$1:$D$20,0)</f>
        <v>11</v>
      </c>
    </row>
    <row r="17" spans="1:22" ht="14" x14ac:dyDescent="0.15">
      <c r="B17" s="50"/>
      <c r="C17" s="41" t="b">
        <f>FALSE()</f>
        <v>0</v>
      </c>
      <c r="D17" s="41" t="b">
        <f>FALSE()</f>
        <v>0</v>
      </c>
      <c r="E17" s="36">
        <v>5714401540144</v>
      </c>
      <c r="F17" s="36" t="s">
        <v>690</v>
      </c>
      <c r="G17" s="4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Polonais</v>
      </c>
      <c r="I17" s="43" t="b">
        <f>TRUE()</f>
        <v>1</v>
      </c>
      <c r="J17" s="44" t="b">
        <v>1</v>
      </c>
      <c r="K17" s="36" t="s">
        <v>707</v>
      </c>
      <c r="L17" s="45" t="b">
        <f>FALSE()</f>
        <v>0</v>
      </c>
      <c r="M17" s="46" t="str">
        <f t="shared" si="0"/>
        <v>https://download.lenovo.com/Images/Parts/04Y2408/04Y2408_A.jpg</v>
      </c>
      <c r="N17" s="46" t="str">
        <f t="shared" si="1"/>
        <v>https://download.lenovo.com/Images/Parts/04Y2408/04Y2408_B.jpg</v>
      </c>
      <c r="O17" s="47" t="str">
        <f t="shared" si="2"/>
        <v>https://download.lenovo.com/Images/Parts/04Y2408/04Y2408_details.jpg</v>
      </c>
      <c r="P17" t="str">
        <f t="shared" si="3"/>
        <v/>
      </c>
      <c r="Q17" t="str">
        <f t="shared" si="4"/>
        <v/>
      </c>
      <c r="R17" t="str">
        <f t="shared" si="5"/>
        <v/>
      </c>
      <c r="S17" t="str">
        <f t="shared" si="6"/>
        <v/>
      </c>
      <c r="T17" t="str">
        <f t="shared" si="7"/>
        <v/>
      </c>
      <c r="U17" t="str">
        <f t="shared" si="8"/>
        <v/>
      </c>
      <c r="V17" s="42">
        <f>MATCH(G17,options!$D$1:$D$20,0)</f>
        <v>12</v>
      </c>
    </row>
    <row r="18" spans="1:22" ht="14" x14ac:dyDescent="0.15">
      <c r="A18" s="37" t="s">
        <v>395</v>
      </c>
      <c r="B18" s="51">
        <v>5</v>
      </c>
      <c r="C18" s="41" t="b">
        <f>FALSE()</f>
        <v>0</v>
      </c>
      <c r="D18" s="41" t="b">
        <f>FALSE()</f>
        <v>0</v>
      </c>
      <c r="E18" s="36">
        <v>5714401540151</v>
      </c>
      <c r="F18" s="36" t="s">
        <v>691</v>
      </c>
      <c r="G18" s="4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Portugais</v>
      </c>
      <c r="I18" s="43" t="b">
        <f>TRUE()</f>
        <v>1</v>
      </c>
      <c r="J18" s="44" t="b">
        <v>1</v>
      </c>
      <c r="K18" s="36" t="s">
        <v>708</v>
      </c>
      <c r="L18" s="45" t="b">
        <f>FALSE()</f>
        <v>0</v>
      </c>
      <c r="M18" s="46" t="str">
        <f t="shared" si="0"/>
        <v>https://download.lenovo.com/Images/Parts/04Y2409/04Y2409_A.jpg</v>
      </c>
      <c r="N18" s="46" t="str">
        <f t="shared" si="1"/>
        <v>https://download.lenovo.com/Images/Parts/04Y2409/04Y2409_B.jpg</v>
      </c>
      <c r="O18" s="47" t="str">
        <f t="shared" si="2"/>
        <v>https://download.lenovo.com/Images/Parts/04Y2409/04Y2409_details.jpg</v>
      </c>
      <c r="P18" t="str">
        <f t="shared" si="3"/>
        <v/>
      </c>
      <c r="Q18" t="str">
        <f t="shared" si="4"/>
        <v/>
      </c>
      <c r="R18" t="str">
        <f t="shared" si="5"/>
        <v/>
      </c>
      <c r="S18" t="str">
        <f t="shared" si="6"/>
        <v/>
      </c>
      <c r="T18" t="str">
        <f t="shared" si="7"/>
        <v/>
      </c>
      <c r="U18" t="str">
        <f t="shared" si="8"/>
        <v/>
      </c>
      <c r="V18" s="42">
        <f>MATCH(G18,options!$D$1:$D$20,0)</f>
        <v>13</v>
      </c>
    </row>
    <row r="19" spans="1:22" ht="14" x14ac:dyDescent="0.15">
      <c r="B19" s="50"/>
      <c r="C19" s="41" t="b">
        <f>FALSE()</f>
        <v>0</v>
      </c>
      <c r="D19" s="41" t="b">
        <f>FALSE()</f>
        <v>0</v>
      </c>
      <c r="E19" s="36">
        <v>5714401540168</v>
      </c>
      <c r="F19" s="36" t="s">
        <v>692</v>
      </c>
      <c r="G19" s="4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Suédois – Finlandais</v>
      </c>
      <c r="I19" s="43" t="b">
        <f>TRUE()</f>
        <v>1</v>
      </c>
      <c r="J19" s="44" t="b">
        <v>1</v>
      </c>
      <c r="K19" s="36" t="s">
        <v>709</v>
      </c>
      <c r="L19" s="45" t="b">
        <f>FALSE()</f>
        <v>0</v>
      </c>
      <c r="M19" s="46" t="str">
        <f t="shared" si="0"/>
        <v>https://download.lenovo.com/Images/Parts/04Y2491/04Y2491_A.jpg</v>
      </c>
      <c r="N19" s="46" t="str">
        <f t="shared" si="1"/>
        <v>https://download.lenovo.com/Images/Parts/04Y2491/04Y2491_B.jpg</v>
      </c>
      <c r="O19" s="47" t="str">
        <f t="shared" si="2"/>
        <v>https://download.lenovo.com/Images/Parts/04Y2491/04Y2491_details.jpg</v>
      </c>
      <c r="P19" t="str">
        <f t="shared" si="3"/>
        <v/>
      </c>
      <c r="Q19" t="str">
        <f t="shared" si="4"/>
        <v/>
      </c>
      <c r="R19" t="str">
        <f t="shared" si="5"/>
        <v/>
      </c>
      <c r="S19" t="str">
        <f t="shared" si="6"/>
        <v/>
      </c>
      <c r="T19" t="str">
        <f t="shared" si="7"/>
        <v/>
      </c>
      <c r="U19" t="str">
        <f t="shared" si="8"/>
        <v/>
      </c>
      <c r="V19" s="42">
        <f>MATCH(G19,options!$D$1:$D$20,0)</f>
        <v>14</v>
      </c>
    </row>
    <row r="20" spans="1:22" ht="14" x14ac:dyDescent="0.15">
      <c r="A20" s="37" t="s">
        <v>398</v>
      </c>
      <c r="B20" s="52" t="s">
        <v>417</v>
      </c>
      <c r="C20" s="41" t="b">
        <f>FALSE()</f>
        <v>0</v>
      </c>
      <c r="D20" s="41" t="b">
        <f>TRUE()</f>
        <v>1</v>
      </c>
      <c r="E20" s="36">
        <v>5714401540175</v>
      </c>
      <c r="F20" s="36" t="s">
        <v>693</v>
      </c>
      <c r="G20" s="4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Suisse</v>
      </c>
      <c r="I20" s="43" t="b">
        <f>TRUE()</f>
        <v>1</v>
      </c>
      <c r="J20" s="44" t="b">
        <v>1</v>
      </c>
      <c r="K20" s="36" t="s">
        <v>710</v>
      </c>
      <c r="L20" s="45" t="b">
        <f>FALSE()</f>
        <v>0</v>
      </c>
      <c r="M20" s="46" t="str">
        <f t="shared" si="0"/>
        <v>https://download.lenovo.com/Images/Parts/04Y2414/04Y2414_A.jpg</v>
      </c>
      <c r="N20" s="46" t="str">
        <f t="shared" si="1"/>
        <v>https://download.lenovo.com/Images/Parts/04Y2414/04Y2414_B.jpg</v>
      </c>
      <c r="O20" s="47" t="str">
        <f t="shared" si="2"/>
        <v>https://download.lenovo.com/Images/Parts/04Y2414/04Y2414_details.jpg</v>
      </c>
      <c r="P20" t="str">
        <f t="shared" si="3"/>
        <v/>
      </c>
      <c r="Q20" t="str">
        <f t="shared" si="4"/>
        <v/>
      </c>
      <c r="R20" t="str">
        <f t="shared" si="5"/>
        <v/>
      </c>
      <c r="S20" t="str">
        <f t="shared" si="6"/>
        <v/>
      </c>
      <c r="T20" t="str">
        <f t="shared" si="7"/>
        <v/>
      </c>
      <c r="U20" t="str">
        <f t="shared" si="8"/>
        <v/>
      </c>
      <c r="V20" s="42">
        <f>MATCH(G20,options!$D$1:$D$20,0)</f>
        <v>15</v>
      </c>
    </row>
    <row r="21" spans="1:22" ht="28" x14ac:dyDescent="0.15">
      <c r="B21" s="50"/>
      <c r="C21" s="41" t="b">
        <f>FALSE()</f>
        <v>0</v>
      </c>
      <c r="D21" s="41" t="b">
        <f>FALSE()</f>
        <v>0</v>
      </c>
      <c r="E21" s="36">
        <v>5714401540182</v>
      </c>
      <c r="F21" s="36" t="s">
        <v>694</v>
      </c>
      <c r="G21" s="4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3" t="b">
        <f>TRUE()</f>
        <v>1</v>
      </c>
      <c r="J21" s="44" t="b">
        <v>1</v>
      </c>
      <c r="K21" s="36" t="s">
        <v>711</v>
      </c>
      <c r="L21" s="45" t="b">
        <f>TRUE()</f>
        <v>1</v>
      </c>
      <c r="M21" s="46" t="str">
        <f t="shared" si="0"/>
        <v>https://raw.githubusercontent.com/PatrickVibild/TellusAmazonPictures/master/pictures/Lenovo/T540/BL/USI/1.jpg</v>
      </c>
      <c r="N21" s="46" t="str">
        <f t="shared" si="1"/>
        <v>https://raw.githubusercontent.com/PatrickVibild/TellusAmazonPictures/master/pictures/Lenovo/T540/BL/USI/2.jpg</v>
      </c>
      <c r="O21" s="47" t="str">
        <f t="shared" si="2"/>
        <v>https://raw.githubusercontent.com/PatrickVibild/TellusAmazonPictures/master/pictures/Lenovo/T540/BL/USI/3.jpg</v>
      </c>
      <c r="P21" t="str">
        <f t="shared" si="3"/>
        <v>https://raw.githubusercontent.com/PatrickVibild/TellusAmazonPictures/master/pictures/Lenovo/T540/BL/USI/4.jpg</v>
      </c>
      <c r="Q21" t="str">
        <f t="shared" si="4"/>
        <v>https://raw.githubusercontent.com/PatrickVibild/TellusAmazonPictures/master/pictures/Lenovo/T540/BL/USI/5.jpg</v>
      </c>
      <c r="R21" t="str">
        <f t="shared" si="5"/>
        <v>https://raw.githubusercontent.com/PatrickVibild/TellusAmazonPictures/master/pictures/Lenovo/T540/BL/USI/6.jpg</v>
      </c>
      <c r="S21" t="str">
        <f t="shared" si="6"/>
        <v>https://raw.githubusercontent.com/PatrickVibild/TellusAmazonPictures/master/pictures/Lenovo/T540/BL/USI/7.jpg</v>
      </c>
      <c r="T21" t="str">
        <f t="shared" si="7"/>
        <v>https://raw.githubusercontent.com/PatrickVibild/TellusAmazonPictures/master/pictures/Lenovo/T540/BL/USI/8.jpg</v>
      </c>
      <c r="U21" t="str">
        <f t="shared" si="8"/>
        <v>https://raw.githubusercontent.com/PatrickVibild/TellusAmazonPictures/master/pictures/Lenovo/T540/BL/USI/9.jpg</v>
      </c>
      <c r="V21" s="42">
        <f>MATCH(G21,options!$D$1:$D$20,0)</f>
        <v>16</v>
      </c>
    </row>
    <row r="22" spans="1:22" ht="14" x14ac:dyDescent="0.15">
      <c r="B22" s="50"/>
      <c r="C22" s="41" t="b">
        <f>FALSE()</f>
        <v>0</v>
      </c>
      <c r="D22" s="41" t="b">
        <f>FALSE()</f>
        <v>0</v>
      </c>
      <c r="E22" s="36">
        <v>5714401540199</v>
      </c>
      <c r="F22" s="36" t="s">
        <v>695</v>
      </c>
      <c r="G22" s="4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Russe</v>
      </c>
      <c r="I22" s="43" t="b">
        <f>TRUE()</f>
        <v>1</v>
      </c>
      <c r="J22" s="44" t="b">
        <v>1</v>
      </c>
      <c r="K22" s="36" t="s">
        <v>712</v>
      </c>
      <c r="L22" s="45" t="b">
        <f>FALSE()</f>
        <v>0</v>
      </c>
      <c r="M22" s="46" t="str">
        <f t="shared" si="0"/>
        <v>https://download.lenovo.com/Images/Parts/04Y2488/04Y2488_A.jpg</v>
      </c>
      <c r="N22" s="46" t="str">
        <f t="shared" si="1"/>
        <v>https://download.lenovo.com/Images/Parts/04Y2488/04Y2488_B.jpg</v>
      </c>
      <c r="O22" s="47" t="str">
        <f t="shared" si="2"/>
        <v>https://download.lenovo.com/Images/Parts/04Y2488/04Y2488_details.jpg</v>
      </c>
      <c r="P22" t="str">
        <f t="shared" si="3"/>
        <v/>
      </c>
      <c r="Q22" t="str">
        <f t="shared" si="4"/>
        <v/>
      </c>
      <c r="R22" t="str">
        <f t="shared" si="5"/>
        <v/>
      </c>
      <c r="S22" t="str">
        <f t="shared" si="6"/>
        <v/>
      </c>
      <c r="T22" t="str">
        <f t="shared" si="7"/>
        <v/>
      </c>
      <c r="U22" t="str">
        <f t="shared" si="8"/>
        <v/>
      </c>
      <c r="V22" s="42">
        <f>MATCH(G22,options!$D$1:$D$20,0)</f>
        <v>17</v>
      </c>
    </row>
    <row r="23" spans="1:22" ht="56"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REMIS À NEUF: ÉCONOMISEZ DE L'ARGENT - Clavier d'ordinateur portable Lenovo de remplacement, même qualité que les claviers OEM. TellusRem est le premier distributeur de claviers dans le monde depuis 2011. Clavier de remplacement parfait, facile à remplacer et à installer.</v>
      </c>
      <c r="C23" s="41" t="b">
        <f>TRUE()</f>
        <v>1</v>
      </c>
      <c r="D23" s="41" t="b">
        <f>FALSE()</f>
        <v>0</v>
      </c>
      <c r="E23" s="36">
        <v>5714401540311</v>
      </c>
      <c r="F23" s="36" t="s">
        <v>696</v>
      </c>
      <c r="G23" s="4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3" t="b">
        <f>TRUE()</f>
        <v>1</v>
      </c>
      <c r="J23" s="44" t="b">
        <v>1</v>
      </c>
      <c r="K23" s="36" t="s">
        <v>713</v>
      </c>
      <c r="L23" s="45" t="b">
        <f>TRUE()</f>
        <v>1</v>
      </c>
      <c r="M23" s="46" t="str">
        <f t="shared" si="0"/>
        <v>https://raw.githubusercontent.com/PatrickVibild/TellusAmazonPictures/master/pictures/Lenovo/T540/BL/US/1.jpg</v>
      </c>
      <c r="N23" s="46" t="str">
        <f t="shared" si="1"/>
        <v>https://raw.githubusercontent.com/PatrickVibild/TellusAmazonPictures/master/pictures/Lenovo/T540/BL/US/2.jpg</v>
      </c>
      <c r="O23" s="47" t="str">
        <f t="shared" si="2"/>
        <v>https://raw.githubusercontent.com/PatrickVibild/TellusAmazonPictures/master/pictures/Lenovo/T540/BL/US/3.jpg</v>
      </c>
      <c r="P23" t="str">
        <f t="shared" si="3"/>
        <v>https://raw.githubusercontent.com/PatrickVibild/TellusAmazonPictures/master/pictures/Lenovo/T540/BL/US/4.jpg</v>
      </c>
      <c r="Q23" t="str">
        <f t="shared" si="4"/>
        <v>https://raw.githubusercontent.com/PatrickVibild/TellusAmazonPictures/master/pictures/Lenovo/T540/BL/US/5.jpg</v>
      </c>
      <c r="R23" t="str">
        <f t="shared" si="5"/>
        <v>https://raw.githubusercontent.com/PatrickVibild/TellusAmazonPictures/master/pictures/Lenovo/T540/BL/US/6.jpg</v>
      </c>
      <c r="S23" t="str">
        <f t="shared" si="6"/>
        <v>https://raw.githubusercontent.com/PatrickVibild/TellusAmazonPictures/master/pictures/Lenovo/T540/BL/US/7.jpg</v>
      </c>
      <c r="T23" t="str">
        <f t="shared" si="7"/>
        <v>https://raw.githubusercontent.com/PatrickVibild/TellusAmazonPictures/master/pictures/Lenovo/T540/BL/US/8.jpg</v>
      </c>
      <c r="U23" t="str">
        <f t="shared" si="8"/>
        <v>https://raw.githubusercontent.com/PatrickVibild/TellusAmazonPictures/master/pictures/Lenovo/T540/BL/US/9.jpg</v>
      </c>
      <c r="V23" s="42">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v>
      </c>
      <c r="C24" s="41"/>
      <c r="D24" s="41"/>
      <c r="E24" s="36"/>
      <c r="F24" s="36"/>
      <c r="G24" s="4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Allemand</v>
      </c>
      <c r="I24" s="43" t="b">
        <f>TRUE()</f>
        <v>1</v>
      </c>
      <c r="J24" s="44" t="b">
        <v>0</v>
      </c>
      <c r="K24" s="36" t="s">
        <v>718</v>
      </c>
      <c r="L24" s="45" t="b">
        <v>1</v>
      </c>
      <c r="M24" s="46" t="str">
        <f t="shared" si="0"/>
        <v>https://raw.githubusercontent.com/PatrickVibild/TellusAmazonPictures/master/pictures/Lenovo/T540/RG/DE/1.jpg</v>
      </c>
      <c r="N24" s="46" t="str">
        <f t="shared" si="1"/>
        <v>https://raw.githubusercontent.com/PatrickVibild/TellusAmazonPictures/master/pictures/Lenovo/T540/RG/DE/2.jpg</v>
      </c>
      <c r="O24" s="47" t="str">
        <f t="shared" si="2"/>
        <v>https://raw.githubusercontent.com/PatrickVibild/TellusAmazonPictures/master/pictures/Lenovo/T540/RG/DE/3.jpg</v>
      </c>
      <c r="P24" t="str">
        <f t="shared" si="3"/>
        <v>https://raw.githubusercontent.com/PatrickVibild/TellusAmazonPictures/master/pictures/Lenovo/T540/RG/DE/4.jpg</v>
      </c>
      <c r="Q24" t="str">
        <f t="shared" si="4"/>
        <v>https://raw.githubusercontent.com/PatrickVibild/TellusAmazonPictures/master/pictures/Lenovo/T540/RG/DE/5.jpg</v>
      </c>
      <c r="R24" t="str">
        <f t="shared" si="5"/>
        <v>https://raw.githubusercontent.com/PatrickVibild/TellusAmazonPictures/master/pictures/Lenovo/T540/RG/DE/6.jpg</v>
      </c>
      <c r="S24" t="str">
        <f t="shared" si="6"/>
        <v>https://raw.githubusercontent.com/PatrickVibild/TellusAmazonPictures/master/pictures/Lenovo/T540/RG/DE/7.jpg</v>
      </c>
      <c r="T24" t="str">
        <f t="shared" si="7"/>
        <v>https://raw.githubusercontent.com/PatrickVibild/TellusAmazonPictures/master/pictures/Lenovo/T540/RG/DE/8.jpg</v>
      </c>
      <c r="U24" t="str">
        <f t="shared" si="8"/>
        <v>https://raw.githubusercontent.com/PatrickVibild/TellusAmazonPictures/master/pictures/Lenovo/T540/RG/DE/9.jpg</v>
      </c>
      <c r="V24" s="42">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PRODUIT ÉCOLOGIQUE - Achetez remis à neuf, ACHETEZ VERT! Réduisez plus de 80% de dioxyde de carbone en achetant nos claviers remis à neuf, par rapport à l'achat d'un nouveau clavier! </v>
      </c>
      <c r="C25" s="41"/>
      <c r="D25" s="41"/>
      <c r="E25" s="36"/>
      <c r="F25" s="36"/>
      <c r="G25" s="4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Français</v>
      </c>
      <c r="I25" s="43" t="b">
        <f>TRUE()</f>
        <v>1</v>
      </c>
      <c r="J25" s="44" t="b">
        <v>0</v>
      </c>
      <c r="K25" s="36" t="s">
        <v>719</v>
      </c>
      <c r="L25" s="45" t="b">
        <f>TRUE()</f>
        <v>1</v>
      </c>
      <c r="M25" s="46" t="str">
        <f t="shared" si="0"/>
        <v>https://raw.githubusercontent.com/PatrickVibild/TellusAmazonPictures/master/pictures/Lenovo/T540/RG/FR/1.jpg</v>
      </c>
      <c r="N25" s="46" t="str">
        <f t="shared" si="1"/>
        <v>https://raw.githubusercontent.com/PatrickVibild/TellusAmazonPictures/master/pictures/Lenovo/T540/RG/FR/2.jpg</v>
      </c>
      <c r="O25" s="47" t="str">
        <f t="shared" si="2"/>
        <v>https://raw.githubusercontent.com/PatrickVibild/TellusAmazonPictures/master/pictures/Lenovo/T540/RG/FR/3.jpg</v>
      </c>
      <c r="P25" t="str">
        <f t="shared" si="3"/>
        <v>https://raw.githubusercontent.com/PatrickVibild/TellusAmazonPictures/master/pictures/Lenovo/T540/RG/FR/4.jpg</v>
      </c>
      <c r="Q25" t="str">
        <f t="shared" si="4"/>
        <v>https://raw.githubusercontent.com/PatrickVibild/TellusAmazonPictures/master/pictures/Lenovo/T540/RG/FR/5.jpg</v>
      </c>
      <c r="R25" t="str">
        <f t="shared" si="5"/>
        <v>https://raw.githubusercontent.com/PatrickVibild/TellusAmazonPictures/master/pictures/Lenovo/T540/RG/FR/6.jpg</v>
      </c>
      <c r="S25" t="str">
        <f t="shared" si="6"/>
        <v>https://raw.githubusercontent.com/PatrickVibild/TellusAmazonPictures/master/pictures/Lenovo/T540/RG/FR/7.jpg</v>
      </c>
      <c r="T25" t="str">
        <f t="shared" si="7"/>
        <v>https://raw.githubusercontent.com/PatrickVibild/TellusAmazonPictures/master/pictures/Lenovo/T540/RG/FR/8.jpg</v>
      </c>
      <c r="U25" t="str">
        <f t="shared" si="8"/>
        <v>https://raw.githubusercontent.com/PatrickVibild/TellusAmazonPictures/master/pictures/Lenovo/T540/RG/FR/9.jpg</v>
      </c>
      <c r="V25" s="42">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DISPOSITION - {flag} {language} rétroéclairé.</v>
      </c>
      <c r="C26" s="41"/>
      <c r="D26" s="41"/>
      <c r="E26" s="36"/>
      <c r="F26" s="36"/>
      <c r="G26" s="4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v>
      </c>
      <c r="I26" s="43" t="b">
        <f>TRUE()</f>
        <v>1</v>
      </c>
      <c r="J26" s="44" t="b">
        <v>0</v>
      </c>
      <c r="K26" s="36" t="s">
        <v>720</v>
      </c>
      <c r="L26" s="45" t="b">
        <v>1</v>
      </c>
      <c r="M26" s="46" t="str">
        <f t="shared" si="0"/>
        <v>https://raw.githubusercontent.com/PatrickVibild/TellusAmazonPictures/master/pictures/Lenovo/T540/RG/IT/1.jpg</v>
      </c>
      <c r="N26" s="46" t="str">
        <f t="shared" si="1"/>
        <v>https://raw.githubusercontent.com/PatrickVibild/TellusAmazonPictures/master/pictures/Lenovo/T540/RG/IT/2.jpg</v>
      </c>
      <c r="O26" s="47" t="str">
        <f t="shared" si="2"/>
        <v>https://raw.githubusercontent.com/PatrickVibild/TellusAmazonPictures/master/pictures/Lenovo/T540/RG/IT/3.jpg</v>
      </c>
      <c r="P26" t="str">
        <f t="shared" si="3"/>
        <v>https://raw.githubusercontent.com/PatrickVibild/TellusAmazonPictures/master/pictures/Lenovo/T540/RG/IT/4.jpg</v>
      </c>
      <c r="Q26" t="str">
        <f t="shared" si="4"/>
        <v>https://raw.githubusercontent.com/PatrickVibild/TellusAmazonPictures/master/pictures/Lenovo/T540/RG/IT/5.jpg</v>
      </c>
      <c r="R26" t="str">
        <f t="shared" si="5"/>
        <v>https://raw.githubusercontent.com/PatrickVibild/TellusAmazonPictures/master/pictures/Lenovo/T540/RG/IT/6.jpg</v>
      </c>
      <c r="S26" t="str">
        <f t="shared" si="6"/>
        <v>https://raw.githubusercontent.com/PatrickVibild/TellusAmazonPictures/master/pictures/Lenovo/T540/RG/IT/7.jpg</v>
      </c>
      <c r="T26" t="str">
        <f t="shared" si="7"/>
        <v>https://raw.githubusercontent.com/PatrickVibild/TellusAmazonPictures/master/pictures/Lenovo/T540/RG/IT/8.jpg</v>
      </c>
      <c r="U26" t="str">
        <f t="shared" si="8"/>
        <v>https://raw.githubusercontent.com/PatrickVibild/TellusAmazonPictures/master/pictures/Lenovo/T540/RG/IT/9.jpg</v>
      </c>
      <c r="V26" s="42">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COMPATIBLE AVEC - Lenovo {model}. Veuillez vérifier attentivement l'image et la description avant d'acheter un clavier. Cela garantit que vous obtenez le bon clavier d'ordinateur portable pour votre ordinateur. Installation super facile. </v>
      </c>
      <c r="C27" s="41"/>
      <c r="D27" s="41"/>
      <c r="E27" s="36"/>
      <c r="F27" s="36"/>
      <c r="G27" s="4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Espagnol</v>
      </c>
      <c r="I27" s="43" t="b">
        <f>TRUE()</f>
        <v>1</v>
      </c>
      <c r="J27" s="44" t="b">
        <v>0</v>
      </c>
      <c r="K27" s="36" t="s">
        <v>721</v>
      </c>
      <c r="L27" s="45" t="b">
        <f>TRUE()</f>
        <v>1</v>
      </c>
      <c r="M27" s="46" t="str">
        <f t="shared" si="0"/>
        <v>https://raw.githubusercontent.com/PatrickVibild/TellusAmazonPictures/master/pictures/Lenovo/T540/RG/ES/1.jpg</v>
      </c>
      <c r="N27" s="46" t="str">
        <f t="shared" si="1"/>
        <v>https://raw.githubusercontent.com/PatrickVibild/TellusAmazonPictures/master/pictures/Lenovo/T540/RG/ES/2.jpg</v>
      </c>
      <c r="O27" s="47" t="str">
        <f t="shared" si="2"/>
        <v>https://raw.githubusercontent.com/PatrickVibild/TellusAmazonPictures/master/pictures/Lenovo/T540/RG/ES/3.jpg</v>
      </c>
      <c r="P27" t="str">
        <f t="shared" si="3"/>
        <v>https://raw.githubusercontent.com/PatrickVibild/TellusAmazonPictures/master/pictures/Lenovo/T540/RG/ES/4.jpg</v>
      </c>
      <c r="Q27" t="str">
        <f t="shared" si="4"/>
        <v>https://raw.githubusercontent.com/PatrickVibild/TellusAmazonPictures/master/pictures/Lenovo/T540/RG/ES/5.jpg</v>
      </c>
      <c r="R27" t="str">
        <f t="shared" si="5"/>
        <v>https://raw.githubusercontent.com/PatrickVibild/TellusAmazonPictures/master/pictures/Lenovo/T540/RG/ES/6.jpg</v>
      </c>
      <c r="S27" t="str">
        <f t="shared" si="6"/>
        <v>https://raw.githubusercontent.com/PatrickVibild/TellusAmazonPictures/master/pictures/Lenovo/T540/RG/ES/7.jpg</v>
      </c>
      <c r="T27" t="str">
        <f t="shared" si="7"/>
        <v>https://raw.githubusercontent.com/PatrickVibild/TellusAmazonPictures/master/pictures/Lenovo/T540/RG/ES/8.jpg</v>
      </c>
      <c r="U27" t="str">
        <f t="shared" si="8"/>
        <v>https://raw.githubusercontent.com/PatrickVibild/TellusAmazonPictures/master/pictures/Lenovo/T540/RG/ES/9.jpg</v>
      </c>
      <c r="V27" s="42">
        <f>MATCH(G27,options!$D$1:$D$20,0)</f>
        <v>4</v>
      </c>
    </row>
    <row r="28" spans="1:22" ht="28" x14ac:dyDescent="0.15">
      <c r="B28" s="53"/>
      <c r="C28" s="41"/>
      <c r="D28" s="41"/>
      <c r="E28" s="36"/>
      <c r="F28" s="36"/>
      <c r="G28" s="4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3" t="b">
        <f>TRUE()</f>
        <v>1</v>
      </c>
      <c r="J28" s="44" t="b">
        <v>0</v>
      </c>
      <c r="K28" s="36" t="s">
        <v>722</v>
      </c>
      <c r="L28" s="45" t="b">
        <f>TRUE()</f>
        <v>1</v>
      </c>
      <c r="M28" s="46" t="str">
        <f t="shared" si="0"/>
        <v>https://raw.githubusercontent.com/PatrickVibild/TellusAmazonPictures/master/pictures/Lenovo/T540/RG/UK/1.jpg</v>
      </c>
      <c r="N28" s="46" t="str">
        <f t="shared" si="1"/>
        <v>https://raw.githubusercontent.com/PatrickVibild/TellusAmazonPictures/master/pictures/Lenovo/T540/RG/UK/2.jpg</v>
      </c>
      <c r="O28" s="47" t="str">
        <f t="shared" si="2"/>
        <v>https://raw.githubusercontent.com/PatrickVibild/TellusAmazonPictures/master/pictures/Lenovo/T540/RG/UK/3.jpg</v>
      </c>
      <c r="P28" t="str">
        <f t="shared" si="3"/>
        <v>https://raw.githubusercontent.com/PatrickVibild/TellusAmazonPictures/master/pictures/Lenovo/T540/RG/UK/4.jpg</v>
      </c>
      <c r="Q28" t="str">
        <f t="shared" si="4"/>
        <v>https://raw.githubusercontent.com/PatrickVibild/TellusAmazonPictures/master/pictures/Lenovo/T540/RG/UK/5.jpg</v>
      </c>
      <c r="R28" t="str">
        <f t="shared" si="5"/>
        <v>https://raw.githubusercontent.com/PatrickVibild/TellusAmazonPictures/master/pictures/Lenovo/T540/RG/UK/6.jpg</v>
      </c>
      <c r="S28" t="str">
        <f t="shared" si="6"/>
        <v>https://raw.githubusercontent.com/PatrickVibild/TellusAmazonPictures/master/pictures/Lenovo/T540/RG/UK/7.jpg</v>
      </c>
      <c r="T28" t="str">
        <f t="shared" si="7"/>
        <v>https://raw.githubusercontent.com/PatrickVibild/TellusAmazonPictures/master/pictures/Lenovo/T540/RG/UK/8.jpg</v>
      </c>
      <c r="U28" t="str">
        <f t="shared" si="8"/>
        <v>https://raw.githubusercontent.com/PatrickVibild/TellusAmazonPictures/master/pictures/Lenovo/T540/RG/UK/9.jpg</v>
      </c>
      <c r="V28" s="42">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Clavier distribué par Tellus Remarketing, leader européen des claviers portables. Le clavier a été nettoyé, emballé et testé dans notre ligne de production au Danemark. Pour toute question de compatibilité, contactez-nous via le site Web d'Amazon.</v>
      </c>
      <c r="C29" s="41"/>
      <c r="D29" s="41"/>
      <c r="E29" s="36"/>
      <c r="F29" s="36"/>
      <c r="G29" s="4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Scandinave - nordique</v>
      </c>
      <c r="I29" s="43" t="b">
        <f>TRUE()</f>
        <v>1</v>
      </c>
      <c r="J29" s="44" t="b">
        <v>0</v>
      </c>
      <c r="K29" s="36" t="s">
        <v>723</v>
      </c>
      <c r="L29" s="45" t="b">
        <v>1</v>
      </c>
      <c r="M29" s="46" t="str">
        <f t="shared" si="0"/>
        <v>https://raw.githubusercontent.com/PatrickVibild/TellusAmazonPictures/master/pictures/Lenovo/T540/RG/NOR/1.jpg</v>
      </c>
      <c r="N29" s="46" t="str">
        <f t="shared" si="1"/>
        <v>https://raw.githubusercontent.com/PatrickVibild/TellusAmazonPictures/master/pictures/Lenovo/T540/RG/NOR/2.jpg</v>
      </c>
      <c r="O29" s="47" t="str">
        <f t="shared" si="2"/>
        <v>https://raw.githubusercontent.com/PatrickVibild/TellusAmazonPictures/master/pictures/Lenovo/T540/RG/NOR/3.jpg</v>
      </c>
      <c r="P29" t="str">
        <f t="shared" si="3"/>
        <v>https://raw.githubusercontent.com/PatrickVibild/TellusAmazonPictures/master/pictures/Lenovo/T540/RG/NOR/4.jpg</v>
      </c>
      <c r="Q29" t="str">
        <f t="shared" si="4"/>
        <v>https://raw.githubusercontent.com/PatrickVibild/TellusAmazonPictures/master/pictures/Lenovo/T540/RG/NOR/5.jpg</v>
      </c>
      <c r="R29" t="str">
        <f t="shared" si="5"/>
        <v>https://raw.githubusercontent.com/PatrickVibild/TellusAmazonPictures/master/pictures/Lenovo/T540/RG/NOR/6.jpg</v>
      </c>
      <c r="S29" t="str">
        <f t="shared" si="6"/>
        <v>https://raw.githubusercontent.com/PatrickVibild/TellusAmazonPictures/master/pictures/Lenovo/T540/RG/NOR/7.jpg</v>
      </c>
      <c r="T29" t="str">
        <f t="shared" si="7"/>
        <v>https://raw.githubusercontent.com/PatrickVibild/TellusAmazonPictures/master/pictures/Lenovo/T540/RG/NOR/8.jpg</v>
      </c>
      <c r="U29" t="str">
        <f t="shared" si="8"/>
        <v>https://raw.githubusercontent.com/PatrickVibild/TellusAmazonPictures/master/pictures/Lenovo/T540/RG/NOR/9.jpg</v>
      </c>
      <c r="V29" s="42">
        <f>MATCH(G29,options!$D$1:$D$20,0)</f>
        <v>6</v>
      </c>
    </row>
    <row r="30" spans="1:22" ht="14" x14ac:dyDescent="0.15">
      <c r="B30" s="53"/>
      <c r="C30" s="41"/>
      <c r="D30" s="41"/>
      <c r="E30" s="36"/>
      <c r="F30" s="36"/>
      <c r="G30" s="4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Belge</v>
      </c>
      <c r="I30" s="43" t="b">
        <f>TRUE()</f>
        <v>1</v>
      </c>
      <c r="J30" s="44" t="b">
        <v>0</v>
      </c>
      <c r="K30" s="36" t="s">
        <v>700</v>
      </c>
      <c r="L30" s="45" t="b">
        <f>FALSE()</f>
        <v>0</v>
      </c>
      <c r="M30" s="46" t="str">
        <f t="shared" si="0"/>
        <v>https://download.lenovo.com/Images/Parts/04Y2471/04Y2471_A.jpg</v>
      </c>
      <c r="N30" s="46" t="str">
        <f t="shared" si="1"/>
        <v>https://download.lenovo.com/Images/Parts/04Y2471/04Y2471_B.jpg</v>
      </c>
      <c r="O30" s="47" t="str">
        <f t="shared" si="2"/>
        <v>https://download.lenovo.com/Images/Parts/04Y2471/04Y2471_details.jpg</v>
      </c>
      <c r="P30" t="str">
        <f t="shared" si="3"/>
        <v/>
      </c>
      <c r="Q30" t="str">
        <f t="shared" si="4"/>
        <v/>
      </c>
      <c r="R30" t="str">
        <f t="shared" si="5"/>
        <v/>
      </c>
      <c r="S30" t="str">
        <f t="shared" si="6"/>
        <v/>
      </c>
      <c r="T30" t="str">
        <f t="shared" si="7"/>
        <v/>
      </c>
      <c r="U30" t="str">
        <f t="shared" si="8"/>
        <v/>
      </c>
      <c r="V30" s="42">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Garantie de 6 mois après la date de livraison. En cas de dysfonctionnement du clavier, une nouvelle unité ou une pièce de rechange pour le clavier du produit sera envoyée. En cas de tri des stocks, un remboursement complet est effectué.</v>
      </c>
      <c r="C31" s="41"/>
      <c r="D31" s="41"/>
      <c r="E31" s="36"/>
      <c r="F31" s="36"/>
      <c r="G31" s="4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Bulgare</v>
      </c>
      <c r="I31" s="43" t="b">
        <f>TRUE()</f>
        <v>1</v>
      </c>
      <c r="J31" s="44" t="b">
        <v>0</v>
      </c>
      <c r="K31" s="36" t="s">
        <v>701</v>
      </c>
      <c r="L31" s="45" t="b">
        <f>FALSE()</f>
        <v>0</v>
      </c>
      <c r="M31" s="46" t="str">
        <f t="shared" si="0"/>
        <v>https://download.lenovo.com/Images/Parts/04Y2394/04Y2394_A.jpg</v>
      </c>
      <c r="N31" s="46" t="str">
        <f t="shared" si="1"/>
        <v>https://download.lenovo.com/Images/Parts/04Y2394/04Y2394_B.jpg</v>
      </c>
      <c r="O31" s="47" t="str">
        <f t="shared" si="2"/>
        <v>https://download.lenovo.com/Images/Parts/04Y2394/04Y2394_details.jpg</v>
      </c>
      <c r="P31" t="str">
        <f t="shared" si="3"/>
        <v/>
      </c>
      <c r="Q31" t="str">
        <f t="shared" si="4"/>
        <v/>
      </c>
      <c r="R31" t="str">
        <f t="shared" si="5"/>
        <v/>
      </c>
      <c r="S31" t="str">
        <f t="shared" si="6"/>
        <v/>
      </c>
      <c r="T31" t="str">
        <f t="shared" si="7"/>
        <v/>
      </c>
      <c r="U31" t="str">
        <f t="shared" si="8"/>
        <v/>
      </c>
      <c r="V31" s="42">
        <f>MATCH(G31,options!$D$1:$D$20,0)</f>
        <v>8</v>
      </c>
    </row>
    <row r="32" spans="1:22" ht="14" x14ac:dyDescent="0.15">
      <c r="C32" s="41"/>
      <c r="D32" s="41"/>
      <c r="E32" s="36"/>
      <c r="F32" s="36"/>
      <c r="G32" s="4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Tchèque</v>
      </c>
      <c r="I32" s="43" t="b">
        <f>TRUE()</f>
        <v>1</v>
      </c>
      <c r="J32" s="44" t="b">
        <v>0</v>
      </c>
      <c r="K32" s="36" t="s">
        <v>702</v>
      </c>
      <c r="L32" s="45" t="b">
        <f>FALSE()</f>
        <v>0</v>
      </c>
      <c r="M32" s="46" t="str">
        <f t="shared" si="0"/>
        <v>https://download.lenovo.com/Images/Parts/04Y2395/04Y2395_A.jpg</v>
      </c>
      <c r="N32" s="46" t="str">
        <f t="shared" si="1"/>
        <v>https://download.lenovo.com/Images/Parts/04Y2395/04Y2395_B.jpg</v>
      </c>
      <c r="O32" s="47" t="str">
        <f t="shared" si="2"/>
        <v>https://download.lenovo.com/Images/Parts/04Y2395/04Y2395_details.jpg</v>
      </c>
      <c r="P32" t="str">
        <f t="shared" si="3"/>
        <v/>
      </c>
      <c r="Q32" t="str">
        <f t="shared" si="4"/>
        <v/>
      </c>
      <c r="R32" t="str">
        <f t="shared" si="5"/>
        <v/>
      </c>
      <c r="S32" t="str">
        <f t="shared" si="6"/>
        <v/>
      </c>
      <c r="T32" t="str">
        <f t="shared" si="7"/>
        <v/>
      </c>
      <c r="U32" t="str">
        <f t="shared" si="8"/>
        <v/>
      </c>
      <c r="V32" s="42">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DISPOSITION - {flag} {language} non rétroéclairé.</v>
      </c>
      <c r="C33" s="41"/>
      <c r="D33" s="41"/>
      <c r="E33" s="36"/>
      <c r="F33" s="36"/>
      <c r="G33" s="4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Danois</v>
      </c>
      <c r="I33" s="43" t="b">
        <f>TRUE()</f>
        <v>1</v>
      </c>
      <c r="J33" s="44" t="b">
        <v>0</v>
      </c>
      <c r="K33" s="36" t="s">
        <v>703</v>
      </c>
      <c r="L33" s="45" t="b">
        <f>FALSE()</f>
        <v>0</v>
      </c>
      <c r="M33" s="46" t="str">
        <f t="shared" si="0"/>
        <v>https://download.lenovo.com/Images/Parts/04Y2396/04Y2396_A.jpg</v>
      </c>
      <c r="N33" s="46" t="str">
        <f t="shared" si="1"/>
        <v>https://download.lenovo.com/Images/Parts/04Y2396/04Y2396_B.jpg</v>
      </c>
      <c r="O33" s="47" t="str">
        <f t="shared" si="2"/>
        <v>https://download.lenovo.com/Images/Parts/04Y2396/04Y2396_details.jpg</v>
      </c>
      <c r="P33" t="str">
        <f t="shared" si="3"/>
        <v/>
      </c>
      <c r="Q33" t="str">
        <f t="shared" si="4"/>
        <v/>
      </c>
      <c r="R33" t="str">
        <f t="shared" si="5"/>
        <v/>
      </c>
      <c r="S33" t="str">
        <f t="shared" si="6"/>
        <v/>
      </c>
      <c r="T33" t="str">
        <f t="shared" si="7"/>
        <v/>
      </c>
      <c r="U33" t="str">
        <f t="shared" si="8"/>
        <v/>
      </c>
      <c r="V33" s="42">
        <f>MATCH(G33,options!$D$1:$D$20,0)</f>
        <v>9</v>
      </c>
    </row>
    <row r="34" spans="1:22" ht="14" x14ac:dyDescent="0.15">
      <c r="C34" s="41"/>
      <c r="D34" s="41"/>
      <c r="E34" s="36"/>
      <c r="F34" s="36"/>
      <c r="G34" s="4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Hongrois</v>
      </c>
      <c r="I34" s="43" t="b">
        <f>TRUE()</f>
        <v>1</v>
      </c>
      <c r="J34" s="44" t="b">
        <v>0</v>
      </c>
      <c r="K34" s="36" t="s">
        <v>704</v>
      </c>
      <c r="L34" s="45" t="b">
        <f>FALSE()</f>
        <v>0</v>
      </c>
      <c r="M34" s="46" t="str">
        <f t="shared" si="0"/>
        <v>https://download.lenovo.com/Images/Parts/04Y2480/04Y2480_A.jpg</v>
      </c>
      <c r="N34" s="46" t="str">
        <f t="shared" si="1"/>
        <v>https://download.lenovo.com/Images/Parts/04Y2480/04Y2480_B.jpg</v>
      </c>
      <c r="O34" s="47" t="str">
        <f t="shared" si="2"/>
        <v>https://download.lenovo.com/Images/Parts/04Y2480/04Y2480_details.jpg</v>
      </c>
      <c r="P34" t="str">
        <f t="shared" si="3"/>
        <v/>
      </c>
      <c r="Q34" t="str">
        <f t="shared" si="4"/>
        <v/>
      </c>
      <c r="R34" t="str">
        <f t="shared" si="5"/>
        <v/>
      </c>
      <c r="S34" t="str">
        <f t="shared" si="6"/>
        <v/>
      </c>
      <c r="T34" t="str">
        <f t="shared" si="7"/>
        <v/>
      </c>
      <c r="U34" t="str">
        <f t="shared" si="8"/>
        <v/>
      </c>
      <c r="V34" s="42">
        <f>MATCH(G34,options!$D$1:$D$20,0)</f>
        <v>19</v>
      </c>
    </row>
    <row r="35" spans="1:22" ht="14" x14ac:dyDescent="0.15">
      <c r="C35" s="41"/>
      <c r="D35" s="41"/>
      <c r="E35" s="36"/>
      <c r="F35" s="36"/>
      <c r="G35" s="4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Néerlandais</v>
      </c>
      <c r="I35" s="43" t="b">
        <f>TRUE()</f>
        <v>1</v>
      </c>
      <c r="J35" s="44" t="b">
        <v>0</v>
      </c>
      <c r="K35" s="36" t="s">
        <v>705</v>
      </c>
      <c r="L35" s="45" t="b">
        <f>FALSE()</f>
        <v>0</v>
      </c>
      <c r="M35" s="46" t="str">
        <f t="shared" si="0"/>
        <v>https://download.lenovo.com/Images/Parts/04Y2484/04Y2484_A.jpg</v>
      </c>
      <c r="N35" s="46" t="str">
        <f t="shared" si="1"/>
        <v>https://download.lenovo.com/Images/Parts/04Y2484/04Y2484_B.jpg</v>
      </c>
      <c r="O35" s="47" t="str">
        <f t="shared" si="2"/>
        <v>https://download.lenovo.com/Images/Parts/04Y2484/04Y2484_details.jpg</v>
      </c>
      <c r="P35" t="str">
        <f t="shared" si="3"/>
        <v/>
      </c>
      <c r="Q35" t="str">
        <f t="shared" si="4"/>
        <v/>
      </c>
      <c r="R35" t="str">
        <f t="shared" si="5"/>
        <v/>
      </c>
      <c r="S35" t="str">
        <f t="shared" si="6"/>
        <v/>
      </c>
      <c r="T35" t="str">
        <f t="shared" si="7"/>
        <v/>
      </c>
      <c r="U35" t="str">
        <f t="shared" si="8"/>
        <v/>
      </c>
      <c r="V35" s="42">
        <f>MATCH(G35,options!$D$1:$D$20,0)</f>
        <v>10</v>
      </c>
    </row>
    <row r="36" spans="1:22" ht="14" x14ac:dyDescent="0.15">
      <c r="A36" s="37" t="s">
        <v>411</v>
      </c>
      <c r="B36" s="52" t="s">
        <v>372</v>
      </c>
      <c r="C36" s="41"/>
      <c r="D36" s="41"/>
      <c r="E36" s="36"/>
      <c r="F36" s="36"/>
      <c r="G36" s="4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Norvégienne</v>
      </c>
      <c r="I36" s="43" t="b">
        <f>TRUE()</f>
        <v>1</v>
      </c>
      <c r="J36" s="44" t="b">
        <v>0</v>
      </c>
      <c r="K36" s="36" t="s">
        <v>706</v>
      </c>
      <c r="L36" s="45" t="b">
        <f>FALSE()</f>
        <v>0</v>
      </c>
      <c r="M36" s="46" t="str">
        <f t="shared" ref="M36:M67" si="9">IF(ISBLANK(K36),"",IF(L36, "https://raw.githubusercontent.com/PatrickVibild/TellusAmazonPictures/master/pictures/"&amp;K36&amp;"/1.jpg","https://download.lenovo.com/Images/Parts/"&amp;K36&amp;"/"&amp;K36&amp;"_A.jpg"))</f>
        <v>https://download.lenovo.com/Images/Parts/04Y2407/04Y2407_A.jpg</v>
      </c>
      <c r="N36" s="46" t="str">
        <f t="shared" ref="N36:N67" si="10">IF(ISBLANK(K36),"",IF(L36, "https://raw.githubusercontent.com/PatrickVibild/TellusAmazonPictures/master/pictures/"&amp;K36&amp;"/2.jpg","https://download.lenovo.com/Images/Parts/"&amp;K36&amp;"/"&amp;K36&amp;"_B.jpg"))</f>
        <v>https://download.lenovo.com/Images/Parts/04Y2407/04Y2407_B.jpg</v>
      </c>
      <c r="O36" s="47" t="str">
        <f t="shared" ref="O36:O67" si="11">IF(ISBLANK(K36),"",IF(L36, "https://raw.githubusercontent.com/PatrickVibild/TellusAmazonPictures/master/pictures/"&amp;K36&amp;"/3.jpg","https://download.lenovo.com/Images/Parts/"&amp;K36&amp;"/"&amp;K36&amp;"_details.jpg"))</f>
        <v>https://download.lenovo.com/Images/Parts/04Y2407/04Y2407_details.jpg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2">
        <f>MATCH(G36,options!$D$1:$D$20,0)</f>
        <v>11</v>
      </c>
    </row>
    <row r="37" spans="1:22" ht="14" x14ac:dyDescent="0.15">
      <c r="A37" t="s">
        <v>413</v>
      </c>
      <c r="B37" s="52" t="s">
        <v>416</v>
      </c>
      <c r="C37" s="41"/>
      <c r="D37" s="41"/>
      <c r="E37" s="36"/>
      <c r="F37" s="36"/>
      <c r="G37" s="4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Polonais</v>
      </c>
      <c r="I37" s="43" t="b">
        <f>TRUE()</f>
        <v>1</v>
      </c>
      <c r="J37" s="44" t="b">
        <v>0</v>
      </c>
      <c r="K37" s="36" t="s">
        <v>707</v>
      </c>
      <c r="L37" s="45" t="b">
        <f>FALSE()</f>
        <v>0</v>
      </c>
      <c r="M37" s="46" t="str">
        <f t="shared" si="9"/>
        <v>https://download.lenovo.com/Images/Parts/04Y2408/04Y2408_A.jpg</v>
      </c>
      <c r="N37" s="46" t="str">
        <f t="shared" si="10"/>
        <v>https://download.lenovo.com/Images/Parts/04Y2408/04Y2408_B.jpg</v>
      </c>
      <c r="O37" s="47" t="str">
        <f t="shared" si="11"/>
        <v>https://download.lenovo.com/Images/Parts/04Y2408/04Y2408_details.jpg</v>
      </c>
      <c r="P37" t="str">
        <f t="shared" si="12"/>
        <v/>
      </c>
      <c r="Q37" t="str">
        <f t="shared" si="13"/>
        <v/>
      </c>
      <c r="R37" t="str">
        <f t="shared" si="14"/>
        <v/>
      </c>
      <c r="S37" t="str">
        <f t="shared" si="15"/>
        <v/>
      </c>
      <c r="T37" t="str">
        <f t="shared" si="16"/>
        <v/>
      </c>
      <c r="U37" t="str">
        <f t="shared" si="17"/>
        <v/>
      </c>
      <c r="V37" s="42">
        <f>MATCH(G37,options!$D$1:$D$20,0)</f>
        <v>12</v>
      </c>
    </row>
    <row r="38" spans="1:22" ht="14" x14ac:dyDescent="0.15">
      <c r="C38" s="41"/>
      <c r="D38" s="41"/>
      <c r="E38" s="36"/>
      <c r="F38" s="36"/>
      <c r="G38" s="4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Portugais</v>
      </c>
      <c r="I38" s="43" t="b">
        <f>TRUE()</f>
        <v>1</v>
      </c>
      <c r="J38" s="44" t="b">
        <v>0</v>
      </c>
      <c r="K38" s="36" t="s">
        <v>708</v>
      </c>
      <c r="L38" s="45" t="b">
        <f>FALSE()</f>
        <v>0</v>
      </c>
      <c r="M38" s="46" t="str">
        <f t="shared" si="9"/>
        <v>https://download.lenovo.com/Images/Parts/04Y2409/04Y2409_A.jpg</v>
      </c>
      <c r="N38" s="46" t="str">
        <f t="shared" si="10"/>
        <v>https://download.lenovo.com/Images/Parts/04Y2409/04Y2409_B.jpg</v>
      </c>
      <c r="O38" s="47" t="str">
        <f t="shared" si="11"/>
        <v>https://download.lenovo.com/Images/Parts/04Y2409/04Y2409_details.jpg</v>
      </c>
      <c r="P38" t="str">
        <f t="shared" si="12"/>
        <v/>
      </c>
      <c r="Q38" t="str">
        <f t="shared" si="13"/>
        <v/>
      </c>
      <c r="R38" t="str">
        <f t="shared" si="14"/>
        <v/>
      </c>
      <c r="S38" t="str">
        <f t="shared" si="15"/>
        <v/>
      </c>
      <c r="T38" t="str">
        <f t="shared" si="16"/>
        <v/>
      </c>
      <c r="U38" t="str">
        <f t="shared" si="17"/>
        <v/>
      </c>
      <c r="V38" s="42">
        <f>MATCH(G38,options!$D$1:$D$20,0)</f>
        <v>13</v>
      </c>
    </row>
    <row r="39" spans="1:22" ht="14" x14ac:dyDescent="0.15">
      <c r="C39" s="41"/>
      <c r="D39" s="41"/>
      <c r="E39" s="36"/>
      <c r="F39" s="36"/>
      <c r="G39" s="4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Suédois – Finlandais</v>
      </c>
      <c r="I39" s="43" t="b">
        <f>TRUE()</f>
        <v>1</v>
      </c>
      <c r="J39" s="44" t="b">
        <v>0</v>
      </c>
      <c r="K39" s="36" t="s">
        <v>709</v>
      </c>
      <c r="L39" s="45" t="b">
        <f>FALSE()</f>
        <v>0</v>
      </c>
      <c r="M39" s="46" t="str">
        <f t="shared" si="9"/>
        <v>https://download.lenovo.com/Images/Parts/04Y2491/04Y2491_A.jpg</v>
      </c>
      <c r="N39" s="46" t="str">
        <f t="shared" si="10"/>
        <v>https://download.lenovo.com/Images/Parts/04Y2491/04Y2491_B.jpg</v>
      </c>
      <c r="O39" s="47" t="str">
        <f t="shared" si="11"/>
        <v>https://download.lenovo.com/Images/Parts/04Y2491/04Y2491_details.jpg</v>
      </c>
      <c r="P39" t="str">
        <f t="shared" si="12"/>
        <v/>
      </c>
      <c r="Q39" t="str">
        <f t="shared" si="13"/>
        <v/>
      </c>
      <c r="R39" t="str">
        <f t="shared" si="14"/>
        <v/>
      </c>
      <c r="S39" t="str">
        <f t="shared" si="15"/>
        <v/>
      </c>
      <c r="T39" t="str">
        <f t="shared" si="16"/>
        <v/>
      </c>
      <c r="U39" t="str">
        <f t="shared" si="17"/>
        <v/>
      </c>
      <c r="V39" s="42">
        <f>MATCH(G39,options!$D$1:$D$20,0)</f>
        <v>14</v>
      </c>
    </row>
    <row r="40" spans="1:22" ht="14" x14ac:dyDescent="0.15">
      <c r="C40" s="41"/>
      <c r="D40" s="41"/>
      <c r="E40" s="36"/>
      <c r="F40" s="36"/>
      <c r="G40" s="4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Suisse</v>
      </c>
      <c r="I40" s="43" t="b">
        <f>TRUE()</f>
        <v>1</v>
      </c>
      <c r="J40" s="44" t="b">
        <v>0</v>
      </c>
      <c r="K40" s="36" t="s">
        <v>710</v>
      </c>
      <c r="L40" s="45" t="b">
        <f>FALSE()</f>
        <v>0</v>
      </c>
      <c r="M40" s="46" t="str">
        <f t="shared" si="9"/>
        <v>https://download.lenovo.com/Images/Parts/04Y2414/04Y2414_A.jpg</v>
      </c>
      <c r="N40" s="46" t="str">
        <f t="shared" si="10"/>
        <v>https://download.lenovo.com/Images/Parts/04Y2414/04Y2414_B.jpg</v>
      </c>
      <c r="O40" s="47" t="str">
        <f t="shared" si="11"/>
        <v>https://download.lenovo.com/Images/Parts/04Y2414/04Y2414_details.jpg</v>
      </c>
      <c r="P40" t="str">
        <f t="shared" si="12"/>
        <v/>
      </c>
      <c r="Q40" t="str">
        <f t="shared" si="13"/>
        <v/>
      </c>
      <c r="R40" t="str">
        <f t="shared" si="14"/>
        <v/>
      </c>
      <c r="S40" t="str">
        <f t="shared" si="15"/>
        <v/>
      </c>
      <c r="T40" t="str">
        <f t="shared" si="16"/>
        <v/>
      </c>
      <c r="U40" t="str">
        <f t="shared" si="17"/>
        <v/>
      </c>
      <c r="V40" s="42">
        <f>MATCH(G40,options!$D$1:$D$20,0)</f>
        <v>15</v>
      </c>
    </row>
    <row r="41" spans="1:22" ht="28" x14ac:dyDescent="0.15">
      <c r="C41" s="41"/>
      <c r="D41" s="41"/>
      <c r="E41" s="36"/>
      <c r="F41" s="36"/>
      <c r="G41" s="4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3" t="b">
        <f>TRUE()</f>
        <v>1</v>
      </c>
      <c r="J41" s="44" t="b">
        <v>0</v>
      </c>
      <c r="K41" s="36" t="s">
        <v>724</v>
      </c>
      <c r="L41" s="45" t="b">
        <f>TRUE()</f>
        <v>1</v>
      </c>
      <c r="M41" s="46" t="str">
        <f t="shared" si="9"/>
        <v>https://raw.githubusercontent.com/PatrickVibild/TellusAmazonPictures/master/pictures/Lenovo/T540/RG/USI/1.jpg</v>
      </c>
      <c r="N41" s="46" t="str">
        <f t="shared" si="10"/>
        <v>https://raw.githubusercontent.com/PatrickVibild/TellusAmazonPictures/master/pictures/Lenovo/T540/RG/USI/2.jpg</v>
      </c>
      <c r="O41" s="47" t="str">
        <f t="shared" si="11"/>
        <v>https://raw.githubusercontent.com/PatrickVibild/TellusAmazonPictures/master/pictures/Lenovo/T540/RG/USI/3.jpg</v>
      </c>
      <c r="P41" t="str">
        <f t="shared" si="12"/>
        <v>https://raw.githubusercontent.com/PatrickVibild/TellusAmazonPictures/master/pictures/Lenovo/T540/RG/USI/4.jpg</v>
      </c>
      <c r="Q41" t="str">
        <f t="shared" si="13"/>
        <v>https://raw.githubusercontent.com/PatrickVibild/TellusAmazonPictures/master/pictures/Lenovo/T540/RG/USI/5.jpg</v>
      </c>
      <c r="R41" t="str">
        <f t="shared" si="14"/>
        <v>https://raw.githubusercontent.com/PatrickVibild/TellusAmazonPictures/master/pictures/Lenovo/T540/RG/USI/6.jpg</v>
      </c>
      <c r="S41" t="str">
        <f t="shared" si="15"/>
        <v>https://raw.githubusercontent.com/PatrickVibild/TellusAmazonPictures/master/pictures/Lenovo/T540/RG/USI/7.jpg</v>
      </c>
      <c r="T41" t="str">
        <f t="shared" si="16"/>
        <v>https://raw.githubusercontent.com/PatrickVibild/TellusAmazonPictures/master/pictures/Lenovo/T540/RG/USI/8.jpg</v>
      </c>
      <c r="U41" t="str">
        <f t="shared" si="17"/>
        <v>https://raw.githubusercontent.com/PatrickVibild/TellusAmazonPictures/master/pictures/Lenovo/T540/RG/USI/9.jpg</v>
      </c>
      <c r="V41" s="42">
        <f>MATCH(G41,options!$D$1:$D$20,0)</f>
        <v>16</v>
      </c>
    </row>
    <row r="42" spans="1:22" ht="14" x14ac:dyDescent="0.15">
      <c r="C42" s="41"/>
      <c r="D42" s="41"/>
      <c r="E42" s="36"/>
      <c r="F42" s="36"/>
      <c r="G42" s="4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Russe</v>
      </c>
      <c r="I42" s="43" t="b">
        <f>TRUE()</f>
        <v>1</v>
      </c>
      <c r="J42" s="44" t="b">
        <v>0</v>
      </c>
      <c r="K42" s="36" t="s">
        <v>712</v>
      </c>
      <c r="L42" s="45" t="b">
        <f>FALSE()</f>
        <v>0</v>
      </c>
      <c r="M42" s="46" t="str">
        <f t="shared" si="9"/>
        <v>https://download.lenovo.com/Images/Parts/04Y2488/04Y2488_A.jpg</v>
      </c>
      <c r="N42" s="46" t="str">
        <f t="shared" si="10"/>
        <v>https://download.lenovo.com/Images/Parts/04Y2488/04Y2488_B.jpg</v>
      </c>
      <c r="O42" s="47" t="str">
        <f t="shared" si="11"/>
        <v>https://download.lenovo.com/Images/Parts/04Y2488/04Y2488_details.jpg</v>
      </c>
      <c r="P42" t="str">
        <f t="shared" si="12"/>
        <v/>
      </c>
      <c r="Q42" t="str">
        <f t="shared" si="13"/>
        <v/>
      </c>
      <c r="R42" t="str">
        <f t="shared" si="14"/>
        <v/>
      </c>
      <c r="S42" t="str">
        <f t="shared" si="15"/>
        <v/>
      </c>
      <c r="T42" t="str">
        <f t="shared" si="16"/>
        <v/>
      </c>
      <c r="U42" t="str">
        <f t="shared" si="17"/>
        <v/>
      </c>
      <c r="V42" s="42">
        <f>MATCH(G42,options!$D$1:$D$20,0)</f>
        <v>17</v>
      </c>
    </row>
    <row r="43" spans="1:22" ht="28" x14ac:dyDescent="0.15">
      <c r="C43" s="41"/>
      <c r="D43" s="41"/>
      <c r="E43" s="36"/>
      <c r="F43" s="36"/>
      <c r="G43" s="4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3" t="b">
        <f>TRUE()</f>
        <v>1</v>
      </c>
      <c r="J43" s="44" t="b">
        <v>0</v>
      </c>
      <c r="K43" s="36" t="s">
        <v>725</v>
      </c>
      <c r="L43" s="45" t="b">
        <f>TRUE()</f>
        <v>1</v>
      </c>
      <c r="M43" s="46" t="str">
        <f t="shared" si="9"/>
        <v>https://raw.githubusercontent.com/PatrickVibild/TellusAmazonPictures/master/pictures/Lenovo/T540/RG/US/1.jpg</v>
      </c>
      <c r="N43" s="46" t="str">
        <f t="shared" si="10"/>
        <v>https://raw.githubusercontent.com/PatrickVibild/TellusAmazonPictures/master/pictures/Lenovo/T540/RG/US/2.jpg</v>
      </c>
      <c r="O43" s="47" t="str">
        <f t="shared" si="11"/>
        <v>https://raw.githubusercontent.com/PatrickVibild/TellusAmazonPictures/master/pictures/Lenovo/T540/RG/US/3.jpg</v>
      </c>
      <c r="P43" t="str">
        <f t="shared" si="12"/>
        <v>https://raw.githubusercontent.com/PatrickVibild/TellusAmazonPictures/master/pictures/Lenovo/T540/RG/US/4.jpg</v>
      </c>
      <c r="Q43" t="str">
        <f t="shared" si="13"/>
        <v>https://raw.githubusercontent.com/PatrickVibild/TellusAmazonPictures/master/pictures/Lenovo/T540/RG/US/5.jpg</v>
      </c>
      <c r="R43" t="str">
        <f t="shared" si="14"/>
        <v>https://raw.githubusercontent.com/PatrickVibild/TellusAmazonPictures/master/pictures/Lenovo/T540/RG/US/6.jpg</v>
      </c>
      <c r="S43" t="str">
        <f t="shared" si="15"/>
        <v>https://raw.githubusercontent.com/PatrickVibild/TellusAmazonPictures/master/pictures/Lenovo/T540/RG/US/7.jpg</v>
      </c>
      <c r="T43" t="str">
        <f t="shared" si="16"/>
        <v>https://raw.githubusercontent.com/PatrickVibild/TellusAmazonPictures/master/pictures/Lenovo/T540/RG/US/8.jpg</v>
      </c>
      <c r="U43" t="str">
        <f t="shared" si="17"/>
        <v>https://raw.githubusercontent.com/PatrickVibild/TellusAmazonPictures/master/pictures/Lenovo/T540/RG/US/9.jpg</v>
      </c>
      <c r="V43" s="42">
        <f>MATCH(G43,options!$D$1:$D$20,0)</f>
        <v>18</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2"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2"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2"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2"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2"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2"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2"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2"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2"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2"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2"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2"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2"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2"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2"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2"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2"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2"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2"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2"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2"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2"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2"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2"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2"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2"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2"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2"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2"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2"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2"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2"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2"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2"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2"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2"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2"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2"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2"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2"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2"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2"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2"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2"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2"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2"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2"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2"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2"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2"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2"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2"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2"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2"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2"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2"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2"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2"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2"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2"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2"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J44:J104 I4:I104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1" t="b">
        <f>TRUE()</f>
        <v>1</v>
      </c>
      <c r="C1" t="s">
        <v>414</v>
      </c>
      <c r="D1" s="42" t="s">
        <v>370</v>
      </c>
      <c r="E1" t="s">
        <v>415</v>
      </c>
      <c r="F1" t="s">
        <v>412</v>
      </c>
      <c r="G1" t="s">
        <v>416</v>
      </c>
    </row>
    <row r="2" spans="1:7" x14ac:dyDescent="0.15">
      <c r="A2" t="s">
        <v>417</v>
      </c>
      <c r="B2" s="41" t="b">
        <f>FALSE()</f>
        <v>0</v>
      </c>
      <c r="C2" t="s">
        <v>374</v>
      </c>
      <c r="D2" s="42" t="s">
        <v>372</v>
      </c>
      <c r="E2" t="s">
        <v>418</v>
      </c>
      <c r="F2" t="s">
        <v>372</v>
      </c>
      <c r="G2" t="s">
        <v>404</v>
      </c>
    </row>
    <row r="3" spans="1:7" x14ac:dyDescent="0.15">
      <c r="A3" t="s">
        <v>419</v>
      </c>
      <c r="D3" s="42" t="s">
        <v>375</v>
      </c>
      <c r="E3" t="s">
        <v>420</v>
      </c>
      <c r="F3" t="s">
        <v>370</v>
      </c>
    </row>
    <row r="4" spans="1:7" x14ac:dyDescent="0.15">
      <c r="D4" s="42" t="s">
        <v>377</v>
      </c>
      <c r="E4" t="s">
        <v>421</v>
      </c>
      <c r="F4" t="s">
        <v>375</v>
      </c>
    </row>
    <row r="5" spans="1:7" x14ac:dyDescent="0.15">
      <c r="D5" s="42" t="s">
        <v>379</v>
      </c>
      <c r="E5" t="s">
        <v>422</v>
      </c>
      <c r="F5" t="s">
        <v>377</v>
      </c>
    </row>
    <row r="6" spans="1:7" x14ac:dyDescent="0.15">
      <c r="D6" s="42" t="s">
        <v>381</v>
      </c>
      <c r="E6" t="s">
        <v>423</v>
      </c>
      <c r="F6" t="s">
        <v>391</v>
      </c>
    </row>
    <row r="7" spans="1:7" x14ac:dyDescent="0.15">
      <c r="D7" s="42" t="s">
        <v>383</v>
      </c>
      <c r="E7" t="s">
        <v>424</v>
      </c>
      <c r="F7" t="s">
        <v>394</v>
      </c>
    </row>
    <row r="8" spans="1:7" x14ac:dyDescent="0.15">
      <c r="D8" s="42" t="s">
        <v>385</v>
      </c>
      <c r="E8" t="s">
        <v>425</v>
      </c>
      <c r="F8" t="s">
        <v>590</v>
      </c>
    </row>
    <row r="9" spans="1:7" x14ac:dyDescent="0.15">
      <c r="D9" s="42" t="s">
        <v>388</v>
      </c>
      <c r="E9" t="s">
        <v>426</v>
      </c>
      <c r="F9" t="s">
        <v>591</v>
      </c>
    </row>
    <row r="10" spans="1:7" x14ac:dyDescent="0.15">
      <c r="D10" s="42" t="s">
        <v>391</v>
      </c>
      <c r="E10" t="s">
        <v>427</v>
      </c>
    </row>
    <row r="11" spans="1:7" x14ac:dyDescent="0.15">
      <c r="D11" s="42" t="s">
        <v>393</v>
      </c>
      <c r="E11" t="s">
        <v>428</v>
      </c>
    </row>
    <row r="12" spans="1:7" x14ac:dyDescent="0.15">
      <c r="D12" s="42" t="s">
        <v>394</v>
      </c>
      <c r="E12" t="s">
        <v>429</v>
      </c>
    </row>
    <row r="13" spans="1:7" x14ac:dyDescent="0.15">
      <c r="D13" s="42" t="s">
        <v>396</v>
      </c>
      <c r="E13" t="s">
        <v>430</v>
      </c>
    </row>
    <row r="14" spans="1:7" x14ac:dyDescent="0.15">
      <c r="D14" s="42" t="s">
        <v>397</v>
      </c>
      <c r="E14" t="s">
        <v>431</v>
      </c>
    </row>
    <row r="15" spans="1:7" x14ac:dyDescent="0.15">
      <c r="D15" s="42" t="s">
        <v>400</v>
      </c>
      <c r="E15" t="s">
        <v>432</v>
      </c>
    </row>
    <row r="16" spans="1:7" x14ac:dyDescent="0.15">
      <c r="D16" s="42" t="s">
        <v>401</v>
      </c>
      <c r="E16" s="56" t="s">
        <v>433</v>
      </c>
    </row>
    <row r="17" spans="4:5" x14ac:dyDescent="0.15">
      <c r="D17" s="42" t="s">
        <v>402</v>
      </c>
      <c r="E17" t="s">
        <v>434</v>
      </c>
    </row>
    <row r="18" spans="4:5" x14ac:dyDescent="0.15">
      <c r="D18" s="42" t="s">
        <v>404</v>
      </c>
      <c r="E18" t="s">
        <v>435</v>
      </c>
    </row>
    <row r="19" spans="4:5" x14ac:dyDescent="0.15">
      <c r="D19" s="42" t="s">
        <v>390</v>
      </c>
      <c r="E19" t="s">
        <v>436</v>
      </c>
    </row>
    <row r="20" spans="4:5" x14ac:dyDescent="0.15">
      <c r="D20" s="42"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2" t="s">
        <v>370</v>
      </c>
    </row>
    <row r="21" spans="2:2" x14ac:dyDescent="0.15">
      <c r="B21" s="42" t="s">
        <v>372</v>
      </c>
    </row>
    <row r="22" spans="2:2" x14ac:dyDescent="0.15">
      <c r="B22" s="42" t="s">
        <v>375</v>
      </c>
    </row>
    <row r="23" spans="2:2" x14ac:dyDescent="0.15">
      <c r="B23" s="42" t="s">
        <v>377</v>
      </c>
    </row>
    <row r="24" spans="2:2" x14ac:dyDescent="0.15">
      <c r="B24" s="42" t="s">
        <v>379</v>
      </c>
    </row>
    <row r="25" spans="2:2" x14ac:dyDescent="0.15">
      <c r="B25" s="42" t="s">
        <v>381</v>
      </c>
    </row>
    <row r="26" spans="2:2" x14ac:dyDescent="0.15">
      <c r="B26" s="42" t="s">
        <v>383</v>
      </c>
    </row>
    <row r="27" spans="2:2" x14ac:dyDescent="0.15">
      <c r="B27" s="42" t="s">
        <v>385</v>
      </c>
    </row>
    <row r="28" spans="2:2" x14ac:dyDescent="0.15">
      <c r="B28" s="42" t="s">
        <v>388</v>
      </c>
    </row>
    <row r="29" spans="2:2" x14ac:dyDescent="0.15">
      <c r="B29" s="42" t="s">
        <v>391</v>
      </c>
    </row>
    <row r="30" spans="2:2" x14ac:dyDescent="0.15">
      <c r="B30" s="42" t="s">
        <v>393</v>
      </c>
    </row>
    <row r="31" spans="2:2" x14ac:dyDescent="0.15">
      <c r="B31" s="42" t="s">
        <v>394</v>
      </c>
    </row>
    <row r="32" spans="2:2" x14ac:dyDescent="0.15">
      <c r="B32" s="42" t="s">
        <v>396</v>
      </c>
    </row>
    <row r="33" spans="2:4" x14ac:dyDescent="0.15">
      <c r="B33" s="42" t="s">
        <v>397</v>
      </c>
    </row>
    <row r="34" spans="2:4" x14ac:dyDescent="0.15">
      <c r="B34" s="42" t="s">
        <v>400</v>
      </c>
      <c r="D34" s="40"/>
    </row>
    <row r="35" spans="2:4" x14ac:dyDescent="0.15">
      <c r="B35" s="42" t="s">
        <v>401</v>
      </c>
      <c r="D35" s="40"/>
    </row>
    <row r="36" spans="2:4" x14ac:dyDescent="0.15">
      <c r="B36" s="42" t="s">
        <v>402</v>
      </c>
      <c r="D36" s="40"/>
    </row>
    <row r="37" spans="2:4" x14ac:dyDescent="0.15">
      <c r="B37" s="42" t="s">
        <v>404</v>
      </c>
      <c r="D37" s="40"/>
    </row>
    <row r="38" spans="2:4" x14ac:dyDescent="0.15">
      <c r="B38" s="42" t="s">
        <v>390</v>
      </c>
      <c r="D38" s="40"/>
    </row>
    <row r="39" spans="2:4" x14ac:dyDescent="0.15">
      <c r="B39" s="42"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2" t="s">
        <v>602</v>
      </c>
    </row>
    <row r="21" spans="2:2" x14ac:dyDescent="0.15">
      <c r="B21" s="42" t="s">
        <v>603</v>
      </c>
    </row>
    <row r="22" spans="2:2" x14ac:dyDescent="0.15">
      <c r="B22" s="42" t="s">
        <v>604</v>
      </c>
    </row>
    <row r="23" spans="2:2" x14ac:dyDescent="0.15">
      <c r="B23" s="42" t="s">
        <v>609</v>
      </c>
    </row>
    <row r="24" spans="2:2" x14ac:dyDescent="0.15">
      <c r="B24" s="42" t="s">
        <v>605</v>
      </c>
    </row>
    <row r="25" spans="2:2" x14ac:dyDescent="0.15">
      <c r="B25" s="42" t="s">
        <v>610</v>
      </c>
    </row>
    <row r="26" spans="2:2" x14ac:dyDescent="0.15">
      <c r="B26" s="42" t="s">
        <v>611</v>
      </c>
    </row>
    <row r="27" spans="2:2" x14ac:dyDescent="0.15">
      <c r="B27" s="42" t="s">
        <v>612</v>
      </c>
    </row>
    <row r="28" spans="2:2" x14ac:dyDescent="0.15">
      <c r="B28" s="42" t="s">
        <v>613</v>
      </c>
    </row>
    <row r="29" spans="2:2" x14ac:dyDescent="0.15">
      <c r="B29" s="42" t="s">
        <v>606</v>
      </c>
    </row>
    <row r="30" spans="2:2" x14ac:dyDescent="0.15">
      <c r="B30" s="42" t="s">
        <v>614</v>
      </c>
    </row>
    <row r="31" spans="2:2" x14ac:dyDescent="0.15">
      <c r="B31" s="42" t="s">
        <v>607</v>
      </c>
    </row>
    <row r="32" spans="2:2" x14ac:dyDescent="0.15">
      <c r="B32" s="42" t="s">
        <v>615</v>
      </c>
    </row>
    <row r="33" spans="2:4" x14ac:dyDescent="0.15">
      <c r="B33" s="42" t="s">
        <v>616</v>
      </c>
    </row>
    <row r="34" spans="2:4" x14ac:dyDescent="0.15">
      <c r="B34" s="42" t="s">
        <v>617</v>
      </c>
      <c r="D34" s="40"/>
    </row>
    <row r="35" spans="2:4" x14ac:dyDescent="0.15">
      <c r="B35" s="42" t="s">
        <v>533</v>
      </c>
      <c r="D35" s="40"/>
    </row>
    <row r="36" spans="2:4" x14ac:dyDescent="0.15">
      <c r="B36" s="42" t="s">
        <v>608</v>
      </c>
      <c r="D36" s="40"/>
    </row>
    <row r="37" spans="2:4" x14ac:dyDescent="0.15">
      <c r="B37" s="42" t="s">
        <v>404</v>
      </c>
      <c r="D37" s="40"/>
    </row>
    <row r="38" spans="2:4" x14ac:dyDescent="0.15">
      <c r="B38" s="42" t="s">
        <v>618</v>
      </c>
      <c r="D38" s="40"/>
    </row>
    <row r="39" spans="2:4" x14ac:dyDescent="0.15">
      <c r="B39" s="42"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2" t="s">
        <v>648</v>
      </c>
    </row>
    <row r="21" spans="2:2" x14ac:dyDescent="0.15">
      <c r="B21" s="42" t="s">
        <v>649</v>
      </c>
    </row>
    <row r="22" spans="2:2" x14ac:dyDescent="0.15">
      <c r="B22" s="42" t="s">
        <v>650</v>
      </c>
    </row>
    <row r="23" spans="2:2" x14ac:dyDescent="0.15">
      <c r="B23" s="42" t="s">
        <v>651</v>
      </c>
    </row>
    <row r="24" spans="2:2" x14ac:dyDescent="0.15">
      <c r="B24" s="42" t="s">
        <v>652</v>
      </c>
    </row>
    <row r="25" spans="2:2" x14ac:dyDescent="0.15">
      <c r="B25" s="42" t="s">
        <v>653</v>
      </c>
    </row>
    <row r="26" spans="2:2" x14ac:dyDescent="0.15">
      <c r="B26" s="42" t="s">
        <v>654</v>
      </c>
    </row>
    <row r="27" spans="2:2" x14ac:dyDescent="0.15">
      <c r="B27" s="42" t="s">
        <v>655</v>
      </c>
    </row>
    <row r="28" spans="2:2" x14ac:dyDescent="0.15">
      <c r="B28" s="42" t="s">
        <v>656</v>
      </c>
    </row>
    <row r="29" spans="2:2" x14ac:dyDescent="0.15">
      <c r="B29" s="42" t="s">
        <v>657</v>
      </c>
    </row>
    <row r="30" spans="2:2" x14ac:dyDescent="0.15">
      <c r="B30" s="42" t="s">
        <v>658</v>
      </c>
    </row>
    <row r="31" spans="2:2" x14ac:dyDescent="0.15">
      <c r="B31" s="42" t="s">
        <v>659</v>
      </c>
    </row>
    <row r="32" spans="2:2" x14ac:dyDescent="0.15">
      <c r="B32" s="42" t="s">
        <v>660</v>
      </c>
    </row>
    <row r="33" spans="2:4" x14ac:dyDescent="0.15">
      <c r="B33" s="42" t="s">
        <v>661</v>
      </c>
    </row>
    <row r="34" spans="2:4" x14ac:dyDescent="0.15">
      <c r="B34" s="42" t="s">
        <v>662</v>
      </c>
      <c r="D34" s="40"/>
    </row>
    <row r="35" spans="2:4" x14ac:dyDescent="0.15">
      <c r="B35" s="42" t="s">
        <v>533</v>
      </c>
      <c r="D35" s="40"/>
    </row>
    <row r="36" spans="2:4" x14ac:dyDescent="0.15">
      <c r="B36" s="42" t="s">
        <v>663</v>
      </c>
      <c r="D36" s="40"/>
    </row>
    <row r="37" spans="2:4" x14ac:dyDescent="0.15">
      <c r="B37" s="42" t="s">
        <v>404</v>
      </c>
      <c r="D37" s="40"/>
    </row>
    <row r="38" spans="2:4" x14ac:dyDescent="0.15">
      <c r="B38" s="42" t="s">
        <v>664</v>
      </c>
      <c r="D38" s="40"/>
    </row>
    <row r="39" spans="2:4" x14ac:dyDescent="0.15">
      <c r="B39" s="42"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2024-07-24T18:24:52Z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