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70/regular/"/>
    </mc:Choice>
  </mc:AlternateContent>
  <xr:revisionPtr revIDLastSave="0" documentId="13_ncr:1_{D0389B7B-73C3-554A-9F05-EF9110535F9D}" xr6:coauthVersionLast="47" xr6:coauthVersionMax="47" xr10:uidLastSave="{00000000-0000-0000-0000-000000000000}"/>
  <bookViews>
    <workbookView xWindow="0" yWindow="760" windowWidth="3456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4" i="2"/>
  <c r="C5" i="2"/>
  <c r="D5" i="2"/>
  <c r="CO6" i="1" s="1"/>
  <c r="C6" i="2"/>
  <c r="D6" i="2"/>
  <c r="C7" i="2"/>
  <c r="D7" i="2"/>
  <c r="C8" i="2"/>
  <c r="D8" i="2"/>
  <c r="CO9" i="1" s="1"/>
  <c r="C9" i="2"/>
  <c r="D9" i="2"/>
  <c r="C10" i="2"/>
  <c r="D10" i="2"/>
  <c r="CO11" i="1" s="1"/>
  <c r="C11" i="2"/>
  <c r="D11" i="2"/>
  <c r="C12" i="2"/>
  <c r="D12" i="2"/>
  <c r="C13" i="2"/>
  <c r="D13" i="2"/>
  <c r="CO14" i="1" s="1"/>
  <c r="C14" i="2"/>
  <c r="D14" i="2"/>
  <c r="C15" i="2"/>
  <c r="D15" i="2"/>
  <c r="CO16" i="1" s="1"/>
  <c r="C16" i="2"/>
  <c r="D16" i="2"/>
  <c r="C17" i="2"/>
  <c r="D17" i="2"/>
  <c r="C18" i="2"/>
  <c r="D18" i="2"/>
  <c r="CO19" i="1" s="1"/>
  <c r="C19" i="2"/>
  <c r="D19" i="2"/>
  <c r="C20" i="2"/>
  <c r="D20" i="2"/>
  <c r="C21" i="2"/>
  <c r="D21" i="2"/>
  <c r="C22" i="2"/>
  <c r="D22" i="2"/>
  <c r="C23" i="2"/>
  <c r="D23" i="2"/>
  <c r="CO24" i="1" s="1"/>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B23" i="2"/>
  <c r="AI40" i="1" s="1"/>
  <c r="V22" i="2"/>
  <c r="H22" i="2" s="1"/>
  <c r="Q23" i="1"/>
  <c r="I22" i="2"/>
  <c r="V21" i="2"/>
  <c r="M22" i="1"/>
  <c r="P22" i="1"/>
  <c r="I21" i="2"/>
  <c r="H21" i="2"/>
  <c r="AT22" i="1" s="1"/>
  <c r="V20" i="2"/>
  <c r="I20" i="2"/>
  <c r="H20" i="2"/>
  <c r="V19" i="2"/>
  <c r="O20" i="1"/>
  <c r="I19" i="2"/>
  <c r="H19" i="2"/>
  <c r="F20" i="1" s="1"/>
  <c r="V18" i="2"/>
  <c r="U19" i="1"/>
  <c r="M19" i="1"/>
  <c r="I18" i="2"/>
  <c r="H18" i="2"/>
  <c r="V17" i="2"/>
  <c r="S18" i="1"/>
  <c r="I17" i="2"/>
  <c r="H17" i="2"/>
  <c r="V16" i="2"/>
  <c r="I16" i="2"/>
  <c r="H16" i="2"/>
  <c r="AT17" i="1" s="1"/>
  <c r="V15" i="2"/>
  <c r="O16" i="1"/>
  <c r="I15" i="2"/>
  <c r="H15" i="2"/>
  <c r="AT16" i="1" s="1"/>
  <c r="V14" i="2"/>
  <c r="U15" i="1"/>
  <c r="M15" i="1"/>
  <c r="I14" i="2"/>
  <c r="H14" i="2"/>
  <c r="AT15" i="1" s="1"/>
  <c r="V13" i="2"/>
  <c r="S14" i="1"/>
  <c r="I13" i="2"/>
  <c r="H13" i="2"/>
  <c r="AT14" i="1" s="1"/>
  <c r="V12" i="2"/>
  <c r="I12" i="2"/>
  <c r="H12" i="2"/>
  <c r="V11" i="2"/>
  <c r="O12" i="1"/>
  <c r="I11" i="2"/>
  <c r="H11" i="2"/>
  <c r="AT12" i="1" s="1"/>
  <c r="V10" i="2"/>
  <c r="Q11" i="1"/>
  <c r="I10" i="2"/>
  <c r="H10" i="2"/>
  <c r="V9" i="2"/>
  <c r="H9" i="2" s="1"/>
  <c r="U9" i="2"/>
  <c r="S9" i="2"/>
  <c r="S10" i="1" s="1"/>
  <c r="R9" i="2"/>
  <c r="Q9" i="2"/>
  <c r="P9" i="2"/>
  <c r="P10" i="1" s="1"/>
  <c r="I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<sst xmlns="http://schemas.openxmlformats.org/spreadsheetml/2006/main" count="804" uniqueCount="654">
  <si>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</si>
  <si>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</si>
  <si>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</si>
  <si>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</si>
  <si>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</si>
  <si>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</si>
  <si>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</si>
  <si>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</si>
  <si>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</si>
  <si>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</si>
  <si>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</si>
  <si>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</si>
  <si>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</si>
  <si>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</si>
  <si>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</si>
  <si>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</si>
  <si>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</si>
  <si>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</si>
  <si>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</si>
  <si>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</si>
  <si>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</si>
  <si>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</si>
  <si>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</si>
  <si>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</si>
  <si>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</si>
  <si>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</si>
  <si>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</si>
  <si>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</si>
  <si>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</si>
  <si>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</si>
  <si>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</si>
  <si>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</si>
  <si>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</si>
  <si>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</si>
  <si>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</si>
  <si>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</si>
  <si>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</si>
  <si>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</si>
  <si>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</si>
  <si>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</si>
  <si>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</si>
  <si>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</si>
  <si>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</si>
  <si>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</si>
  <si>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</si>
  <si>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</si>
  <si>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</si>
  <si>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</si>
  <si>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</si>
  <si>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</si>
  <si>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</si>
  <si>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</si>
  <si>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</si>
  <si>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</si>
  <si>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</si>
  <si>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</si>
  <si>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</si>
  <si>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</si>
  <si>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</si>
  <si>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</si>
  <si>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</si>
  <si>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</si>
  <si>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</si>
  <si>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</si>
  <si>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</si>
  <si>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</si>
  <si>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</si>
  <si>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</si>
  <si>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</si>
  <si>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</si>
  <si>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</si>
  <si>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</si>
  <si>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</si>
  <si>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</si>
  <si>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</si>
  <si>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</si>
  <si>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</si>
  <si>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</si>
  <si>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</si>
  <si>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</si>
  <si>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</si>
  <si>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</si>
  <si>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</si>
  <si>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</si>
  <si>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</si>
  <si>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</si>
  <si>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</si>
  <si>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</si>
  <si>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</si>
  <si>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</si>
  <si>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</si>
  <si>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</si>
  <si>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</si>
  <si>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</si>
  <si>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</si>
  <si>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</si>
  <si>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</si>
  <si>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</si>
  <si>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</si>
  <si>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</si>
  <si>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</si>
  <si>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</si>
  <si>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</si>
  <si>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</si>
  <si>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</si>
  <si>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</si>
  <si>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</si>
  <si>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</si>
  <si>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</si>
  <si>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</si>
  <si>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</si>
  <si>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</si>
  <si>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</si>
  <si>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</si>
  <si>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</si>
  <si>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</si>
  <si>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</si>
  <si>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</si>
  <si>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</si>
  <si>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</si>
  <si>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</si>
  <si>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</si>
  <si>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</si>
  <si>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</si>
  <si>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</si>
  <si>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</si>
  <si>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</si>
  <si>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</si>
  <si>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</si>
  <si>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</si>
  <si>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</si>
  <si>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</si>
  <si>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</si>
  <si>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</si>
  <si>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</si>
  <si>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</si>
  <si>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</si>
  <si>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</si>
  <si>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</si>
  <si>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</si>
  <si>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</si>
  <si>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</si>
  <si>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</si>
  <si>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</si>
  <si>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</si>
  <si>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</si>
  <si>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</si>
  <si>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</si>
  <si>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</si>
  <si>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</si>
  <si>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</si>
  <si>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</si>
  <si>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</si>
  <si>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</si>
  <si>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</si>
  <si>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</si>
  <si>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</si>
  <si>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</si>
  <si>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</si>
  <si>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</si>
  <si>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</si>
  <si>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</si>
  <si>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</si>
  <si>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</si>
  <si>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</si>
  <si>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</si>
  <si>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</si>
  <si>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</si>
  <si>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</si>
  <si>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</si>
  <si>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</si>
  <si>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</si>
  <si>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</si>
  <si>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</si>
  <si>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</si>
  <si>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</si>
  <si>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</si>
  <si>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</si>
  <si>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</si>
  <si>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</si>
  <si>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</si>
  <si>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</si>
  <si>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</si>
  <si>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</si>
  <si>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</si>
  <si>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</si>
  <si>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</si>
  <si>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</si>
  <si>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</si>
  <si>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</si>
  <si>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</si>
  <si>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</si>
  <si>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</si>
  <si>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</si>
  <si>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</si>
  <si>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</si>
  <si>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</si>
  <si>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</si>
  <si>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</si>
  <si>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</si>
  <si>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</si>
  <si>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</si>
  <si>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</si>
  <si>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</si>
  <si>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</si>
  <si>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</si>
  <si>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</si>
  <si>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</si>
  <si>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</si>
  <si>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</si>
  <si>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</si>
  <si>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</si>
  <si>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</si>
  <si>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</si>
  <si>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</si>
  <si>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</si>
  <si>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</si>
  <si>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</si>
  <si>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</si>
  <si>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</si>
  <si>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</si>
  <si>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</si>
  <si>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</si>
  <si>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</si>
  <si>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</si>
  <si>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</si>
  <si>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</si>
  <si>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</si>
  <si>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</si>
  <si>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</si>
  <si>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</si>
  <si>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</si>
  <si>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</si>
  <si>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</si>
  <si>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</si>
  <si>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</si>
  <si>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</si>
  <si>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</si>
  <si>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</si>
  <si>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</si>
  <si>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</si>
  <si>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</si>
  <si>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</si>
  <si>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</si>
  <si>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</si>
  <si>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</si>
  <si>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</si>
  <si>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</si>
  <si>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</si>
  <si>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</si>
  <si>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</si>
  <si>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</si>
  <si>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</si>
  <si>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</si>
  <si>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</si>
  <si>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</si>
  <si>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</si>
  <si>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</si>
  <si>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</si>
  <si>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</si>
  <si>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</si>
  <si>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</si>
  <si>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</si>
  <si>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</si>
  <si>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</si>
  <si>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</si>
  <si>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</si>
  <si>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</si>
  <si>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</si>
  <si>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</si>
  <si>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</si>
  <si>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</si>
  <si>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</si>
  <si>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</si>
  <si>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</si>
  <si>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</si>
  <si>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</si>
  <si>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</si>
  <si>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</si>
  <si>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</si>
  <si>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</si>
  <si>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</si>
  <si>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</si>
  <si>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</si>
  <si>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</si>
  <si>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</si>
  <si>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</si>
  <si>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</si>
  <si>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</si>
  <si>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</si>
  <si>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</si>
  <si>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</si>
  <si>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</si>
  <si>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</si>
  <si>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</si>
  <si>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</si>
  <si>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</si>
  <si>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</si>
  <si>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</si>
  <si>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</si>
  <si>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</si>
  <si>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</si>
  <si>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</si>
  <si>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</si>
  <si>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</si>
  <si>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</si>
  <si>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</si>
  <si>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</si>
  <si>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</si>
  <si>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</si>
  <si>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</si>
  <si>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</si>
  <si>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</si>
  <si>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</si>
  <si>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</si>
  <si>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</si>
  <si>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</si>
  <si>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</si>
  <si>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</si>
  <si>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</si>
  <si>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</si>
  <si>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</si>
  <si>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</si>
  <si>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</si>
  <si>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</si>
  <si>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</si>
  <si>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</si>
  <si>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</si>
  <si>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</si>
  <si>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</si>
  <si>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</si>
  <si>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</si>
  <si>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</si>
  <si>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</si>
  <si>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</si>
  <si>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</si>
  <si>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</si>
  <si>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</si>
  <si>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</si>
  <si>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</si>
  <si>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</si>
  <si>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</si>
  <si>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</si>
  <si>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</si>
  <si>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</si>
  <si>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</si>
  <si>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</si>
  <si>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</si>
  <si>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</si>
  <si>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</si>
  <si>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</si>
  <si>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</si>
  <si>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</si>
  <si>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</si>
  <si>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</si>
  <si>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</si>
  <si>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</si>
  <si>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</si>
  <si>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</si>
  <si>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</si>
  <si>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</si>
  <si>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</si>
  <si>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</si>
  <si>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</si>
  <si>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</si>
  <si>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</si>
  <si>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</si>
  <si>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</si>
  <si>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</si>
  <si>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</si>
  <si>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</si>
  <si>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</si>
  <si>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</si>
  <si>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</si>
  <si>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</si>
  <si>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</si>
  <si>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</si>
  <si>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</si>
  <si>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</si>
  <si>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</si>
  <si>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</si>
  <si>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</si>
  <si>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</si>
  <si>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</si>
  <si>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</si>
  <si>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</si>
  <si>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</si>
  <si>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</si>
  <si>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</si>
  <si>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</si>
  <si>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</si>
  <si>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</si>
  <si>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</si>
  <si>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</si>
  <si>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</si>
  <si>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</si>
  <si>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</si>
  <si>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</si>
  <si>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</si>
  <si>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</si>
  <si>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</si>
  <si>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</si>
  <si>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</si>
  <si>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</si>
  <si>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</si>
  <si>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</si>
  <si>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</si>
  <si>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</si>
  <si>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</si>
  <si>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</si>
  <si>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</si>
  <si>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</si>
  <si>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</si>
  <si>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</si>
  <si>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</si>
  <si>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</si>
  <si>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</si>
  <si>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</si>
  <si>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</si>
  <si>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</si>
  <si>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</si>
  <si>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</si>
  <si>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</si>
  <si>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</si>
  <si>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</si>
  <si>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</si>
  <si>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</si>
  <si>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</si>
  <si>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</si>
  <si>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</si>
  <si>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</si>
  <si>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</si>
  <si>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</si>
  <si>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</si>
  <si>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</si>
  <si>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</si>
  <si>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</si>
  <si>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</si>
  <si>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</si>
  <si>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</si>
  <si>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</si>
  <si>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</si>
  <si>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</si>
  <si>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</si>
  <si>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</si>
  <si>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</si>
  <si>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</si>
  <si>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</si>
  <si>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</si>
  <si>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</si>
  <si>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</si>
  <si>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</si>
  <si>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</si>
  <si>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</si>
  <si>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</si>
  <si>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</si>
  <si>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</si>
  <si>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</si>
  <si>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</si>
  <si>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</si>
  <si>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</si>
  <si>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</si>
  <si>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</si>
  <si>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</si>
  <si>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</si>
  <si>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</si>
  <si>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</si>
  <si>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</si>
  <si>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</si>
  <si>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</si>
  <si>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</si>
  <si>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</si>
  <si>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</si>
  <si>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</si>
  <si>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</si>
  <si>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</si>
  <si>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</si>
  <si>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</si>
  <si>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</si>
  <si>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</si>
  <si>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</si>
  <si>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</si>
  <si>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</si>
  <si>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</si>
  <si>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</si>
  <si>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</si>
  <si>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</si>
  <si>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</si>
  <si>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</si>
  <si>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</si>
  <si>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</si>
  <si>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</si>
  <si>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</si>
  <si>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</si>
  <si>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</si>
  <si>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</si>
  <si>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</si>
  <si>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</si>
  <si>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</si>
  <si>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</si>
  <si>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</si>
  <si>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</si>
  <si>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</si>
  <si>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</si>
  <si>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</si>
  <si>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</si>
  <si>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</si>
  <si>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</si>
  <si>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</si>
  <si>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</si>
  <si>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</si>
  <si>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</si>
  <si>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</si>
  <si>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</si>
  <si>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</si>
  <si>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</si>
  <si>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</si>
  <si>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</si>
  <si>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</si>
  <si>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</si>
  <si>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</si>
  <si>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</si>
  <si>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</si>
  <si>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</si>
  <si>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</si>
  <si>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</si>
  <si>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</si>
  <si>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</si>
  <si>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</si>
  <si>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</si>
  <si>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</si>
  <si>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</si>
  <si>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</si>
  <si>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</si>
  <si>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</si>
  <si>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</si>
  <si>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</si>
  <si>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</si>
  <si>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</si>
  <si>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</si>
  <si>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</si>
  <si>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</si>
  <si>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</si>
  <si>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</si>
  <si>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</si>
  <si>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</si>
  <si>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</si>
  <si>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</si>
  <si>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</si>
  <si>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</si>
  <si>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</si>
  <si>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</si>
  <si>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</si>
  <si>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</si>
  <si>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</si>
  <si>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</si>
  <si>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</si>
  <si>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</si>
  <si>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</si>
  <si>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</si>
  <si>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</si>
  <si>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</si>
  <si>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</si>
  <si>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</si>
  <si>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</si>
  <si>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</si>
  <si>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</si>
  <si>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</si>
  <si>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</si>
  <si>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</si>
  <si>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</si>
  <si>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</si>
  <si>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</si>
  <si>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</si>
  <si>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</si>
  <si>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</si>
  <si>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</si>
  <si>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</si>
  <si>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</si>
  <si>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</si>
  <si>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</si>
  <si>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</si>
  <si>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</si>
  <si>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</si>
  <si>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</si>
  <si>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</si>
  <si>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</si>
  <si>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</si>
  <si>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</si>
  <si>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</si>
  <si>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</si>
  <si>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</si>
  <si>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</si>
  <si>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</si>
  <si>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</si>
  <si>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</si>
  <si>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</si>
  <si>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</si>
  <si>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</si>
  <si>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</si>
  <si>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</si>
  <si>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</si>
  <si>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</si>
  <si>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</si>
  <si>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</si>
  <si>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</si>
  <si>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</si>
  <si>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</si>
  <si>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</si>
  <si>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</si>
  <si>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</si>
  <si>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</si>
  <si>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</si>
  <si>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</si>
  <si>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</si>
  <si>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</si>
  <si>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</si>
  <si>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</si>
  <si>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</si>
  <si>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</si>
  <si>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</si>
  <si>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</si>
  <si>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</si>
  <si>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</si>
  <si>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</si>
  <si>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</si>
  <si>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</si>
  <si>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</si>
  <si>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</si>
  <si>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</si>
  <si>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</si>
  <si>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</si>
  <si>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</si>
  <si>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</si>
  <si>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</si>
  <si>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</si>
  <si>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</si>
  <si>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</si>
  <si>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</si>
  <si>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</si>
  <si>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</si>
  <si>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</si>
  <si>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</si>
  <si>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</si>
  <si>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</si>
  <si>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</si>
  <si>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</si>
  <si>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</si>
  <si>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</si>
  <si>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</si>
  <si>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</si>
  <si>
    <t>Lenovo T570 parent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</si>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</sst>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1" fontId="0" fillId="0" borderId="0" xfId="0" applyNumberFormat="1" applyAlignment="1">
      <alignment wrapText="1"/>
    </xf>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652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653</v>
      </c>
    </row>
    <row r="4" spans="1:193" ht="17" x14ac:dyDescent="0.2">
      <c r="A4" s="2" t="str">
        <f>IF(ISBLANK(Values!E3),"",IF(Values!$B$37="EU","computercomponent","computer"))</f>
        <v>computercomponent</v>
      </c>
      <c r="B4" s="28" t="str">
        <f>Values!B13</f>
        <v>Lenovo T570 parent regular</v>
      </c>
      <c r="C4" s="28" t="s">
        <v>345</v>
      </c>
      <c r="D4" s="29">
        <f>Values!B14</f>
        <v>5714401574996</v>
      </c>
      <c r="E4" s="2" t="s">
        <v>346</v>
      </c>
      <c r="F4" s="28" t="str">
        <f>SUBSTITUTE(Values!B1, "{language}", "") &amp; " " &amp; Values!B3</f>
        <v>vervangend  toetsenbord met achtergrondverlichting voor Lenovo Thinkpad T570 T580 P51s P52s</v>
      </c>
      <c r="G4" s="28" t="s">
        <v>345</v>
      </c>
      <c r="H4" s="2" t="str">
        <f>Values!B16</f>
        <v>laptop-computer-replacement-parts</v>
      </c>
      <c r="I4" s="2" t="str">
        <f>IF(ISBLANK(Values!E3),"","4730574031")</f>
        <v>4730574031</v>
      </c>
      <c r="J4" s="30" t="str">
        <f>Values!B13</f>
        <v>Lenovo T570 parent regular</v>
      </c>
      <c r="K4" s="31"/>
      <c r="L4" s="28"/>
      <c r="M4" s="28"/>
      <c r="W4" s="28" t="s">
        <v>347</v>
      </c>
      <c r="X4" s="28"/>
      <c r="Y4" s="32" t="s">
        <v>348</v>
      </c>
      <c r="Z4" s="28"/>
      <c r="AA4" s="2" t="str">
        <f>Values!B20</f>
        <v>PartialUpdate</v>
      </c>
      <c r="DY4" s="2" t="s">
        <v>349</v>
      </c>
      <c r="DZ4" s="2" t="s">
        <v>349</v>
      </c>
      <c r="EA4" s="2" t="s">
        <v>349</v>
      </c>
      <c r="EB4" s="2" t="s">
        <v>349</v>
      </c>
      <c r="EC4" s="2" t="s">
        <v>349</v>
      </c>
      <c r="EV4" s="2" t="s">
        <v>350</v>
      </c>
      <c r="GK4" s="3">
        <f>K4</f>
        <v>0</v>
      </c>
    </row>
    <row r="5" spans="1:193" ht="64" x14ac:dyDescent="0.2">
      <c r="A5" s="2" t="str">
        <f>IF(ISBLANK(Values!E4),"",IF(Values!$B$37="EU","computercomponent","computer"))</f>
        <v>computercomponent</v>
      </c>
      <c r="B5" s="33" t="str">
        <f>IF(ISBLANK(Values!E4),"",Values!F4)</f>
        <v>Lenovo T570 Regular - DE</v>
      </c>
      <c r="C5" s="30" t="str">
        <f>IF(ISBLANK(Values!E4),"","TellusRem")</f>
        <v>TellusRem</v>
      </c>
      <c r="D5" s="29">
        <f>IF(ISBLANK(Values!E4),"",Values!E4)</f>
        <v>5714401574019</v>
      </c>
      <c r="E5" s="2" t="str">
        <f>IF(ISBLANK(Values!E4),"","EAN")</f>
        <v>EAN</v>
      </c>
      <c r="F5" s="28" t="str">
        <f>IF(ISBLANK(Values!E4),"",IF(Values!J4, SUBSTITUTE(Values!$B$1, "{language}", Values!H4) &amp; " " &amp;Values!$B$3, SUBSTITUTE(Values!$B$2, "{language}", Values!$H4) &amp; " " &amp;Values!$B$3))</f>
        <v>vervangend Duitse toetsenbord zonder achtergrondverlichting voor Lenovo Thinkpad T570 T580 P51s P52s</v>
      </c>
      <c r="G5" s="30" t="str">
        <f>IF(ISBLANK(Values!E4),"","TellusRem")</f>
        <v>TellusRem</v>
      </c>
      <c r="H5" s="2" t="str">
        <f>IF(ISBLANK(Values!E4),"",Values!$B$16)</f>
        <v>laptop-computer-replacement-parts</v>
      </c>
      <c r="I5" s="2" t="str">
        <f>IF(ISBLANK(Values!E4),"","4730574031")</f>
        <v>4730574031</v>
      </c>
      <c r="J5" s="32" t="str">
        <f>IF(ISBLANK(Values!E4),"",Values!F4 )</f>
        <v>Lenovo T570 Regular - DE</v>
      </c>
      <c r="K5" s="28">
        <f>IF(ISBLANK(Values!E4),"",IF(Values!J4, Values!$B$4, Values!$B$5))</f>
        <v>0</v>
      </c>
      <c r="L5" s="28">
        <f>IF(ISBLANK(Values!E4),"",Values!$B$18)</f>
        <v>5</v>
      </c>
      <c r="M5" s="28" t="str">
        <f>IF(ISBLANK(Values!E4),"",Values!$M4)</f>
        <v>https://download.lenovo.com/Images/Parts/01EN940/01EN940_A.jpg</v>
      </c>
      <c r="N5" s="28" t="str">
        <f>IF(ISBLANK(Values!$F4),"",Values!N4)</f>
        <v>https://download.lenovo.com/Images/Parts/01EN940/01EN940_B.jpg</v>
      </c>
      <c r="O5" s="28" t="str">
        <f>IF(ISBLANK(Values!$F4),"",Values!O4)</f>
        <v>https://download.lenovo.com/Images/Parts/01EN940/01EN940_details.jpg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Lenovo T570 parent regular</v>
      </c>
      <c r="Y5" s="32" t="str">
        <f>IF(ISBLANK(Values!E4),"","Size-Color")</f>
        <v>Size-Color</v>
      </c>
      <c r="Z5" s="30" t="str">
        <f>IF(ISBLANK(Values!E4),"","variation")</f>
        <v>variation</v>
      </c>
      <c r="AA5" s="2" t="str">
        <f>IF(ISBLANK(Values!E4),"",Values!$B$20)</f>
        <v>PartialUpdate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5"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LAYOUT - 🇩🇪 Duitse zonder achtergrondverlichting.</v>
      </c>
      <c r="AM5" s="2" t="str">
        <f>SUBSTITUTE(IF(ISBLANK(Values!E4),"",Values!$B$27),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5" s="28" t="str">
        <f>IF(ISBLANK(Values!E4),"",Values!H4)</f>
        <v>Duitse</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 t="str">
        <f>IF(ISBLANK(Values!E4),"","Parts")</f>
        <v>Parts</v>
      </c>
      <c r="DP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0</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0</v>
      </c>
    </row>
    <row r="6" spans="1:193" ht="64" x14ac:dyDescent="0.2">
      <c r="A6" s="2" t="str">
        <f>IF(ISBLANK(Values!E5),"",IF(Values!$B$37="EU","computercomponent","computer"))</f>
        <v>computercomponent</v>
      </c>
      <c r="B6" s="33" t="str">
        <f>IF(ISBLANK(Values!E5),"",Values!F5)</f>
        <v>Lenovo T570 Regular - FR</v>
      </c>
      <c r="C6" s="30" t="str">
        <f>IF(ISBLANK(Values!E5),"","TellusRem")</f>
        <v>TellusRem</v>
      </c>
      <c r="D6" s="29">
        <f>IF(ISBLANK(Values!E5),"",Values!E5)</f>
        <v>5714401574026</v>
      </c>
      <c r="E6" s="2" t="str">
        <f>IF(ISBLANK(Values!E5),"","EAN")</f>
        <v>EAN</v>
      </c>
      <c r="F6" s="28" t="str">
        <f>IF(ISBLANK(Values!E5),"",IF(Values!J5, SUBSTITUTE(Values!$B$1, "{language}", Values!H5) &amp; " " &amp;Values!$B$3, SUBSTITUTE(Values!$B$2, "{language}", Values!$H5) &amp; " " &amp;Values!$B$3))</f>
        <v>vervangend Frans toetsenbord zonder achtergrondverlichting voor Lenovo Thinkpad T570 T580 P51s P52s</v>
      </c>
      <c r="G6" s="30" t="str">
        <f>IF(ISBLANK(Values!E5),"","TellusRem")</f>
        <v>TellusRem</v>
      </c>
      <c r="H6" s="2" t="str">
        <f>IF(ISBLANK(Values!E5),"",Values!$B$16)</f>
        <v>laptop-computer-replacement-parts</v>
      </c>
      <c r="I6" s="2" t="str">
        <f>IF(ISBLANK(Values!E5),"","4730574031")</f>
        <v>4730574031</v>
      </c>
      <c r="J6" s="32" t="str">
        <f>IF(ISBLANK(Values!E5),"",Values!F5 )</f>
        <v>Lenovo T570 Regular - FR</v>
      </c>
      <c r="K6" s="28">
        <f>IF(ISBLANK(Values!E5),"",IF(Values!J5, Values!$B$4, Values!$B$5))</f>
        <v>0</v>
      </c>
      <c r="L6" s="28">
        <f>IF(ISBLANK(Values!E5),"",Values!$B$18)</f>
        <v>5</v>
      </c>
      <c r="M6" s="28" t="str">
        <f>IF(ISBLANK(Values!E5),"",Values!$M5)</f>
        <v>https://download.lenovo.com/Images/Parts/01ER511/01ER511_A.jpg</v>
      </c>
      <c r="N6" s="28" t="str">
        <f>IF(ISBLANK(Values!$F5),"",Values!N5)</f>
        <v>https://download.lenovo.com/Images/Parts/01ER511/01ER511_B.jpg</v>
      </c>
      <c r="O6" s="28" t="str">
        <f>IF(ISBLANK(Values!$F5),"",Values!O5)</f>
        <v>https://download.lenovo.com/Images/Parts/01ER511/01ER511_details.jpg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Lenovo T570 parent regular</v>
      </c>
      <c r="Y6" s="32" t="str">
        <f>IF(ISBLANK(Values!E5),"","Size-Color")</f>
        <v>Size-Color</v>
      </c>
      <c r="Z6" s="30" t="str">
        <f>IF(ISBLANK(Values!E5),"","variation")</f>
        <v>variation</v>
      </c>
      <c r="AA6" s="2" t="str">
        <f>IF(ISBLANK(Values!E5),"",Values!$B$20)</f>
        <v>PartialUpdate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5"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LAYOUT - 🇫🇷 Frans zonder achtergrondverlichting.</v>
      </c>
      <c r="AM6" s="2" t="str">
        <f>SUBSTITUTE(IF(ISBLANK(Values!E5),"",Values!$B$27),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6" s="28" t="str">
        <f>IF(ISBLANK(Values!E5),"",Values!H5)</f>
        <v>Frans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 t="str">
        <f>IF(ISBLANK(Values!E5),"","Parts")</f>
        <v>Parts</v>
      </c>
      <c r="DP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0</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0</v>
      </c>
    </row>
    <row r="7" spans="1:193" ht="64" x14ac:dyDescent="0.2">
      <c r="A7" s="2" t="str">
        <f>IF(ISBLANK(Values!E6),"",IF(Values!$B$37="EU","computercomponent","computer"))</f>
        <v>computercomponent</v>
      </c>
      <c r="B7" s="33" t="str">
        <f>IF(ISBLANK(Values!E6),"",Values!F6)</f>
        <v>Lenovo T570 Regular - IT</v>
      </c>
      <c r="C7" s="30" t="str">
        <f>IF(ISBLANK(Values!E6),"","TellusRem")</f>
        <v>TellusRem</v>
      </c>
      <c r="D7" s="29">
        <f>IF(ISBLANK(Values!E6),"",Values!E6)</f>
        <v>5714401574033</v>
      </c>
      <c r="E7" s="2" t="str">
        <f>IF(ISBLANK(Values!E6),"","EAN")</f>
        <v>EAN</v>
      </c>
      <c r="F7" s="28" t="str">
        <f>IF(ISBLANK(Values!E6),"",IF(Values!J6, SUBSTITUTE(Values!$B$1, "{language}", Values!H6) &amp; " " &amp;Values!$B$3, SUBSTITUTE(Values!$B$2, "{language}", Values!$H6) &amp; " " &amp;Values!$B$3))</f>
        <v>vervangend Italiaans toetsenbord zonder achtergrondverlichting voor Lenovo Thinkpad T570 T580 P51s P52s</v>
      </c>
      <c r="G7" s="30" t="str">
        <f>IF(ISBLANK(Values!E6),"","TellusRem")</f>
        <v>TellusRem</v>
      </c>
      <c r="H7" s="2" t="str">
        <f>IF(ISBLANK(Values!E6),"",Values!$B$16)</f>
        <v>laptop-computer-replacement-parts</v>
      </c>
      <c r="I7" s="2" t="str">
        <f>IF(ISBLANK(Values!E6),"","4730574031")</f>
        <v>4730574031</v>
      </c>
      <c r="J7" s="32" t="str">
        <f>IF(ISBLANK(Values!E6),"",Values!F6 )</f>
        <v>Lenovo T570 Regular - IT</v>
      </c>
      <c r="K7" s="28">
        <f>IF(ISBLANK(Values!E6),"",IF(Values!J6, Values!$B$4, Values!$B$5))</f>
        <v>0</v>
      </c>
      <c r="L7" s="28">
        <f>IF(ISBLANK(Values!E6),"",Values!$B$18)</f>
        <v>5</v>
      </c>
      <c r="M7" s="28" t="str">
        <f>IF(ISBLANK(Values!E6),"",Values!$M6)</f>
        <v>https://download.lenovo.com/Images/Parts/01ER517/01ER517_A.jpg</v>
      </c>
      <c r="N7" s="28" t="str">
        <f>IF(ISBLANK(Values!$F6),"",Values!N6)</f>
        <v>https://download.lenovo.com/Images/Parts/01ER517/01ER517_B.jpg</v>
      </c>
      <c r="O7" s="28" t="str">
        <f>IF(ISBLANK(Values!$F6),"",Values!O6)</f>
        <v>https://download.lenovo.com/Images/Parts/01ER517/01ER517_details.jpg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Lenovo T570 parent regular</v>
      </c>
      <c r="Y7" s="32" t="str">
        <f>IF(ISBLANK(Values!E6),"","Size-Color")</f>
        <v>Size-Color</v>
      </c>
      <c r="Z7" s="30" t="str">
        <f>IF(ISBLANK(Values!E6),"","variation")</f>
        <v>variation</v>
      </c>
      <c r="AA7" s="2" t="str">
        <f>IF(ISBLANK(Values!E6),"",Values!$B$20)</f>
        <v>PartialUpdate</v>
      </c>
      <c r="AB7" s="2"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5"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LAYOUT - 🇮🇹 Italiaans zonder achtergrondverlichting.</v>
      </c>
      <c r="AM7" s="2" t="str">
        <f>SUBSTITUTE(IF(ISBLANK(Values!E6),"",Values!$B$27),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7" s="28" t="str">
        <f>IF(ISBLANK(Values!E6),"",Values!H6)</f>
        <v>Italiaans</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 t="str">
        <f>IF(ISBLANK(Values!E6),"","Parts")</f>
        <v>Parts</v>
      </c>
      <c r="DP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0</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0</v>
      </c>
    </row>
    <row r="8" spans="1:193" ht="64" x14ac:dyDescent="0.2">
      <c r="A8" s="2" t="str">
        <f>IF(ISBLANK(Values!E7),"",IF(Values!$B$37="EU","computercomponent","computer"))</f>
        <v>computercomponent</v>
      </c>
      <c r="B8" s="33" t="str">
        <f>IF(ISBLANK(Values!E7),"",Values!F7)</f>
        <v>Lenovo T570 Regular - ES</v>
      </c>
      <c r="C8" s="30" t="str">
        <f>IF(ISBLANK(Values!E7),"","TellusRem")</f>
        <v>TellusRem</v>
      </c>
      <c r="D8" s="29">
        <f>IF(ISBLANK(Values!E7),"",Values!E7)</f>
        <v>5714401574040</v>
      </c>
      <c r="E8" s="2" t="str">
        <f>IF(ISBLANK(Values!E7),"","EAN")</f>
        <v>EAN</v>
      </c>
      <c r="F8" s="28" t="str">
        <f>IF(ISBLANK(Values!E7),"",IF(Values!J7, SUBSTITUTE(Values!$B$1, "{language}", Values!H7) &amp; " " &amp;Values!$B$3, SUBSTITUTE(Values!$B$2, "{language}", Values!$H7) &amp; " " &amp;Values!$B$3))</f>
        <v>vervangend Spaans toetsenbord zonder achtergrondverlichting voor Lenovo Thinkpad T570 T580 P51s P52s</v>
      </c>
      <c r="G8" s="30" t="str">
        <f>IF(ISBLANK(Values!E7),"","TellusRem")</f>
        <v>TellusRem</v>
      </c>
      <c r="H8" s="2" t="str">
        <f>IF(ISBLANK(Values!E7),"",Values!$B$16)</f>
        <v>laptop-computer-replacement-parts</v>
      </c>
      <c r="I8" s="2" t="str">
        <f>IF(ISBLANK(Values!E7),"","4730574031")</f>
        <v>4730574031</v>
      </c>
      <c r="J8" s="32" t="str">
        <f>IF(ISBLANK(Values!E7),"",Values!F7 )</f>
        <v>Lenovo T570 Regular - ES</v>
      </c>
      <c r="K8" s="28">
        <f>IF(ISBLANK(Values!E7),"",IF(Values!J7, Values!$B$4, Values!$B$5))</f>
        <v>0</v>
      </c>
      <c r="L8" s="28">
        <f>IF(ISBLANK(Values!E7),"",Values!$B$18)</f>
        <v>5</v>
      </c>
      <c r="M8" s="28" t="str">
        <f>IF(ISBLANK(Values!E7),"",Values!$M7)</f>
        <v>https://download.lenovo.com/Images/Parts/01EN938/01EN938_A.jpg</v>
      </c>
      <c r="N8" s="28" t="str">
        <f>IF(ISBLANK(Values!$F7),"",Values!N7)</f>
        <v>https://download.lenovo.com/Images/Parts/01EN938/01EN938_B.jpg</v>
      </c>
      <c r="O8" s="28" t="str">
        <f>IF(ISBLANK(Values!$F7),"",Values!O7)</f>
        <v>https://download.lenovo.com/Images/Parts/01EN938/01EN938_details.jpg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Lenovo T570 parent regular</v>
      </c>
      <c r="Y8" s="32" t="str">
        <f>IF(ISBLANK(Values!E7),"","Size-Color")</f>
        <v>Size-Color</v>
      </c>
      <c r="Z8" s="30" t="str">
        <f>IF(ISBLANK(Values!E7),"","variation")</f>
        <v>variation</v>
      </c>
      <c r="AA8" s="2" t="str">
        <f>IF(ISBLANK(Values!E7),"",Values!$B$20)</f>
        <v>PartialUpdate</v>
      </c>
      <c r="AB8" s="2"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5"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LAYOUT - 🇪🇸 Spaans zonder achtergrondverlichting.</v>
      </c>
      <c r="AM8" s="2" t="str">
        <f>SUBSTITUTE(IF(ISBLANK(Values!E7),"",Values!$B$27),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8" s="28" t="str">
        <f>IF(ISBLANK(Values!E7),"",Values!H7)</f>
        <v>Spaans</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 t="str">
        <f>IF(ISBLANK(Values!E7),"","Parts")</f>
        <v>Parts</v>
      </c>
      <c r="DP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0</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0</v>
      </c>
    </row>
    <row r="9" spans="1:193" ht="64" x14ac:dyDescent="0.2">
      <c r="A9" s="2" t="str">
        <f>IF(ISBLANK(Values!E8),"",IF(Values!$B$37="EU","computercomponent","computer"))</f>
        <v>computercomponent</v>
      </c>
      <c r="B9" s="33" t="str">
        <f>IF(ISBLANK(Values!E8),"",Values!F8)</f>
        <v>Lenovo T570 Regular - UK</v>
      </c>
      <c r="C9" s="30" t="str">
        <f>IF(ISBLANK(Values!E8),"","TellusRem")</f>
        <v>TellusRem</v>
      </c>
      <c r="D9" s="29">
        <f>IF(ISBLANK(Values!E8),"",Values!E8)</f>
        <v>5714401574057</v>
      </c>
      <c r="E9" s="2" t="str">
        <f>IF(ISBLANK(Values!E8),"","EAN")</f>
        <v>EAN</v>
      </c>
      <c r="F9" s="28" t="str">
        <f>IF(ISBLANK(Values!E8),"",IF(Values!J8, SUBSTITUTE(Values!$B$1, "{language}", Values!H8) &amp; " " &amp;Values!$B$3, SUBSTITUTE(Values!$B$2, "{language}", Values!$H8) &amp; " " &amp;Values!$B$3))</f>
        <v>vervangend UK toetsenbord zonder achtergrondverlichting voor Lenovo Thinkpad T570 T580 P51s P52s</v>
      </c>
      <c r="G9" s="30" t="str">
        <f>IF(ISBLANK(Values!E8),"","TellusRem")</f>
        <v>TellusRem</v>
      </c>
      <c r="H9" s="2" t="str">
        <f>IF(ISBLANK(Values!E8),"",Values!$B$16)</f>
        <v>laptop-computer-replacement-parts</v>
      </c>
      <c r="I9" s="2" t="str">
        <f>IF(ISBLANK(Values!E8),"","4730574031")</f>
        <v>4730574031</v>
      </c>
      <c r="J9" s="32" t="str">
        <f>IF(ISBLANK(Values!E8),"",Values!F8 )</f>
        <v>Lenovo T570 Regular - UK</v>
      </c>
      <c r="K9" s="28">
        <f>IF(ISBLANK(Values!E8),"",IF(Values!J8, Values!$B$4, Values!$B$5))</f>
        <v>0</v>
      </c>
      <c r="L9" s="28">
        <f>IF(ISBLANK(Values!E8),"",Values!$B$18)</f>
        <v>5</v>
      </c>
      <c r="M9" s="28" t="str">
        <f>IF(ISBLANK(Values!E8),"",Values!$M8)</f>
        <v>https://download.lenovo.com/Images/Parts/01ER529/01ER529_A.jpg</v>
      </c>
      <c r="N9" s="28" t="str">
        <f>IF(ISBLANK(Values!$F8),"",Values!N8)</f>
        <v>https://download.lenovo.com/Images/Parts/01ER529/01ER529_B.jpg</v>
      </c>
      <c r="O9" s="28" t="str">
        <f>IF(ISBLANK(Values!$F8),"",Values!O8)</f>
        <v>https://download.lenovo.com/Images/Parts/01ER529/01ER529_details.jpg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T570 parent regular</v>
      </c>
      <c r="Y9" s="32" t="str">
        <f>IF(ISBLANK(Values!E8),"","Size-Color")</f>
        <v>Size-Color</v>
      </c>
      <c r="Z9" s="30" t="str">
        <f>IF(ISBLANK(Values!E8),"","variation")</f>
        <v>variation</v>
      </c>
      <c r="AA9" s="2" t="str">
        <f>IF(ISBLANK(Values!E8),"",Values!$B$20)</f>
        <v>PartialUpdate</v>
      </c>
      <c r="AB9" s="2"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5"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LAYOUT - 🇬🇧 UK zonder achtergrondverlichting.</v>
      </c>
      <c r="AM9" s="2" t="str">
        <f>SUBSTITUTE(IF(ISBLANK(Values!E8),"",Values!$B$27),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 t="str">
        <f>IF(ISBLANK(Values!E8),"","Parts")</f>
        <v>Parts</v>
      </c>
      <c r="DP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0</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0</v>
      </c>
    </row>
    <row r="10" spans="1:193" ht="64" x14ac:dyDescent="0.2">
      <c r="A10" s="2" t="str">
        <f>IF(ISBLANK(Values!E9),"",IF(Values!$B$37="EU","computercomponent","computer"))</f>
        <v>computercomponent</v>
      </c>
      <c r="B10" s="33" t="str">
        <f>IF(ISBLANK(Values!E9),"",Values!F9)</f>
        <v>Lenovo T570 Regular - NOR</v>
      </c>
      <c r="C10" s="30" t="str">
        <f>IF(ISBLANK(Values!E9),"","TellusRem")</f>
        <v>TellusRem</v>
      </c>
      <c r="D10" s="29">
        <f>IF(ISBLANK(Values!E9),"",Values!E9)</f>
        <v>5714401574064</v>
      </c>
      <c r="E10" s="2"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T570 T580 P51s P52s</v>
      </c>
      <c r="G10" s="30" t="str">
        <f>IF(ISBLANK(Values!E9),"","TellusRem")</f>
        <v>TellusRem</v>
      </c>
      <c r="H10" s="2" t="str">
        <f>IF(ISBLANK(Values!E9),"",Values!$B$16)</f>
        <v>laptop-computer-replacement-parts</v>
      </c>
      <c r="I10" s="2" t="str">
        <f>IF(ISBLANK(Values!E9),"","4730574031")</f>
        <v>4730574031</v>
      </c>
      <c r="J10" s="32" t="str">
        <f>IF(ISBLANK(Values!E9),"",Values!F9 )</f>
        <v>Lenovo T570 Regular - NOR</v>
      </c>
      <c r="K10" s="28">
        <f>IF(ISBLANK(Values!E9),"",IF(Values!J9, Values!$B$4, Values!$B$5))</f>
        <v>0</v>
      </c>
      <c r="L10" s="28">
        <f>IF(ISBLANK(Values!E9),"",Values!$B$18)</f>
        <v>5</v>
      </c>
      <c r="M10" s="28" t="str">
        <f>IF(ISBLANK(Values!E9),"",Values!$M9)</f>
        <v>https://download.lenovo.com/Images/Parts/01ER540/01ER540_A.jpg</v>
      </c>
      <c r="N10" s="28" t="str">
        <f>IF(ISBLANK(Values!$F9),"",Values!N9)</f>
        <v>https://download.lenovo.com/Images/Parts/01ER540/01ER540_B.jpg</v>
      </c>
      <c r="O10" s="28" t="str">
        <f>IF(ISBLANK(Values!$F9),"",Values!O9)</f>
        <v>https://download.lenovo.com/Images/Parts/01ER540/01ER540_details.jpg</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T570 parent regular</v>
      </c>
      <c r="Y10" s="32" t="str">
        <f>IF(ISBLANK(Values!E9),"","Size-Color")</f>
        <v>Size-Color</v>
      </c>
      <c r="Z10" s="30" t="str">
        <f>IF(ISBLANK(Values!E9),"","variation")</f>
        <v>variation</v>
      </c>
      <c r="AA10" s="2" t="str">
        <f>IF(ISBLANK(Values!E9),"",Values!$B$20)</f>
        <v>PartialUpdate</v>
      </c>
      <c r="AB10" s="2"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5"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LAYOUT - 🇸🇪 🇫🇮 🇳🇴 🇩🇰 Scandinavisch - Scandinavisch zonder achtergrondverlichting.</v>
      </c>
      <c r="AM10" s="2" t="str">
        <f>SUBSTITUTE(IF(ISBLANK(Values!E9),"",Values!$B$27),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 t="str">
        <f>IF(ISBLANK(Values!E9),"","Parts")</f>
        <v>Parts</v>
      </c>
      <c r="DP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0</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0</v>
      </c>
    </row>
    <row r="11" spans="1:193" ht="64" x14ac:dyDescent="0.2">
      <c r="A11" s="2" t="str">
        <f>IF(ISBLANK(Values!E10),"",IF(Values!$B$37="EU","computercomponent","computer"))</f>
        <v>computercomponent</v>
      </c>
      <c r="B11" s="33" t="str">
        <f>IF(ISBLANK(Values!E10),"",Values!F10)</f>
        <v>Lenovo T570 Regular - BE</v>
      </c>
      <c r="C11" s="30" t="str">
        <f>IF(ISBLANK(Values!E10),"","TellusRem")</f>
        <v>TellusRem</v>
      </c>
      <c r="D11" s="29">
        <f>IF(ISBLANK(Values!E10),"",Values!E10)</f>
        <v>5714401574071</v>
      </c>
      <c r="E11" s="2"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T570 T580 P51s P52s</v>
      </c>
      <c r="G11" s="30" t="str">
        <f>IF(ISBLANK(Values!E10),"","TellusRem")</f>
        <v>TellusRem</v>
      </c>
      <c r="H11" s="2" t="str">
        <f>IF(ISBLANK(Values!E10),"",Values!$B$16)</f>
        <v>laptop-computer-replacement-parts</v>
      </c>
      <c r="I11" s="2" t="str">
        <f>IF(ISBLANK(Values!E10),"","4730574031")</f>
        <v>4730574031</v>
      </c>
      <c r="J11" s="32" t="str">
        <f>IF(ISBLANK(Values!E10),"",Values!F10 )</f>
        <v>Lenovo T570 Regular - BE</v>
      </c>
      <c r="K11" s="28">
        <f>IF(ISBLANK(Values!E10),"",IF(Values!J10, Values!$B$4, Values!$B$5))</f>
        <v>0</v>
      </c>
      <c r="L11" s="28">
        <f>IF(ISBLANK(Values!E10),"",Values!$B$18)</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T570 parent regular</v>
      </c>
      <c r="Y11" s="32" t="str">
        <f>IF(ISBLANK(Values!E10),"","Size-Color")</f>
        <v>Size-Color</v>
      </c>
      <c r="Z11" s="30" t="str">
        <f>IF(ISBLANK(Values!E10),"","variation")</f>
        <v>variation</v>
      </c>
      <c r="AA11" s="2" t="str">
        <f>IF(ISBLANK(Values!E10),"",Values!$B$20)</f>
        <v>PartialUpdate</v>
      </c>
      <c r="AB11" s="2"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5"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LAYOUT - 🇧🇪 Belgisch zonder achtergrondverlichting.</v>
      </c>
      <c r="AM11" s="2" t="str">
        <f>SUBSTITUTE(IF(ISBLANK(Values!E10),"",Values!$B$27),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1" s="28" t="str">
        <f>IF(ISBLANK(Values!E10),"",Values!H10)</f>
        <v>Belgisch</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 t="str">
        <f>IF(ISBLANK(Values!E10),"","Parts")</f>
        <v>Parts</v>
      </c>
      <c r="DP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0</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0</v>
      </c>
    </row>
    <row r="12" spans="1:193" ht="64" x14ac:dyDescent="0.2">
      <c r="A12" s="2" t="str">
        <f>IF(ISBLANK(Values!E11),"",IF(Values!$B$37="EU","computercomponent","computer"))</f>
        <v>computercomponent</v>
      </c>
      <c r="B12" s="33" t="str">
        <f>IF(ISBLANK(Values!E11),"",Values!F11)</f>
        <v>Lenovo T570 Regular - BG</v>
      </c>
      <c r="C12" s="30" t="str">
        <f>IF(ISBLANK(Values!E11),"","TellusRem")</f>
        <v>TellusRem</v>
      </c>
      <c r="D12" s="29">
        <f>IF(ISBLANK(Values!E11),"",Values!E11)</f>
        <v>5714401574088</v>
      </c>
      <c r="E12" s="2"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T570 T580 P51s P52s</v>
      </c>
      <c r="G12" s="30" t="str">
        <f>IF(ISBLANK(Values!E11),"","TellusRem")</f>
        <v>TellusRem</v>
      </c>
      <c r="H12" s="2" t="str">
        <f>IF(ISBLANK(Values!E11),"",Values!$B$16)</f>
        <v>laptop-computer-replacement-parts</v>
      </c>
      <c r="I12" s="2" t="str">
        <f>IF(ISBLANK(Values!E11),"","4730574031")</f>
        <v>4730574031</v>
      </c>
      <c r="J12" s="32" t="str">
        <f>IF(ISBLANK(Values!E11),"",Values!F11 )</f>
        <v>Lenovo T570 Regular - BG</v>
      </c>
      <c r="K12" s="28">
        <f>IF(ISBLANK(Values!E11),"",IF(Values!J11, Values!$B$4, Values!$B$5))</f>
        <v>0</v>
      </c>
      <c r="L12" s="28">
        <f>IF(ISBLANK(Values!E11),"",Values!$B$18)</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T570 parent regular</v>
      </c>
      <c r="Y12" s="32" t="str">
        <f>IF(ISBLANK(Values!E11),"","Size-Color")</f>
        <v>Size-Color</v>
      </c>
      <c r="Z12" s="30" t="str">
        <f>IF(ISBLANK(Values!E11),"","variation")</f>
        <v>variation</v>
      </c>
      <c r="AA12" s="2" t="str">
        <f>IF(ISBLANK(Values!E11),"",Values!$B$20)</f>
        <v>PartialUpdate</v>
      </c>
      <c r="AB12" s="2"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5"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LAYOUT - 🇧🇬 Bulgaars zonder achtergrondverlichting.</v>
      </c>
      <c r="AM12" s="2" t="str">
        <f>SUBSTITUTE(IF(ISBLANK(Values!E11),"",Values!$B$27),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2" s="28" t="str">
        <f>IF(ISBLANK(Values!E11),"",Values!H11)</f>
        <v>Bulgaars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 t="str">
        <f>IF(ISBLANK(Values!E11),"","Parts")</f>
        <v>Parts</v>
      </c>
      <c r="DP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0</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2">
        <f>K12</f>
        <v>0</v>
      </c>
    </row>
    <row r="13" spans="1:193" ht="64" x14ac:dyDescent="0.2">
      <c r="A13" s="2" t="str">
        <f>IF(ISBLANK(Values!E12),"",IF(Values!$B$37="EU","computercomponent","computer"))</f>
        <v>computercomponent</v>
      </c>
      <c r="B13" s="33" t="str">
        <f>IF(ISBLANK(Values!E12),"",Values!F12)</f>
        <v>Lenovo T570 Regular - CZ</v>
      </c>
      <c r="C13" s="30" t="str">
        <f>IF(ISBLANK(Values!E12),"","TellusRem")</f>
        <v>TellusRem</v>
      </c>
      <c r="D13" s="29">
        <f>IF(ISBLANK(Values!E12),"",Values!E12)</f>
        <v>5714401574095</v>
      </c>
      <c r="E13" s="2"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T570 T580 P51s P52s</v>
      </c>
      <c r="G13" s="30" t="str">
        <f>IF(ISBLANK(Values!E12),"","TellusRem")</f>
        <v>TellusRem</v>
      </c>
      <c r="H13" s="2" t="str">
        <f>IF(ISBLANK(Values!E12),"",Values!$B$16)</f>
        <v>laptop-computer-replacement-parts</v>
      </c>
      <c r="I13" s="2" t="str">
        <f>IF(ISBLANK(Values!E12),"","4730574031")</f>
        <v>4730574031</v>
      </c>
      <c r="J13" s="32" t="str">
        <f>IF(ISBLANK(Values!E12),"",Values!F12 )</f>
        <v>Lenovo T570 Regular - CZ</v>
      </c>
      <c r="K13" s="28">
        <f>IF(ISBLANK(Values!E12),"",IF(Values!J12, Values!$B$4, Values!$B$5))</f>
        <v>0</v>
      </c>
      <c r="L13" s="28">
        <f>IF(ISBLANK(Values!E12),"",Values!$B$18)</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T570 parent regular</v>
      </c>
      <c r="Y13" s="32" t="str">
        <f>IF(ISBLANK(Values!E12),"","Size-Color")</f>
        <v>Size-Color</v>
      </c>
      <c r="Z13" s="30" t="str">
        <f>IF(ISBLANK(Values!E12),"","variation")</f>
        <v>variation</v>
      </c>
      <c r="AA13" s="2" t="str">
        <f>IF(ISBLANK(Values!E12),"",Values!$B$20)</f>
        <v>PartialUpdate</v>
      </c>
      <c r="AB13" s="2"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5"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LAYOUT - 🇨🇿 Tsjechisch zonder achtergrondverlichting.</v>
      </c>
      <c r="AM13" s="2" t="str">
        <f>SUBSTITUTE(IF(ISBLANK(Values!E12),"",Values!$B$27),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3" s="28" t="str">
        <f>IF(ISBLANK(Values!E12),"",Values!H12)</f>
        <v>Tsjechisch</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 t="str">
        <f>IF(ISBLANK(Values!E12),"","Parts")</f>
        <v>Parts</v>
      </c>
      <c r="DP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0</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2">
        <f>K13</f>
        <v>0</v>
      </c>
    </row>
    <row r="14" spans="1:193" ht="64" x14ac:dyDescent="0.2">
      <c r="A14" s="2" t="str">
        <f>IF(ISBLANK(Values!E13),"",IF(Values!$B$37="EU","computercomponent","computer"))</f>
        <v>computercomponent</v>
      </c>
      <c r="B14" s="33" t="str">
        <f>IF(ISBLANK(Values!E13),"",Values!F13)</f>
        <v>Lenovo T570 Regular - DK</v>
      </c>
      <c r="C14" s="30" t="str">
        <f>IF(ISBLANK(Values!E13),"","TellusRem")</f>
        <v>TellusRem</v>
      </c>
      <c r="D14" s="29">
        <f>IF(ISBLANK(Values!E13),"",Values!E13)</f>
        <v>5714401574101</v>
      </c>
      <c r="E14" s="2" t="str">
        <f>IF(ISBLANK(Values!E13),"","EAN")</f>
        <v>EAN</v>
      </c>
      <c r="F14" s="28" t="str">
        <f>IF(ISBLANK(Values!E13),"",IF(Values!J13, SUBSTITUTE(Values!$B$1, "{language}", Values!H13) &amp; " " &amp;Values!$B$3, SUBSTITUTE(Values!$B$2, "{language}", Values!$H13) &amp; " " &amp;Values!$B$3))</f>
        <v>vervangend Deens toetsenbord zonder achtergrondverlichting voor Lenovo Thinkpad T570 T580 P51s P52s</v>
      </c>
      <c r="G14" s="30" t="str">
        <f>IF(ISBLANK(Values!E13),"","TellusRem")</f>
        <v>TellusRem</v>
      </c>
      <c r="H14" s="2" t="str">
        <f>IF(ISBLANK(Values!E13),"",Values!$B$16)</f>
        <v>laptop-computer-replacement-parts</v>
      </c>
      <c r="I14" s="2" t="str">
        <f>IF(ISBLANK(Values!E13),"","4730574031")</f>
        <v>4730574031</v>
      </c>
      <c r="J14" s="32" t="str">
        <f>IF(ISBLANK(Values!E13),"",Values!F13 )</f>
        <v>Lenovo T570 Regular - DK</v>
      </c>
      <c r="K14" s="28">
        <f>IF(ISBLANK(Values!E13),"",IF(Values!J13, Values!$B$4, Values!$B$5))</f>
        <v>0</v>
      </c>
      <c r="L14" s="28">
        <f>IF(ISBLANK(Values!E13),"",Values!$B$18)</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T570 parent regular</v>
      </c>
      <c r="Y14" s="32" t="str">
        <f>IF(ISBLANK(Values!E13),"","Size-Color")</f>
        <v>Size-Color</v>
      </c>
      <c r="Z14" s="30" t="str">
        <f>IF(ISBLANK(Values!E13),"","variation")</f>
        <v>variation</v>
      </c>
      <c r="AA14" s="2" t="str">
        <f>IF(ISBLANK(Values!E13),"",Values!$B$20)</f>
        <v>PartialUpdate</v>
      </c>
      <c r="AB14" s="2"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5"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LAYOUT - 🇩🇰 Deens zonder achtergrondverlichting.</v>
      </c>
      <c r="AM14" s="2" t="str">
        <f>SUBSTITUTE(IF(ISBLANK(Values!E13),"",Values!$B$27),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4" s="28" t="str">
        <f>IF(ISBLANK(Values!E13),"",Values!H13)</f>
        <v>Deens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 t="str">
        <f>IF(ISBLANK(Values!E13),"","Parts")</f>
        <v>Parts</v>
      </c>
      <c r="DP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0</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2">
        <f>K14</f>
        <v>0</v>
      </c>
    </row>
    <row r="15" spans="1:193" ht="64" x14ac:dyDescent="0.2">
      <c r="A15" s="2" t="str">
        <f>IF(ISBLANK(Values!E14),"",IF(Values!$B$37="EU","computercomponent","computer"))</f>
        <v>computercomponent</v>
      </c>
      <c r="B15" s="33" t="str">
        <f>IF(ISBLANK(Values!E14),"",Values!F14)</f>
        <v>Lenovo T570 Regular - HU</v>
      </c>
      <c r="C15" s="30" t="str">
        <f>IF(ISBLANK(Values!E14),"","TellusRem")</f>
        <v>TellusRem</v>
      </c>
      <c r="D15" s="29">
        <f>IF(ISBLANK(Values!E14),"",Values!E14)</f>
        <v>5714401574118</v>
      </c>
      <c r="E15" s="2"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T570 T580 P51s P52s</v>
      </c>
      <c r="G15" s="30" t="str">
        <f>IF(ISBLANK(Values!E14),"","TellusRem")</f>
        <v>TellusRem</v>
      </c>
      <c r="H15" s="2" t="str">
        <f>IF(ISBLANK(Values!E14),"",Values!$B$16)</f>
        <v>laptop-computer-replacement-parts</v>
      </c>
      <c r="I15" s="2" t="str">
        <f>IF(ISBLANK(Values!E14),"","4730574031")</f>
        <v>4730574031</v>
      </c>
      <c r="J15" s="32" t="str">
        <f>IF(ISBLANK(Values!E14),"",Values!F14 )</f>
        <v>Lenovo T570 Regular - HU</v>
      </c>
      <c r="K15" s="28">
        <f>IF(ISBLANK(Values!E14),"",IF(Values!J14, Values!$B$4, Values!$B$5))</f>
        <v>0</v>
      </c>
      <c r="L15" s="28">
        <f>IF(ISBLANK(Values!E14),"",Values!$B$18)</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T570 parent regular</v>
      </c>
      <c r="Y15" s="32" t="str">
        <f>IF(ISBLANK(Values!E14),"","Size-Color")</f>
        <v>Size-Color</v>
      </c>
      <c r="Z15" s="30" t="str">
        <f>IF(ISBLANK(Values!E14),"","variation")</f>
        <v>variation</v>
      </c>
      <c r="AA15" s="2" t="str">
        <f>IF(ISBLANK(Values!E14),"",Values!$B$20)</f>
        <v>PartialUpdate</v>
      </c>
      <c r="AB15" s="2"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5"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LAYOUT - 🇭🇺 Hongaars zonder achtergrondverlichting.</v>
      </c>
      <c r="AM15" s="2" t="str">
        <f>SUBSTITUTE(IF(ISBLANK(Values!E14),"",Values!$B$27),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5" s="28" t="str">
        <f>IF(ISBLANK(Values!E14),"",Values!H14)</f>
        <v>Hongaars</v>
      </c>
      <c r="AV15" s="2" t="str">
        <f>IF(ISBLANK(Values!E14),"",IF(Values!J14,"Backlit", "Non-Backlit"))</f>
        <v>Non-Backlit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 t="str">
        <f>IF(ISBLANK(Values!E14),"","Parts")</f>
        <v>Parts</v>
      </c>
      <c r="DP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0</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2">
        <f>K15</f>
        <v>0</v>
      </c>
    </row>
    <row r="16" spans="1:193" ht="64" x14ac:dyDescent="0.2">
      <c r="A16" s="2" t="str">
        <f>IF(ISBLANK(Values!E15),"",IF(Values!$B$37="EU","computercomponent","computer"))</f>
        <v>computercomponent</v>
      </c>
      <c r="B16" s="33" t="str">
        <f>IF(ISBLANK(Values!E15),"",Values!F15)</f>
        <v>Lenovo T570 Regular - NL</v>
      </c>
      <c r="C16" s="30" t="str">
        <f>IF(ISBLANK(Values!E15),"","TellusRem")</f>
        <v>TellusRem</v>
      </c>
      <c r="D16" s="29">
        <f>IF(ISBLANK(Values!E15),"",Values!E15)</f>
        <v>5714401574125</v>
      </c>
      <c r="E16" s="2"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T570 T580 P51s P52s</v>
      </c>
      <c r="G16" s="30" t="str">
        <f>IF(ISBLANK(Values!E15),"","TellusRem")</f>
        <v>TellusRem</v>
      </c>
      <c r="H16" s="2" t="str">
        <f>IF(ISBLANK(Values!E15),"",Values!$B$16)</f>
        <v>laptop-computer-replacement-parts</v>
      </c>
      <c r="I16" s="2" t="str">
        <f>IF(ISBLANK(Values!E15),"","4730574031")</f>
        <v>4730574031</v>
      </c>
      <c r="J16" s="32" t="str">
        <f>IF(ISBLANK(Values!E15),"",Values!F15 )</f>
        <v>Lenovo T570 Regular - NL</v>
      </c>
      <c r="K16" s="28">
        <f>IF(ISBLANK(Values!E15),"",IF(Values!J15, Values!$B$4, Values!$B$5))</f>
        <v>0</v>
      </c>
      <c r="L16" s="28">
        <f>IF(ISBLANK(Values!E15),"",Values!$B$18)</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T570 parent regular</v>
      </c>
      <c r="Y16" s="32" t="str">
        <f>IF(ISBLANK(Values!E15),"","Size-Color")</f>
        <v>Size-Color</v>
      </c>
      <c r="Z16" s="30" t="str">
        <f>IF(ISBLANK(Values!E15),"","variation")</f>
        <v>variation</v>
      </c>
      <c r="AA16" s="2" t="str">
        <f>IF(ISBLANK(Values!E15),"",Values!$B$20)</f>
        <v>PartialUpdate</v>
      </c>
      <c r="AB16" s="2"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5"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LAYOUT - 🇳🇱 Nederlands zonder achtergrondverlichting.</v>
      </c>
      <c r="AM16" s="2" t="str">
        <f>SUBSTITUTE(IF(ISBLANK(Values!E15),"",Values!$B$27),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6" s="28" t="str">
        <f>IF(ISBLANK(Values!E15),"",Values!H15)</f>
        <v>Nederlands</v>
      </c>
      <c r="AV16" s="2" t="str">
        <f>IF(ISBLANK(Values!E15),"",IF(Values!J15,"Backlit", "Non-Backlit"))</f>
        <v>Non-Backlit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 t="str">
        <f>IF(ISBLANK(Values!E15),"","Parts")</f>
        <v>Parts</v>
      </c>
      <c r="DP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0</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2">
        <f>K16</f>
        <v>0</v>
      </c>
    </row>
    <row r="17" spans="1:193" ht="64" x14ac:dyDescent="0.2">
      <c r="A17" s="2" t="str">
        <f>IF(ISBLANK(Values!E16),"",IF(Values!$B$37="EU","computercomponent","computer"))</f>
        <v>computercomponent</v>
      </c>
      <c r="B17" s="33" t="str">
        <f>IF(ISBLANK(Values!E16),"",Values!F16)</f>
        <v>Lenovo T570 Regular - NO</v>
      </c>
      <c r="C17" s="30" t="str">
        <f>IF(ISBLANK(Values!E16),"","TellusRem")</f>
        <v>TellusRem</v>
      </c>
      <c r="D17" s="29">
        <f>IF(ISBLANK(Values!E16),"",Values!E16)</f>
        <v>5714401574132</v>
      </c>
      <c r="E17" s="2" t="str">
        <f>IF(ISBLANK(Values!E16),"","EAN")</f>
        <v>EAN</v>
      </c>
      <c r="F17" s="28" t="str">
        <f>IF(ISBLANK(Values!E16),"",IF(Values!J16, SUBSTITUTE(Values!$B$1, "{language}", Values!H16) &amp; " " &amp;Values!$B$3, SUBSTITUTE(Values!$B$2, "{language}", Values!$H16) &amp; " " &amp;Values!$B$3))</f>
        <v>vervangend Noors toetsenbord zonder achtergrondverlichting voor Lenovo Thinkpad T570 T580 P51s P52s</v>
      </c>
      <c r="G17" s="30" t="str">
        <f>IF(ISBLANK(Values!E16),"","TellusRem")</f>
        <v>TellusRem</v>
      </c>
      <c r="H17" s="2" t="str">
        <f>IF(ISBLANK(Values!E16),"",Values!$B$16)</f>
        <v>laptop-computer-replacement-parts</v>
      </c>
      <c r="I17" s="2" t="str">
        <f>IF(ISBLANK(Values!E16),"","4730574031")</f>
        <v>4730574031</v>
      </c>
      <c r="J17" s="32" t="str">
        <f>IF(ISBLANK(Values!E16),"",Values!F16 )</f>
        <v>Lenovo T570 Regular - NO</v>
      </c>
      <c r="K17" s="28">
        <f>IF(ISBLANK(Values!E16),"",IF(Values!J16, Values!$B$4, Values!$B$5))</f>
        <v>0</v>
      </c>
      <c r="L17" s="28">
        <f>IF(ISBLANK(Values!E16),"",Values!$B$18)</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T570 parent regular</v>
      </c>
      <c r="Y17" s="32" t="str">
        <f>IF(ISBLANK(Values!E16),"","Size-Color")</f>
        <v>Size-Color</v>
      </c>
      <c r="Z17" s="30" t="str">
        <f>IF(ISBLANK(Values!E16),"","variation")</f>
        <v>variation</v>
      </c>
      <c r="AA17" s="2" t="str">
        <f>IF(ISBLANK(Values!E16),"",Values!$B$20)</f>
        <v>PartialUpdate</v>
      </c>
      <c r="AB17" s="2"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5"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LAYOUT - 🇳🇴 Noors zonder achtergrondverlichting.</v>
      </c>
      <c r="AM17" s="2" t="str">
        <f>SUBSTITUTE(IF(ISBLANK(Values!E16),"",Values!$B$27),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7" s="28" t="str">
        <f>IF(ISBLANK(Values!E16),"",Values!H16)</f>
        <v>Noors</v>
      </c>
      <c r="AV17" s="2" t="str">
        <f>IF(ISBLANK(Values!E16),"",IF(Values!J16,"Backlit", "Non-Backlit"))</f>
        <v>Non-Backlit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 t="str">
        <f>IF(ISBLANK(Values!E16),"","Parts")</f>
        <v>Parts</v>
      </c>
      <c r="DP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0</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2">
        <f>K17</f>
        <v>0</v>
      </c>
    </row>
    <row r="18" spans="1:193" ht="64" x14ac:dyDescent="0.2">
      <c r="A18" s="2" t="str">
        <f>IF(ISBLANK(Values!E17),"",IF(Values!$B$37="EU","computercomponent","computer"))</f>
        <v>computercomponent</v>
      </c>
      <c r="B18" s="33" t="str">
        <f>IF(ISBLANK(Values!E17),"",Values!F17)</f>
        <v>Lenovo T570 Regular - PL</v>
      </c>
      <c r="C18" s="30" t="str">
        <f>IF(ISBLANK(Values!E17),"","TellusRem")</f>
        <v>TellusRem</v>
      </c>
      <c r="D18" s="29">
        <f>IF(ISBLANK(Values!E17),"",Values!E17)</f>
        <v>5714401574149</v>
      </c>
      <c r="E18" s="2" t="str">
        <f>IF(ISBLANK(Values!E17),"","EAN")</f>
        <v>EAN</v>
      </c>
      <c r="F18" s="28" t="str">
        <f>IF(ISBLANK(Values!E17),"",IF(Values!J17, SUBSTITUTE(Values!$B$1, "{language}", Values!H17) &amp; " " &amp;Values!$B$3, SUBSTITUTE(Values!$B$2, "{language}", Values!$H17) &amp; " " &amp;Values!$B$3))</f>
        <v>vervangend Pools toetsenbord zonder achtergrondverlichting voor Lenovo Thinkpad T570 T580 P51s P52s</v>
      </c>
      <c r="G18" s="30" t="str">
        <f>IF(ISBLANK(Values!E17),"","TellusRem")</f>
        <v>TellusRem</v>
      </c>
      <c r="H18" s="2" t="str">
        <f>IF(ISBLANK(Values!E17),"",Values!$B$16)</f>
        <v>laptop-computer-replacement-parts</v>
      </c>
      <c r="I18" s="2" t="str">
        <f>IF(ISBLANK(Values!E17),"","4730574031")</f>
        <v>4730574031</v>
      </c>
      <c r="J18" s="32" t="str">
        <f>IF(ISBLANK(Values!E17),"",Values!F17 )</f>
        <v>Lenovo T570 Regular - PL</v>
      </c>
      <c r="K18" s="28">
        <f>IF(ISBLANK(Values!E17),"",IF(Values!J17, Values!$B$4, Values!$B$5))</f>
        <v>0</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T570 parent regular</v>
      </c>
      <c r="Y18" s="32" t="str">
        <f>IF(ISBLANK(Values!E17),"","Size-Color")</f>
        <v>Size-Color</v>
      </c>
      <c r="Z18" s="30" t="str">
        <f>IF(ISBLANK(Values!E17),"","variation")</f>
        <v>variation</v>
      </c>
      <c r="AA18" s="2" t="str">
        <f>IF(ISBLANK(Values!E17),"",Values!$B$20)</f>
        <v>PartialUpdate</v>
      </c>
      <c r="AB18" s="2"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5"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LAYOUT - 🇵🇱 Pools zonder achtergrondverlichting.</v>
      </c>
      <c r="AM18" s="2" t="str">
        <f>SUBSTITUTE(IF(ISBLANK(Values!E17),"",Values!$B$27),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8" s="28" t="str">
        <f>IF(ISBLANK(Values!E17),"",Values!H17)</f>
        <v>Pools</v>
      </c>
      <c r="AV18" s="2" t="str">
        <f>IF(ISBLANK(Values!E17),"",IF(Values!J17,"Backlit", "Non-Backlit"))</f>
        <v>Non-Backlit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 t="str">
        <f>IF(ISBLANK(Values!E17),"","Parts")</f>
        <v>Parts</v>
      </c>
      <c r="DP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0</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2">
        <f>K18</f>
        <v>0</v>
      </c>
    </row>
    <row r="19" spans="1:193" ht="64" x14ac:dyDescent="0.2">
      <c r="A19" s="2" t="str">
        <f>IF(ISBLANK(Values!E18),"",IF(Values!$B$37="EU","computercomponent","computer"))</f>
        <v>computercomponent</v>
      </c>
      <c r="B19" s="33" t="str">
        <f>IF(ISBLANK(Values!E18),"",Values!F18)</f>
        <v>Lenovo T570 Regular - PT</v>
      </c>
      <c r="C19" s="30" t="str">
        <f>IF(ISBLANK(Values!E18),"","TellusRem")</f>
        <v>TellusRem</v>
      </c>
      <c r="D19" s="29">
        <f>IF(ISBLANK(Values!E18),"",Values!E18)</f>
        <v>5714401574156</v>
      </c>
      <c r="E19" s="2"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T570 T580 P51s P52s</v>
      </c>
      <c r="G19" s="30" t="str">
        <f>IF(ISBLANK(Values!E18),"","TellusRem")</f>
        <v>TellusRem</v>
      </c>
      <c r="H19" s="2" t="str">
        <f>IF(ISBLANK(Values!E18),"",Values!$B$16)</f>
        <v>laptop-computer-replacement-parts</v>
      </c>
      <c r="I19" s="2" t="str">
        <f>IF(ISBLANK(Values!E18),"","4730574031")</f>
        <v>4730574031</v>
      </c>
      <c r="J19" s="32" t="str">
        <f>IF(ISBLANK(Values!E18),"",Values!F18 )</f>
        <v>Lenovo T570 Regular - PT</v>
      </c>
      <c r="K19" s="28">
        <f>IF(ISBLANK(Values!E18),"",IF(Values!J18, Values!$B$4, Values!$B$5))</f>
        <v>0</v>
      </c>
      <c r="L19" s="28">
        <f>IF(ISBLANK(Values!E18),"",Values!$B$18)</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T570 parent regular</v>
      </c>
      <c r="Y19" s="32" t="str">
        <f>IF(ISBLANK(Values!E18),"","Size-Color")</f>
        <v>Size-Color</v>
      </c>
      <c r="Z19" s="30" t="str">
        <f>IF(ISBLANK(Values!E18),"","variation")</f>
        <v>variation</v>
      </c>
      <c r="AA19" s="2" t="str">
        <f>IF(ISBLANK(Values!E18),"",Values!$B$20)</f>
        <v>PartialUpdate</v>
      </c>
      <c r="AB19" s="2"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5"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LAYOUT - 🇵🇹 Portugees zonder achtergrondverlichting.</v>
      </c>
      <c r="AM19" s="2" t="str">
        <f>SUBSTITUTE(IF(ISBLANK(Values!E18),"",Values!$B$27),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19" s="28" t="str">
        <f>IF(ISBLANK(Values!E18),"",Values!H18)</f>
        <v>Portugees</v>
      </c>
      <c r="AV19" s="2" t="str">
        <f>IF(ISBLANK(Values!E18),"",IF(Values!J18,"Backlit", "Non-Backlit"))</f>
        <v>Non-Backlit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 t="str">
        <f>IF(ISBLANK(Values!E18),"","Parts")</f>
        <v>Parts</v>
      </c>
      <c r="DP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0</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2">
        <f>K19</f>
        <v>0</v>
      </c>
    </row>
    <row r="20" spans="1:193" ht="64" x14ac:dyDescent="0.2">
      <c r="A20" s="2" t="str">
        <f>IF(ISBLANK(Values!E19),"",IF(Values!$B$37="EU","computercomponent","computer"))</f>
        <v>computercomponent</v>
      </c>
      <c r="B20" s="33" t="str">
        <f>IF(ISBLANK(Values!E19),"",Values!F19)</f>
        <v>Lenovo T570 Regular - SE/FI</v>
      </c>
      <c r="C20" s="30" t="str">
        <f>IF(ISBLANK(Values!E19),"","TellusRem")</f>
        <v>TellusRem</v>
      </c>
      <c r="D20" s="29">
        <f>IF(ISBLANK(Values!E19),"",Values!E19)</f>
        <v>5714401574163</v>
      </c>
      <c r="E20" s="2"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T570 T580 P51s P52s</v>
      </c>
      <c r="G20" s="30" t="str">
        <f>IF(ISBLANK(Values!E19),"","TellusRem")</f>
        <v>TellusRem</v>
      </c>
      <c r="H20" s="2" t="str">
        <f>IF(ISBLANK(Values!E19),"",Values!$B$16)</f>
        <v>laptop-computer-replacement-parts</v>
      </c>
      <c r="I20" s="2" t="str">
        <f>IF(ISBLANK(Values!E19),"","4730574031")</f>
        <v>4730574031</v>
      </c>
      <c r="J20" s="32" t="str">
        <f>IF(ISBLANK(Values!E19),"",Values!F19 )</f>
        <v>Lenovo T570 Regular - SE/FI</v>
      </c>
      <c r="K20" s="28">
        <f>IF(ISBLANK(Values!E19),"",IF(Values!J19, Values!$B$4, Values!$B$5))</f>
        <v>0</v>
      </c>
      <c r="L20" s="28">
        <f>IF(ISBLANK(Values!E19),"",Values!$B$18)</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T570 parent regular</v>
      </c>
      <c r="Y20" s="32" t="str">
        <f>IF(ISBLANK(Values!E19),"","Size-Color")</f>
        <v>Size-Color</v>
      </c>
      <c r="Z20" s="30" t="str">
        <f>IF(ISBLANK(Values!E19),"","variation")</f>
        <v>variation</v>
      </c>
      <c r="AA20" s="2" t="str">
        <f>IF(ISBLANK(Values!E19),"",Values!$B$20)</f>
        <v>PartialUpdate</v>
      </c>
      <c r="AB20" s="2"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5"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LAYOUT - 🇸🇪 🇫🇮 Zweeds – Finsh zonder achtergrondverlichting.</v>
      </c>
      <c r="AM20" s="2" t="str">
        <f>SUBSTITUTE(IF(ISBLANK(Values!E19),"",Values!$B$27),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0" s="28" t="str">
        <f>IF(ISBLANK(Values!E19),"",Values!H19)</f>
        <v>Zweeds – Finsh</v>
      </c>
      <c r="AV20" s="2" t="str">
        <f>IF(ISBLANK(Values!E19),"",IF(Values!J19,"Backlit", "Non-Backlit"))</f>
        <v>Non-Backlit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 t="str">
        <f>IF(ISBLANK(Values!E19),"","Parts")</f>
        <v>Parts</v>
      </c>
      <c r="DP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0</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2">
        <f>K20</f>
        <v>0</v>
      </c>
    </row>
    <row r="21" spans="1:193" ht="64" x14ac:dyDescent="0.2">
      <c r="A21" s="2" t="str">
        <f>IF(ISBLANK(Values!E20),"",IF(Values!$B$37="EU","computercomponent","computer"))</f>
        <v>computercomponent</v>
      </c>
      <c r="B21" s="33" t="str">
        <f>IF(ISBLANK(Values!E20),"",Values!F20)</f>
        <v>Lenovo T570 Regular - CH</v>
      </c>
      <c r="C21" s="30" t="str">
        <f>IF(ISBLANK(Values!E20),"","TellusRem")</f>
        <v>TellusRem</v>
      </c>
      <c r="D21" s="29">
        <f>IF(ISBLANK(Values!E20),"",Values!E20)</f>
        <v>5714401574170</v>
      </c>
      <c r="E21" s="2"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T570 T580 P51s P52s</v>
      </c>
      <c r="G21" s="30" t="str">
        <f>IF(ISBLANK(Values!E20),"","TellusRem")</f>
        <v>TellusRem</v>
      </c>
      <c r="H21" s="2" t="str">
        <f>IF(ISBLANK(Values!E20),"",Values!$B$16)</f>
        <v>laptop-computer-replacement-parts</v>
      </c>
      <c r="I21" s="2" t="str">
        <f>IF(ISBLANK(Values!E20),"","4730574031")</f>
        <v>4730574031</v>
      </c>
      <c r="J21" s="32" t="str">
        <f>IF(ISBLANK(Values!E20),"",Values!F20 )</f>
        <v>Lenovo T570 Regular - CH</v>
      </c>
      <c r="K21" s="28">
        <f>IF(ISBLANK(Values!E20),"",IF(Values!J20, Values!$B$4, Values!$B$5))</f>
        <v>0</v>
      </c>
      <c r="L21" s="28">
        <f>IF(ISBLANK(Values!E20),"",Values!$B$18)</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T570 parent regular</v>
      </c>
      <c r="Y21" s="32" t="str">
        <f>IF(ISBLANK(Values!E20),"","Size-Color")</f>
        <v>Size-Color</v>
      </c>
      <c r="Z21" s="30" t="str">
        <f>IF(ISBLANK(Values!E20),"","variation")</f>
        <v>variation</v>
      </c>
      <c r="AA21" s="2" t="str">
        <f>IF(ISBLANK(Values!E20),"",Values!$B$20)</f>
        <v>PartialUpdate</v>
      </c>
      <c r="AB21" s="2"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5"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LAYOUT - 🇨🇭 Zwitsers zonder achtergrondverlichting.</v>
      </c>
      <c r="AM21" s="2" t="str">
        <f>SUBSTITUTE(IF(ISBLANK(Values!E20),"",Values!$B$27),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1" s="28" t="str">
        <f>IF(ISBLANK(Values!E20),"",Values!H20)</f>
        <v>Zwitsers</v>
      </c>
      <c r="AV21" s="2" t="str">
        <f>IF(ISBLANK(Values!E20),"",IF(Values!J20,"Backlit", "Non-Backlit"))</f>
        <v>Non-Backlit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 t="str">
        <f>IF(ISBLANK(Values!E20),"","Parts")</f>
        <v>Parts</v>
      </c>
      <c r="DP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0</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2">
        <f>K21</f>
        <v>0</v>
      </c>
    </row>
    <row r="22" spans="1:193" ht="64" x14ac:dyDescent="0.2">
      <c r="A22" s="2" t="str">
        <f>IF(ISBLANK(Values!E21),"",IF(Values!$B$37="EU","computercomponent","computer"))</f>
        <v>computercomponent</v>
      </c>
      <c r="B22" s="33" t="str">
        <f>IF(ISBLANK(Values!E21),"",Values!F21)</f>
        <v>Lenovo T570 Regular - US INT</v>
      </c>
      <c r="C22" s="30" t="str">
        <f>IF(ISBLANK(Values!E21),"","TellusRem")</f>
        <v>TellusRem</v>
      </c>
      <c r="D22" s="29">
        <f>IF(ISBLANK(Values!E21),"",Values!E21)</f>
        <v>5714401574187</v>
      </c>
      <c r="E22" s="2"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T570 T580 P51s P52s</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0</v>
      </c>
      <c r="L22" s="28">
        <f>IF(ISBLANK(Values!E21),"",Values!$B$18)</f>
        <v>5</v>
      </c>
      <c r="M22" s="28" t="str">
        <f>IF(ISBLANK(Values!E21),"",Values!$M21)</f>
        <v>https://download.lenovo.com/Images/Parts/01ER530/01ER530_A.jpg</v>
      </c>
      <c r="N22" s="28" t="str">
        <f>IF(ISBLANK(Values!$F21),"",Values!N21)</f>
        <v>https://download.lenovo.com/Images/Parts/01ER530/01ER530_B.jpg</v>
      </c>
      <c r="O22" s="28" t="str">
        <f>IF(ISBLANK(Values!$F21),"",Values!O21)</f>
        <v>https://download.lenovo.com/Images/Parts/01ER530/01ER530_details.jpg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T570 parent regular</v>
      </c>
      <c r="Y22" s="32" t="str">
        <f>IF(ISBLANK(Values!E21),"","Size-Color")</f>
        <v>Size-Color</v>
      </c>
      <c r="Z22" s="30" t="str">
        <f>IF(ISBLANK(Values!E21),"","variation")</f>
        <v>variation</v>
      </c>
      <c r="AA22" s="2" t="str">
        <f>IF(ISBLANK(Values!E21),"",Values!$B$20)</f>
        <v>PartialUpdate</v>
      </c>
      <c r="AB22" s="2"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5"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LAYOUT - 🇺🇸 with € symbol US Internationaal zonder achtergrondverlichting.</v>
      </c>
      <c r="AM22" s="2" t="str">
        <f>SUBSTITUTE(IF(ISBLANK(Values!E21),"",Values!$B$27),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T22" s="28" t="str">
        <f>IF(ISBLANK(Values!E21),"",Values!H21)</f>
        <v>US Internationaal</v>
      </c>
      <c r="AV22" s="2" t="str">
        <f>IF(ISBLANK(Values!E21),"",IF(Values!J21,"Backlit", "Non-Backlit"))</f>
        <v>Non-Backlit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 t="str">
        <f>IF(ISBLANK(Values!E21),"","Parts")</f>
        <v>Parts</v>
      </c>
      <c r="DP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0</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2">
        <f>K22</f>
        <v>0</v>
      </c>
    </row>
    <row r="23" spans="1:193" s="36" customFormat="1" ht="64" x14ac:dyDescent="0.2">
      <c r="A23" s="2" t="str">
        <f>IF(ISBLANK(Values!E22),"",IF(Values!$B$37="EU","computercomponent","computer"))</f>
        <v>computercomponent</v>
      </c>
      <c r="B23" s="33" t="str">
        <f>IF(ISBLANK(Values!E22),"",Values!F22)</f>
        <v>Lenovo T570 Regular - RUS</v>
      </c>
      <c r="C23" s="30" t="str">
        <f>IF(ISBLANK(Values!E22),"","TellusRem")</f>
        <v>TellusRem</v>
      </c>
      <c r="D23" s="29">
        <f>IF(ISBLANK(Values!E22),"",Values!E22)</f>
        <v>5714401574194</v>
      </c>
      <c r="E23" s="2"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T570 T580 P51s P52s</v>
      </c>
      <c r="G23" s="30" t="str">
        <f>IF(ISBLANK(Values!E22),"","TellusRem")</f>
        <v>TellusRem</v>
      </c>
      <c r="H23" s="2" t="str">
        <f>IF(ISBLANK(Values!E22),"",Values!$B$16)</f>
        <v>laptop-computer-replacement-parts</v>
      </c>
      <c r="I23" s="2" t="str">
        <f>IF(ISBLANK(Values!E22),"","4730574031")</f>
        <v>4730574031</v>
      </c>
      <c r="J23" s="32" t="str">
        <f>IF(ISBLANK(Values!E22),"",Values!F22 )</f>
        <v>Lenovo T570 Regular - RUS</v>
      </c>
      <c r="K23" s="28">
        <f>IF(ISBLANK(Values!E22),"",IF(Values!J22, Values!$B$4, Values!$B$5))</f>
        <v>0</v>
      </c>
      <c r="L23" s="28">
        <f>IF(ISBLANK(Values!E22),"",Values!$B$18)</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T570 parent regular</v>
      </c>
      <c r="Y23" s="32" t="str">
        <f>IF(ISBLANK(Values!E22),"","Size-Color")</f>
        <v>Size-Color</v>
      </c>
      <c r="Z23" s="30" t="str">
        <f>IF(ISBLANK(Values!E22),"","variation")</f>
        <v>variation</v>
      </c>
      <c r="AA23" s="2" t="str">
        <f>IF(ISBLANK(Values!E22),"",Values!$B$20)</f>
        <v>PartialUpdate</v>
      </c>
      <c r="AB23" s="2"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5"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LAYOUT - 🇷🇺 Russisch zonder achtergrondverlichting.</v>
      </c>
      <c r="AM23" s="2" t="str">
        <f>SUBSTITUTE(IF(ISBLANK(Values!E22),"",Values!$B$27),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3" s="2"/>
      <c r="AO23" s="2"/>
      <c r="AP23" s="2"/>
      <c r="AQ23" s="2"/>
      <c r="AR23" s="2"/>
      <c r="AS23" s="2"/>
      <c r="AT23" s="28" t="str">
        <f>IF(ISBLANK(Values!E22),"",Values!H22)</f>
        <v>Russisch</v>
      </c>
      <c r="AU23" s="2"/>
      <c r="AV23" s="2" t="str">
        <f>IF(ISBLANK(Values!E22),"",IF(Values!J22,"Backlit", "Non-Backlit"))</f>
        <v>Non-Backlit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2"/>
      <c r="DT23" s="2"/>
      <c r="DU23" s="2"/>
      <c r="DV23" s="2"/>
      <c r="DW23" s="2"/>
      <c r="DX23" s="2"/>
      <c r="DY23" s="2"/>
      <c r="DZ23" s="2"/>
      <c r="EA23" s="2"/>
      <c r="EB23" s="2"/>
      <c r="EC23" s="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0</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3">
        <f>K23</f>
        <v>0</v>
      </c>
    </row>
    <row r="24" spans="1:193" s="36" customFormat="1" ht="64" x14ac:dyDescent="0.2">
      <c r="A24" s="2" t="str">
        <f>IF(ISBLANK(Values!E23),"",IF(Values!$B$37="EU","computercomponent","computer"))</f>
        <v>computercomponent</v>
      </c>
      <c r="B24" s="33" t="str">
        <f>IF(ISBLANK(Values!E23),"",Values!F23)</f>
        <v>Lenovo T570 Regular - US</v>
      </c>
      <c r="C24" s="30" t="str">
        <f>IF(ISBLANK(Values!E23),"","TellusRem")</f>
        <v>TellusRem</v>
      </c>
      <c r="D24" s="29">
        <f>IF(ISBLANK(Values!E23),"",Values!E23)</f>
        <v>5714401574200</v>
      </c>
      <c r="E24" s="2" t="str">
        <f>IF(ISBLANK(Values!E23),"","EAN")</f>
        <v>EAN</v>
      </c>
      <c r="F24" s="28" t="str">
        <f>IF(ISBLANK(Values!E23),"",IF(Values!J23, SUBSTITUTE(Values!$B$1, "{language}", Values!H23) &amp; " " &amp;Values!$B$3, SUBSTITUTE(Values!$B$2, "{language}", Values!$H23) &amp; " " &amp;Values!$B$3))</f>
        <v>vervangend US toetsenbord zonder achtergrondverlichting voor Lenovo Thinkpad T570 T580 P51s P52s</v>
      </c>
      <c r="G24" s="37" t="s">
        <v>352</v>
      </c>
      <c r="H24" s="2" t="str">
        <f>IF(ISBLANK(Values!E23),"",Values!$B$16)</f>
        <v>laptop-computer-replacement-parts</v>
      </c>
      <c r="I24" s="2" t="str">
        <f>IF(ISBLANK(Values!E23),"","4730574031")</f>
        <v>4730574031</v>
      </c>
      <c r="J24" s="32" t="str">
        <f>IF(ISBLANK(Values!E23),"",Values!F23 )</f>
        <v>Lenovo T570 Regular - US</v>
      </c>
      <c r="K24" s="28">
        <f>IF(ISBLANK(Values!E23),"",IF(Values!J23, Values!$B$4, Values!$B$5))</f>
        <v>0</v>
      </c>
      <c r="L24" s="28">
        <f>IF(ISBLANK(Values!E23),"",Values!$B$18)</f>
        <v>5</v>
      </c>
      <c r="M24" s="28" t="str">
        <f>IF(ISBLANK(Values!E23),"",Values!$M23)</f>
        <v>https://download.lenovo.com/Images/Parts/01ER500/01ER500_A.jpg</v>
      </c>
      <c r="N24" s="28" t="str">
        <f>IF(ISBLANK(Values!$F23),"",Values!N23)</f>
        <v>https://download.lenovo.com/Images/Parts/01ER500/01ER500_B.jpg</v>
      </c>
      <c r="O24" s="28" t="str">
        <f>IF(ISBLANK(Values!$F23),"",Values!O23)</f>
        <v>https://download.lenovo.com/Images/Parts/01ER500/01ER500_details.jpg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T570 parent regular</v>
      </c>
      <c r="Y24" s="32" t="str">
        <f>IF(ISBLANK(Values!E23),"","Size-Color")</f>
        <v>Size-Color</v>
      </c>
      <c r="Z24" s="30" t="str">
        <f>IF(ISBLANK(Values!E23),"","variation")</f>
        <v>variation</v>
      </c>
      <c r="AA24" s="2" t="str">
        <f>IF(ISBLANK(Values!E23),"",Values!$B$20)</f>
        <v>PartialUpdate</v>
      </c>
      <c r="AB24" s="2"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5"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T570 T580 P51s P52s</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US zonder achtergrondverlichting.</v>
      </c>
      <c r="AM24" s="2" t="str">
        <f>SUBSTITUTE(IF(ISBLANK(Values!E23),"",Values!$B$27), "{model}", Values!$B$3)</f>
        <v xml:space="preserve">👉 COMPATIBEL MET - Lenovo T570 T580 P51s P52s. Controleer de afbeelding en beschrijving zorgvuldig voordat u een toetsenbord koopt. Dit zorgt ervoor dat u het juiste laptoptoetsenbord voor uw computer krijgt. Super eenvoudige installatie. </v>
      </c>
      <c r="AN24" s="2"/>
      <c r="AO24" s="2"/>
      <c r="AP24" s="2"/>
      <c r="AQ24" s="2"/>
      <c r="AR24" s="2"/>
      <c r="AS24" s="2"/>
      <c r="AT24" s="28" t="str">
        <f>IF(ISBLANK(Values!E23),"",Values!H23)</f>
        <v>US</v>
      </c>
      <c r="AU24" s="2"/>
      <c r="AV24" s="2" t="str">
        <f>IF(ISBLANK(Values!E23),"",IF(Values!J23,"Backlit", "Non-Backlit"))</f>
        <v>Non-Backlit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2"/>
      <c r="DT24" s="2"/>
      <c r="DU24" s="2"/>
      <c r="DV24" s="2"/>
      <c r="DW24" s="2"/>
      <c r="DX24" s="2"/>
      <c r="DY24" s="2"/>
      <c r="DZ24" s="2"/>
      <c r="EA24" s="2"/>
      <c r="EB24" s="2"/>
      <c r="EC24" s="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0</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3">
        <f>K24</f>
        <v>0</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3"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0">
      <formula>IF(LEN(B4)&gt;0,1,0)</formula>
    </cfRule>
    <cfRule type="expression" dxfId="526" priority="991">
      <formula>IF(VLOOKUP($B$3,#NAME?,MATCH($A4,#NAME?,0)+1,0)&gt;0,1,0)</formula>
    </cfRule>
    <cfRule type="expression" dxfId="525"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18">
      <formula>IF(LEN(C5)&gt;0,1,0)</formula>
    </cfRule>
    <cfRule type="expression" dxfId="517" priority="19">
      <formula>IF(VLOOKUP($C$3,#NAME?,MATCH($A5,#NAME?,0)+1,0)&gt;0,1,0)</formula>
    </cfRule>
    <cfRule type="expression" dxfId="516" priority="22">
      <formula>AND(IF(IFERROR(VLOOKUP($C$3,#NAME?,MATCH($A5,#NAME?,0)+1,0),0)&gt;0,0,1),IF(IFERROR(VLOOKUP($C$3,#NAME?,MATCH($A5,#NAME?,0)+1,0),0)&gt;0,0,1),IF(IFERROR(VLOOKUP($C$3,#NAME?,MATCH($A5,#NAME?,0)+1,0),0)&gt;0,0,1),IF(IFERROR(MATCH($A5,#NAME?,0),0)&gt;0,1,0))</formula>
    </cfRule>
  </conditionalFormatting>
  <conditionalFormatting sqref="D4:D1048576">
    <cfRule type="expression" dxfId="515" priority="24">
      <formula>IF(VLOOKUP($D$3,#NAME?,MATCH($A4,#NAME?,0)+1,0)&gt;0,1,0)</formula>
    </cfRule>
    <cfRule type="expression" dxfId="514" priority="27">
      <formula>AND(IF(IFERROR(VLOOKUP($D$3,#NAME?,MATCH($A4,#NAME?,0)+1,0),0)&gt;0,0,1),IF(IFERROR(VLOOKUP($D$3,#NAME?,MATCH($A4,#NAME?,0)+1,0),0)&gt;0,0,1),IF(IFERROR(VLOOKUP($D$3,#NAME?,MATCH($A4,#NAME?,0)+1,0),0)&gt;0,0,1),IF(IFERROR(MATCH($A4,#NAME?,0),0)&gt;0,1,0))</formula>
    </cfRule>
  </conditionalFormatting>
  <conditionalFormatting sqref="D4:E1048576">
    <cfRule type="expression" dxfId="513" priority="23">
      <formula>IF(LEN(D4)&gt;0,1,0)</formula>
    </cfRule>
  </conditionalFormatting>
  <conditionalFormatting sqref="E4:E1048576">
    <cfRule type="expression" dxfId="512" priority="29">
      <formula>IF(VLOOKUP($E$3,#NAME?,MATCH($A4,#NAME?,0)+1,0)&gt;0,1,0)</formula>
    </cfRule>
    <cfRule type="expression" dxfId="511" priority="32">
      <formula>AND(IF(IFERROR(VLOOKUP($E$3,#NAME?,MATCH($A4,#NAME?,0)+1,0),0)&gt;0,0,1),IF(IFERROR(VLOOKUP($E$3,#NAME?,MATCH($A4,#NAME?,0)+1,0),0)&gt;0,0,1),IF(IFERROR(VLOOKUP($E$3,#NAME?,MATCH($A4,#NAME?,0)+1,0),0)&gt;0,0,1),IF(IFERROR(MATCH($A4,#NAME?,0),0)&gt;0,1,0))</formula>
    </cfRule>
  </conditionalFormatting>
  <conditionalFormatting sqref="F4:F243">
    <cfRule type="expression" dxfId="510" priority="1014">
      <formula>AND(IF(IFERROR(VLOOKUP($F$3,#NAME?,MATCH($A4,#NAME?,0)+1,0),0)&gt;0,0,1),IF(IFERROR(VLOOKUP($F$3,#NAME?,MATCH($A4,#NAME?,0)+1,0),0)&gt;0,0,1),IF(IFERROR(VLOOKUP($F$3,#NAME?,MATCH($A4,#NAME?,0)+1,0),0)&gt;0,0,1),IF(IFERROR(MATCH($A4,#NAME?,0),0)&gt;0,1,0))</formula>
    </cfRule>
    <cfRule type="expression" dxfId="509" priority="1011">
      <formula>IF(VLOOKUP($F$3,#NAME?,MATCH($A4,#NAME?,0)+1,0)&gt;0,1,0)</formula>
    </cfRule>
    <cfRule type="expression" dxfId="508" priority="1010">
      <formula>IF(LEN(F4)&gt;0,1,0)</formula>
    </cfRule>
  </conditionalFormatting>
  <conditionalFormatting sqref="F5:F1048576">
    <cfRule type="expression" dxfId="507" priority="33">
      <formula>IF(LEN(F5)&gt;0,1,0)</formula>
    </cfRule>
    <cfRule type="expression" dxfId="506" priority="34">
      <formula>IF(VLOOKUP($F$3,#NAME?,MATCH($A5,#NAME?,0)+1,0)&gt;0,1,0)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5">
      <formula>IF(LEN(G4)&gt;0,1,0)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38">
      <formula>IF(LEN(G5)&gt;0,1,0)</formula>
    </cfRule>
    <cfRule type="expression" dxfId="499" priority="42">
      <formula>AND(IF(IFERROR(VLOOKUP($G$3,#NAME?,MATCH($A5,#NAME?,0)+1,0),0)&gt;0,0,1),IF(IFERROR(VLOOKUP($G$3,#NAME?,MATCH($A5,#NAME?,0)+1,0),0)&gt;0,0,1),IF(IFERROR(VLOOKUP($G$3,#NAME?,MATCH($A5,#NAME?,0)+1,0),0)&gt;0,0,1),IF(IFERROR(MATCH($A5,#NAME?,0),0)&gt;0,1,0))</formula>
    </cfRule>
  </conditionalFormatting>
  <conditionalFormatting sqref="G25:G204">
    <cfRule type="expression" dxfId="498" priority="1024">
      <formula>AND(IF(IFERROR(VLOOKUP($G$3,#NAME?,MATCH($A25,#NAME?,0)+1,0),0)&gt;0,0,1),IF(IFERROR(VLOOKUP($G$3,#NAME?,MATCH($A25,#NAME?,0)+1,0),0)&gt;0,0,1),IF(IFERROR(VLOOKUP($G$3,#NAME?,MATCH($A25,#NAME?,0)+1,0),0)&gt;0,0,1),IF(IFERROR(MATCH($A25,#NAME?,0),0)&gt;0,1,0))</formula>
    </cfRule>
    <cfRule type="expression" dxfId="497" priority="1021">
      <formula>IF(VLOOKUP($G$3,#NAME?,MATCH($A25,#NAME?,0)+1,0)&gt;0,1,0)</formula>
    </cfRule>
    <cfRule type="expression" dxfId="496" priority="1020">
      <formula>IF(LEN(G25)&gt;0,1,0)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52">
      <formula>AND(IF(IFERROR(VLOOKUP($J$3,#NAME?,MATCH($A5,#NAME?,0)+1,0),0)&gt;0,0,1),IF(IFERROR(VLOOKUP($J$3,#NAME?,MATCH($A5,#NAME?,0)+1,0),0)&gt;0,0,1),IF(IFERROR(VLOOKUP($J$3,#NAME?,MATCH($A5,#NAME?,0)+1,0),0)&gt;0,0,1),IF(IFERROR(MATCH($A5,#NAME?,0),0)&gt;0,1,0))</formula>
    </cfRule>
    <cfRule type="expression" dxfId="489" priority="49">
      <formula>IF(VLOOKUP($J$3,#NAME?,MATCH($A5,#NAME?,0)+1,0)&gt;0,1,0)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9">
      <formula>IF(VLOOKUP($L$3,#NAME?,MATCH($A5,#NAME?,0)+1,0)&gt;0,1,0)</formula>
    </cfRule>
    <cfRule type="expression" dxfId="483" priority="58">
      <formula>IF(LEN(L6)&gt;0,1,0)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7">
      <formula>AND(IF(IFERROR(VLOOKUP($Y$3,#NAME?,MATCH($A5,#NAME?,0)+1,0),0)&gt;0,0,1),IF(IFERROR(VLOOKUP($Y$3,#NAME?,MATCH($A5,#NAME?,0)+1,0),0)&gt;0,0,1),IF(IFERROR(VLOOKUP($Y$3,#NAME?,MATCH($A5,#NAME?,0)+1,0),0)&gt;0,0,1),IF(IFERROR(MATCH($A5,#NAME?,0),0)&gt;0,1,0))</formula>
    </cfRule>
    <cfRule type="expression" dxfId="442" priority="124">
      <formula>IF(VLOOKUP($Y$3,#NAME?,MATCH($A5,#NAME?,0)+1,0)&gt;0,1,0)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6">
      <formula>IF(VLOOKUP($CZ$3,#NAME?,MATCH($A4,#NAME?,0)+1,0)&gt;0,1,0)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9">
      <formula>IF(LEN(DI4)&gt;0,1,0)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8">
      <formula>IF(VLOOKUP($DL$3,#NAME?,MATCH($A4,#NAME?,0)+1,0)&gt;0,1,0)</formula>
    </cfRule>
    <cfRule type="expression" dxfId="211"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1">
      <formula>IF(LEN(DV4)&gt;0,1,0)</formula>
    </cfRule>
    <cfRule type="expression" dxfId="18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8">
      <formula>IF(VLOOKUP($EG$3,#NAME?,MATCH($A4,#NAME?,0)+1,0)&gt;0,1,0)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4" sqref="B4:B5"/>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9" t="s">
        <v>353</v>
      </c>
      <c r="B1" s="40"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1" t="s">
        <v>354</v>
      </c>
      <c r="F1" s="61"/>
      <c r="G1" s="61"/>
      <c r="H1" s="1"/>
      <c r="I1" s="1"/>
    </row>
    <row r="2" spans="1:22" ht="28" x14ac:dyDescent="0.15">
      <c r="A2" s="39" t="s">
        <v>355</v>
      </c>
      <c r="B2" s="40"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9" t="s">
        <v>356</v>
      </c>
      <c r="B3" s="40" t="s">
        <v>592</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14" x14ac:dyDescent="0.15">
      <c r="A4" s="39" t="s">
        <v>371</v>
      </c>
      <c r="B4" s="41"/>
      <c r="C4" s="42" t="b">
        <f>FALSE()</f>
        <v>0</v>
      </c>
      <c r="D4" t="b">
        <f>FALSE()</f>
        <v>0</v>
      </c>
      <c r="E4" s="59">
        <v>5714401574019</v>
      </c>
      <c r="F4" s="38" t="s">
        <v>593</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38" t="s">
        <v>631</v>
      </c>
      <c r="L4" s="46" t="b">
        <v>0</v>
      </c>
      <c r="M4" s="47" t="str">
        <f t="shared" ref="M4:M5" si="0">IF(ISBLANK(K4),"",IF(L4, "https://raw.githubusercontent.com/PatrickVibild/TellusAmazonPictures/master/pictures/"&amp;K4&amp;"/1.jpg","https://download.lenovo.com/Images/Parts/"&amp;K4&amp;"/"&amp;K4&amp;"_A.jpg"))</f>
        <v>https://download.lenovo.com/Images/Parts/01EN940/01EN940_A.jpg</v>
      </c>
      <c r="N4" s="47" t="str">
        <f t="shared" ref="N4:N5" si="1">IF(ISBLANK(K4),"",IF(L4, "https://raw.githubusercontent.com/PatrickVibild/TellusAmazonPictures/master/pictures/"&amp;K4&amp;"/2.jpg","https://download.lenovo.com/Images/Parts/"&amp;K4&amp;"/"&amp;K4&amp;"_B.jpg"))</f>
        <v>https://download.lenovo.com/Images/Parts/01EN940/01EN940_B.jpg</v>
      </c>
      <c r="O4" s="48" t="str">
        <f t="shared" ref="O4:O5" si="2">IF(ISBLANK(K4),"",IF(L4, "https://raw.githubusercontent.com/PatrickVibild/TellusAmazonPictures/master/pictures/"&amp;K4&amp;"/3.jpg","https://download.lenovo.com/Images/Parts/"&amp;K4&amp;"/"&amp;K4&amp;"_details.jpg"))</f>
        <v>https://download.lenovo.com/Images/Parts/01EN940/01EN940_details.jpg</v>
      </c>
      <c r="P4" t="str">
        <f t="shared" ref="P4:P9" si="3">IF(ISBLANK(K4),"",IF(L4, "https://raw.githubusercontent.com/PatrickVibild/TellusAmazonPictures/master/pictures/"&amp;K4&amp;"/4.jpg", ""))</f>
        <v/>
      </c>
      <c r="Q4" t="str">
        <f t="shared" ref="Q4:Q9" si="4">IF(ISBLANK(K4),"",IF(L4, "https://raw.githubusercontent.com/PatrickVibild/TellusAmazonPictures/master/pictures/"&amp;K4&amp;"/5.jpg", ""))</f>
        <v/>
      </c>
      <c r="R4" t="str">
        <f t="shared" ref="R4:R9" si="5">IF(ISBLANK(K4),"",IF(L4, "https://raw.githubusercontent.com/PatrickVibild/TellusAmazonPictures/master/pictures/"&amp;K4&amp;"/6.jpg", ""))</f>
        <v/>
      </c>
      <c r="S4" t="str">
        <f t="shared" ref="S4:S9" si="6">IF(ISBLANK(K4),"",IF(L4, "https://raw.githubusercontent.com/PatrickVibild/TellusAmazonPictures/master/pictures/"&amp;K4&amp;"/7.jpg", ""))</f>
        <v/>
      </c>
      <c r="T4" t="str">
        <f t="shared" ref="T4:T9" si="7">IF(ISBLANK(K4),"",IF(L4, "https://raw.githubusercontent.com/PatrickVibild/TellusAmazonPictures/master/pictures/"&amp;K4&amp;"/8.jpg",""))</f>
        <v/>
      </c>
      <c r="U4" t="str">
        <f t="shared" ref="U4:U9" si="8">IF(ISBLANK(K4),"",IF(L4, "https://raw.githubusercontent.com/PatrickVibild/TellusAmazonPictures/master/pictures/"&amp;K4&amp;"/9.jpg", ""))</f>
        <v/>
      </c>
      <c r="V4" s="43">
        <f>MATCH(G4,options!$D$1:$D$20,0)</f>
        <v>1</v>
      </c>
    </row>
    <row r="5" spans="1:22" ht="14" x14ac:dyDescent="0.15">
      <c r="A5" s="39" t="s">
        <v>373</v>
      </c>
      <c r="B5" s="41"/>
      <c r="C5" s="42" t="b">
        <f>FALSE()</f>
        <v>0</v>
      </c>
      <c r="D5" t="b">
        <f>FALSE()</f>
        <v>0</v>
      </c>
      <c r="E5" s="59">
        <v>5714401574026</v>
      </c>
      <c r="F5" s="38" t="s">
        <v>594</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38" t="s">
        <v>632</v>
      </c>
      <c r="L5" s="46" t="b">
        <v>0</v>
      </c>
      <c r="M5" s="47" t="str">
        <f t="shared" si="0"/>
        <v>https://download.lenovo.com/Images/Parts/01ER511/01ER511_A.jpg</v>
      </c>
      <c r="N5" s="47" t="str">
        <f t="shared" si="1"/>
        <v>https://download.lenovo.com/Images/Parts/01ER511/01ER511_B.jpg</v>
      </c>
      <c r="O5" s="48" t="str">
        <f t="shared" si="2"/>
        <v>https://download.lenovo.com/Images/Parts/01ER511/01ER511_details.jpg</v>
      </c>
      <c r="P5" t="str">
        <f t="shared" si="3"/>
        <v/>
      </c>
      <c r="Q5" t="str">
        <f t="shared" si="4"/>
        <v/>
      </c>
      <c r="R5" t="str">
        <f t="shared" si="5"/>
        <v/>
      </c>
      <c r="S5" t="str">
        <f t="shared" si="6"/>
        <v/>
      </c>
      <c r="T5" t="str">
        <f t="shared" si="7"/>
        <v/>
      </c>
      <c r="U5" t="str">
        <f t="shared" si="8"/>
        <v/>
      </c>
      <c r="V5" s="43">
        <f>MATCH(G5,options!$D$1:$D$20,0)</f>
        <v>2</v>
      </c>
    </row>
    <row r="6" spans="1:22" ht="14" x14ac:dyDescent="0.15">
      <c r="A6" s="39" t="s">
        <v>375</v>
      </c>
      <c r="B6" s="49" t="s">
        <v>376</v>
      </c>
      <c r="C6" s="42" t="b">
        <f>FALSE()</f>
        <v>0</v>
      </c>
      <c r="D6" t="b">
        <f>FALSE()</f>
        <v>0</v>
      </c>
      <c r="E6" s="59">
        <v>5714401574033</v>
      </c>
      <c r="F6" s="38" t="s">
        <v>595</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38" t="s">
        <v>633</v>
      </c>
      <c r="L6" s="46" t="b">
        <v>0</v>
      </c>
      <c r="M6" s="47" t="str">
        <f t="shared" ref="M6:M11" si="9">IF(ISBLANK(K6),"",IF(L6, "https://raw.githubusercontent.com/PatrickVibild/TellusAmazonPictures/master/pictures/"&amp;K6&amp;"/1.jpg","https://download.lenovo.com/Images/Parts/"&amp;K6&amp;"/"&amp;K6&amp;"_A.jpg"))</f>
        <v>https://download.lenovo.com/Images/Parts/01ER517/01ER517_A.jpg</v>
      </c>
      <c r="N6" s="47" t="str">
        <f t="shared" ref="N6:N11" si="10">IF(ISBLANK(K6),"",IF(L6, "https://raw.githubusercontent.com/PatrickVibild/TellusAmazonPictures/master/pictures/"&amp;K6&amp;"/2.jpg","https://download.lenovo.com/Images/Parts/"&amp;K6&amp;"/"&amp;K6&amp;"_B.jpg"))</f>
        <v>https://download.lenovo.com/Images/Parts/01ER517/01ER517_B.jpg</v>
      </c>
      <c r="O6" s="48" t="str">
        <f t="shared" ref="O6:O11"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43">
        <f>MATCH(G6,options!$D$1:$D$20,0)</f>
        <v>3</v>
      </c>
    </row>
    <row r="7" spans="1:22" ht="14" x14ac:dyDescent="0.15">
      <c r="A7" s="39" t="s">
        <v>378</v>
      </c>
      <c r="B7" s="50" t="str">
        <f>IF(B6=options!C1,"41","41")</f>
        <v>41</v>
      </c>
      <c r="C7" s="42" t="b">
        <f>FALSE()</f>
        <v>0</v>
      </c>
      <c r="D7" t="b">
        <f>FALSE()</f>
        <v>0</v>
      </c>
      <c r="E7" s="59">
        <v>5714401574040</v>
      </c>
      <c r="F7" s="38" t="s">
        <v>596</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38" t="s">
        <v>634</v>
      </c>
      <c r="L7" s="46" t="b">
        <v>0</v>
      </c>
      <c r="M7" s="47" t="str">
        <f t="shared" si="9"/>
        <v>https://download.lenovo.com/Images/Parts/01EN938/01EN938_A.jpg</v>
      </c>
      <c r="N7" s="47" t="str">
        <f t="shared" si="10"/>
        <v>https://download.lenovo.com/Images/Parts/01EN938/01EN938_B.jpg</v>
      </c>
      <c r="O7" s="48" t="str">
        <f t="shared" si="11"/>
        <v>https://download.lenovo.com/Images/Parts/01EN938/01EN938_details.jpg</v>
      </c>
      <c r="P7" t="str">
        <f t="shared" si="3"/>
        <v/>
      </c>
      <c r="Q7" t="str">
        <f t="shared" si="4"/>
        <v/>
      </c>
      <c r="R7" t="str">
        <f t="shared" si="5"/>
        <v/>
      </c>
      <c r="S7" t="str">
        <f t="shared" si="6"/>
        <v/>
      </c>
      <c r="T7" t="str">
        <f t="shared" si="7"/>
        <v/>
      </c>
      <c r="U7" t="str">
        <f t="shared" si="8"/>
        <v/>
      </c>
      <c r="V7" s="43">
        <f>MATCH(G7,options!$D$1:$D$20,0)</f>
        <v>4</v>
      </c>
    </row>
    <row r="8" spans="1:22" ht="14" x14ac:dyDescent="0.15">
      <c r="A8" s="39" t="s">
        <v>380</v>
      </c>
      <c r="B8" s="50" t="str">
        <f>IF(B6=options!C1,"17","17")</f>
        <v>17</v>
      </c>
      <c r="C8" s="42" t="b">
        <f>FALSE()</f>
        <v>0</v>
      </c>
      <c r="D8" t="b">
        <f>FALSE()</f>
        <v>0</v>
      </c>
      <c r="E8" s="59">
        <v>5714401574057</v>
      </c>
      <c r="F8" s="38" t="s">
        <v>597</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38" t="s">
        <v>635</v>
      </c>
      <c r="L8" s="46" t="b">
        <v>0</v>
      </c>
      <c r="M8" s="47" t="str">
        <f t="shared" si="9"/>
        <v>https://download.lenovo.com/Images/Parts/01ER529/01ER529_A.jpg</v>
      </c>
      <c r="N8" s="47" t="str">
        <f t="shared" si="10"/>
        <v>https://download.lenovo.com/Images/Parts/01ER529/01ER529_B.jpg</v>
      </c>
      <c r="O8" s="48" t="str">
        <f t="shared" si="11"/>
        <v>https://download.lenovo.com/Images/Parts/01ER529/01ER529_details.jpg</v>
      </c>
      <c r="P8" t="str">
        <f t="shared" si="3"/>
        <v/>
      </c>
      <c r="Q8" t="str">
        <f t="shared" si="4"/>
        <v/>
      </c>
      <c r="R8" t="str">
        <f t="shared" si="5"/>
        <v/>
      </c>
      <c r="S8" t="str">
        <f t="shared" si="6"/>
        <v/>
      </c>
      <c r="T8" t="str">
        <f t="shared" si="7"/>
        <v/>
      </c>
      <c r="U8" t="str">
        <f t="shared" si="8"/>
        <v/>
      </c>
      <c r="V8" s="43">
        <f>MATCH(G8,options!$D$1:$D$20,0)</f>
        <v>5</v>
      </c>
    </row>
    <row r="9" spans="1:22" ht="14" x14ac:dyDescent="0.15">
      <c r="A9" s="39" t="s">
        <v>382</v>
      </c>
      <c r="B9" s="50" t="str">
        <f>IF(B6=options!C1,"5","5")</f>
        <v>5</v>
      </c>
      <c r="C9" s="42" t="b">
        <f>FALSE()</f>
        <v>0</v>
      </c>
      <c r="D9" t="b">
        <f>FALSE()</f>
        <v>0</v>
      </c>
      <c r="E9" s="59">
        <v>5714401574064</v>
      </c>
      <c r="F9" s="38" t="s">
        <v>598</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38" t="s">
        <v>636</v>
      </c>
      <c r="L9" s="46" t="b">
        <v>0</v>
      </c>
      <c r="M9" s="47" t="str">
        <f t="shared" si="9"/>
        <v>https://download.lenovo.com/Images/Parts/01ER540/01ER540_A.jpg</v>
      </c>
      <c r="N9" s="47" t="str">
        <f t="shared" si="10"/>
        <v>https://download.lenovo.com/Images/Parts/01ER540/01ER540_B.jpg</v>
      </c>
      <c r="O9" s="48" t="str">
        <f t="shared" si="11"/>
        <v>https://download.lenovo.com/Images/Parts/01ER540/01ER540_details.jpg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384</v>
      </c>
      <c r="B10" s="51"/>
      <c r="C10" s="42" t="b">
        <f>FALSE()</f>
        <v>0</v>
      </c>
      <c r="D10" s="42" t="b">
        <f>FALSE()</f>
        <v>0</v>
      </c>
      <c r="E10" s="59">
        <v>5714401574071</v>
      </c>
      <c r="F10" s="38" t="s">
        <v>599</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38" t="s">
        <v>620</v>
      </c>
      <c r="L10" s="46" t="b">
        <v>0</v>
      </c>
      <c r="M10" s="47" t="str">
        <f t="shared" si="9"/>
        <v>https://download.lenovo.com/Images/Parts/01EN934/01EN934_A.jpg</v>
      </c>
      <c r="N10" s="47" t="str">
        <f t="shared" si="10"/>
        <v>https://download.lenovo.com/Images/Parts/01EN934/01EN934_B.jpg</v>
      </c>
      <c r="O10" s="48" t="str">
        <f t="shared" si="11"/>
        <v>https://download.lenovo.com/Images/Parts/01EN934/01EN934_details.jpg</v>
      </c>
      <c r="P10" t="str">
        <f t="shared" ref="P10:P52" si="12">IF(ISBLANK(K10),"",IF(L10, "https://raw.githubusercontent.com/PatrickVibild/TellusAmazonPictures/master/pictures/"&amp;K10&amp;"/4.jpg", ""))</f>
        <v/>
      </c>
      <c r="Q10" t="str">
        <f t="shared" ref="Q10:Q52" si="13">IF(ISBLANK(K10),"",IF(L10, "https://raw.githubusercontent.com/PatrickVibild/TellusAmazonPictures/master/pictures/"&amp;K10&amp;"/5.jpg", ""))</f>
        <v/>
      </c>
      <c r="R10" t="str">
        <f t="shared" ref="R10:R52" si="14">IF(ISBLANK(K10),"",IF(L10, "https://raw.githubusercontent.com/PatrickVibild/TellusAmazonPictures/master/pictures/"&amp;K10&amp;"/6.jpg", ""))</f>
        <v/>
      </c>
      <c r="S10" t="str">
        <f t="shared" ref="S10:S52" si="15">IF(ISBLANK(K10),"",IF(L10, "https://raw.githubusercontent.com/PatrickVibild/TellusAmazonPictures/master/pictures/"&amp;K10&amp;"/7.jpg", ""))</f>
        <v/>
      </c>
      <c r="T10" t="str">
        <f t="shared" ref="T10:T52" si="16">IF(ISBLANK(K10),"",IF(L10, "https://raw.githubusercontent.com/PatrickVibild/TellusAmazonPictures/master/pictures/"&amp;K10&amp;"/8.jpg",""))</f>
        <v/>
      </c>
      <c r="U10" t="str">
        <f t="shared" ref="U10:U52" si="17">IF(ISBLANK(K10),"",IF(L10, "https://raw.githubusercontent.com/PatrickVibild/TellusAmazonPictures/master/pictures/"&amp;K10&amp;"/9.jpg", ""))</f>
        <v/>
      </c>
      <c r="V10" s="43">
        <f>MATCH(G10,options!$D$1:$D$20,0)</f>
        <v>7</v>
      </c>
    </row>
    <row r="11" spans="1:22" ht="14" x14ac:dyDescent="0.15">
      <c r="A11" s="39" t="s">
        <v>386</v>
      </c>
      <c r="B11" s="41">
        <v>150</v>
      </c>
      <c r="C11" s="42" t="b">
        <f>FALSE()</f>
        <v>0</v>
      </c>
      <c r="D11" s="42" t="b">
        <f>FALSE()</f>
        <v>0</v>
      </c>
      <c r="E11" s="59">
        <v>5714401574088</v>
      </c>
      <c r="F11" s="38" t="s">
        <v>600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0</v>
      </c>
      <c r="K11" s="38" t="s">
        <v>621</v>
      </c>
      <c r="L11" s="46" t="b">
        <v>0</v>
      </c>
      <c r="M11" s="47" t="str">
        <f t="shared" si="9"/>
        <v>https://download.lenovo.com/Images/Parts/01EN935/01EN935_A.jpg</v>
      </c>
      <c r="N11" s="47" t="str">
        <f t="shared" si="10"/>
        <v>https://download.lenovo.com/Images/Parts/01EN935/01EN935_B.jpg</v>
      </c>
      <c r="O11" s="48" t="str">
        <f t="shared" si="11"/>
        <v>https://download.lenovo.com/Images/Parts/01EN935/01EN935_details.jpg</v>
      </c>
      <c r="P11" t="str">
        <f t="shared" si="12"/>
        <v/>
      </c>
      <c r="Q11" t="str">
        <f t="shared" si="13"/>
        <v/>
      </c>
      <c r="R11" t="str">
        <f t="shared" si="14"/>
        <v/>
      </c>
      <c r="S11" t="str">
        <f t="shared" si="15"/>
        <v/>
      </c>
      <c r="T11" t="str">
        <f t="shared" si="16"/>
        <v/>
      </c>
      <c r="U11" t="str">
        <f t="shared" si="17"/>
        <v/>
      </c>
      <c r="V11" s="43">
        <f>MATCH(G11,options!$D$1:$D$20,0)</f>
        <v>8</v>
      </c>
    </row>
    <row r="12" spans="1:22" ht="14" x14ac:dyDescent="0.15">
      <c r="B12" s="51"/>
      <c r="C12" s="42" t="b">
        <f>FALSE()</f>
        <v>0</v>
      </c>
      <c r="D12" s="42" t="b">
        <f>FALSE()</f>
        <v>0</v>
      </c>
      <c r="E12" s="59">
        <v>5714401574095</v>
      </c>
      <c r="F12" s="38" t="s">
        <v>601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0</v>
      </c>
      <c r="K12" s="38" t="s">
        <v>622</v>
      </c>
      <c r="L12" s="46" t="b">
        <v>0</v>
      </c>
      <c r="M12" s="47" t="str">
        <f t="shared" ref="M12:M52" si="18">IF(ISBLANK(K12),"",IF(L12, "https://raw.githubusercontent.com/PatrickVibild/TellusAmazonPictures/master/pictures/"&amp;K12&amp;"/1.jpg","https://download.lenovo.com/Images/Parts/"&amp;K12&amp;"/"&amp;K12&amp;"_A.jpg"))</f>
        <v>https://download.lenovo.com/Images/Parts/01ER508/01ER508_A.jpg</v>
      </c>
      <c r="N12" s="47" t="str">
        <f t="shared" ref="N12:N52" si="19">IF(ISBLANK(K12),"",IF(L12, "https://raw.githubusercontent.com/PatrickVibild/TellusAmazonPictures/master/pictures/"&amp;K12&amp;"/2.jpg","https://download.lenovo.com/Images/Parts/"&amp;K12&amp;"/"&amp;K12&amp;"_B.jpg"))</f>
        <v>https://download.lenovo.com/Images/Parts/01ER508/01ER508_B.jpg</v>
      </c>
      <c r="O12" s="48" t="str">
        <f t="shared" ref="O12:O52" si="20">IF(ISBLANK(K12),"",IF(L12, "https://raw.githubusercontent.com/PatrickVibild/TellusAmazonPictures/master/pictures/"&amp;K12&amp;"/3.jpg","https://download.lenovo.com/Images/Parts/"&amp;K12&amp;"/"&amp;K12&amp;"_details.jpg"))</f>
        <v>https://download.lenovo.com/Images/Parts/01ER508/01ER508_details.jpg</v>
      </c>
      <c r="P12" t="str">
        <f t="shared" si="12"/>
        <v/>
      </c>
      <c r="Q12" t="str">
        <f t="shared" si="13"/>
        <v/>
      </c>
      <c r="R12" t="str">
        <f t="shared" si="14"/>
        <v/>
      </c>
      <c r="S12" t="str">
        <f t="shared" si="15"/>
        <v/>
      </c>
      <c r="T12" t="str">
        <f t="shared" si="16"/>
        <v/>
      </c>
      <c r="U12" t="str">
        <f t="shared" si="17"/>
        <v/>
      </c>
      <c r="V12" s="43">
        <f>MATCH(G12,options!$D$1:$D$20,0)</f>
        <v>20</v>
      </c>
    </row>
    <row r="13" spans="1:22" ht="14" x14ac:dyDescent="0.15">
      <c r="A13" s="39" t="s">
        <v>389</v>
      </c>
      <c r="B13" s="60" t="s">
        <v>651</v>
      </c>
      <c r="C13" s="42" t="b">
        <f>FALSE()</f>
        <v>0</v>
      </c>
      <c r="D13" s="42" t="b">
        <f>FALSE()</f>
        <v>0</v>
      </c>
      <c r="E13" s="59">
        <v>5714401574101</v>
      </c>
      <c r="F13" s="38" t="s">
        <v>602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0</v>
      </c>
      <c r="K13" s="38" t="s">
        <v>623</v>
      </c>
      <c r="L13" s="46" t="b">
        <v>0</v>
      </c>
      <c r="M13" s="47" t="str">
        <f t="shared" si="18"/>
        <v>https://download.lenovo.com/Images/Parts/01ER509/01ER509_A.jpg</v>
      </c>
      <c r="N13" s="47" t="str">
        <f t="shared" si="19"/>
        <v>https://download.lenovo.com/Images/Parts/01ER509/01ER509_B.jpg</v>
      </c>
      <c r="O13" s="48" t="str">
        <f t="shared" si="20"/>
        <v>https://download.lenovo.com/Images/Parts/01ER509/01ER509_details.jpg</v>
      </c>
      <c r="P13" t="str">
        <f t="shared" si="12"/>
        <v/>
      </c>
      <c r="Q13" t="str">
        <f t="shared" si="13"/>
        <v/>
      </c>
      <c r="R13" t="str">
        <f t="shared" si="14"/>
        <v/>
      </c>
      <c r="S13" t="str">
        <f t="shared" si="15"/>
        <v/>
      </c>
      <c r="T13" t="str">
        <f t="shared" si="16"/>
        <v/>
      </c>
      <c r="U13" t="str">
        <f t="shared" si="17"/>
        <v/>
      </c>
      <c r="V13" s="43">
        <f>MATCH(G13,options!$D$1:$D$20,0)</f>
        <v>9</v>
      </c>
    </row>
    <row r="14" spans="1:22" ht="14" x14ac:dyDescent="0.15">
      <c r="A14" s="39" t="s">
        <v>391</v>
      </c>
      <c r="B14" s="60">
        <v>5714401574996</v>
      </c>
      <c r="C14" s="42" t="b">
        <f>FALSE()</f>
        <v>0</v>
      </c>
      <c r="D14" s="42" t="b">
        <f>FALSE()</f>
        <v>0</v>
      </c>
      <c r="E14" s="59">
        <v>5714401574118</v>
      </c>
      <c r="F14" s="38" t="s">
        <v>603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0</v>
      </c>
      <c r="K14" s="38" t="s">
        <v>624</v>
      </c>
      <c r="L14" s="46" t="b">
        <v>0</v>
      </c>
      <c r="M14" s="47" t="str">
        <f t="shared" si="18"/>
        <v>https://download.lenovo.com/Images/Parts/01EN943/01EN943_A.jpg</v>
      </c>
      <c r="N14" s="47" t="str">
        <f t="shared" si="19"/>
        <v>https://download.lenovo.com/Images/Parts/01EN943/01EN943_B.jpg</v>
      </c>
      <c r="O14" s="48" t="str">
        <f t="shared" si="20"/>
        <v>https://download.lenovo.com/Images/Parts/01EN943/01EN943_details.jpg</v>
      </c>
      <c r="P14" t="str">
        <f t="shared" si="12"/>
        <v/>
      </c>
      <c r="Q14" t="str">
        <f t="shared" si="13"/>
        <v/>
      </c>
      <c r="R14" t="str">
        <f t="shared" si="14"/>
        <v/>
      </c>
      <c r="S14" t="str">
        <f t="shared" si="15"/>
        <v/>
      </c>
      <c r="T14" t="str">
        <f t="shared" si="16"/>
        <v/>
      </c>
      <c r="U14" t="str">
        <f t="shared" si="17"/>
        <v/>
      </c>
      <c r="V14" s="43">
        <f>MATCH(G14,options!$D$1:$D$20,0)</f>
        <v>19</v>
      </c>
    </row>
    <row r="15" spans="1:22" ht="14" x14ac:dyDescent="0.15">
      <c r="B15" s="51"/>
      <c r="C15" s="42" t="b">
        <f>FALSE()</f>
        <v>0</v>
      </c>
      <c r="D15" s="42" t="b">
        <f>FALSE()</f>
        <v>0</v>
      </c>
      <c r="E15" s="59">
        <v>5714401574125</v>
      </c>
      <c r="F15" s="38" t="s">
        <v>604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0</v>
      </c>
      <c r="K15" s="38" t="s">
        <v>625</v>
      </c>
      <c r="L15" s="46" t="b">
        <v>0</v>
      </c>
      <c r="M15" s="47" t="str">
        <f t="shared" si="18"/>
        <v>https://download.lenovo.com/Images/Parts/01EN947/01EN947_A.jpg</v>
      </c>
      <c r="N15" s="47" t="str">
        <f t="shared" si="19"/>
        <v>https://download.lenovo.com/Images/Parts/01EN947/01EN947_B.jpg</v>
      </c>
      <c r="O15" s="48" t="str">
        <f t="shared" si="20"/>
        <v>https://download.lenovo.com/Images/Parts/01EN947/01EN947_details.jpg</v>
      </c>
      <c r="P15" t="str">
        <f t="shared" si="12"/>
        <v/>
      </c>
      <c r="Q15" t="str">
        <f t="shared" si="13"/>
        <v/>
      </c>
      <c r="R15" t="str">
        <f t="shared" si="14"/>
        <v/>
      </c>
      <c r="S15" t="str">
        <f t="shared" si="15"/>
        <v/>
      </c>
      <c r="T15" t="str">
        <f t="shared" si="16"/>
        <v/>
      </c>
      <c r="U15" t="str">
        <f t="shared" si="17"/>
        <v/>
      </c>
      <c r="V15" s="43">
        <f>MATCH(G15,options!$D$1:$D$20,0)</f>
        <v>10</v>
      </c>
    </row>
    <row r="16" spans="1:22" ht="14" x14ac:dyDescent="0.15">
      <c r="A16" s="39" t="s">
        <v>394</v>
      </c>
      <c r="B16" s="40" t="s">
        <v>395</v>
      </c>
      <c r="C16" s="42" t="b">
        <f>FALSE()</f>
        <v>0</v>
      </c>
      <c r="D16" s="42" t="b">
        <f>FALSE()</f>
        <v>0</v>
      </c>
      <c r="E16" s="59">
        <v>5714401574132</v>
      </c>
      <c r="F16" s="38" t="s">
        <v>605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0</v>
      </c>
      <c r="K16" s="38" t="s">
        <v>626</v>
      </c>
      <c r="L16" s="46" t="b">
        <v>0</v>
      </c>
      <c r="M16" s="47" t="str">
        <f t="shared" si="18"/>
        <v>https://download.lenovo.com/Images/Parts/01ER520/01ER520_A.jpg</v>
      </c>
      <c r="N16" s="47" t="str">
        <f t="shared" si="19"/>
        <v>https://download.lenovo.com/Images/Parts/01ER520/01ER520_B.jpg</v>
      </c>
      <c r="O16" s="48" t="str">
        <f t="shared" si="20"/>
        <v>https://download.lenovo.com/Images/Parts/01ER520/01ER520_details.jpg</v>
      </c>
      <c r="P16" t="str">
        <f t="shared" si="12"/>
        <v/>
      </c>
      <c r="Q16" t="str">
        <f t="shared" si="13"/>
        <v/>
      </c>
      <c r="R16" t="str">
        <f t="shared" si="14"/>
        <v/>
      </c>
      <c r="S16" t="str">
        <f t="shared" si="15"/>
        <v/>
      </c>
      <c r="T16" t="str">
        <f t="shared" si="16"/>
        <v/>
      </c>
      <c r="U16" t="str">
        <f t="shared" si="17"/>
        <v/>
      </c>
      <c r="V16" s="43">
        <f>MATCH(G16,options!$D$1:$D$20,0)</f>
        <v>11</v>
      </c>
    </row>
    <row r="17" spans="1:22" ht="14" x14ac:dyDescent="0.15">
      <c r="B17" s="51"/>
      <c r="C17" s="42" t="b">
        <f>FALSE()</f>
        <v>0</v>
      </c>
      <c r="D17" s="42" t="b">
        <f>FALSE()</f>
        <v>0</v>
      </c>
      <c r="E17" s="59">
        <v>5714401574149</v>
      </c>
      <c r="F17" s="38" t="s">
        <v>606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0</v>
      </c>
      <c r="K17" s="38"/>
      <c r="L17" s="46" t="b">
        <v>0</v>
      </c>
      <c r="M17" s="47" t="str">
        <f t="shared" si="18"/>
        <v/>
      </c>
      <c r="N17" s="47" t="str">
        <f t="shared" si="19"/>
        <v/>
      </c>
      <c r="O17" s="48" t="str">
        <f t="shared" si="20"/>
        <v/>
      </c>
      <c r="P17" t="str">
        <f t="shared" si="12"/>
        <v/>
      </c>
      <c r="Q17" t="str">
        <f t="shared" si="13"/>
        <v/>
      </c>
      <c r="R17" t="str">
        <f t="shared" si="14"/>
        <v/>
      </c>
      <c r="S17" t="str">
        <f t="shared" si="15"/>
        <v/>
      </c>
      <c r="T17" t="str">
        <f t="shared" si="16"/>
        <v/>
      </c>
      <c r="U17" t="str">
        <f t="shared" si="17"/>
        <v/>
      </c>
      <c r="V17" s="43">
        <f>MATCH(G17,options!$D$1:$D$20,0)</f>
        <v>12</v>
      </c>
    </row>
    <row r="18" spans="1:22" ht="14" x14ac:dyDescent="0.15">
      <c r="A18" s="39" t="s">
        <v>398</v>
      </c>
      <c r="B18" s="41">
        <v>5</v>
      </c>
      <c r="C18" s="42" t="b">
        <f>FALSE()</f>
        <v>0</v>
      </c>
      <c r="D18" s="42" t="b">
        <f>FALSE()</f>
        <v>0</v>
      </c>
      <c r="E18" s="59">
        <v>5714401574156</v>
      </c>
      <c r="F18" s="38" t="s">
        <v>607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0</v>
      </c>
      <c r="K18" s="38" t="s">
        <v>627</v>
      </c>
      <c r="L18" s="46" t="b">
        <v>0</v>
      </c>
      <c r="M18" s="47" t="str">
        <f t="shared" si="18"/>
        <v>https://download.lenovo.com/Images/Parts/01EN950/01EN950_A.jpg</v>
      </c>
      <c r="N18" s="47" t="str">
        <f t="shared" si="19"/>
        <v>https://download.lenovo.com/Images/Parts/01EN950/01EN950_B.jpg</v>
      </c>
      <c r="O18" s="48" t="str">
        <f t="shared" si="20"/>
        <v>https://download.lenovo.com/Images/Parts/01EN950/01EN950_details.jpg</v>
      </c>
      <c r="P18" t="str">
        <f t="shared" si="12"/>
        <v/>
      </c>
      <c r="Q18" t="str">
        <f t="shared" si="13"/>
        <v/>
      </c>
      <c r="R18" t="str">
        <f t="shared" si="14"/>
        <v/>
      </c>
      <c r="S18" t="str">
        <f t="shared" si="15"/>
        <v/>
      </c>
      <c r="T18" t="str">
        <f t="shared" si="16"/>
        <v/>
      </c>
      <c r="U18" t="str">
        <f t="shared" si="17"/>
        <v/>
      </c>
      <c r="V18" s="43">
        <f>MATCH(G18,options!$D$1:$D$20,0)</f>
        <v>13</v>
      </c>
    </row>
    <row r="19" spans="1:22" ht="14" x14ac:dyDescent="0.15">
      <c r="B19" s="51"/>
      <c r="C19" s="42" t="b">
        <f>FALSE()</f>
        <v>0</v>
      </c>
      <c r="D19" s="42" t="b">
        <f>FALSE()</f>
        <v>0</v>
      </c>
      <c r="E19" s="59">
        <v>5714401574163</v>
      </c>
      <c r="F19" s="38" t="s">
        <v>608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0</v>
      </c>
      <c r="K19" s="38" t="s">
        <v>628</v>
      </c>
      <c r="L19" s="46" t="b">
        <v>0</v>
      </c>
      <c r="M19" s="47" t="str">
        <f t="shared" si="18"/>
        <v>https://download.lenovo.com/Images/Parts/01EN954/01EN954_A.jpg</v>
      </c>
      <c r="N19" s="47" t="str">
        <f t="shared" si="19"/>
        <v>https://download.lenovo.com/Images/Parts/01EN954/01EN954_B.jpg</v>
      </c>
      <c r="O19" s="48" t="str">
        <f t="shared" si="20"/>
        <v>https://download.lenovo.com/Images/Parts/01EN954/01EN954_details.jpg</v>
      </c>
      <c r="P19" t="str">
        <f t="shared" si="12"/>
        <v/>
      </c>
      <c r="Q19" t="str">
        <f t="shared" si="13"/>
        <v/>
      </c>
      <c r="R19" t="str">
        <f t="shared" si="14"/>
        <v/>
      </c>
      <c r="S19" t="str">
        <f t="shared" si="15"/>
        <v/>
      </c>
      <c r="T19" t="str">
        <f t="shared" si="16"/>
        <v/>
      </c>
      <c r="U19" t="str">
        <f t="shared" si="17"/>
        <v/>
      </c>
      <c r="V19" s="43">
        <f>MATCH(G19,options!$D$1:$D$20,0)</f>
        <v>14</v>
      </c>
    </row>
    <row r="20" spans="1:22" ht="14" x14ac:dyDescent="0.15">
      <c r="A20" s="39" t="s">
        <v>401</v>
      </c>
      <c r="B20" s="52" t="s">
        <v>402</v>
      </c>
      <c r="C20" s="42" t="b">
        <f>FALSE()</f>
        <v>0</v>
      </c>
      <c r="D20" s="42" t="b">
        <f>FALSE()</f>
        <v>0</v>
      </c>
      <c r="E20" s="59">
        <v>5714401574170</v>
      </c>
      <c r="F20" s="38" t="s">
        <v>609</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0</v>
      </c>
      <c r="K20" s="38" t="s">
        <v>629</v>
      </c>
      <c r="L20" s="46" t="b">
        <v>0</v>
      </c>
      <c r="M20" s="47" t="str">
        <f t="shared" si="18"/>
        <v>https://download.lenovo.com/Images/Parts/01EN955/01EN955_A.jpg</v>
      </c>
      <c r="N20" s="47" t="str">
        <f t="shared" si="19"/>
        <v>https://download.lenovo.com/Images/Parts/01EN955/01EN955_B.jpg</v>
      </c>
      <c r="O20" s="48" t="str">
        <f t="shared" si="20"/>
        <v>https://download.lenovo.com/Images/Parts/01EN955/01EN955_details.jpg</v>
      </c>
      <c r="P20" t="str">
        <f t="shared" si="12"/>
        <v/>
      </c>
      <c r="Q20" t="str">
        <f t="shared" si="13"/>
        <v/>
      </c>
      <c r="R20" t="str">
        <f t="shared" si="14"/>
        <v/>
      </c>
      <c r="S20" t="str">
        <f t="shared" si="15"/>
        <v/>
      </c>
      <c r="T20" t="str">
        <f t="shared" si="16"/>
        <v/>
      </c>
      <c r="U20" t="str">
        <f t="shared" si="17"/>
        <v/>
      </c>
      <c r="V20" s="43">
        <f>MATCH(G20,options!$D$1:$D$20,0)</f>
        <v>15</v>
      </c>
    </row>
    <row r="21" spans="1:22" ht="14" x14ac:dyDescent="0.15">
      <c r="B21" s="51"/>
      <c r="C21" s="42" t="b">
        <f>FALSE()</f>
        <v>0</v>
      </c>
      <c r="D21" s="42" t="b">
        <f>FALSE()</f>
        <v>0</v>
      </c>
      <c r="E21" s="59">
        <v>5714401574187</v>
      </c>
      <c r="F21" s="38" t="s">
        <v>610</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0</v>
      </c>
      <c r="K21" s="38" t="s">
        <v>637</v>
      </c>
      <c r="L21" s="46" t="b">
        <v>0</v>
      </c>
      <c r="M21" s="47" t="str">
        <f t="shared" si="18"/>
        <v>https://download.lenovo.com/Images/Parts/01ER530/01ER530_A.jpg</v>
      </c>
      <c r="N21" s="47" t="str">
        <f t="shared" si="19"/>
        <v>https://download.lenovo.com/Images/Parts/01ER530/01ER530_B.jpg</v>
      </c>
      <c r="O21" s="48" t="str">
        <f t="shared" si="20"/>
        <v>https://download.lenovo.com/Images/Parts/01ER530/01ER530_details.jpg</v>
      </c>
      <c r="P21" t="str">
        <f t="shared" si="12"/>
        <v/>
      </c>
      <c r="Q21" t="str">
        <f t="shared" si="13"/>
        <v/>
      </c>
      <c r="R21" t="str">
        <f t="shared" si="14"/>
        <v/>
      </c>
      <c r="S21" t="str">
        <f t="shared" si="15"/>
        <v/>
      </c>
      <c r="T21" t="str">
        <f t="shared" si="16"/>
        <v/>
      </c>
      <c r="U21" t="str">
        <f t="shared" si="17"/>
        <v/>
      </c>
      <c r="V21" s="43">
        <f>MATCH(G21,options!$D$1:$D$20,0)</f>
        <v>16</v>
      </c>
    </row>
    <row r="22" spans="1:22" ht="14" x14ac:dyDescent="0.15">
      <c r="B22" s="51"/>
      <c r="C22" s="42" t="b">
        <f>FALSE()</f>
        <v>0</v>
      </c>
      <c r="D22" s="42" t="b">
        <f>FALSE()</f>
        <v>0</v>
      </c>
      <c r="E22" s="59">
        <v>5714401574194</v>
      </c>
      <c r="F22" s="38" t="s">
        <v>611</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38" t="s">
        <v>630</v>
      </c>
      <c r="L22" s="46" t="b">
        <v>0</v>
      </c>
      <c r="M22" s="47" t="str">
        <f t="shared" si="18"/>
        <v>https://download.lenovo.com/Images/Parts/01ER523/01ER523_A.jpg</v>
      </c>
      <c r="N22" s="47" t="str">
        <f t="shared" si="19"/>
        <v>https://download.lenovo.com/Images/Parts/01ER523/01ER523_B.jpg</v>
      </c>
      <c r="O22" s="48" t="str">
        <f t="shared" si="20"/>
        <v>https://download.lenovo.com/Images/Parts/01ER523/01ER523_details.jpg</v>
      </c>
      <c r="P22" t="str">
        <f t="shared" si="12"/>
        <v/>
      </c>
      <c r="Q22" t="str">
        <f t="shared" si="13"/>
        <v/>
      </c>
      <c r="R22" t="str">
        <f t="shared" si="14"/>
        <v/>
      </c>
      <c r="S22" t="str">
        <f t="shared" si="15"/>
        <v/>
      </c>
      <c r="T22" t="str">
        <f t="shared" si="16"/>
        <v/>
      </c>
      <c r="U22" t="str">
        <f t="shared" si="17"/>
        <v/>
      </c>
      <c r="V22" s="43">
        <f>MATCH(G22,options!$D$1:$D$20,0)</f>
        <v>17</v>
      </c>
    </row>
    <row r="23" spans="1:22" ht="56" x14ac:dyDescent="0.15">
      <c r="A23" s="39" t="s">
        <v>406</v>
      </c>
      <c r="B23" s="40"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f>FALSE()</f>
        <v>0</v>
      </c>
      <c r="D23" s="42" t="b">
        <f>FALSE()</f>
        <v>0</v>
      </c>
      <c r="E23" s="59">
        <v>5714401574200</v>
      </c>
      <c r="F23" s="38" t="s">
        <v>612</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38" t="s">
        <v>638</v>
      </c>
      <c r="L23" s="46" t="b">
        <v>0</v>
      </c>
      <c r="M23" s="47" t="str">
        <f t="shared" si="18"/>
        <v>https://download.lenovo.com/Images/Parts/01ER500/01ER500_A.jpg</v>
      </c>
      <c r="N23" s="47" t="str">
        <f t="shared" si="19"/>
        <v>https://download.lenovo.com/Images/Parts/01ER500/01ER500_B.jpg</v>
      </c>
      <c r="O23" s="48" t="str">
        <f t="shared" si="20"/>
        <v>https://download.lenovo.com/Images/Parts/01ER500/01ER500_details.jpg</v>
      </c>
      <c r="P23" t="str">
        <f t="shared" si="12"/>
        <v/>
      </c>
      <c r="Q23" t="str">
        <f t="shared" si="13"/>
        <v/>
      </c>
      <c r="R23" t="str">
        <f t="shared" si="14"/>
        <v/>
      </c>
      <c r="S23" t="str">
        <f t="shared" si="15"/>
        <v/>
      </c>
      <c r="T23" t="str">
        <f t="shared" si="16"/>
        <v/>
      </c>
      <c r="U23" t="str">
        <f t="shared" si="17"/>
        <v/>
      </c>
      <c r="V23" s="43">
        <f>MATCH(G23,options!$D$1:$D$20,0)</f>
        <v>18</v>
      </c>
    </row>
    <row r="24" spans="1:22" ht="70" x14ac:dyDescent="0.15">
      <c r="A24" s="39" t="s">
        <v>408</v>
      </c>
      <c r="B24" s="40"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59"/>
      <c r="F24" s="38"/>
      <c r="G24" s="43"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44" t="b">
        <f>TRUE()</f>
        <v>1</v>
      </c>
      <c r="J24" s="45" t="b">
        <v>1</v>
      </c>
      <c r="K24" s="38" t="s">
        <v>613</v>
      </c>
      <c r="L24" s="46" t="b">
        <v>1</v>
      </c>
      <c r="M24" s="47" t="str">
        <f t="shared" si="18"/>
        <v>https://raw.githubusercontent.com/PatrickVibild/TellusAmazonPictures/master/pictures/Lenovo/T570/BL/DE/1.jpg</v>
      </c>
      <c r="N24" s="47" t="str">
        <f t="shared" si="19"/>
        <v>https://raw.githubusercontent.com/PatrickVibild/TellusAmazonPictures/master/pictures/Lenovo/T570/BL/DE/2.jpg</v>
      </c>
      <c r="O24" s="48" t="str">
        <f t="shared" si="20"/>
        <v>https://raw.githubusercontent.com/PatrickVibild/TellusAmazonPictures/master/pictures/Lenovo/T570/BL/DE/3.jpg</v>
      </c>
      <c r="P24" t="str">
        <f t="shared" si="12"/>
        <v>https://raw.githubusercontent.com/PatrickVibild/TellusAmazonPictures/master/pictures/Lenovo/T570/BL/DE/4.jpg</v>
      </c>
      <c r="Q24" t="str">
        <f t="shared" si="13"/>
        <v>https://raw.githubusercontent.com/PatrickVibild/TellusAmazonPictures/master/pictures/Lenovo/T570/BL/DE/5.jpg</v>
      </c>
      <c r="R24" t="str">
        <f t="shared" si="14"/>
        <v>https://raw.githubusercontent.com/PatrickVibild/TellusAmazonPictures/master/pictures/Lenovo/T570/BL/DE/6.jpg</v>
      </c>
      <c r="S24" t="str">
        <f t="shared" si="15"/>
        <v>https://raw.githubusercontent.com/PatrickVibild/TellusAmazonPictures/master/pictures/Lenovo/T570/BL/DE/7.jpg</v>
      </c>
      <c r="T24" t="str">
        <f t="shared" si="16"/>
        <v>https://raw.githubusercontent.com/PatrickVibild/TellusAmazonPictures/master/pictures/Lenovo/T570/BL/DE/8.jpg</v>
      </c>
      <c r="U24" t="str">
        <f t="shared" si="17"/>
        <v>https://raw.githubusercontent.com/PatrickVibild/TellusAmazonPictures/master/pictures/Lenovo/T570/BL/DE/9.jpg</v>
      </c>
      <c r="V24" s="43">
        <f>MATCH(G24,options!$D$1:$D$20,0)</f>
        <v>1</v>
      </c>
    </row>
    <row r="25" spans="1:22" ht="56" x14ac:dyDescent="0.15">
      <c r="A25" s="39" t="s">
        <v>409</v>
      </c>
      <c r="B25" s="40"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42"/>
      <c r="D25" s="42"/>
      <c r="E25" s="59"/>
      <c r="F25" s="38"/>
      <c r="G25" s="43"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44" t="b">
        <f>TRUE()</f>
        <v>1</v>
      </c>
      <c r="J25" s="45" t="b">
        <v>1</v>
      </c>
      <c r="K25" s="38" t="s">
        <v>614</v>
      </c>
      <c r="L25" s="46" t="b">
        <v>1</v>
      </c>
      <c r="M25" s="47" t="str">
        <f t="shared" si="18"/>
        <v>https://raw.githubusercontent.com/PatrickVibild/TellusAmazonPictures/master/pictures/Lenovo/T570/BL/FR/1.jpg</v>
      </c>
      <c r="N25" s="47" t="str">
        <f t="shared" si="19"/>
        <v>https://raw.githubusercontent.com/PatrickVibild/TellusAmazonPictures/master/pictures/Lenovo/T570/BL/FR/2.jpg</v>
      </c>
      <c r="O25" s="48" t="str">
        <f t="shared" si="20"/>
        <v>https://raw.githubusercontent.com/PatrickVibild/TellusAmazonPictures/master/pictures/Lenovo/T570/BL/FR/3.jpg</v>
      </c>
      <c r="P25" t="str">
        <f t="shared" si="12"/>
        <v>https://raw.githubusercontent.com/PatrickVibild/TellusAmazonPictures/master/pictures/Lenovo/T570/BL/FR/4.jpg</v>
      </c>
      <c r="Q25" t="str">
        <f t="shared" si="13"/>
        <v>https://raw.githubusercontent.com/PatrickVibild/TellusAmazonPictures/master/pictures/Lenovo/T570/BL/FR/5.jpg</v>
      </c>
      <c r="R25" t="str">
        <f t="shared" si="14"/>
        <v>https://raw.githubusercontent.com/PatrickVibild/TellusAmazonPictures/master/pictures/Lenovo/T570/BL/FR/6.jpg</v>
      </c>
      <c r="S25" t="str">
        <f t="shared" si="15"/>
        <v>https://raw.githubusercontent.com/PatrickVibild/TellusAmazonPictures/master/pictures/Lenovo/T570/BL/FR/7.jpg</v>
      </c>
      <c r="T25" t="str">
        <f t="shared" si="16"/>
        <v>https://raw.githubusercontent.com/PatrickVibild/TellusAmazonPictures/master/pictures/Lenovo/T570/BL/FR/8.jpg</v>
      </c>
      <c r="U25" t="str">
        <f t="shared" si="17"/>
        <v>https://raw.githubusercontent.com/PatrickVibild/TellusAmazonPictures/master/pictures/Lenovo/T570/BL/FR/9.jpg</v>
      </c>
      <c r="V25" s="43">
        <f>MATCH(G25,options!$D$1:$D$20,0)</f>
        <v>2</v>
      </c>
    </row>
    <row r="26" spans="1:22" ht="28" x14ac:dyDescent="0.15">
      <c r="A26" s="39" t="s">
        <v>410</v>
      </c>
      <c r="B26" s="40"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42"/>
      <c r="D26" s="42"/>
      <c r="E26" s="59"/>
      <c r="F26" s="38"/>
      <c r="G26" s="43"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44" t="b">
        <f>TRUE()</f>
        <v>1</v>
      </c>
      <c r="J26" s="45" t="b">
        <v>1</v>
      </c>
      <c r="K26" s="38" t="s">
        <v>615</v>
      </c>
      <c r="L26" s="46" t="b">
        <v>1</v>
      </c>
      <c r="M26" s="47" t="str">
        <f t="shared" si="18"/>
        <v>https://raw.githubusercontent.com/PatrickVibild/TellusAmazonPictures/master/pictures/Lenovo/T570/BL/IT/1.jpg</v>
      </c>
      <c r="N26" s="47" t="str">
        <f t="shared" si="19"/>
        <v>https://raw.githubusercontent.com/PatrickVibild/TellusAmazonPictures/master/pictures/Lenovo/T570/BL/IT/2.jpg</v>
      </c>
      <c r="O26" s="48" t="str">
        <f t="shared" si="20"/>
        <v>https://raw.githubusercontent.com/PatrickVibild/TellusAmazonPictures/master/pictures/Lenovo/T570/BL/IT/3.jpg</v>
      </c>
      <c r="P26" t="str">
        <f t="shared" si="12"/>
        <v>https://raw.githubusercontent.com/PatrickVibild/TellusAmazonPictures/master/pictures/Lenovo/T570/BL/IT/4.jpg</v>
      </c>
      <c r="Q26" t="str">
        <f t="shared" si="13"/>
        <v>https://raw.githubusercontent.com/PatrickVibild/TellusAmazonPictures/master/pictures/Lenovo/T570/BL/IT/5.jpg</v>
      </c>
      <c r="R26" t="str">
        <f t="shared" si="14"/>
        <v>https://raw.githubusercontent.com/PatrickVibild/TellusAmazonPictures/master/pictures/Lenovo/T570/BL/IT/6.jpg</v>
      </c>
      <c r="S26" t="str">
        <f t="shared" si="15"/>
        <v>https://raw.githubusercontent.com/PatrickVibild/TellusAmazonPictures/master/pictures/Lenovo/T570/BL/IT/7.jpg</v>
      </c>
      <c r="T26" t="str">
        <f t="shared" si="16"/>
        <v>https://raw.githubusercontent.com/PatrickVibild/TellusAmazonPictures/master/pictures/Lenovo/T570/BL/IT/8.jpg</v>
      </c>
      <c r="U26" t="str">
        <f t="shared" si="17"/>
        <v>https://raw.githubusercontent.com/PatrickVibild/TellusAmazonPictures/master/pictures/Lenovo/T570/BL/IT/9.jpg</v>
      </c>
      <c r="V26" s="43">
        <f>MATCH(G26,options!$D$1:$D$20,0)</f>
        <v>3</v>
      </c>
    </row>
    <row r="27" spans="1:22" ht="56" x14ac:dyDescent="0.15">
      <c r="A27" s="39" t="s">
        <v>409</v>
      </c>
      <c r="B27" s="40"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42"/>
      <c r="D27" s="42"/>
      <c r="E27" s="59"/>
      <c r="F27" s="38"/>
      <c r="G27" s="43"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44" t="b">
        <f>TRUE()</f>
        <v>1</v>
      </c>
      <c r="J27" s="45" t="b">
        <v>1</v>
      </c>
      <c r="K27" s="38" t="s">
        <v>616</v>
      </c>
      <c r="L27" s="46" t="b">
        <v>1</v>
      </c>
      <c r="M27" s="47" t="str">
        <f t="shared" si="18"/>
        <v>https://raw.githubusercontent.com/PatrickVibild/TellusAmazonPictures/master/pictures/Lenovo/T570/BL/ES/1.jpg</v>
      </c>
      <c r="N27" s="47" t="str">
        <f t="shared" si="19"/>
        <v>https://raw.githubusercontent.com/PatrickVibild/TellusAmazonPictures/master/pictures/Lenovo/T570/BL/ES/2.jpg</v>
      </c>
      <c r="O27" s="48" t="str">
        <f t="shared" si="20"/>
        <v>https://raw.githubusercontent.com/PatrickVibild/TellusAmazonPictures/master/pictures/Lenovo/T570/BL/ES/3.jpg</v>
      </c>
      <c r="P27" t="str">
        <f t="shared" si="12"/>
        <v>https://raw.githubusercontent.com/PatrickVibild/TellusAmazonPictures/master/pictures/Lenovo/T570/BL/ES/4.jpg</v>
      </c>
      <c r="Q27" t="str">
        <f t="shared" si="13"/>
        <v>https://raw.githubusercontent.com/PatrickVibild/TellusAmazonPictures/master/pictures/Lenovo/T570/BL/ES/5.jpg</v>
      </c>
      <c r="R27" t="str">
        <f t="shared" si="14"/>
        <v>https://raw.githubusercontent.com/PatrickVibild/TellusAmazonPictures/master/pictures/Lenovo/T570/BL/ES/6.jpg</v>
      </c>
      <c r="S27" t="str">
        <f t="shared" si="15"/>
        <v>https://raw.githubusercontent.com/PatrickVibild/TellusAmazonPictures/master/pictures/Lenovo/T570/BL/ES/7.jpg</v>
      </c>
      <c r="T27" t="str">
        <f t="shared" si="16"/>
        <v>https://raw.githubusercontent.com/PatrickVibild/TellusAmazonPictures/master/pictures/Lenovo/T570/BL/ES/8.jpg</v>
      </c>
      <c r="U27" t="str">
        <f t="shared" si="17"/>
        <v>https://raw.githubusercontent.com/PatrickVibild/TellusAmazonPictures/master/pictures/Lenovo/T570/BL/ES/9.jpg</v>
      </c>
      <c r="V27" s="43">
        <f>MATCH(G27,options!$D$1:$D$20,0)</f>
        <v>4</v>
      </c>
    </row>
    <row r="28" spans="1:22" ht="28" x14ac:dyDescent="0.15">
      <c r="B28" s="53"/>
      <c r="C28" s="42"/>
      <c r="D28" s="42"/>
      <c r="E28" s="59"/>
      <c r="F28" s="38"/>
      <c r="G28" s="43"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4" t="b">
        <f>TRUE()</f>
        <v>1</v>
      </c>
      <c r="J28" s="45" t="b">
        <v>1</v>
      </c>
      <c r="K28" s="38" t="s">
        <v>617</v>
      </c>
      <c r="L28" s="46" t="b">
        <v>1</v>
      </c>
      <c r="M28" s="47" t="str">
        <f t="shared" si="18"/>
        <v>https://raw.githubusercontent.com/PatrickVibild/TellusAmazonPictures/master/pictures/Lenovo/T570/BL/UK/1.jpg</v>
      </c>
      <c r="N28" s="47" t="str">
        <f t="shared" si="19"/>
        <v>https://raw.githubusercontent.com/PatrickVibild/TellusAmazonPictures/master/pictures/Lenovo/T570/BL/UK/2.jpg</v>
      </c>
      <c r="O28" s="48" t="str">
        <f t="shared" si="20"/>
        <v>https://raw.githubusercontent.com/PatrickVibild/TellusAmazonPictures/master/pictures/Lenovo/T570/BL/UK/3.jpg</v>
      </c>
      <c r="P28" t="str">
        <f t="shared" si="12"/>
        <v>https://raw.githubusercontent.com/PatrickVibild/TellusAmazonPictures/master/pictures/Lenovo/T570/BL/UK/4.jpg</v>
      </c>
      <c r="Q28" t="str">
        <f t="shared" si="13"/>
        <v>https://raw.githubusercontent.com/PatrickVibild/TellusAmazonPictures/master/pictures/Lenovo/T570/BL/UK/5.jpg</v>
      </c>
      <c r="R28" t="str">
        <f t="shared" si="14"/>
        <v>https://raw.githubusercontent.com/PatrickVibild/TellusAmazonPictures/master/pictures/Lenovo/T570/BL/UK/6.jpg</v>
      </c>
      <c r="S28" t="str">
        <f t="shared" si="15"/>
        <v>https://raw.githubusercontent.com/PatrickVibild/TellusAmazonPictures/master/pictures/Lenovo/T570/BL/UK/7.jpg</v>
      </c>
      <c r="T28" t="str">
        <f t="shared" si="16"/>
        <v>https://raw.githubusercontent.com/PatrickVibild/TellusAmazonPictures/master/pictures/Lenovo/T570/BL/UK/8.jpg</v>
      </c>
      <c r="U28" t="str">
        <f t="shared" si="17"/>
        <v>https://raw.githubusercontent.com/PatrickVibild/TellusAmazonPictures/master/pictures/Lenovo/T570/BL/UK/9.jpg</v>
      </c>
      <c r="V28" s="43">
        <f>MATCH(G28,options!$D$1:$D$20,0)</f>
        <v>5</v>
      </c>
    </row>
    <row r="29" spans="1:22" ht="70" x14ac:dyDescent="0.15">
      <c r="A29" s="39" t="s">
        <v>411</v>
      </c>
      <c r="B29" s="40"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59"/>
      <c r="F29" s="38"/>
      <c r="G29" s="43"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44" t="b">
        <f>TRUE()</f>
        <v>1</v>
      </c>
      <c r="J29" s="45" t="b">
        <v>1</v>
      </c>
      <c r="K29" s="38" t="s">
        <v>639</v>
      </c>
      <c r="L29" s="46" t="b">
        <v>0</v>
      </c>
      <c r="M29" s="47" t="str">
        <f t="shared" si="18"/>
        <v>https://download.lenovo.com/Images/Parts/01ER581/01ER581_A.jpg</v>
      </c>
      <c r="N29" s="47" t="str">
        <f t="shared" si="19"/>
        <v>https://download.lenovo.com/Images/Parts/01ER581/01ER581_B.jpg</v>
      </c>
      <c r="O29" s="48" t="str">
        <f t="shared" si="20"/>
        <v>https://download.lenovo.com/Images/Parts/01ER581/01ER581_details.jpg</v>
      </c>
      <c r="P29" t="str">
        <f t="shared" si="12"/>
        <v/>
      </c>
      <c r="Q29" t="str">
        <f t="shared" si="13"/>
        <v/>
      </c>
      <c r="R29" t="str">
        <f t="shared" si="14"/>
        <v/>
      </c>
      <c r="S29" t="str">
        <f t="shared" si="15"/>
        <v/>
      </c>
      <c r="T29" t="str">
        <f t="shared" si="16"/>
        <v/>
      </c>
      <c r="U29" t="str">
        <f t="shared" si="17"/>
        <v/>
      </c>
      <c r="V29" s="43">
        <f>MATCH(G29,options!$D$1:$D$20,0)</f>
        <v>6</v>
      </c>
    </row>
    <row r="30" spans="1:22" ht="14" x14ac:dyDescent="0.15">
      <c r="B30" s="53"/>
      <c r="C30" s="42"/>
      <c r="D30" s="42"/>
      <c r="E30" s="59"/>
      <c r="F30" s="38"/>
      <c r="G30" s="43"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44" t="b">
        <f>TRUE()</f>
        <v>1</v>
      </c>
      <c r="J30" s="45" t="b">
        <v>1</v>
      </c>
      <c r="K30" s="38" t="s">
        <v>640</v>
      </c>
      <c r="L30" s="46" t="b">
        <v>0</v>
      </c>
      <c r="M30" s="47" t="str">
        <f t="shared" si="18"/>
        <v>https://download.lenovo.com/Images/Parts/01ER547/01ER547_A.jpg</v>
      </c>
      <c r="N30" s="47" t="str">
        <f t="shared" si="19"/>
        <v>https://download.lenovo.com/Images/Parts/01ER547/01ER547_B.jpg</v>
      </c>
      <c r="O30" s="48" t="str">
        <f t="shared" si="20"/>
        <v>https://download.lenovo.com/Images/Parts/01ER547/01ER547_details.jpg</v>
      </c>
      <c r="P30" t="str">
        <f t="shared" si="12"/>
        <v/>
      </c>
      <c r="Q30" t="str">
        <f t="shared" si="13"/>
        <v/>
      </c>
      <c r="R30" t="str">
        <f t="shared" si="14"/>
        <v/>
      </c>
      <c r="S30" t="str">
        <f t="shared" si="15"/>
        <v/>
      </c>
      <c r="T30" t="str">
        <f t="shared" si="16"/>
        <v/>
      </c>
      <c r="U30" t="str">
        <f t="shared" si="17"/>
        <v/>
      </c>
      <c r="V30" s="43">
        <f>MATCH(G30,options!$D$1:$D$20,0)</f>
        <v>7</v>
      </c>
    </row>
    <row r="31" spans="1:22" ht="56" x14ac:dyDescent="0.15">
      <c r="A31" s="39" t="s">
        <v>412</v>
      </c>
      <c r="B31" s="40"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59"/>
      <c r="F31" s="38"/>
      <c r="G31" s="43"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44" t="b">
        <f>TRUE()</f>
        <v>1</v>
      </c>
      <c r="J31" s="45" t="b">
        <v>1</v>
      </c>
      <c r="K31" s="38" t="s">
        <v>641</v>
      </c>
      <c r="L31" s="46" t="b">
        <v>0</v>
      </c>
      <c r="M31" s="47" t="str">
        <f t="shared" si="18"/>
        <v>https://download.lenovo.com/Images/Parts/01ER548/01ER548_A.jpg</v>
      </c>
      <c r="N31" s="47" t="str">
        <f t="shared" si="19"/>
        <v>https://download.lenovo.com/Images/Parts/01ER548/01ER548_B.jpg</v>
      </c>
      <c r="O31" s="48" t="str">
        <f t="shared" si="20"/>
        <v>https://download.lenovo.com/Images/Parts/01ER548/01ER548_details.jpg</v>
      </c>
      <c r="P31" t="str">
        <f t="shared" si="12"/>
        <v/>
      </c>
      <c r="Q31" t="str">
        <f t="shared" si="13"/>
        <v/>
      </c>
      <c r="R31" t="str">
        <f t="shared" si="14"/>
        <v/>
      </c>
      <c r="S31" t="str">
        <f t="shared" si="15"/>
        <v/>
      </c>
      <c r="T31" t="str">
        <f t="shared" si="16"/>
        <v/>
      </c>
      <c r="U31" t="str">
        <f t="shared" si="17"/>
        <v/>
      </c>
      <c r="V31" s="43">
        <f>MATCH(G31,options!$D$1:$D$20,0)</f>
        <v>8</v>
      </c>
    </row>
    <row r="32" spans="1:22" ht="14" x14ac:dyDescent="0.15">
      <c r="C32" s="42"/>
      <c r="D32" s="42"/>
      <c r="E32" s="59"/>
      <c r="F32" s="38"/>
      <c r="G32" s="43"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44" t="b">
        <f>TRUE()</f>
        <v>1</v>
      </c>
      <c r="J32" s="45" t="b">
        <v>1</v>
      </c>
      <c r="K32" s="38" t="s">
        <v>642</v>
      </c>
      <c r="L32" s="46" t="b">
        <v>0</v>
      </c>
      <c r="M32" s="47" t="str">
        <f t="shared" si="18"/>
        <v>https://download.lenovo.com/Images/Parts/01ER549/01ER549_A.jpg</v>
      </c>
      <c r="N32" s="47" t="str">
        <f t="shared" si="19"/>
        <v>https://download.lenovo.com/Images/Parts/01ER549/01ER549_B.jpg</v>
      </c>
      <c r="O32" s="48" t="str">
        <f t="shared" si="20"/>
        <v>https://download.lenovo.com/Images/Parts/01ER549/01ER549_details.jpg</v>
      </c>
      <c r="P32" t="str">
        <f t="shared" si="12"/>
        <v/>
      </c>
      <c r="Q32" t="str">
        <f t="shared" si="13"/>
        <v/>
      </c>
      <c r="R32" t="str">
        <f t="shared" si="14"/>
        <v/>
      </c>
      <c r="S32" t="str">
        <f t="shared" si="15"/>
        <v/>
      </c>
      <c r="T32" t="str">
        <f t="shared" si="16"/>
        <v/>
      </c>
      <c r="U32" t="str">
        <f t="shared" si="17"/>
        <v/>
      </c>
      <c r="V32" s="43">
        <f>MATCH(G32,options!$D$1:$D$20,0)</f>
        <v>20</v>
      </c>
    </row>
    <row r="33" spans="1:22" ht="14" x14ac:dyDescent="0.15">
      <c r="A33" s="39" t="s">
        <v>413</v>
      </c>
      <c r="B33" s="40"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42"/>
      <c r="D33" s="42"/>
      <c r="E33" s="59"/>
      <c r="F33" s="38"/>
      <c r="G33" s="43"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44" t="b">
        <f>TRUE()</f>
        <v>1</v>
      </c>
      <c r="J33" s="45" t="b">
        <v>1</v>
      </c>
      <c r="K33" s="38" t="s">
        <v>643</v>
      </c>
      <c r="L33" s="46" t="b">
        <v>0</v>
      </c>
      <c r="M33" s="47" t="str">
        <f t="shared" si="18"/>
        <v>https://download.lenovo.com/Images/Parts/01ER591/01ER591_A.jpg</v>
      </c>
      <c r="N33" s="47" t="str">
        <f t="shared" si="19"/>
        <v>https://download.lenovo.com/Images/Parts/01ER591/01ER591_B.jpg</v>
      </c>
      <c r="O33" s="48" t="str">
        <f t="shared" si="20"/>
        <v>https://download.lenovo.com/Images/Parts/01ER591/01ER591_details.jpg</v>
      </c>
      <c r="P33" t="str">
        <f t="shared" si="12"/>
        <v/>
      </c>
      <c r="Q33" t="str">
        <f t="shared" si="13"/>
        <v/>
      </c>
      <c r="R33" t="str">
        <f t="shared" si="14"/>
        <v/>
      </c>
      <c r="S33" t="str">
        <f t="shared" si="15"/>
        <v/>
      </c>
      <c r="T33" t="str">
        <f t="shared" si="16"/>
        <v/>
      </c>
      <c r="U33" t="str">
        <f t="shared" si="17"/>
        <v/>
      </c>
      <c r="V33" s="43">
        <f>MATCH(G33,options!$D$1:$D$20,0)</f>
        <v>9</v>
      </c>
    </row>
    <row r="34" spans="1:22" ht="14" x14ac:dyDescent="0.15">
      <c r="C34" s="42"/>
      <c r="D34" s="42"/>
      <c r="E34" s="59"/>
      <c r="F34" s="38"/>
      <c r="G34" s="43"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44" t="b">
        <f>TRUE()</f>
        <v>1</v>
      </c>
      <c r="J34" s="45" t="b">
        <v>1</v>
      </c>
      <c r="K34" s="38" t="s">
        <v>644</v>
      </c>
      <c r="L34" s="46" t="b">
        <v>0</v>
      </c>
      <c r="M34" s="47" t="str">
        <f t="shared" si="18"/>
        <v>https://download.lenovo.com/Images/Parts/01ER556/01ER556_A.jpg</v>
      </c>
      <c r="N34" s="47" t="str">
        <f t="shared" si="19"/>
        <v>https://download.lenovo.com/Images/Parts/01ER556/01ER556_B.jpg</v>
      </c>
      <c r="O34" s="48" t="str">
        <f t="shared" si="20"/>
        <v>https://download.lenovo.com/Images/Parts/01ER556/01ER556_details.jpg</v>
      </c>
      <c r="P34" t="str">
        <f t="shared" si="12"/>
        <v/>
      </c>
      <c r="Q34" t="str">
        <f t="shared" si="13"/>
        <v/>
      </c>
      <c r="R34" t="str">
        <f t="shared" si="14"/>
        <v/>
      </c>
      <c r="S34" t="str">
        <f t="shared" si="15"/>
        <v/>
      </c>
      <c r="T34" t="str">
        <f t="shared" si="16"/>
        <v/>
      </c>
      <c r="U34" t="str">
        <f t="shared" si="17"/>
        <v/>
      </c>
      <c r="V34" s="43">
        <f>MATCH(G34,options!$D$1:$D$20,0)</f>
        <v>19</v>
      </c>
    </row>
    <row r="35" spans="1:22" ht="14" x14ac:dyDescent="0.15">
      <c r="C35" s="42"/>
      <c r="D35" s="42"/>
      <c r="E35" s="59"/>
      <c r="F35" s="38"/>
      <c r="G35" s="43"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44" t="b">
        <f>TRUE()</f>
        <v>1</v>
      </c>
      <c r="J35" s="45" t="b">
        <v>1</v>
      </c>
      <c r="K35" s="38" t="s">
        <v>645</v>
      </c>
      <c r="L35" s="46" t="b">
        <v>0</v>
      </c>
      <c r="M35" s="47" t="str">
        <f t="shared" si="18"/>
        <v>https://download.lenovo.com/Images/Parts/01ER601/01ER601_A.jpg</v>
      </c>
      <c r="N35" s="47" t="str">
        <f t="shared" si="19"/>
        <v>https://download.lenovo.com/Images/Parts/01ER601/01ER601_B.jpg</v>
      </c>
      <c r="O35" s="48" t="str">
        <f t="shared" si="20"/>
        <v>https://download.lenovo.com/Images/Parts/01ER601/01ER601_details.jpg</v>
      </c>
      <c r="P35" t="str">
        <f t="shared" si="12"/>
        <v/>
      </c>
      <c r="Q35" t="str">
        <f t="shared" si="13"/>
        <v/>
      </c>
      <c r="R35" t="str">
        <f t="shared" si="14"/>
        <v/>
      </c>
      <c r="S35" t="str">
        <f t="shared" si="15"/>
        <v/>
      </c>
      <c r="T35" t="str">
        <f t="shared" si="16"/>
        <v/>
      </c>
      <c r="U35" t="str">
        <f t="shared" si="17"/>
        <v/>
      </c>
      <c r="V35" s="43">
        <f>MATCH(G35,options!$D$1:$D$20,0)</f>
        <v>10</v>
      </c>
    </row>
    <row r="36" spans="1:22" ht="14" x14ac:dyDescent="0.15">
      <c r="A36" s="39" t="s">
        <v>414</v>
      </c>
      <c r="B36" s="52" t="s">
        <v>393</v>
      </c>
      <c r="C36" s="42"/>
      <c r="D36" s="42"/>
      <c r="E36" s="59"/>
      <c r="F36" s="38"/>
      <c r="G36" s="43"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44" t="b">
        <f>TRUE()</f>
        <v>1</v>
      </c>
      <c r="J36" s="45" t="b">
        <v>1</v>
      </c>
      <c r="K36" s="38" t="s">
        <v>646</v>
      </c>
      <c r="L36" s="46" t="b">
        <v>0</v>
      </c>
      <c r="M36" s="47" t="str">
        <f t="shared" si="18"/>
        <v>https://download.lenovo.com/Images/Parts/01ER602/01ER602_A.jpg</v>
      </c>
      <c r="N36" s="47" t="str">
        <f t="shared" si="19"/>
        <v>https://download.lenovo.com/Images/Parts/01ER602/01ER602_B.jpg</v>
      </c>
      <c r="O36" s="48" t="str">
        <f t="shared" si="20"/>
        <v>https://download.lenovo.com/Images/Parts/01ER602/01ER602_details.jpg</v>
      </c>
      <c r="P36" t="str">
        <f t="shared" si="12"/>
        <v/>
      </c>
      <c r="Q36" t="str">
        <f t="shared" si="13"/>
        <v/>
      </c>
      <c r="R36" t="str">
        <f t="shared" si="14"/>
        <v/>
      </c>
      <c r="S36" t="str">
        <f t="shared" si="15"/>
        <v/>
      </c>
      <c r="T36" t="str">
        <f t="shared" si="16"/>
        <v/>
      </c>
      <c r="U36" t="str">
        <f t="shared" si="17"/>
        <v/>
      </c>
      <c r="V36" s="43">
        <f>MATCH(G36,options!$D$1:$D$20,0)</f>
        <v>11</v>
      </c>
    </row>
    <row r="37" spans="1:22" ht="14" x14ac:dyDescent="0.15">
      <c r="A37" t="s">
        <v>416</v>
      </c>
      <c r="B37" s="52" t="s">
        <v>420</v>
      </c>
      <c r="C37" s="42"/>
      <c r="D37" s="42"/>
      <c r="E37" s="59"/>
      <c r="F37" s="38"/>
      <c r="G37" s="43"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44" t="b">
        <f>TRUE()</f>
        <v>1</v>
      </c>
      <c r="J37" s="45" t="b">
        <v>1</v>
      </c>
      <c r="K37" s="38"/>
      <c r="L37" s="46" t="b">
        <v>0</v>
      </c>
      <c r="M37" s="47" t="str">
        <f t="shared" si="18"/>
        <v/>
      </c>
      <c r="N37" s="47" t="str">
        <f t="shared" si="19"/>
        <v/>
      </c>
      <c r="O37" s="48" t="str">
        <f t="shared" si="20"/>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59"/>
      <c r="F38" s="38"/>
      <c r="G38" s="43"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44" t="b">
        <f>TRUE()</f>
        <v>1</v>
      </c>
      <c r="J38" s="45" t="b">
        <v>1</v>
      </c>
      <c r="K38" s="38" t="s">
        <v>647</v>
      </c>
      <c r="L38" s="46" t="b">
        <v>0</v>
      </c>
      <c r="M38" s="47" t="str">
        <f t="shared" si="18"/>
        <v>https://download.lenovo.com/Images/Parts/01ER563/01ER563_A.jpg</v>
      </c>
      <c r="N38" s="47" t="str">
        <f t="shared" si="19"/>
        <v>https://download.lenovo.com/Images/Parts/01ER563/01ER563_B.jpg</v>
      </c>
      <c r="O38" s="48" t="str">
        <f t="shared" si="20"/>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59"/>
      <c r="F39" s="38"/>
      <c r="G39" s="43"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44" t="b">
        <f>TRUE()</f>
        <v>1</v>
      </c>
      <c r="J39" s="45" t="b">
        <v>1</v>
      </c>
      <c r="K39" s="38" t="s">
        <v>648</v>
      </c>
      <c r="L39" s="46" t="b">
        <v>0</v>
      </c>
      <c r="M39" s="47" t="str">
        <f t="shared" si="18"/>
        <v>https://download.lenovo.com/Images/Parts/01ER567/01ER567_A.jpg</v>
      </c>
      <c r="N39" s="47" t="str">
        <f t="shared" si="19"/>
        <v>https://download.lenovo.com/Images/Parts/01ER567/01ER567_B.jpg</v>
      </c>
      <c r="O39" s="48" t="str">
        <f t="shared" si="20"/>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59"/>
      <c r="F40" s="38"/>
      <c r="G40" s="43"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44" t="b">
        <f>TRUE()</f>
        <v>1</v>
      </c>
      <c r="J40" s="45" t="b">
        <v>1</v>
      </c>
      <c r="K40" s="38" t="s">
        <v>649</v>
      </c>
      <c r="L40" s="46" t="b">
        <v>0</v>
      </c>
      <c r="M40" s="47" t="str">
        <f t="shared" si="18"/>
        <v>https://download.lenovo.com/Images/Parts/01ER568/01ER568_A.jpg</v>
      </c>
      <c r="N40" s="47" t="str">
        <f t="shared" si="19"/>
        <v>https://download.lenovo.com/Images/Parts/01ER568/01ER568_B.jpg</v>
      </c>
      <c r="O40" s="48" t="str">
        <f t="shared" si="20"/>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59"/>
      <c r="F41" s="38"/>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44" t="b">
        <f>TRUE()</f>
        <v>1</v>
      </c>
      <c r="J41" s="45" t="b">
        <v>1</v>
      </c>
      <c r="K41" s="38" t="s">
        <v>618</v>
      </c>
      <c r="L41" s="46" t="b">
        <v>1</v>
      </c>
      <c r="M41" s="47" t="str">
        <f t="shared" si="18"/>
        <v>https://raw.githubusercontent.com/PatrickVibild/TellusAmazonPictures/master/pictures/Lenovo/T570/BL/USI/1.jpg</v>
      </c>
      <c r="N41" s="47" t="str">
        <f t="shared" si="19"/>
        <v>https://raw.githubusercontent.com/PatrickVibild/TellusAmazonPictures/master/pictures/Lenovo/T570/BL/USI/2.jpg</v>
      </c>
      <c r="O41" s="48" t="str">
        <f t="shared" si="20"/>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43">
        <f>MATCH(G41,options!$D$1:$D$20,0)</f>
        <v>16</v>
      </c>
    </row>
    <row r="42" spans="1:22" ht="14" x14ac:dyDescent="0.15">
      <c r="C42" s="42"/>
      <c r="D42" s="42"/>
      <c r="E42" s="59"/>
      <c r="F42" s="38"/>
      <c r="G42" s="43"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4" t="b">
        <f>TRUE()</f>
        <v>1</v>
      </c>
      <c r="J42" s="45" t="b">
        <v>1</v>
      </c>
      <c r="K42" s="38" t="s">
        <v>650</v>
      </c>
      <c r="L42" s="46" t="b">
        <v>0</v>
      </c>
      <c r="M42" s="47" t="str">
        <f t="shared" si="18"/>
        <v>https://download.lenovo.com/Images/Parts/01ER605/01ER605_A.jpg</v>
      </c>
      <c r="N42" s="47" t="str">
        <f t="shared" si="19"/>
        <v>https://download.lenovo.com/Images/Parts/01ER605/01ER605_B.jpg</v>
      </c>
      <c r="O42" s="48" t="str">
        <f t="shared" si="20"/>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59"/>
      <c r="F43" s="38"/>
      <c r="G43" s="43"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4" t="b">
        <f>TRUE()</f>
        <v>1</v>
      </c>
      <c r="J43" s="45" t="b">
        <v>1</v>
      </c>
      <c r="K43" s="38" t="s">
        <v>619</v>
      </c>
      <c r="L43" s="46" t="b">
        <v>1</v>
      </c>
      <c r="M43" s="47" t="str">
        <f t="shared" si="18"/>
        <v>https://raw.githubusercontent.com/PatrickVibild/TellusAmazonPictures/master/pictures/Lenovo/T570/BL/US/1.jpg</v>
      </c>
      <c r="N43" s="47" t="str">
        <f t="shared" si="19"/>
        <v>https://raw.githubusercontent.com/PatrickVibild/TellusAmazonPictures/master/pictures/Lenovo/T570/BL/US/2.jpg</v>
      </c>
      <c r="O43" s="48" t="str">
        <f t="shared" si="20"/>
        <v>https://raw.githubusercontent.com/PatrickVibild/TellusAmazonPictures/master/pictures/Lenovo/T570/BL/US/3.jpg</v>
      </c>
      <c r="P43" t="str">
        <f t="shared" si="12"/>
        <v>https://raw.githubusercontent.com/PatrickVibild/TellusAmazonPictures/master/pictures/Lenovo/T570/BL/US/4.jpg</v>
      </c>
      <c r="Q43" t="str">
        <f t="shared" si="13"/>
        <v>https://raw.githubusercontent.com/PatrickVibild/TellusAmazonPictures/master/pictures/Lenovo/T570/BL/US/5.jpg</v>
      </c>
      <c r="R43" t="str">
        <f t="shared" si="14"/>
        <v>https://raw.githubusercontent.com/PatrickVibild/TellusAmazonPictures/master/pictures/Lenovo/T570/BL/US/6.jpg</v>
      </c>
      <c r="S43" t="str">
        <f t="shared" si="15"/>
        <v>https://raw.githubusercontent.com/PatrickVibild/TellusAmazonPictures/master/pictures/Lenovo/T570/BL/US/7.jpg</v>
      </c>
      <c r="T43" t="str">
        <f t="shared" si="16"/>
        <v>https://raw.githubusercontent.com/PatrickVibild/TellusAmazonPictures/master/pictures/Lenovo/T570/BL/US/8.jpg</v>
      </c>
      <c r="U43" t="str">
        <f t="shared" si="17"/>
        <v>https://raw.githubusercontent.com/PatrickVibild/TellusAmazonPictures/master/pictures/Lenovo/T570/BL/US/9.jpg</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8"/>
        <v/>
      </c>
      <c r="N44" s="47" t="str">
        <f t="shared" si="19"/>
        <v/>
      </c>
      <c r="O44" s="48" t="str">
        <f t="shared" si="20"/>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8"/>
        <v/>
      </c>
      <c r="N45" s="47" t="str">
        <f t="shared" si="19"/>
        <v/>
      </c>
      <c r="O45" s="48" t="str">
        <f t="shared" si="20"/>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8"/>
        <v/>
      </c>
      <c r="N46" s="47" t="str">
        <f t="shared" si="19"/>
        <v/>
      </c>
      <c r="O46" s="48" t="str">
        <f t="shared" si="20"/>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8"/>
        <v/>
      </c>
      <c r="N47" s="47" t="str">
        <f t="shared" si="19"/>
        <v/>
      </c>
      <c r="O47" s="48" t="str">
        <f t="shared" si="20"/>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8"/>
        <v/>
      </c>
      <c r="N48" s="47" t="str">
        <f t="shared" si="19"/>
        <v/>
      </c>
      <c r="O48" s="48" t="str">
        <f t="shared" si="20"/>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8"/>
        <v/>
      </c>
      <c r="N49" s="47" t="str">
        <f t="shared" si="19"/>
        <v/>
      </c>
      <c r="O49" s="48" t="str">
        <f t="shared" si="20"/>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8"/>
        <v/>
      </c>
      <c r="N50" s="47" t="str">
        <f t="shared" si="19"/>
        <v/>
      </c>
      <c r="O50" s="48" t="str">
        <f t="shared" si="20"/>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8"/>
        <v/>
      </c>
      <c r="N51" s="47" t="str">
        <f t="shared" si="19"/>
        <v/>
      </c>
      <c r="O51" s="48" t="str">
        <f t="shared" si="20"/>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8"/>
        <v/>
      </c>
      <c r="N52" s="47" t="str">
        <f t="shared" si="19"/>
        <v/>
      </c>
      <c r="O52" s="48" t="str">
        <f t="shared" si="20"/>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ref="M53:M67" si="21">IF(ISBLANK(K53),"",IF(L53, "https://raw.githubusercontent.com/PatrickVibild/TellusAmazonPictures/master/pictures/"&amp;K53&amp;"/1.jpg","https://download.lenovo.com/Images/Parts/"&amp;K53&amp;"/"&amp;K53&amp;"_A.jpg"))</f>
        <v/>
      </c>
      <c r="N53" s="47" t="str">
        <f t="shared" ref="N53:N67" si="22">IF(ISBLANK(K53),"",IF(L53, "https://raw.githubusercontent.com/PatrickVibild/TellusAmazonPictures/master/pictures/"&amp;K53&amp;"/2.jpg","https://download.lenovo.com/Images/Parts/"&amp;K53&amp;"/"&amp;K53&amp;"_B.jpg"))</f>
        <v/>
      </c>
      <c r="O53" s="48" t="str">
        <f t="shared" ref="O53:O67" si="23">IF(ISBLANK(K53),"",IF(L53, "https://raw.githubusercontent.com/PatrickVibild/TellusAmazonPictures/master/pictures/"&amp;K53&amp;"/3.jpg","https://download.lenovo.com/Images/Parts/"&amp;K53&amp;"/"&amp;K53&amp;"_details.jpg"))</f>
        <v/>
      </c>
      <c r="P53" t="str">
        <f t="shared" ref="P53:P67" si="24">IF(ISBLANK(K53),"",IF(L53, "https://raw.githubusercontent.com/PatrickVibild/TellusAmazonPictures/master/pictures/"&amp;K53&amp;"/4.jpg", ""))</f>
        <v/>
      </c>
      <c r="Q53" t="str">
        <f t="shared" ref="Q53:Q67" si="25">IF(ISBLANK(K53),"",IF(L53, "https://raw.githubusercontent.com/PatrickVibild/TellusAmazonPictures/master/pictures/"&amp;K53&amp;"/5.jpg", ""))</f>
        <v/>
      </c>
      <c r="R53" t="str">
        <f t="shared" ref="R53:R67" si="26">IF(ISBLANK(K53),"",IF(L53, "https://raw.githubusercontent.com/PatrickVibild/TellusAmazonPictures/master/pictures/"&amp;K53&amp;"/6.jpg", ""))</f>
        <v/>
      </c>
      <c r="S53" t="str">
        <f t="shared" ref="S53:S67" si="27">IF(ISBLANK(K53),"",IF(L53, "https://raw.githubusercontent.com/PatrickVibild/TellusAmazonPictures/master/pictures/"&amp;K53&amp;"/7.jpg", ""))</f>
        <v/>
      </c>
      <c r="T53" t="str">
        <f t="shared" ref="T53:T67" si="28">IF(ISBLANK(K53),"",IF(L53, "https://raw.githubusercontent.com/PatrickVibild/TellusAmazonPictures/master/pictures/"&amp;K53&amp;"/8.jpg",""))</f>
        <v/>
      </c>
      <c r="U53" t="str">
        <f t="shared" ref="U53:U67" si="29">IF(ISBLANK(K53),"",IF(L53, "https://raw.githubusercontent.com/PatrickVibild/TellusAmazonPictures/master/pictures/"&amp;K53&amp;"/9.jpg", ""))</f>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21"/>
        <v/>
      </c>
      <c r="N54" s="47" t="str">
        <f t="shared" si="22"/>
        <v/>
      </c>
      <c r="O54" s="48" t="str">
        <f t="shared" si="23"/>
        <v/>
      </c>
      <c r="P54" t="str">
        <f t="shared" si="24"/>
        <v/>
      </c>
      <c r="Q54" t="str">
        <f t="shared" si="25"/>
        <v/>
      </c>
      <c r="R54" t="str">
        <f t="shared" si="26"/>
        <v/>
      </c>
      <c r="S54" t="str">
        <f t="shared" si="27"/>
        <v/>
      </c>
      <c r="T54" t="str">
        <f t="shared" si="28"/>
        <v/>
      </c>
      <c r="U54" t="str">
        <f t="shared" si="2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21"/>
        <v/>
      </c>
      <c r="N55" s="47" t="str">
        <f t="shared" si="22"/>
        <v/>
      </c>
      <c r="O55" s="48" t="str">
        <f t="shared" si="23"/>
        <v/>
      </c>
      <c r="P55" t="str">
        <f t="shared" si="24"/>
        <v/>
      </c>
      <c r="Q55" t="str">
        <f t="shared" si="25"/>
        <v/>
      </c>
      <c r="R55" t="str">
        <f t="shared" si="26"/>
        <v/>
      </c>
      <c r="S55" t="str">
        <f t="shared" si="27"/>
        <v/>
      </c>
      <c r="T55" t="str">
        <f t="shared" si="28"/>
        <v/>
      </c>
      <c r="U55" t="str">
        <f t="shared" si="2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21"/>
        <v/>
      </c>
      <c r="N56" s="47" t="str">
        <f t="shared" si="22"/>
        <v/>
      </c>
      <c r="O56" s="48" t="str">
        <f t="shared" si="23"/>
        <v/>
      </c>
      <c r="P56" t="str">
        <f t="shared" si="24"/>
        <v/>
      </c>
      <c r="Q56" t="str">
        <f t="shared" si="25"/>
        <v/>
      </c>
      <c r="R56" t="str">
        <f t="shared" si="26"/>
        <v/>
      </c>
      <c r="S56" t="str">
        <f t="shared" si="27"/>
        <v/>
      </c>
      <c r="T56" t="str">
        <f t="shared" si="28"/>
        <v/>
      </c>
      <c r="U56" t="str">
        <f t="shared" si="2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21"/>
        <v/>
      </c>
      <c r="N57" s="47" t="str">
        <f t="shared" si="22"/>
        <v/>
      </c>
      <c r="O57" s="48" t="str">
        <f t="shared" si="23"/>
        <v/>
      </c>
      <c r="P57" t="str">
        <f t="shared" si="24"/>
        <v/>
      </c>
      <c r="Q57" t="str">
        <f t="shared" si="25"/>
        <v/>
      </c>
      <c r="R57" t="str">
        <f t="shared" si="26"/>
        <v/>
      </c>
      <c r="S57" t="str">
        <f t="shared" si="27"/>
        <v/>
      </c>
      <c r="T57" t="str">
        <f t="shared" si="28"/>
        <v/>
      </c>
      <c r="U57" t="str">
        <f t="shared" si="2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21"/>
        <v/>
      </c>
      <c r="N58" s="47" t="str">
        <f t="shared" si="22"/>
        <v/>
      </c>
      <c r="O58" s="48" t="str">
        <f t="shared" si="23"/>
        <v/>
      </c>
      <c r="P58" t="str">
        <f t="shared" si="24"/>
        <v/>
      </c>
      <c r="Q58" t="str">
        <f t="shared" si="25"/>
        <v/>
      </c>
      <c r="R58" t="str">
        <f t="shared" si="26"/>
        <v/>
      </c>
      <c r="S58" t="str">
        <f t="shared" si="27"/>
        <v/>
      </c>
      <c r="T58" t="str">
        <f t="shared" si="28"/>
        <v/>
      </c>
      <c r="U58" t="str">
        <f t="shared" si="2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21"/>
        <v/>
      </c>
      <c r="N59" s="47" t="str">
        <f t="shared" si="22"/>
        <v/>
      </c>
      <c r="O59" s="48" t="str">
        <f t="shared" si="23"/>
        <v/>
      </c>
      <c r="P59" t="str">
        <f t="shared" si="24"/>
        <v/>
      </c>
      <c r="Q59" t="str">
        <f t="shared" si="25"/>
        <v/>
      </c>
      <c r="R59" t="str">
        <f t="shared" si="26"/>
        <v/>
      </c>
      <c r="S59" t="str">
        <f t="shared" si="27"/>
        <v/>
      </c>
      <c r="T59" t="str">
        <f t="shared" si="28"/>
        <v/>
      </c>
      <c r="U59" t="str">
        <f t="shared" si="2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21"/>
        <v/>
      </c>
      <c r="N60" s="47" t="str">
        <f t="shared" si="22"/>
        <v/>
      </c>
      <c r="O60" s="48" t="str">
        <f t="shared" si="23"/>
        <v/>
      </c>
      <c r="P60" t="str">
        <f t="shared" si="24"/>
        <v/>
      </c>
      <c r="Q60" t="str">
        <f t="shared" si="25"/>
        <v/>
      </c>
      <c r="R60" t="str">
        <f t="shared" si="26"/>
        <v/>
      </c>
      <c r="S60" t="str">
        <f t="shared" si="27"/>
        <v/>
      </c>
      <c r="T60" t="str">
        <f t="shared" si="28"/>
        <v/>
      </c>
      <c r="U60" t="str">
        <f t="shared" si="2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21"/>
        <v/>
      </c>
      <c r="N61" s="47" t="str">
        <f t="shared" si="22"/>
        <v/>
      </c>
      <c r="O61" s="48" t="str">
        <f t="shared" si="23"/>
        <v/>
      </c>
      <c r="P61" t="str">
        <f t="shared" si="24"/>
        <v/>
      </c>
      <c r="Q61" t="str">
        <f t="shared" si="25"/>
        <v/>
      </c>
      <c r="R61" t="str">
        <f t="shared" si="26"/>
        <v/>
      </c>
      <c r="S61" t="str">
        <f t="shared" si="27"/>
        <v/>
      </c>
      <c r="T61" t="str">
        <f t="shared" si="28"/>
        <v/>
      </c>
      <c r="U61" t="str">
        <f t="shared" si="2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21"/>
        <v/>
      </c>
      <c r="N62" s="47" t="str">
        <f t="shared" si="22"/>
        <v/>
      </c>
      <c r="O62" s="48" t="str">
        <f t="shared" si="23"/>
        <v/>
      </c>
      <c r="P62" t="str">
        <f t="shared" si="24"/>
        <v/>
      </c>
      <c r="Q62" t="str">
        <f t="shared" si="25"/>
        <v/>
      </c>
      <c r="R62" t="str">
        <f t="shared" si="26"/>
        <v/>
      </c>
      <c r="S62" t="str">
        <f t="shared" si="27"/>
        <v/>
      </c>
      <c r="T62" t="str">
        <f t="shared" si="28"/>
        <v/>
      </c>
      <c r="U62" t="str">
        <f t="shared" si="2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21"/>
        <v/>
      </c>
      <c r="N63" s="47" t="str">
        <f t="shared" si="22"/>
        <v/>
      </c>
      <c r="O63" s="48" t="str">
        <f t="shared" si="23"/>
        <v/>
      </c>
      <c r="P63" t="str">
        <f t="shared" si="24"/>
        <v/>
      </c>
      <c r="Q63" t="str">
        <f t="shared" si="25"/>
        <v/>
      </c>
      <c r="R63" t="str">
        <f t="shared" si="26"/>
        <v/>
      </c>
      <c r="S63" t="str">
        <f t="shared" si="27"/>
        <v/>
      </c>
      <c r="T63" t="str">
        <f t="shared" si="28"/>
        <v/>
      </c>
      <c r="U63" t="str">
        <f t="shared" si="2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21"/>
        <v/>
      </c>
      <c r="N64" s="47" t="str">
        <f t="shared" si="22"/>
        <v/>
      </c>
      <c r="O64" s="48" t="str">
        <f t="shared" si="23"/>
        <v/>
      </c>
      <c r="P64" t="str">
        <f t="shared" si="24"/>
        <v/>
      </c>
      <c r="Q64" t="str">
        <f t="shared" si="25"/>
        <v/>
      </c>
      <c r="R64" t="str">
        <f t="shared" si="26"/>
        <v/>
      </c>
      <c r="S64" t="str">
        <f t="shared" si="27"/>
        <v/>
      </c>
      <c r="T64" t="str">
        <f t="shared" si="28"/>
        <v/>
      </c>
      <c r="U64" t="str">
        <f t="shared" si="2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21"/>
        <v/>
      </c>
      <c r="N65" s="47" t="str">
        <f t="shared" si="22"/>
        <v/>
      </c>
      <c r="O65" s="48" t="str">
        <f t="shared" si="23"/>
        <v/>
      </c>
      <c r="P65" t="str">
        <f t="shared" si="24"/>
        <v/>
      </c>
      <c r="Q65" t="str">
        <f t="shared" si="25"/>
        <v/>
      </c>
      <c r="R65" t="str">
        <f t="shared" si="26"/>
        <v/>
      </c>
      <c r="S65" t="str">
        <f t="shared" si="27"/>
        <v/>
      </c>
      <c r="T65" t="str">
        <f t="shared" si="28"/>
        <v/>
      </c>
      <c r="U65" t="str">
        <f t="shared" si="2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21"/>
        <v/>
      </c>
      <c r="N66" s="47" t="str">
        <f t="shared" si="22"/>
        <v/>
      </c>
      <c r="O66" s="48" t="str">
        <f t="shared" si="23"/>
        <v/>
      </c>
      <c r="P66" t="str">
        <f t="shared" si="24"/>
        <v/>
      </c>
      <c r="Q66" t="str">
        <f t="shared" si="25"/>
        <v/>
      </c>
      <c r="R66" t="str">
        <f t="shared" si="26"/>
        <v/>
      </c>
      <c r="S66" t="str">
        <f t="shared" si="27"/>
        <v/>
      </c>
      <c r="T66" t="str">
        <f t="shared" si="28"/>
        <v/>
      </c>
      <c r="U66" t="str">
        <f t="shared" si="2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21"/>
        <v/>
      </c>
      <c r="N67" s="47" t="str">
        <f t="shared" si="22"/>
        <v/>
      </c>
      <c r="O67" s="48" t="str">
        <f t="shared" si="23"/>
        <v/>
      </c>
      <c r="P67" t="str">
        <f t="shared" si="24"/>
        <v/>
      </c>
      <c r="Q67" t="str">
        <f t="shared" si="25"/>
        <v/>
      </c>
      <c r="R67" t="str">
        <f t="shared" si="26"/>
        <v/>
      </c>
      <c r="S67" t="str">
        <f t="shared" si="27"/>
        <v/>
      </c>
      <c r="T67" t="str">
        <f t="shared" si="28"/>
        <v/>
      </c>
      <c r="U67" t="str">
        <f t="shared" si="2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30">IF(ISBLANK(K68),"",IF(L68, "https://raw.githubusercontent.com/PatrickVibild/TellusAmazonPictures/master/pictures/"&amp;K68&amp;"/1.jpg","https://download.lenovo.com/Images/Parts/"&amp;K68&amp;"/"&amp;K68&amp;"_A.jpg"))</f>
        <v/>
      </c>
      <c r="N68" s="47" t="str">
        <f t="shared" ref="N68:N103" si="31">IF(ISBLANK(K68),"",IF(L68, "https://raw.githubusercontent.com/PatrickVibild/TellusAmazonPictures/master/pictures/"&amp;K68&amp;"/2.jpg","https://download.lenovo.com/Images/Parts/"&amp;K68&amp;"/"&amp;K68&amp;"_B.jpg"))</f>
        <v/>
      </c>
      <c r="O68" s="48"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30"/>
        <v/>
      </c>
      <c r="N69" s="47" t="str">
        <f t="shared" si="31"/>
        <v/>
      </c>
      <c r="O69" s="48" t="str">
        <f t="shared" si="32"/>
        <v/>
      </c>
      <c r="P69" t="str">
        <f t="shared" si="33"/>
        <v/>
      </c>
      <c r="Q69" t="str">
        <f t="shared" si="34"/>
        <v/>
      </c>
      <c r="R69" t="str">
        <f t="shared" si="35"/>
        <v/>
      </c>
      <c r="S69" t="str">
        <f t="shared" si="36"/>
        <v/>
      </c>
      <c r="T69" t="str">
        <f t="shared" si="37"/>
        <v/>
      </c>
      <c r="U69" t="str">
        <f t="shared" si="3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30"/>
        <v/>
      </c>
      <c r="N70" s="47" t="str">
        <f t="shared" si="31"/>
        <v/>
      </c>
      <c r="O70" s="48" t="str">
        <f t="shared" si="32"/>
        <v/>
      </c>
      <c r="P70" t="str">
        <f t="shared" si="33"/>
        <v/>
      </c>
      <c r="Q70" t="str">
        <f t="shared" si="34"/>
        <v/>
      </c>
      <c r="R70" t="str">
        <f t="shared" si="35"/>
        <v/>
      </c>
      <c r="S70" t="str">
        <f t="shared" si="36"/>
        <v/>
      </c>
      <c r="T70" t="str">
        <f t="shared" si="37"/>
        <v/>
      </c>
      <c r="U70" t="str">
        <f t="shared" si="3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30"/>
        <v/>
      </c>
      <c r="N71" s="47" t="str">
        <f t="shared" si="31"/>
        <v/>
      </c>
      <c r="O71" s="48" t="str">
        <f t="shared" si="32"/>
        <v/>
      </c>
      <c r="P71" t="str">
        <f t="shared" si="33"/>
        <v/>
      </c>
      <c r="Q71" t="str">
        <f t="shared" si="34"/>
        <v/>
      </c>
      <c r="R71" t="str">
        <f t="shared" si="35"/>
        <v/>
      </c>
      <c r="S71" t="str">
        <f t="shared" si="36"/>
        <v/>
      </c>
      <c r="T71" t="str">
        <f t="shared" si="37"/>
        <v/>
      </c>
      <c r="U71" t="str">
        <f t="shared" si="3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30"/>
        <v/>
      </c>
      <c r="N72" s="47" t="str">
        <f t="shared" si="31"/>
        <v/>
      </c>
      <c r="O72" s="48" t="str">
        <f t="shared" si="32"/>
        <v/>
      </c>
      <c r="P72" t="str">
        <f t="shared" si="33"/>
        <v/>
      </c>
      <c r="Q72" t="str">
        <f t="shared" si="34"/>
        <v/>
      </c>
      <c r="R72" t="str">
        <f t="shared" si="35"/>
        <v/>
      </c>
      <c r="S72" t="str">
        <f t="shared" si="36"/>
        <v/>
      </c>
      <c r="T72" t="str">
        <f t="shared" si="37"/>
        <v/>
      </c>
      <c r="U72" t="str">
        <f t="shared" si="3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30"/>
        <v/>
      </c>
      <c r="N73" s="47" t="str">
        <f t="shared" si="31"/>
        <v/>
      </c>
      <c r="O73" s="48" t="str">
        <f t="shared" si="32"/>
        <v/>
      </c>
      <c r="P73" t="str">
        <f t="shared" si="33"/>
        <v/>
      </c>
      <c r="Q73" t="str">
        <f t="shared" si="34"/>
        <v/>
      </c>
      <c r="R73" t="str">
        <f t="shared" si="35"/>
        <v/>
      </c>
      <c r="S73" t="str">
        <f t="shared" si="36"/>
        <v/>
      </c>
      <c r="T73" t="str">
        <f t="shared" si="37"/>
        <v/>
      </c>
      <c r="U73" t="str">
        <f t="shared" si="3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30"/>
        <v/>
      </c>
      <c r="N74" s="47" t="str">
        <f t="shared" si="31"/>
        <v/>
      </c>
      <c r="O74" s="48" t="str">
        <f t="shared" si="32"/>
        <v/>
      </c>
      <c r="P74" t="str">
        <f t="shared" si="33"/>
        <v/>
      </c>
      <c r="Q74" t="str">
        <f t="shared" si="34"/>
        <v/>
      </c>
      <c r="R74" t="str">
        <f t="shared" si="35"/>
        <v/>
      </c>
      <c r="S74" t="str">
        <f t="shared" si="36"/>
        <v/>
      </c>
      <c r="T74" t="str">
        <f t="shared" si="37"/>
        <v/>
      </c>
      <c r="U74" t="str">
        <f t="shared" si="3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30"/>
        <v/>
      </c>
      <c r="N75" s="47" t="str">
        <f t="shared" si="31"/>
        <v/>
      </c>
      <c r="O75" s="48" t="str">
        <f t="shared" si="32"/>
        <v/>
      </c>
      <c r="P75" t="str">
        <f t="shared" si="33"/>
        <v/>
      </c>
      <c r="Q75" t="str">
        <f t="shared" si="34"/>
        <v/>
      </c>
      <c r="R75" t="str">
        <f t="shared" si="35"/>
        <v/>
      </c>
      <c r="S75" t="str">
        <f t="shared" si="36"/>
        <v/>
      </c>
      <c r="T75" t="str">
        <f t="shared" si="37"/>
        <v/>
      </c>
      <c r="U75" t="str">
        <f t="shared" si="3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30"/>
        <v/>
      </c>
      <c r="N76" s="47" t="str">
        <f t="shared" si="31"/>
        <v/>
      </c>
      <c r="O76" s="48" t="str">
        <f t="shared" si="32"/>
        <v/>
      </c>
      <c r="P76" t="str">
        <f t="shared" si="33"/>
        <v/>
      </c>
      <c r="Q76" t="str">
        <f t="shared" si="34"/>
        <v/>
      </c>
      <c r="R76" t="str">
        <f t="shared" si="35"/>
        <v/>
      </c>
      <c r="S76" t="str">
        <f t="shared" si="36"/>
        <v/>
      </c>
      <c r="T76" t="str">
        <f t="shared" si="37"/>
        <v/>
      </c>
      <c r="U76" t="str">
        <f t="shared" si="3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30"/>
        <v/>
      </c>
      <c r="N77" s="47" t="str">
        <f t="shared" si="31"/>
        <v/>
      </c>
      <c r="O77" s="48" t="str">
        <f t="shared" si="32"/>
        <v/>
      </c>
      <c r="P77" t="str">
        <f t="shared" si="33"/>
        <v/>
      </c>
      <c r="Q77" t="str">
        <f t="shared" si="34"/>
        <v/>
      </c>
      <c r="R77" t="str">
        <f t="shared" si="35"/>
        <v/>
      </c>
      <c r="S77" t="str">
        <f t="shared" si="36"/>
        <v/>
      </c>
      <c r="T77" t="str">
        <f t="shared" si="37"/>
        <v/>
      </c>
      <c r="U77" t="str">
        <f t="shared" si="3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30"/>
        <v/>
      </c>
      <c r="N78" s="47" t="str">
        <f t="shared" si="31"/>
        <v/>
      </c>
      <c r="O78" s="48" t="str">
        <f t="shared" si="32"/>
        <v/>
      </c>
      <c r="P78" t="str">
        <f t="shared" si="33"/>
        <v/>
      </c>
      <c r="Q78" t="str">
        <f t="shared" si="34"/>
        <v/>
      </c>
      <c r="R78" t="str">
        <f t="shared" si="35"/>
        <v/>
      </c>
      <c r="S78" t="str">
        <f t="shared" si="36"/>
        <v/>
      </c>
      <c r="T78" t="str">
        <f t="shared" si="37"/>
        <v/>
      </c>
      <c r="U78" t="str">
        <f t="shared" si="3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30"/>
        <v/>
      </c>
      <c r="N79" s="47" t="str">
        <f t="shared" si="31"/>
        <v/>
      </c>
      <c r="O79" s="48" t="str">
        <f t="shared" si="32"/>
        <v/>
      </c>
      <c r="P79" t="str">
        <f t="shared" si="33"/>
        <v/>
      </c>
      <c r="Q79" t="str">
        <f t="shared" si="34"/>
        <v/>
      </c>
      <c r="R79" t="str">
        <f t="shared" si="35"/>
        <v/>
      </c>
      <c r="S79" t="str">
        <f t="shared" si="36"/>
        <v/>
      </c>
      <c r="T79" t="str">
        <f t="shared" si="37"/>
        <v/>
      </c>
      <c r="U79" t="str">
        <f t="shared" si="3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30"/>
        <v/>
      </c>
      <c r="N80" s="47" t="str">
        <f t="shared" si="31"/>
        <v/>
      </c>
      <c r="O80" s="48" t="str">
        <f t="shared" si="32"/>
        <v/>
      </c>
      <c r="P80" t="str">
        <f t="shared" si="33"/>
        <v/>
      </c>
      <c r="Q80" t="str">
        <f t="shared" si="34"/>
        <v/>
      </c>
      <c r="R80" t="str">
        <f t="shared" si="35"/>
        <v/>
      </c>
      <c r="S80" t="str">
        <f t="shared" si="36"/>
        <v/>
      </c>
      <c r="T80" t="str">
        <f t="shared" si="37"/>
        <v/>
      </c>
      <c r="U80" t="str">
        <f t="shared" si="3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30"/>
        <v/>
      </c>
      <c r="N81" s="47" t="str">
        <f t="shared" si="31"/>
        <v/>
      </c>
      <c r="O81" s="48" t="str">
        <f t="shared" si="32"/>
        <v/>
      </c>
      <c r="P81" t="str">
        <f t="shared" si="33"/>
        <v/>
      </c>
      <c r="Q81" t="str">
        <f t="shared" si="34"/>
        <v/>
      </c>
      <c r="R81" t="str">
        <f t="shared" si="35"/>
        <v/>
      </c>
      <c r="S81" t="str">
        <f t="shared" si="36"/>
        <v/>
      </c>
      <c r="T81" t="str">
        <f t="shared" si="37"/>
        <v/>
      </c>
      <c r="U81" t="str">
        <f t="shared" si="3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30"/>
        <v/>
      </c>
      <c r="N82" s="47" t="str">
        <f t="shared" si="31"/>
        <v/>
      </c>
      <c r="O82" s="48" t="str">
        <f t="shared" si="32"/>
        <v/>
      </c>
      <c r="P82" t="str">
        <f t="shared" si="33"/>
        <v/>
      </c>
      <c r="Q82" t="str">
        <f t="shared" si="34"/>
        <v/>
      </c>
      <c r="R82" t="str">
        <f t="shared" si="35"/>
        <v/>
      </c>
      <c r="S82" t="str">
        <f t="shared" si="36"/>
        <v/>
      </c>
      <c r="T82" t="str">
        <f t="shared" si="37"/>
        <v/>
      </c>
      <c r="U82" t="str">
        <f t="shared" si="3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30"/>
        <v/>
      </c>
      <c r="N83" s="47" t="str">
        <f t="shared" si="31"/>
        <v/>
      </c>
      <c r="O83" s="48" t="str">
        <f t="shared" si="32"/>
        <v/>
      </c>
      <c r="P83" t="str">
        <f t="shared" si="33"/>
        <v/>
      </c>
      <c r="Q83" t="str">
        <f t="shared" si="34"/>
        <v/>
      </c>
      <c r="R83" t="str">
        <f t="shared" si="35"/>
        <v/>
      </c>
      <c r="S83" t="str">
        <f t="shared" si="36"/>
        <v/>
      </c>
      <c r="T83" t="str">
        <f t="shared" si="37"/>
        <v/>
      </c>
      <c r="U83" t="str">
        <f t="shared" si="3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30"/>
        <v/>
      </c>
      <c r="N84" s="47" t="str">
        <f t="shared" si="31"/>
        <v/>
      </c>
      <c r="O84" s="48" t="str">
        <f t="shared" si="32"/>
        <v/>
      </c>
      <c r="P84" t="str">
        <f t="shared" si="33"/>
        <v/>
      </c>
      <c r="Q84" t="str">
        <f t="shared" si="34"/>
        <v/>
      </c>
      <c r="R84" t="str">
        <f t="shared" si="35"/>
        <v/>
      </c>
      <c r="S84" t="str">
        <f t="shared" si="36"/>
        <v/>
      </c>
      <c r="T84" t="str">
        <f t="shared" si="37"/>
        <v/>
      </c>
      <c r="U84" t="str">
        <f t="shared" si="3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30"/>
        <v/>
      </c>
      <c r="N85" s="47" t="str">
        <f t="shared" si="31"/>
        <v/>
      </c>
      <c r="O85" s="48" t="str">
        <f t="shared" si="32"/>
        <v/>
      </c>
      <c r="P85" t="str">
        <f t="shared" si="33"/>
        <v/>
      </c>
      <c r="Q85" t="str">
        <f t="shared" si="34"/>
        <v/>
      </c>
      <c r="R85" t="str">
        <f t="shared" si="35"/>
        <v/>
      </c>
      <c r="S85" t="str">
        <f t="shared" si="36"/>
        <v/>
      </c>
      <c r="T85" t="str">
        <f t="shared" si="37"/>
        <v/>
      </c>
      <c r="U85" t="str">
        <f t="shared" si="3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30"/>
        <v/>
      </c>
      <c r="N86" s="47" t="str">
        <f t="shared" si="31"/>
        <v/>
      </c>
      <c r="O86" s="48" t="str">
        <f t="shared" si="32"/>
        <v/>
      </c>
      <c r="P86" t="str">
        <f t="shared" si="33"/>
        <v/>
      </c>
      <c r="Q86" t="str">
        <f t="shared" si="34"/>
        <v/>
      </c>
      <c r="R86" t="str">
        <f t="shared" si="35"/>
        <v/>
      </c>
      <c r="S86" t="str">
        <f t="shared" si="36"/>
        <v/>
      </c>
      <c r="T86" t="str">
        <f t="shared" si="37"/>
        <v/>
      </c>
      <c r="U86" t="str">
        <f t="shared" si="3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30"/>
        <v/>
      </c>
      <c r="N87" s="47" t="str">
        <f t="shared" si="31"/>
        <v/>
      </c>
      <c r="O87" s="48" t="str">
        <f t="shared" si="32"/>
        <v/>
      </c>
      <c r="P87" t="str">
        <f t="shared" si="33"/>
        <v/>
      </c>
      <c r="Q87" t="str">
        <f t="shared" si="34"/>
        <v/>
      </c>
      <c r="R87" t="str">
        <f t="shared" si="35"/>
        <v/>
      </c>
      <c r="S87" t="str">
        <f t="shared" si="36"/>
        <v/>
      </c>
      <c r="T87" t="str">
        <f t="shared" si="37"/>
        <v/>
      </c>
      <c r="U87" t="str">
        <f t="shared" si="3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30"/>
        <v/>
      </c>
      <c r="N88" s="47" t="str">
        <f t="shared" si="31"/>
        <v/>
      </c>
      <c r="O88" s="48" t="str">
        <f t="shared" si="32"/>
        <v/>
      </c>
      <c r="P88" t="str">
        <f t="shared" si="33"/>
        <v/>
      </c>
      <c r="Q88" t="str">
        <f t="shared" si="34"/>
        <v/>
      </c>
      <c r="R88" t="str">
        <f t="shared" si="35"/>
        <v/>
      </c>
      <c r="S88" t="str">
        <f t="shared" si="36"/>
        <v/>
      </c>
      <c r="T88" t="str">
        <f t="shared" si="37"/>
        <v/>
      </c>
      <c r="U88" t="str">
        <f t="shared" si="3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30"/>
        <v/>
      </c>
      <c r="N89" s="47" t="str">
        <f t="shared" si="31"/>
        <v/>
      </c>
      <c r="O89" s="48" t="str">
        <f t="shared" si="32"/>
        <v/>
      </c>
      <c r="P89" t="str">
        <f t="shared" si="33"/>
        <v/>
      </c>
      <c r="Q89" t="str">
        <f t="shared" si="34"/>
        <v/>
      </c>
      <c r="R89" t="str">
        <f t="shared" si="35"/>
        <v/>
      </c>
      <c r="S89" t="str">
        <f t="shared" si="36"/>
        <v/>
      </c>
      <c r="T89" t="str">
        <f t="shared" si="37"/>
        <v/>
      </c>
      <c r="U89" t="str">
        <f t="shared" si="3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30"/>
        <v/>
      </c>
      <c r="N90" s="47" t="str">
        <f t="shared" si="31"/>
        <v/>
      </c>
      <c r="O90" s="48" t="str">
        <f t="shared" si="32"/>
        <v/>
      </c>
      <c r="P90" t="str">
        <f t="shared" si="33"/>
        <v/>
      </c>
      <c r="Q90" t="str">
        <f t="shared" si="34"/>
        <v/>
      </c>
      <c r="R90" t="str">
        <f t="shared" si="35"/>
        <v/>
      </c>
      <c r="S90" t="str">
        <f t="shared" si="36"/>
        <v/>
      </c>
      <c r="T90" t="str">
        <f t="shared" si="37"/>
        <v/>
      </c>
      <c r="U90" t="str">
        <f t="shared" si="3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30"/>
        <v/>
      </c>
      <c r="N91" s="47" t="str">
        <f t="shared" si="31"/>
        <v/>
      </c>
      <c r="O91" s="48" t="str">
        <f t="shared" si="32"/>
        <v/>
      </c>
      <c r="P91" t="str">
        <f t="shared" si="33"/>
        <v/>
      </c>
      <c r="Q91" t="str">
        <f t="shared" si="34"/>
        <v/>
      </c>
      <c r="R91" t="str">
        <f t="shared" si="35"/>
        <v/>
      </c>
      <c r="S91" t="str">
        <f t="shared" si="36"/>
        <v/>
      </c>
      <c r="T91" t="str">
        <f t="shared" si="37"/>
        <v/>
      </c>
      <c r="U91" t="str">
        <f t="shared" si="3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30"/>
        <v/>
      </c>
      <c r="N92" s="47" t="str">
        <f t="shared" si="31"/>
        <v/>
      </c>
      <c r="O92" s="48" t="str">
        <f t="shared" si="32"/>
        <v/>
      </c>
      <c r="P92" t="str">
        <f t="shared" si="33"/>
        <v/>
      </c>
      <c r="Q92" t="str">
        <f t="shared" si="34"/>
        <v/>
      </c>
      <c r="R92" t="str">
        <f t="shared" si="35"/>
        <v/>
      </c>
      <c r="S92" t="str">
        <f t="shared" si="36"/>
        <v/>
      </c>
      <c r="T92" t="str">
        <f t="shared" si="37"/>
        <v/>
      </c>
      <c r="U92" t="str">
        <f t="shared" si="3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30"/>
        <v/>
      </c>
      <c r="N93" s="47" t="str">
        <f t="shared" si="31"/>
        <v/>
      </c>
      <c r="O93" s="48" t="str">
        <f t="shared" si="32"/>
        <v/>
      </c>
      <c r="P93" t="str">
        <f t="shared" si="33"/>
        <v/>
      </c>
      <c r="Q93" t="str">
        <f t="shared" si="34"/>
        <v/>
      </c>
      <c r="R93" t="str">
        <f t="shared" si="35"/>
        <v/>
      </c>
      <c r="S93" t="str">
        <f t="shared" si="36"/>
        <v/>
      </c>
      <c r="T93" t="str">
        <f t="shared" si="37"/>
        <v/>
      </c>
      <c r="U93" t="str">
        <f t="shared" si="3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30"/>
        <v/>
      </c>
      <c r="N94" s="47" t="str">
        <f t="shared" si="31"/>
        <v/>
      </c>
      <c r="O94" s="48" t="str">
        <f t="shared" si="32"/>
        <v/>
      </c>
      <c r="P94" t="str">
        <f t="shared" si="33"/>
        <v/>
      </c>
      <c r="Q94" t="str">
        <f t="shared" si="34"/>
        <v/>
      </c>
      <c r="R94" t="str">
        <f t="shared" si="35"/>
        <v/>
      </c>
      <c r="S94" t="str">
        <f t="shared" si="36"/>
        <v/>
      </c>
      <c r="T94" t="str">
        <f t="shared" si="37"/>
        <v/>
      </c>
      <c r="U94" t="str">
        <f t="shared" si="3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30"/>
        <v/>
      </c>
      <c r="N95" s="47" t="str">
        <f t="shared" si="31"/>
        <v/>
      </c>
      <c r="O95" s="48" t="str">
        <f t="shared" si="32"/>
        <v/>
      </c>
      <c r="P95" t="str">
        <f t="shared" si="33"/>
        <v/>
      </c>
      <c r="Q95" t="str">
        <f t="shared" si="34"/>
        <v/>
      </c>
      <c r="R95" t="str">
        <f t="shared" si="35"/>
        <v/>
      </c>
      <c r="S95" t="str">
        <f t="shared" si="36"/>
        <v/>
      </c>
      <c r="T95" t="str">
        <f t="shared" si="37"/>
        <v/>
      </c>
      <c r="U95" t="str">
        <f t="shared" si="3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30"/>
        <v/>
      </c>
      <c r="N96" s="47" t="str">
        <f t="shared" si="31"/>
        <v/>
      </c>
      <c r="O96" s="48" t="str">
        <f t="shared" si="32"/>
        <v/>
      </c>
      <c r="P96" t="str">
        <f t="shared" si="33"/>
        <v/>
      </c>
      <c r="Q96" t="str">
        <f t="shared" si="34"/>
        <v/>
      </c>
      <c r="R96" t="str">
        <f t="shared" si="35"/>
        <v/>
      </c>
      <c r="S96" t="str">
        <f t="shared" si="36"/>
        <v/>
      </c>
      <c r="T96" t="str">
        <f t="shared" si="37"/>
        <v/>
      </c>
      <c r="U96" t="str">
        <f t="shared" si="3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30"/>
        <v/>
      </c>
      <c r="N97" s="47" t="str">
        <f t="shared" si="31"/>
        <v/>
      </c>
      <c r="O97" s="48" t="str">
        <f t="shared" si="32"/>
        <v/>
      </c>
      <c r="P97" t="str">
        <f t="shared" si="33"/>
        <v/>
      </c>
      <c r="Q97" t="str">
        <f t="shared" si="34"/>
        <v/>
      </c>
      <c r="R97" t="str">
        <f t="shared" si="35"/>
        <v/>
      </c>
      <c r="S97" t="str">
        <f t="shared" si="36"/>
        <v/>
      </c>
      <c r="T97" t="str">
        <f t="shared" si="37"/>
        <v/>
      </c>
      <c r="U97" t="str">
        <f t="shared" si="3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30"/>
        <v/>
      </c>
      <c r="N98" s="47" t="str">
        <f t="shared" si="31"/>
        <v/>
      </c>
      <c r="O98" s="48" t="str">
        <f t="shared" si="32"/>
        <v/>
      </c>
      <c r="P98" t="str">
        <f t="shared" si="33"/>
        <v/>
      </c>
      <c r="Q98" t="str">
        <f t="shared" si="34"/>
        <v/>
      </c>
      <c r="R98" t="str">
        <f t="shared" si="35"/>
        <v/>
      </c>
      <c r="S98" t="str">
        <f t="shared" si="36"/>
        <v/>
      </c>
      <c r="T98" t="str">
        <f t="shared" si="37"/>
        <v/>
      </c>
      <c r="U98" t="str">
        <f t="shared" si="3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30"/>
        <v/>
      </c>
      <c r="N99" s="47" t="str">
        <f t="shared" si="31"/>
        <v/>
      </c>
      <c r="O99" s="48" t="str">
        <f t="shared" si="32"/>
        <v/>
      </c>
      <c r="P99" t="str">
        <f t="shared" si="33"/>
        <v/>
      </c>
      <c r="Q99" t="str">
        <f t="shared" si="34"/>
        <v/>
      </c>
      <c r="R99" t="str">
        <f t="shared" si="35"/>
        <v/>
      </c>
      <c r="S99" t="str">
        <f t="shared" si="36"/>
        <v/>
      </c>
      <c r="T99" t="str">
        <f t="shared" si="37"/>
        <v/>
      </c>
      <c r="U99" t="str">
        <f t="shared" si="3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39">IF(ISBLANK(K100),"",IF(L100, "https://raw.githubusercontent.com/PatrickVibild/TellusAmazonPictures/master/pictures/"&amp;K100&amp;"/1.jpg","https://download.lenovo.com/Images/Parts/"&amp;K100&amp;"/"&amp;K100&amp;"_A.jpg"))</f>
        <v/>
      </c>
      <c r="N100" s="47" t="str">
        <f t="shared" si="31"/>
        <v/>
      </c>
      <c r="O100" s="48" t="str">
        <f t="shared" si="32"/>
        <v/>
      </c>
      <c r="P100" t="str">
        <f t="shared" si="33"/>
        <v/>
      </c>
      <c r="Q100" t="str">
        <f t="shared" si="34"/>
        <v/>
      </c>
      <c r="R100" t="str">
        <f t="shared" si="35"/>
        <v/>
      </c>
      <c r="S100" t="str">
        <f t="shared" si="36"/>
        <v/>
      </c>
      <c r="T100" t="str">
        <f t="shared" si="37"/>
        <v/>
      </c>
      <c r="U100" t="str">
        <f t="shared" si="3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39"/>
        <v/>
      </c>
      <c r="N101" s="47" t="str">
        <f t="shared" si="31"/>
        <v/>
      </c>
      <c r="O101" s="48" t="str">
        <f t="shared" si="32"/>
        <v/>
      </c>
      <c r="P101" t="str">
        <f t="shared" si="33"/>
        <v/>
      </c>
      <c r="Q101" t="str">
        <f t="shared" si="34"/>
        <v/>
      </c>
      <c r="R101" t="str">
        <f t="shared" si="35"/>
        <v/>
      </c>
      <c r="S101" t="str">
        <f t="shared" si="36"/>
        <v/>
      </c>
      <c r="T101" t="str">
        <f t="shared" si="37"/>
        <v/>
      </c>
      <c r="U101" t="str">
        <f t="shared" si="3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39"/>
        <v/>
      </c>
      <c r="N102" s="47" t="str">
        <f t="shared" si="31"/>
        <v/>
      </c>
      <c r="O102" s="48" t="str">
        <f t="shared" si="32"/>
        <v/>
      </c>
      <c r="P102" t="str">
        <f t="shared" si="33"/>
        <v/>
      </c>
      <c r="Q102" t="str">
        <f t="shared" si="34"/>
        <v/>
      </c>
      <c r="R102" t="str">
        <f t="shared" si="35"/>
        <v/>
      </c>
      <c r="S102" t="str">
        <f t="shared" si="36"/>
        <v/>
      </c>
      <c r="T102" t="str">
        <f t="shared" si="37"/>
        <v/>
      </c>
      <c r="U102" t="str">
        <f t="shared" si="3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39"/>
        <v/>
      </c>
      <c r="N103" s="47" t="str">
        <f t="shared" si="31"/>
        <v/>
      </c>
      <c r="O103" s="48" t="str">
        <f t="shared" si="32"/>
        <v/>
      </c>
      <c r="P103" t="str">
        <f t="shared" si="33"/>
        <v/>
      </c>
      <c r="Q103" t="str">
        <f t="shared" si="34"/>
        <v/>
      </c>
      <c r="R103" t="str">
        <f t="shared" si="35"/>
        <v/>
      </c>
      <c r="S103" t="str">
        <f t="shared" si="36"/>
        <v/>
      </c>
      <c r="T103" t="str">
        <f t="shared" si="37"/>
        <v/>
      </c>
      <c r="U103" t="str">
        <f t="shared" si="3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450</v>
      </c>
    </row>
    <row r="11" spans="1:2" x14ac:dyDescent="0.15">
      <c r="B11" t="s">
        <v>451</v>
      </c>
    </row>
    <row r="14" spans="1:2" x14ac:dyDescent="0.15">
      <c r="B14" s="58" t="s">
        <v>452</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57" t="s">
        <v>453</v>
      </c>
    </row>
    <row r="4" spans="1:2" ht="16" x14ac:dyDescent="0.2">
      <c r="B4" s="57" t="s">
        <v>454</v>
      </c>
    </row>
    <row r="5" spans="1:2" ht="16" x14ac:dyDescent="0.2">
      <c r="B5" s="57" t="s">
        <v>455</v>
      </c>
    </row>
    <row r="6" spans="1:2" ht="16" x14ac:dyDescent="0.2">
      <c r="B6" s="57" t="s">
        <v>456</v>
      </c>
    </row>
    <row r="7" spans="1:2" ht="16" x14ac:dyDescent="0.2">
      <c r="B7" s="57"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58"/>
    </row>
    <row r="2" spans="1:2" x14ac:dyDescent="0.15">
      <c r="B2" s="58" t="s">
        <v>379</v>
      </c>
    </row>
    <row r="3" spans="1:2" x14ac:dyDescent="0.15">
      <c r="B3" s="58" t="s">
        <v>483</v>
      </c>
    </row>
    <row r="4" spans="1:2" x14ac:dyDescent="0.15">
      <c r="B4" s="58" t="s">
        <v>484</v>
      </c>
    </row>
    <row r="5" spans="1:2" x14ac:dyDescent="0.15">
      <c r="B5" s="58" t="s">
        <v>485</v>
      </c>
    </row>
    <row r="6" spans="1:2" x14ac:dyDescent="0.15">
      <c r="B6" s="58" t="s">
        <v>486</v>
      </c>
    </row>
    <row r="7" spans="1:2" x14ac:dyDescent="0.15">
      <c r="B7" s="58" t="s">
        <v>487</v>
      </c>
    </row>
    <row r="8" spans="1:2" x14ac:dyDescent="0.15">
      <c r="A8" t="s">
        <v>458</v>
      </c>
      <c r="B8" s="58" t="s">
        <v>488</v>
      </c>
    </row>
    <row r="9" spans="1:2" x14ac:dyDescent="0.15">
      <c r="A9" t="s">
        <v>460</v>
      </c>
      <c r="B9" s="58" t="s">
        <v>489</v>
      </c>
    </row>
    <row r="10" spans="1:2" x14ac:dyDescent="0.15">
      <c r="B10" s="58" t="s">
        <v>490</v>
      </c>
    </row>
    <row r="11" spans="1:2" x14ac:dyDescent="0.15">
      <c r="B11" s="58" t="s">
        <v>491</v>
      </c>
    </row>
    <row r="12" spans="1:2" x14ac:dyDescent="0.15">
      <c r="B12" s="58"/>
    </row>
    <row r="13" spans="1:2" x14ac:dyDescent="0.15">
      <c r="B13" s="58"/>
    </row>
    <row r="14" spans="1:2" x14ac:dyDescent="0.15">
      <c r="B14" s="58" t="s">
        <v>492</v>
      </c>
    </row>
    <row r="15" spans="1:2" x14ac:dyDescent="0.15">
      <c r="B15" s="58"/>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57" t="s">
        <v>517</v>
      </c>
    </row>
    <row r="9" spans="2:2" x14ac:dyDescent="0.15">
      <c r="B9" t="s">
        <v>518</v>
      </c>
    </row>
    <row r="10" spans="2:2" x14ac:dyDescent="0.15">
      <c r="B10" s="58" t="s">
        <v>519</v>
      </c>
    </row>
    <row r="11" spans="2:2" x14ac:dyDescent="0.15">
      <c r="B11" s="58"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57" t="s">
        <v>540</v>
      </c>
    </row>
    <row r="4" spans="2:2" ht="16" x14ac:dyDescent="0.2">
      <c r="B4" s="57" t="s">
        <v>541</v>
      </c>
    </row>
    <row r="5" spans="2:2" x14ac:dyDescent="0.15">
      <c r="B5" t="s">
        <v>542</v>
      </c>
    </row>
    <row r="6" spans="2:2" ht="16" x14ac:dyDescent="0.2">
      <c r="B6" s="57" t="s">
        <v>543</v>
      </c>
    </row>
    <row r="7" spans="2:2" ht="16" x14ac:dyDescent="0.2">
      <c r="B7" s="57" t="s">
        <v>544</v>
      </c>
    </row>
    <row r="8" spans="2:2" x14ac:dyDescent="0.15">
      <c r="B8" t="s">
        <v>545</v>
      </c>
    </row>
    <row r="9" spans="2:2" x14ac:dyDescent="0.15">
      <c r="B9" t="s">
        <v>546</v>
      </c>
    </row>
    <row r="10" spans="2:2" x14ac:dyDescent="0.15">
      <c r="B10" t="s">
        <v>547</v>
      </c>
    </row>
    <row r="11" spans="2:2" x14ac:dyDescent="0.15">
      <c r="B11" t="s">
        <v>548</v>
      </c>
    </row>
    <row r="14" spans="2:2" ht="16" x14ac:dyDescent="0.2">
      <c r="B14" s="57"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2024-07-24T17:46:11Z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