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patrickvibild/Library/Containers/com.microsoft.Excel/Data/after-big-bang-files/Lenovo/X200/"/>
    </mc:Choice>
  </mc:AlternateContent>
  <xr:revisionPtr revIDLastSave="0" documentId="13_ncr:1_{87176F38-6263-7348-98D8-554D033797AE}" xr6:coauthVersionLast="47" xr6:coauthVersionMax="47" xr10:uidLastSave="{00000000-0000-0000-0000-000000000000}"/>
  <bookViews>
    <workbookView xWindow="0" yWindow="0" windowWidth="16380" windowHeight="8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V104" i="2"/>
  <c r="O104" i="2"/>
  <c r="N104" i="2"/>
  <c r="M104" i="2"/>
  <c r="H104" i="2"/>
  <c r="V103" i="2"/>
  <c r="U103" i="2"/>
  <c r="T103" i="2"/>
  <c r="S103" i="2"/>
  <c r="R103" i="2"/>
  <c r="Q103" i="2"/>
  <c r="P103" i="2"/>
  <c r="O103" i="2"/>
  <c r="N103" i="2"/>
  <c r="M103" i="2"/>
  <c r="H103" i="2"/>
  <c r="V102" i="2"/>
  <c r="U102" i="2"/>
  <c r="T102" i="2"/>
  <c r="S102" i="2"/>
  <c r="R102" i="2"/>
  <c r="Q102" i="2"/>
  <c r="P102" i="2"/>
  <c r="O102" i="2"/>
  <c r="N102" i="2"/>
  <c r="M102" i="2"/>
  <c r="H102" i="2"/>
  <c r="V101" i="2"/>
  <c r="U101" i="2"/>
  <c r="T101" i="2"/>
  <c r="S101" i="2"/>
  <c r="R101" i="2"/>
  <c r="Q101" i="2"/>
  <c r="P101" i="2"/>
  <c r="O101" i="2"/>
  <c r="N101" i="2"/>
  <c r="M101" i="2"/>
  <c r="H101" i="2"/>
  <c r="V100" i="2"/>
  <c r="U100" i="2"/>
  <c r="T100" i="2"/>
  <c r="S100" i="2"/>
  <c r="R100" i="2"/>
  <c r="Q100" i="2"/>
  <c r="P100" i="2"/>
  <c r="O100" i="2"/>
  <c r="N100" i="2"/>
  <c r="M100" i="2"/>
  <c r="H100" i="2"/>
  <c r="V99" i="2"/>
  <c r="U99" i="2"/>
  <c r="T99" i="2"/>
  <c r="S99" i="2"/>
  <c r="R99" i="2"/>
  <c r="Q99" i="2"/>
  <c r="P99" i="2"/>
  <c r="O99" i="2"/>
  <c r="N99" i="2"/>
  <c r="M99" i="2"/>
  <c r="H99" i="2"/>
  <c r="V98" i="2"/>
  <c r="U98" i="2"/>
  <c r="T98" i="2"/>
  <c r="S98" i="2"/>
  <c r="R98" i="2"/>
  <c r="Q98" i="2"/>
  <c r="P98" i="2"/>
  <c r="O98" i="2"/>
  <c r="N98" i="2"/>
  <c r="M98" i="2"/>
  <c r="H98" i="2"/>
  <c r="V97" i="2"/>
  <c r="U97" i="2"/>
  <c r="T97" i="2"/>
  <c r="S97" i="2"/>
  <c r="R97" i="2"/>
  <c r="Q97" i="2"/>
  <c r="P97" i="2"/>
  <c r="O97" i="2"/>
  <c r="N97" i="2"/>
  <c r="M97" i="2"/>
  <c r="H97" i="2"/>
  <c r="V96" i="2"/>
  <c r="U96" i="2"/>
  <c r="T96" i="2"/>
  <c r="S96" i="2"/>
  <c r="R96" i="2"/>
  <c r="Q96" i="2"/>
  <c r="P96" i="2"/>
  <c r="O96" i="2"/>
  <c r="N96" i="2"/>
  <c r="M96" i="2"/>
  <c r="H96" i="2"/>
  <c r="V95" i="2"/>
  <c r="U95" i="2"/>
  <c r="T95" i="2"/>
  <c r="S95" i="2"/>
  <c r="R95" i="2"/>
  <c r="Q95" i="2"/>
  <c r="P95" i="2"/>
  <c r="O95" i="2"/>
  <c r="N95" i="2"/>
  <c r="M95" i="2"/>
  <c r="H95" i="2"/>
  <c r="V94" i="2"/>
  <c r="U94" i="2"/>
  <c r="T94" i="2"/>
  <c r="S94" i="2"/>
  <c r="R94" i="2"/>
  <c r="Q94" i="2"/>
  <c r="P94" i="2"/>
  <c r="O94" i="2"/>
  <c r="N94" i="2"/>
  <c r="M94" i="2"/>
  <c r="H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U90" i="2"/>
  <c r="T90" i="2"/>
  <c r="S90" i="2"/>
  <c r="R90" i="2"/>
  <c r="Q90" i="2"/>
  <c r="P90" i="2"/>
  <c r="O90" i="2"/>
  <c r="N90" i="2"/>
  <c r="M90" i="2"/>
  <c r="H90" i="2"/>
  <c r="V89" i="2"/>
  <c r="U89" i="2"/>
  <c r="T89" i="2"/>
  <c r="S89" i="2"/>
  <c r="R89" i="2"/>
  <c r="Q89" i="2"/>
  <c r="P89" i="2"/>
  <c r="O89" i="2"/>
  <c r="N89" i="2"/>
  <c r="M89" i="2"/>
  <c r="H89" i="2"/>
  <c r="V88" i="2"/>
  <c r="U88" i="2"/>
  <c r="T88" i="2"/>
  <c r="S88" i="2"/>
  <c r="R88" i="2"/>
  <c r="Q88" i="2"/>
  <c r="P88" i="2"/>
  <c r="O88" i="2"/>
  <c r="N88" i="2"/>
  <c r="M88" i="2"/>
  <c r="H88" i="2"/>
  <c r="V87" i="2"/>
  <c r="U87" i="2"/>
  <c r="T87" i="2"/>
  <c r="S87" i="2"/>
  <c r="R87" i="2"/>
  <c r="Q87" i="2"/>
  <c r="P87" i="2"/>
  <c r="O87" i="2"/>
  <c r="N87" i="2"/>
  <c r="M87" i="2"/>
  <c r="H87" i="2"/>
  <c r="V86" i="2"/>
  <c r="U86" i="2"/>
  <c r="T86" i="2"/>
  <c r="S86" i="2"/>
  <c r="R86" i="2"/>
  <c r="Q86" i="2"/>
  <c r="P86" i="2"/>
  <c r="O86" i="2"/>
  <c r="N86" i="2"/>
  <c r="M86" i="2"/>
  <c r="H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U82" i="2"/>
  <c r="T82" i="2"/>
  <c r="S82" i="2"/>
  <c r="R82" i="2"/>
  <c r="Q82" i="2"/>
  <c r="P82" i="2"/>
  <c r="O82" i="2"/>
  <c r="N82" i="2"/>
  <c r="M82" i="2"/>
  <c r="H82" i="2"/>
  <c r="V81" i="2"/>
  <c r="U81" i="2"/>
  <c r="T81" i="2"/>
  <c r="S81" i="2"/>
  <c r="R81" i="2"/>
  <c r="Q81" i="2"/>
  <c r="P81" i="2"/>
  <c r="O81" i="2"/>
  <c r="N81" i="2"/>
  <c r="M81" i="2"/>
  <c r="H81" i="2"/>
  <c r="V80" i="2"/>
  <c r="U80" i="2"/>
  <c r="T80" i="2"/>
  <c r="S80" i="2"/>
  <c r="R80" i="2"/>
  <c r="Q80" i="2"/>
  <c r="P80" i="2"/>
  <c r="O80" i="2"/>
  <c r="N80" i="2"/>
  <c r="M80" i="2"/>
  <c r="H80" i="2"/>
  <c r="V79" i="2"/>
  <c r="U79" i="2"/>
  <c r="T79" i="2"/>
  <c r="S79" i="2"/>
  <c r="R79" i="2"/>
  <c r="Q79" i="2"/>
  <c r="P79" i="2"/>
  <c r="O79" i="2"/>
  <c r="N79" i="2"/>
  <c r="M79" i="2"/>
  <c r="H79" i="2"/>
  <c r="V78" i="2"/>
  <c r="U78" i="2"/>
  <c r="T78" i="2"/>
  <c r="S78" i="2"/>
  <c r="R78" i="2"/>
  <c r="Q78" i="2"/>
  <c r="P78" i="2"/>
  <c r="O78" i="2"/>
  <c r="N78" i="2"/>
  <c r="M78" i="2"/>
  <c r="H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U74" i="2"/>
  <c r="T74" i="2"/>
  <c r="S74" i="2"/>
  <c r="R74" i="2"/>
  <c r="Q74" i="2"/>
  <c r="P74" i="2"/>
  <c r="O74" i="2"/>
  <c r="N74" i="2"/>
  <c r="M74" i="2"/>
  <c r="H74" i="2"/>
  <c r="V73" i="2"/>
  <c r="U73" i="2"/>
  <c r="T73" i="2"/>
  <c r="S73" i="2"/>
  <c r="R73" i="2"/>
  <c r="Q73" i="2"/>
  <c r="P73" i="2"/>
  <c r="O73" i="2"/>
  <c r="N73" i="2"/>
  <c r="M73" i="2"/>
  <c r="H73" i="2"/>
  <c r="V72" i="2"/>
  <c r="U72" i="2"/>
  <c r="T72" i="2"/>
  <c r="S72" i="2"/>
  <c r="R72" i="2"/>
  <c r="Q72" i="2"/>
  <c r="P72" i="2"/>
  <c r="O72" i="2"/>
  <c r="N72" i="2"/>
  <c r="M72" i="2"/>
  <c r="H72" i="2"/>
  <c r="V71" i="2"/>
  <c r="U71" i="2"/>
  <c r="T71" i="2"/>
  <c r="S71" i="2"/>
  <c r="R71" i="2"/>
  <c r="Q71" i="2"/>
  <c r="P71" i="2"/>
  <c r="O71" i="2"/>
  <c r="N71" i="2"/>
  <c r="M71" i="2"/>
  <c r="H71" i="2"/>
  <c r="V70" i="2"/>
  <c r="U70" i="2"/>
  <c r="T70" i="2"/>
  <c r="S70" i="2"/>
  <c r="R70" i="2"/>
  <c r="Q70" i="2"/>
  <c r="P70" i="2"/>
  <c r="O70" i="2"/>
  <c r="N70" i="2"/>
  <c r="M70" i="2"/>
  <c r="H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U66" i="2"/>
  <c r="T66" i="2"/>
  <c r="S66" i="2"/>
  <c r="R66" i="2"/>
  <c r="Q66" i="2"/>
  <c r="P66" i="2"/>
  <c r="O66" i="2"/>
  <c r="N66" i="2"/>
  <c r="M66" i="2"/>
  <c r="H66" i="2"/>
  <c r="V65" i="2"/>
  <c r="U65" i="2"/>
  <c r="T65" i="2"/>
  <c r="S65" i="2"/>
  <c r="R65" i="2"/>
  <c r="Q65" i="2"/>
  <c r="P65" i="2"/>
  <c r="O65" i="2"/>
  <c r="N65" i="2"/>
  <c r="M65" i="2"/>
  <c r="H65" i="2"/>
  <c r="V64" i="2"/>
  <c r="U64" i="2"/>
  <c r="T64" i="2"/>
  <c r="S64" i="2"/>
  <c r="R64" i="2"/>
  <c r="Q64" i="2"/>
  <c r="P64" i="2"/>
  <c r="O64" i="2"/>
  <c r="N64" i="2"/>
  <c r="M64" i="2"/>
  <c r="H64" i="2"/>
  <c r="V63" i="2"/>
  <c r="U63" i="2"/>
  <c r="T63" i="2"/>
  <c r="S63" i="2"/>
  <c r="R63" i="2"/>
  <c r="Q63" i="2"/>
  <c r="P63" i="2"/>
  <c r="O63" i="2"/>
  <c r="N63" i="2"/>
  <c r="M63" i="2"/>
  <c r="H63" i="2"/>
  <c r="V62" i="2"/>
  <c r="U62" i="2"/>
  <c r="T62" i="2"/>
  <c r="S62" i="2"/>
  <c r="R62" i="2"/>
  <c r="Q62" i="2"/>
  <c r="P62" i="2"/>
  <c r="O62" i="2"/>
  <c r="N62" i="2"/>
  <c r="M62" i="2"/>
  <c r="H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U58" i="2"/>
  <c r="T58" i="2"/>
  <c r="S58" i="2"/>
  <c r="R58" i="2"/>
  <c r="Q58" i="2"/>
  <c r="P58" i="2"/>
  <c r="O58" i="2"/>
  <c r="N58" i="2"/>
  <c r="M58" i="2"/>
  <c r="H58" i="2"/>
  <c r="V57" i="2"/>
  <c r="U57" i="2"/>
  <c r="T57" i="2"/>
  <c r="S57" i="2"/>
  <c r="R57" i="2"/>
  <c r="Q57" i="2"/>
  <c r="P57" i="2"/>
  <c r="O57" i="2"/>
  <c r="N57" i="2"/>
  <c r="M57" i="2"/>
  <c r="H57" i="2"/>
  <c r="V56" i="2"/>
  <c r="U56" i="2"/>
  <c r="T56" i="2"/>
  <c r="S56" i="2"/>
  <c r="R56" i="2"/>
  <c r="Q56" i="2"/>
  <c r="P56" i="2"/>
  <c r="O56" i="2"/>
  <c r="N56" i="2"/>
  <c r="M56" i="2"/>
  <c r="H56" i="2"/>
  <c r="V55" i="2"/>
  <c r="U55" i="2"/>
  <c r="T55" i="2"/>
  <c r="S55" i="2"/>
  <c r="R55" i="2"/>
  <c r="Q55" i="2"/>
  <c r="P55" i="2"/>
  <c r="O55" i="2"/>
  <c r="N55" i="2"/>
  <c r="M55" i="2"/>
  <c r="H55" i="2"/>
  <c r="V54" i="2"/>
  <c r="U54" i="2"/>
  <c r="T54" i="2"/>
  <c r="S54" i="2"/>
  <c r="R54" i="2"/>
  <c r="Q54" i="2"/>
  <c r="P54" i="2"/>
  <c r="O54" i="2"/>
  <c r="N54" i="2"/>
  <c r="M54" i="2"/>
  <c r="H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U50" i="2"/>
  <c r="T50" i="2"/>
  <c r="S50" i="2"/>
  <c r="R50" i="2"/>
  <c r="Q50" i="2"/>
  <c r="P50" i="2"/>
  <c r="O50" i="2"/>
  <c r="N50" i="2"/>
  <c r="M50" i="2"/>
  <c r="H50" i="2"/>
  <c r="V49" i="2"/>
  <c r="U49" i="2"/>
  <c r="T49" i="2"/>
  <c r="S49" i="2"/>
  <c r="R49" i="2"/>
  <c r="Q49" i="2"/>
  <c r="P49" i="2"/>
  <c r="O49" i="2"/>
  <c r="N49" i="2"/>
  <c r="M49" i="2"/>
  <c r="H49" i="2"/>
  <c r="V48" i="2"/>
  <c r="U48" i="2"/>
  <c r="T48" i="2"/>
  <c r="S48" i="2"/>
  <c r="R48" i="2"/>
  <c r="Q48" i="2"/>
  <c r="P48" i="2"/>
  <c r="O48" i="2"/>
  <c r="N48" i="2"/>
  <c r="M48" i="2"/>
  <c r="H48" i="2"/>
  <c r="V47" i="2"/>
  <c r="U47" i="2"/>
  <c r="T47" i="2"/>
  <c r="S47" i="2"/>
  <c r="R47" i="2"/>
  <c r="Q47" i="2"/>
  <c r="P47" i="2"/>
  <c r="O47" i="2"/>
  <c r="N47" i="2"/>
  <c r="M47" i="2"/>
  <c r="H47" i="2"/>
  <c r="V46" i="2"/>
  <c r="U46" i="2"/>
  <c r="T46" i="2"/>
  <c r="S46" i="2"/>
  <c r="R46" i="2"/>
  <c r="Q46" i="2"/>
  <c r="P46" i="2"/>
  <c r="O46" i="2"/>
  <c r="N46" i="2"/>
  <c r="M46" i="2"/>
  <c r="H46" i="2"/>
  <c r="V45" i="2"/>
  <c r="U45" i="2"/>
  <c r="T45" i="2"/>
  <c r="S45" i="2"/>
  <c r="R45" i="2"/>
  <c r="Q45" i="2"/>
  <c r="P45" i="2"/>
  <c r="O45" i="2"/>
  <c r="N45" i="2"/>
  <c r="M45" i="2"/>
  <c r="H45" i="2"/>
  <c r="V44" i="2"/>
  <c r="U44" i="2"/>
  <c r="T44" i="2"/>
  <c r="S44" i="2"/>
  <c r="R44" i="2"/>
  <c r="Q44" i="2"/>
  <c r="P44" i="2"/>
  <c r="O44" i="2"/>
  <c r="N44" i="2"/>
  <c r="M44" i="2"/>
  <c r="H44" i="2"/>
  <c r="V43" i="2"/>
  <c r="U43" i="2"/>
  <c r="T43" i="2"/>
  <c r="S43" i="2"/>
  <c r="R43" i="2"/>
  <c r="Q43" i="2"/>
  <c r="P43" i="2"/>
  <c r="O43" i="2"/>
  <c r="N43" i="2"/>
  <c r="M43" i="2"/>
  <c r="H43" i="2"/>
  <c r="V42" i="2"/>
  <c r="U42" i="2"/>
  <c r="T42" i="2"/>
  <c r="S42" i="2"/>
  <c r="R42" i="2"/>
  <c r="Q42" i="2"/>
  <c r="P42" i="2"/>
  <c r="O42" i="2"/>
  <c r="N42" i="2"/>
  <c r="M42" i="2"/>
  <c r="H42" i="2"/>
  <c r="V41" i="2"/>
  <c r="U41" i="2"/>
  <c r="T41" i="2"/>
  <c r="S41" i="2"/>
  <c r="R41" i="2"/>
  <c r="Q41" i="2"/>
  <c r="P41" i="2"/>
  <c r="O41" i="2"/>
  <c r="N41" i="2"/>
  <c r="M41" i="2"/>
  <c r="H41" i="2"/>
  <c r="V40" i="2"/>
  <c r="U40" i="2"/>
  <c r="T40" i="2"/>
  <c r="S40" i="2"/>
  <c r="R40" i="2"/>
  <c r="Q40" i="2"/>
  <c r="P40" i="2"/>
  <c r="O40" i="2"/>
  <c r="N40" i="2"/>
  <c r="M40" i="2"/>
  <c r="H40" i="2"/>
  <c r="V39" i="2"/>
  <c r="U39" i="2"/>
  <c r="T39" i="2"/>
  <c r="S39" i="2"/>
  <c r="R39" i="2"/>
  <c r="Q39" i="2"/>
  <c r="P39" i="2"/>
  <c r="O39" i="2"/>
  <c r="N39" i="2"/>
  <c r="M39" i="2"/>
  <c r="H39" i="2"/>
  <c r="V38" i="2"/>
  <c r="U38" i="2"/>
  <c r="T38" i="2"/>
  <c r="S38" i="2"/>
  <c r="R38" i="2"/>
  <c r="Q38" i="2"/>
  <c r="P38" i="2"/>
  <c r="O38" i="2"/>
  <c r="N38" i="2"/>
  <c r="M38" i="2"/>
  <c r="H38" i="2"/>
  <c r="V37" i="2"/>
  <c r="U37" i="2"/>
  <c r="T37" i="2"/>
  <c r="S37" i="2"/>
  <c r="R37" i="2"/>
  <c r="Q37" i="2"/>
  <c r="P37" i="2"/>
  <c r="O37" i="2"/>
  <c r="N37" i="2"/>
  <c r="M37" i="2"/>
  <c r="H37" i="2"/>
  <c r="V36" i="2"/>
  <c r="U36" i="2"/>
  <c r="T36" i="2"/>
  <c r="S36" i="2"/>
  <c r="R36" i="2"/>
  <c r="Q36" i="2"/>
  <c r="P36" i="2"/>
  <c r="O36" i="2"/>
  <c r="N36" i="2"/>
  <c r="M36" i="2"/>
  <c r="H36" i="2"/>
  <c r="V35" i="2"/>
  <c r="U35" i="2"/>
  <c r="T35" i="2"/>
  <c r="S35" i="2"/>
  <c r="R35" i="2"/>
  <c r="Q35" i="2"/>
  <c r="P35" i="2"/>
  <c r="O35" i="2"/>
  <c r="N35" i="2"/>
  <c r="M35" i="2"/>
  <c r="H35" i="2"/>
  <c r="V34" i="2"/>
  <c r="U34" i="2"/>
  <c r="T34" i="2"/>
  <c r="S34" i="2"/>
  <c r="R34" i="2"/>
  <c r="Q34" i="2"/>
  <c r="P34" i="2"/>
  <c r="O34" i="2"/>
  <c r="N34" i="2"/>
  <c r="M34" i="2"/>
  <c r="H34" i="2"/>
  <c r="V33" i="2"/>
  <c r="U33" i="2"/>
  <c r="T33" i="2"/>
  <c r="S33" i="2"/>
  <c r="R33" i="2"/>
  <c r="Q33" i="2"/>
  <c r="P33" i="2"/>
  <c r="O33" i="2"/>
  <c r="N33" i="2"/>
  <c r="M33" i="2"/>
  <c r="H33" i="2"/>
  <c r="B33" i="2"/>
  <c r="V32" i="2"/>
  <c r="U32" i="2"/>
  <c r="T32" i="2"/>
  <c r="S32" i="2"/>
  <c r="R32" i="2"/>
  <c r="Q32" i="2"/>
  <c r="P32" i="2"/>
  <c r="O32" i="2"/>
  <c r="N32" i="2"/>
  <c r="M32" i="2"/>
  <c r="H32" i="2"/>
  <c r="V31" i="2"/>
  <c r="U31" i="2"/>
  <c r="T31" i="2"/>
  <c r="S31" i="2"/>
  <c r="R31" i="2"/>
  <c r="Q31" i="2"/>
  <c r="P31" i="2"/>
  <c r="O31" i="2"/>
  <c r="N31" i="2"/>
  <c r="M31" i="2"/>
  <c r="H31" i="2"/>
  <c r="B31" i="2"/>
  <c r="V30" i="2"/>
  <c r="U30" i="2"/>
  <c r="T30" i="2"/>
  <c r="S30" i="2"/>
  <c r="R30" i="2"/>
  <c r="Q30" i="2"/>
  <c r="P30" i="2"/>
  <c r="O30" i="2"/>
  <c r="N30" i="2"/>
  <c r="M30" i="2"/>
  <c r="H30" i="2"/>
  <c r="V29" i="2"/>
  <c r="U29" i="2"/>
  <c r="T29" i="2"/>
  <c r="S29" i="2"/>
  <c r="R29" i="2"/>
  <c r="Q29" i="2"/>
  <c r="P29" i="2"/>
  <c r="O29" i="2"/>
  <c r="N29" i="2"/>
  <c r="M29" i="2"/>
  <c r="H29" i="2"/>
  <c r="B29" i="2"/>
  <c r="V28" i="2"/>
  <c r="U28" i="2"/>
  <c r="T28" i="2"/>
  <c r="S28" i="2"/>
  <c r="R28" i="2"/>
  <c r="Q28" i="2"/>
  <c r="P28" i="2"/>
  <c r="O28" i="2"/>
  <c r="N28" i="2"/>
  <c r="M28" i="2"/>
  <c r="H28" i="2"/>
  <c r="V27" i="2"/>
  <c r="U27" i="2"/>
  <c r="T27" i="2"/>
  <c r="S27" i="2"/>
  <c r="R27" i="2"/>
  <c r="Q27" i="2"/>
  <c r="P27" i="2"/>
  <c r="O27" i="2"/>
  <c r="N27" i="2"/>
  <c r="M27" i="2"/>
  <c r="H27" i="2"/>
  <c r="B27" i="2"/>
  <c r="V26" i="2"/>
  <c r="U26" i="2"/>
  <c r="T26" i="2"/>
  <c r="S26" i="2"/>
  <c r="R26" i="2"/>
  <c r="Q26" i="2"/>
  <c r="P26" i="2"/>
  <c r="O26" i="2"/>
  <c r="N26" i="2"/>
  <c r="M26" i="2"/>
  <c r="H26" i="2"/>
  <c r="B26" i="2"/>
  <c r="V25" i="2"/>
  <c r="U25" i="2"/>
  <c r="T25" i="2"/>
  <c r="S25" i="2"/>
  <c r="R25" i="2"/>
  <c r="Q25" i="2"/>
  <c r="P25" i="2"/>
  <c r="O25" i="2"/>
  <c r="N25" i="2"/>
  <c r="M25" i="2"/>
  <c r="H25" i="2"/>
  <c r="B25" i="2"/>
  <c r="V24" i="2"/>
  <c r="U24" i="2"/>
  <c r="T24" i="2"/>
  <c r="S24" i="2"/>
  <c r="R24" i="2"/>
  <c r="Q24" i="2"/>
  <c r="P24" i="2"/>
  <c r="O24" i="2"/>
  <c r="N24" i="2"/>
  <c r="M24" i="2"/>
  <c r="H24" i="2"/>
  <c r="B24" i="2"/>
  <c r="V23" i="2"/>
  <c r="U23" i="2"/>
  <c r="T23" i="2"/>
  <c r="S23" i="2"/>
  <c r="R23" i="2"/>
  <c r="Q23" i="2"/>
  <c r="P23" i="2"/>
  <c r="O23" i="2"/>
  <c r="N23" i="2"/>
  <c r="M23" i="2"/>
  <c r="H23" i="2"/>
  <c r="B23" i="2"/>
  <c r="V22" i="2"/>
  <c r="U22" i="2"/>
  <c r="T22" i="2"/>
  <c r="S22" i="2"/>
  <c r="R22" i="2"/>
  <c r="Q22" i="2"/>
  <c r="P22" i="2"/>
  <c r="O22" i="2"/>
  <c r="N22" i="2"/>
  <c r="M22" i="2"/>
  <c r="H22" i="2"/>
  <c r="V21" i="2"/>
  <c r="U21" i="2"/>
  <c r="T21" i="2"/>
  <c r="S21" i="2"/>
  <c r="R21" i="2"/>
  <c r="Q21" i="2"/>
  <c r="P21" i="2"/>
  <c r="O21" i="2"/>
  <c r="N21" i="2"/>
  <c r="M21" i="2"/>
  <c r="H21" i="2"/>
  <c r="V20" i="2"/>
  <c r="U20" i="2"/>
  <c r="T20" i="2"/>
  <c r="S20" i="2"/>
  <c r="R20" i="2"/>
  <c r="Q20" i="2"/>
  <c r="P20" i="2"/>
  <c r="O20" i="2"/>
  <c r="N20" i="2"/>
  <c r="M20" i="2"/>
  <c r="H20" i="2"/>
  <c r="V19" i="2"/>
  <c r="U19" i="2"/>
  <c r="T19" i="2"/>
  <c r="S19" i="2"/>
  <c r="R19" i="2"/>
  <c r="Q19" i="2"/>
  <c r="P19" i="2"/>
  <c r="O19" i="2"/>
  <c r="N19" i="2"/>
  <c r="M19" i="2"/>
  <c r="H19" i="2"/>
  <c r="V18" i="2"/>
  <c r="U18" i="2"/>
  <c r="T18" i="2"/>
  <c r="S18" i="2"/>
  <c r="R18" i="2"/>
  <c r="Q18" i="2"/>
  <c r="P18" i="2"/>
  <c r="O18" i="2"/>
  <c r="N18" i="2"/>
  <c r="M18" i="2"/>
  <c r="H18" i="2"/>
  <c r="V17" i="2"/>
  <c r="U17" i="2"/>
  <c r="T17" i="2"/>
  <c r="S17" i="2"/>
  <c r="R17" i="2"/>
  <c r="Q17" i="2"/>
  <c r="P17" i="2"/>
  <c r="O17" i="2"/>
  <c r="N17" i="2"/>
  <c r="M17" i="2"/>
  <c r="H17" i="2"/>
  <c r="V16" i="2"/>
  <c r="U16" i="2"/>
  <c r="T16" i="2"/>
  <c r="S16" i="2"/>
  <c r="R16" i="2"/>
  <c r="Q16" i="2"/>
  <c r="P16" i="2"/>
  <c r="O16" i="2"/>
  <c r="N16" i="2"/>
  <c r="M16" i="2"/>
  <c r="H16" i="2"/>
  <c r="V15" i="2"/>
  <c r="U15" i="2"/>
  <c r="T15" i="2"/>
  <c r="S15" i="2"/>
  <c r="R15" i="2"/>
  <c r="Q15" i="2"/>
  <c r="P15" i="2"/>
  <c r="O15" i="2"/>
  <c r="N15" i="2"/>
  <c r="M15" i="2"/>
  <c r="H15" i="2"/>
  <c r="V14" i="2"/>
  <c r="U14" i="2"/>
  <c r="T14" i="2"/>
  <c r="S14" i="2"/>
  <c r="R14" i="2"/>
  <c r="Q14" i="2"/>
  <c r="P14" i="2"/>
  <c r="O14" i="2"/>
  <c r="N14" i="2"/>
  <c r="M14" i="2"/>
  <c r="H14" i="2"/>
  <c r="V13" i="2"/>
  <c r="H13" i="2" s="1"/>
  <c r="U13" i="2"/>
  <c r="T13" i="2"/>
  <c r="S13" i="2"/>
  <c r="R13" i="2"/>
  <c r="Q13" i="2"/>
  <c r="P13" i="2"/>
  <c r="O13" i="2"/>
  <c r="N13" i="2"/>
  <c r="M13" i="2"/>
  <c r="J13" i="2"/>
  <c r="I13" i="2"/>
  <c r="V12" i="2"/>
  <c r="H12" i="2" s="1"/>
  <c r="U12" i="2"/>
  <c r="T12" i="2"/>
  <c r="S12" i="2"/>
  <c r="R12" i="2"/>
  <c r="Q12" i="2"/>
  <c r="P12" i="2"/>
  <c r="O12" i="2"/>
  <c r="N12" i="2"/>
  <c r="M12" i="2"/>
  <c r="J12" i="2"/>
  <c r="I12" i="2"/>
  <c r="V11" i="2"/>
  <c r="U11" i="2"/>
  <c r="T11" i="2"/>
  <c r="R11" i="2"/>
  <c r="Q11" i="2"/>
  <c r="P11" i="2"/>
  <c r="N11" i="2"/>
  <c r="L11" i="2"/>
  <c r="M11" i="2" s="1"/>
  <c r="M12" i="1" s="1"/>
  <c r="J11" i="2"/>
  <c r="I11" i="2"/>
  <c r="H11" i="2"/>
  <c r="D11" i="2"/>
  <c r="C11" i="2"/>
  <c r="V10" i="2"/>
  <c r="H10" i="2" s="1"/>
  <c r="N10" i="2"/>
  <c r="M10" i="2"/>
  <c r="L10" i="2"/>
  <c r="S10" i="2" s="1"/>
  <c r="S11" i="1" s="1"/>
  <c r="J10" i="2"/>
  <c r="I10" i="2"/>
  <c r="D10" i="2"/>
  <c r="C10" i="2"/>
  <c r="V9" i="2"/>
  <c r="T9" i="2"/>
  <c r="S9" i="2"/>
  <c r="R9" i="2"/>
  <c r="L9" i="2"/>
  <c r="O9" i="2" s="1"/>
  <c r="O10" i="1" s="1"/>
  <c r="J9" i="2"/>
  <c r="I9" i="2"/>
  <c r="H9" i="2"/>
  <c r="D9" i="2"/>
  <c r="C9" i="2"/>
  <c r="B9" i="2"/>
  <c r="V8" i="2"/>
  <c r="U8" i="2"/>
  <c r="T8" i="2"/>
  <c r="S8" i="2"/>
  <c r="R8" i="2"/>
  <c r="Q8" i="2"/>
  <c r="P8" i="2"/>
  <c r="O8" i="2"/>
  <c r="N8" i="2"/>
  <c r="M8" i="2"/>
  <c r="L8" i="2"/>
  <c r="J8" i="2"/>
  <c r="I8" i="2"/>
  <c r="H8" i="2"/>
  <c r="D8" i="2"/>
  <c r="C8" i="2"/>
  <c r="B8" i="2"/>
  <c r="V7" i="2"/>
  <c r="H7" i="2" s="1"/>
  <c r="N7" i="2"/>
  <c r="M7" i="2"/>
  <c r="L7" i="2"/>
  <c r="S7" i="2" s="1"/>
  <c r="S8" i="1" s="1"/>
  <c r="J7" i="2"/>
  <c r="I7" i="2"/>
  <c r="D7" i="2"/>
  <c r="C7" i="2"/>
  <c r="B7" i="2"/>
  <c r="V6" i="2"/>
  <c r="U6" i="2"/>
  <c r="T6" i="2"/>
  <c r="S6" i="2"/>
  <c r="Q6" i="2"/>
  <c r="N6" i="2"/>
  <c r="M6" i="2"/>
  <c r="L6" i="2"/>
  <c r="P6" i="2" s="1"/>
  <c r="P7" i="1" s="1"/>
  <c r="J6" i="2"/>
  <c r="I6" i="2"/>
  <c r="H6" i="2"/>
  <c r="D6" i="2"/>
  <c r="C6" i="2"/>
  <c r="V5" i="2"/>
  <c r="U5" i="2"/>
  <c r="T5" i="2"/>
  <c r="S5" i="2"/>
  <c r="R5" i="2"/>
  <c r="Q5" i="2"/>
  <c r="P5" i="2"/>
  <c r="O5" i="2"/>
  <c r="N5" i="2"/>
  <c r="M5" i="2"/>
  <c r="L5" i="2"/>
  <c r="J5" i="2"/>
  <c r="I5" i="2"/>
  <c r="H5" i="2"/>
  <c r="D5" i="2"/>
  <c r="C5" i="2"/>
  <c r="V4" i="2"/>
  <c r="H4" i="2" s="1"/>
  <c r="M4" i="2"/>
  <c r="L4" i="2"/>
  <c r="R4" i="2" s="1"/>
  <c r="R5" i="1" s="1"/>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T24" i="1"/>
  <c r="AM24" i="1"/>
  <c r="AL24" i="1"/>
  <c r="AK24" i="1"/>
  <c r="AJ24" i="1"/>
  <c r="AI24" i="1"/>
  <c r="AB24" i="1"/>
  <c r="AA24" i="1"/>
  <c r="Z24" i="1"/>
  <c r="Y24" i="1"/>
  <c r="X24" i="1"/>
  <c r="W24" i="1"/>
  <c r="U24" i="1"/>
  <c r="T24" i="1"/>
  <c r="S24" i="1"/>
  <c r="R24" i="1"/>
  <c r="Q24" i="1"/>
  <c r="P24" i="1"/>
  <c r="O24" i="1"/>
  <c r="N24" i="1"/>
  <c r="M24" i="1"/>
  <c r="L24" i="1"/>
  <c r="K24" i="1"/>
  <c r="J24" i="1"/>
  <c r="I24" i="1"/>
  <c r="H24" i="1"/>
  <c r="G24" i="1"/>
  <c r="F24" i="1"/>
  <c r="E24" i="1"/>
  <c r="D24" i="1"/>
  <c r="C24" i="1"/>
  <c r="B24" i="1"/>
  <c r="A24" i="1"/>
  <c r="FV23" i="1"/>
  <c r="FU23" i="1"/>
  <c r="FT23" i="1"/>
  <c r="FS23" i="1"/>
  <c r="FR23" i="1"/>
  <c r="FQ23" i="1"/>
  <c r="FP23" i="1"/>
  <c r="FO23" i="1"/>
  <c r="FM23" i="1"/>
  <c r="FJ23" i="1"/>
  <c r="FI23" i="1"/>
  <c r="FH23" i="1"/>
  <c r="FE23" i="1"/>
  <c r="EV23" i="1"/>
  <c r="ES23" i="1"/>
  <c r="EI23" i="1"/>
  <c r="DY23" i="1"/>
  <c r="DP23" i="1"/>
  <c r="DO23" i="1"/>
  <c r="DA23" i="1"/>
  <c r="CZ23" i="1"/>
  <c r="CV23" i="1"/>
  <c r="CU23" i="1"/>
  <c r="CT23" i="1"/>
  <c r="CS23" i="1"/>
  <c r="CR23" i="1"/>
  <c r="CQ23" i="1"/>
  <c r="CP23" i="1"/>
  <c r="CO23" i="1"/>
  <c r="CL23" i="1"/>
  <c r="CK23" i="1"/>
  <c r="CJ23" i="1"/>
  <c r="CI23" i="1"/>
  <c r="CH23" i="1"/>
  <c r="CG23" i="1"/>
  <c r="BH23" i="1"/>
  <c r="BG23" i="1"/>
  <c r="BF23" i="1"/>
  <c r="BE23" i="1"/>
  <c r="AV23" i="1"/>
  <c r="AT23" i="1"/>
  <c r="AM23" i="1"/>
  <c r="AL23" i="1"/>
  <c r="AK23" i="1"/>
  <c r="AJ23" i="1"/>
  <c r="AI23" i="1"/>
  <c r="AB23" i="1"/>
  <c r="AA23" i="1"/>
  <c r="Z23" i="1"/>
  <c r="Y23" i="1"/>
  <c r="X23" i="1"/>
  <c r="W23" i="1"/>
  <c r="U23" i="1"/>
  <c r="T23" i="1"/>
  <c r="S23" i="1"/>
  <c r="R23" i="1"/>
  <c r="Q23" i="1"/>
  <c r="P23" i="1"/>
  <c r="O23" i="1"/>
  <c r="N23" i="1"/>
  <c r="M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T22" i="1"/>
  <c r="AM22" i="1"/>
  <c r="AL22" i="1"/>
  <c r="AK22" i="1"/>
  <c r="AJ22" i="1"/>
  <c r="AI22" i="1"/>
  <c r="AB22" i="1"/>
  <c r="AA22" i="1"/>
  <c r="Z22" i="1"/>
  <c r="Y22" i="1"/>
  <c r="X22" i="1"/>
  <c r="W22" i="1"/>
  <c r="U22" i="1"/>
  <c r="T22" i="1"/>
  <c r="S22" i="1"/>
  <c r="R22" i="1"/>
  <c r="Q22" i="1"/>
  <c r="P22" i="1"/>
  <c r="O22" i="1"/>
  <c r="N22" i="1"/>
  <c r="M22" i="1"/>
  <c r="L22" i="1"/>
  <c r="K22" i="1"/>
  <c r="I22" i="1"/>
  <c r="H22" i="1"/>
  <c r="G22" i="1"/>
  <c r="F22" i="1"/>
  <c r="E22" i="1"/>
  <c r="D22" i="1"/>
  <c r="C22" i="1"/>
  <c r="B22" i="1"/>
  <c r="A22" i="1"/>
  <c r="FV21" i="1"/>
  <c r="FU21" i="1"/>
  <c r="FT21" i="1"/>
  <c r="FS21" i="1"/>
  <c r="FR21" i="1"/>
  <c r="FQ21" i="1"/>
  <c r="FP21" i="1"/>
  <c r="FO21" i="1"/>
  <c r="FM21" i="1"/>
  <c r="FJ21" i="1"/>
  <c r="FI21" i="1"/>
  <c r="FH21" i="1"/>
  <c r="FE21" i="1"/>
  <c r="EV21" i="1"/>
  <c r="ES21" i="1"/>
  <c r="EI21" i="1"/>
  <c r="DY21" i="1"/>
  <c r="DP21" i="1"/>
  <c r="DO21" i="1"/>
  <c r="DA21" i="1"/>
  <c r="CZ21" i="1"/>
  <c r="CV21" i="1"/>
  <c r="CU21" i="1"/>
  <c r="CT21" i="1"/>
  <c r="CS21" i="1"/>
  <c r="CR21" i="1"/>
  <c r="CQ21" i="1"/>
  <c r="CP21" i="1"/>
  <c r="CO21" i="1"/>
  <c r="CL21" i="1"/>
  <c r="CK21" i="1"/>
  <c r="CJ21" i="1"/>
  <c r="CI21" i="1"/>
  <c r="CH21" i="1"/>
  <c r="CG21" i="1"/>
  <c r="BH21" i="1"/>
  <c r="BG21" i="1"/>
  <c r="BF21" i="1"/>
  <c r="BE21" i="1"/>
  <c r="AV21" i="1"/>
  <c r="AT21" i="1"/>
  <c r="AM21" i="1"/>
  <c r="AL21" i="1"/>
  <c r="AK21" i="1"/>
  <c r="AJ21" i="1"/>
  <c r="AI21" i="1"/>
  <c r="AB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CL20" i="1"/>
  <c r="CK20" i="1"/>
  <c r="CJ20" i="1"/>
  <c r="CI20" i="1"/>
  <c r="CH20" i="1"/>
  <c r="CG20" i="1"/>
  <c r="BH20" i="1"/>
  <c r="BG20" i="1"/>
  <c r="BF20" i="1"/>
  <c r="BE20" i="1"/>
  <c r="AV20" i="1"/>
  <c r="AT20" i="1"/>
  <c r="AM20" i="1"/>
  <c r="AL20" i="1"/>
  <c r="AK20" i="1"/>
  <c r="AJ20" i="1"/>
  <c r="AI20" i="1"/>
  <c r="AB20" i="1"/>
  <c r="AA20" i="1"/>
  <c r="Z20" i="1"/>
  <c r="Y20" i="1"/>
  <c r="X20" i="1"/>
  <c r="W20" i="1"/>
  <c r="U20" i="1"/>
  <c r="T20" i="1"/>
  <c r="S20" i="1"/>
  <c r="R20" i="1"/>
  <c r="Q20" i="1"/>
  <c r="P20" i="1"/>
  <c r="O20" i="1"/>
  <c r="N20" i="1"/>
  <c r="M20" i="1"/>
  <c r="L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T19" i="1"/>
  <c r="S19" i="1"/>
  <c r="R19" i="1"/>
  <c r="Q19" i="1"/>
  <c r="P19" i="1"/>
  <c r="O19" i="1"/>
  <c r="N19" i="1"/>
  <c r="M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Y17" i="1"/>
  <c r="DP17" i="1"/>
  <c r="DO17" i="1"/>
  <c r="DA17" i="1"/>
  <c r="CZ17" i="1"/>
  <c r="CV17" i="1"/>
  <c r="CU17" i="1"/>
  <c r="CT17" i="1"/>
  <c r="CS17" i="1"/>
  <c r="CR17" i="1"/>
  <c r="CQ17" i="1"/>
  <c r="CP17" i="1"/>
  <c r="CO17" i="1"/>
  <c r="CL17" i="1"/>
  <c r="CK17" i="1"/>
  <c r="CJ17" i="1"/>
  <c r="CI17" i="1"/>
  <c r="CH17" i="1"/>
  <c r="CG17" i="1"/>
  <c r="BH17" i="1"/>
  <c r="BG17" i="1"/>
  <c r="BF17" i="1"/>
  <c r="BE17" i="1"/>
  <c r="AV17" i="1"/>
  <c r="AT17" i="1"/>
  <c r="AM17" i="1"/>
  <c r="AL17" i="1"/>
  <c r="AK17" i="1"/>
  <c r="AJ17" i="1"/>
  <c r="AI17" i="1"/>
  <c r="AB17" i="1"/>
  <c r="AA17" i="1"/>
  <c r="Z17" i="1"/>
  <c r="Y17" i="1"/>
  <c r="X17" i="1"/>
  <c r="W17" i="1"/>
  <c r="U17" i="1"/>
  <c r="T17" i="1"/>
  <c r="S17" i="1"/>
  <c r="R17" i="1"/>
  <c r="Q17" i="1"/>
  <c r="P17" i="1"/>
  <c r="O17" i="1"/>
  <c r="N17" i="1"/>
  <c r="M17" i="1"/>
  <c r="L17" i="1"/>
  <c r="K17" i="1"/>
  <c r="J17" i="1"/>
  <c r="I17" i="1"/>
  <c r="H17" i="1"/>
  <c r="G17" i="1"/>
  <c r="F17" i="1"/>
  <c r="E17" i="1"/>
  <c r="D17" i="1"/>
  <c r="C17" i="1"/>
  <c r="B17" i="1"/>
  <c r="A17" i="1"/>
  <c r="FV16" i="1"/>
  <c r="FU16" i="1"/>
  <c r="FT16" i="1"/>
  <c r="FS16" i="1"/>
  <c r="FR16" i="1"/>
  <c r="FQ16" i="1"/>
  <c r="FP16" i="1"/>
  <c r="FO16" i="1"/>
  <c r="FM16" i="1"/>
  <c r="FJ16" i="1"/>
  <c r="FI16" i="1"/>
  <c r="FH16" i="1"/>
  <c r="FE16" i="1"/>
  <c r="EV16" i="1"/>
  <c r="ES16" i="1"/>
  <c r="EI16" i="1"/>
  <c r="DY16" i="1"/>
  <c r="DP16" i="1"/>
  <c r="DO16" i="1"/>
  <c r="DA16" i="1"/>
  <c r="CZ16" i="1"/>
  <c r="CV16" i="1"/>
  <c r="CU16" i="1"/>
  <c r="CT16" i="1"/>
  <c r="CS16" i="1"/>
  <c r="CR16" i="1"/>
  <c r="CQ16" i="1"/>
  <c r="CP16" i="1"/>
  <c r="CO16" i="1"/>
  <c r="CL16" i="1"/>
  <c r="CK16" i="1"/>
  <c r="CJ16" i="1"/>
  <c r="CI16" i="1"/>
  <c r="CH16" i="1"/>
  <c r="CG16" i="1"/>
  <c r="BH16" i="1"/>
  <c r="BG16" i="1"/>
  <c r="BF16" i="1"/>
  <c r="BE16" i="1"/>
  <c r="AV16" i="1"/>
  <c r="AT16" i="1"/>
  <c r="AM16" i="1"/>
  <c r="AL16" i="1"/>
  <c r="AK16" i="1"/>
  <c r="AJ16" i="1"/>
  <c r="AI16" i="1"/>
  <c r="AB16" i="1"/>
  <c r="AA16" i="1"/>
  <c r="Z16" i="1"/>
  <c r="Y16" i="1"/>
  <c r="X16" i="1"/>
  <c r="W16" i="1"/>
  <c r="U16" i="1"/>
  <c r="T16" i="1"/>
  <c r="S16" i="1"/>
  <c r="R16" i="1"/>
  <c r="Q16" i="1"/>
  <c r="P16" i="1"/>
  <c r="O16" i="1"/>
  <c r="N16" i="1"/>
  <c r="M16" i="1"/>
  <c r="L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T14" i="1"/>
  <c r="S14" i="1"/>
  <c r="R14" i="1"/>
  <c r="Q14" i="1"/>
  <c r="P14" i="1"/>
  <c r="O14" i="1"/>
  <c r="N14" i="1"/>
  <c r="M14" i="1"/>
  <c r="L14" i="1"/>
  <c r="K14" i="1"/>
  <c r="J14" i="1"/>
  <c r="I14" i="1"/>
  <c r="H14" i="1"/>
  <c r="F14" i="1"/>
  <c r="E14" i="1"/>
  <c r="D14" i="1"/>
  <c r="C14" i="1"/>
  <c r="B14" i="1"/>
  <c r="A14" i="1"/>
  <c r="FV13" i="1"/>
  <c r="FU13" i="1"/>
  <c r="FT13" i="1"/>
  <c r="FS13" i="1"/>
  <c r="FR13" i="1"/>
  <c r="FQ13" i="1"/>
  <c r="FP13" i="1"/>
  <c r="FO13" i="1"/>
  <c r="FM13" i="1"/>
  <c r="FJ13" i="1"/>
  <c r="FI13" i="1"/>
  <c r="FH13" i="1"/>
  <c r="FE13" i="1"/>
  <c r="EV13" i="1"/>
  <c r="ES13" i="1"/>
  <c r="EI13" i="1"/>
  <c r="DY13" i="1"/>
  <c r="DP13" i="1"/>
  <c r="DO13" i="1"/>
  <c r="DA13" i="1"/>
  <c r="CZ13" i="1"/>
  <c r="CV13" i="1"/>
  <c r="CU13" i="1"/>
  <c r="CT13" i="1"/>
  <c r="CS13" i="1"/>
  <c r="CR13" i="1"/>
  <c r="CQ13" i="1"/>
  <c r="CP13" i="1"/>
  <c r="CO13" i="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T12" i="1"/>
  <c r="AM12" i="1"/>
  <c r="AL12" i="1"/>
  <c r="AK12" i="1"/>
  <c r="AJ12" i="1"/>
  <c r="AI12" i="1"/>
  <c r="AB12" i="1"/>
  <c r="AA12" i="1"/>
  <c r="Z12" i="1"/>
  <c r="Y12" i="1"/>
  <c r="X12" i="1"/>
  <c r="W12" i="1"/>
  <c r="U12" i="1"/>
  <c r="T12" i="1"/>
  <c r="R12" i="1"/>
  <c r="Q12" i="1"/>
  <c r="P12" i="1"/>
  <c r="N12" i="1"/>
  <c r="K12" i="1"/>
  <c r="J12" i="1"/>
  <c r="I12" i="1"/>
  <c r="H12" i="1"/>
  <c r="G12" i="1"/>
  <c r="F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M11" i="1"/>
  <c r="AK11" i="1"/>
  <c r="AJ11" i="1"/>
  <c r="AI11" i="1"/>
  <c r="AB11" i="1"/>
  <c r="AA11" i="1"/>
  <c r="Z11" i="1"/>
  <c r="Y11" i="1"/>
  <c r="X11" i="1"/>
  <c r="W11" i="1"/>
  <c r="N11" i="1"/>
  <c r="M11" i="1"/>
  <c r="L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M10" i="1"/>
  <c r="AL10" i="1"/>
  <c r="AK10" i="1"/>
  <c r="AJ10" i="1"/>
  <c r="AI10" i="1"/>
  <c r="AB10" i="1"/>
  <c r="AA10" i="1"/>
  <c r="Z10" i="1"/>
  <c r="Y10" i="1"/>
  <c r="X10" i="1"/>
  <c r="W10" i="1"/>
  <c r="T10" i="1"/>
  <c r="S10" i="1"/>
  <c r="R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T9" i="1"/>
  <c r="AM9" i="1"/>
  <c r="AL9" i="1"/>
  <c r="AK9" i="1"/>
  <c r="AJ9" i="1"/>
  <c r="AI9" i="1"/>
  <c r="AB9" i="1"/>
  <c r="AA9" i="1"/>
  <c r="Z9" i="1"/>
  <c r="Y9" i="1"/>
  <c r="X9" i="1"/>
  <c r="W9" i="1"/>
  <c r="U9" i="1"/>
  <c r="T9" i="1"/>
  <c r="S9" i="1"/>
  <c r="R9" i="1"/>
  <c r="Q9" i="1"/>
  <c r="P9" i="1"/>
  <c r="O9" i="1"/>
  <c r="N9" i="1"/>
  <c r="M9" i="1"/>
  <c r="L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M8" i="1"/>
  <c r="AK8" i="1"/>
  <c r="AJ8" i="1"/>
  <c r="AI8" i="1"/>
  <c r="AB8" i="1"/>
  <c r="AA8" i="1"/>
  <c r="Z8" i="1"/>
  <c r="Y8" i="1"/>
  <c r="X8" i="1"/>
  <c r="W8" i="1"/>
  <c r="N8" i="1"/>
  <c r="M8" i="1"/>
  <c r="L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I7" i="1"/>
  <c r="AB7" i="1"/>
  <c r="AA7" i="1"/>
  <c r="Z7" i="1"/>
  <c r="Y7" i="1"/>
  <c r="X7" i="1"/>
  <c r="W7" i="1"/>
  <c r="U7" i="1"/>
  <c r="T7" i="1"/>
  <c r="S7" i="1"/>
  <c r="Q7" i="1"/>
  <c r="N7" i="1"/>
  <c r="M7" i="1"/>
  <c r="K7" i="1"/>
  <c r="J7" i="1"/>
  <c r="I7" i="1"/>
  <c r="H7" i="1"/>
  <c r="G7" i="1"/>
  <c r="F7" i="1"/>
  <c r="E7" i="1"/>
  <c r="D7" i="1"/>
  <c r="C7" i="1"/>
  <c r="B7" i="1"/>
  <c r="A7" i="1"/>
  <c r="FV6" i="1"/>
  <c r="FU6" i="1"/>
  <c r="FT6" i="1"/>
  <c r="FS6" i="1"/>
  <c r="FR6" i="1"/>
  <c r="FQ6" i="1"/>
  <c r="FP6" i="1"/>
  <c r="FO6" i="1"/>
  <c r="FM6" i="1"/>
  <c r="FJ6" i="1"/>
  <c r="FI6" i="1"/>
  <c r="FH6" i="1"/>
  <c r="FE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J6" i="1"/>
  <c r="AI6" i="1"/>
  <c r="AB6" i="1"/>
  <c r="AA6" i="1"/>
  <c r="Z6" i="1"/>
  <c r="Y6" i="1"/>
  <c r="X6" i="1"/>
  <c r="W6" i="1"/>
  <c r="U6" i="1"/>
  <c r="T6" i="1"/>
  <c r="S6" i="1"/>
  <c r="R6" i="1"/>
  <c r="Q6" i="1"/>
  <c r="P6" i="1"/>
  <c r="O6" i="1"/>
  <c r="N6" i="1"/>
  <c r="M6" i="1"/>
  <c r="K6" i="1"/>
  <c r="J6" i="1"/>
  <c r="I6" i="1"/>
  <c r="H6" i="1"/>
  <c r="G6" i="1"/>
  <c r="F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M5" i="1"/>
  <c r="AK5" i="1"/>
  <c r="AJ5" i="1"/>
  <c r="AI5" i="1"/>
  <c r="AB5" i="1"/>
  <c r="AA5" i="1"/>
  <c r="Z5" i="1"/>
  <c r="Y5" i="1"/>
  <c r="X5" i="1"/>
  <c r="W5" i="1"/>
  <c r="M5" i="1"/>
  <c r="L5" i="1"/>
  <c r="K5" i="1"/>
  <c r="J5" i="1"/>
  <c r="I5" i="1"/>
  <c r="H5" i="1"/>
  <c r="G5" i="1"/>
  <c r="E5" i="1"/>
  <c r="D5" i="1"/>
  <c r="C5" i="1"/>
  <c r="B5" i="1"/>
  <c r="A5" i="1"/>
  <c r="AA4" i="1"/>
  <c r="J4" i="1"/>
  <c r="I4" i="1"/>
  <c r="H4" i="1"/>
  <c r="F4" i="1"/>
  <c r="D4" i="1"/>
  <c r="B4" i="1"/>
  <c r="A4" i="1"/>
  <c r="F8" i="1" l="1"/>
  <c r="AT8" i="1"/>
  <c r="AL8" i="1"/>
  <c r="F5" i="1"/>
  <c r="AL5" i="1"/>
  <c r="AT5" i="1"/>
  <c r="F11" i="1"/>
  <c r="AL11" i="1"/>
  <c r="AT11" i="1"/>
  <c r="L7" i="1"/>
  <c r="S4" i="2"/>
  <c r="S5" i="1" s="1"/>
  <c r="T7" i="2"/>
  <c r="T8" i="1" s="1"/>
  <c r="P9" i="2"/>
  <c r="P10" i="1" s="1"/>
  <c r="T10" i="2"/>
  <c r="T11" i="1" s="1"/>
  <c r="T4" i="2"/>
  <c r="T5" i="1" s="1"/>
  <c r="R6" i="2"/>
  <c r="R7" i="1" s="1"/>
  <c r="U7" i="2"/>
  <c r="U8" i="1" s="1"/>
  <c r="Q9" i="2"/>
  <c r="Q10" i="1" s="1"/>
  <c r="U10" i="2"/>
  <c r="U11" i="1" s="1"/>
  <c r="O11" i="2"/>
  <c r="O12" i="1" s="1"/>
  <c r="U4" i="2"/>
  <c r="U5" i="1" s="1"/>
  <c r="N4" i="2"/>
  <c r="N5" i="1" s="1"/>
  <c r="O7" i="2"/>
  <c r="O8" i="1" s="1"/>
  <c r="U9" i="2"/>
  <c r="U10" i="1" s="1"/>
  <c r="O10" i="2"/>
  <c r="O11" i="1" s="1"/>
  <c r="S11" i="2"/>
  <c r="S12" i="1" s="1"/>
  <c r="O4" i="2"/>
  <c r="O5" i="1" s="1"/>
  <c r="P7" i="2"/>
  <c r="P8" i="1" s="1"/>
  <c r="P10" i="2"/>
  <c r="P11" i="1" s="1"/>
  <c r="P4" i="2"/>
  <c r="P5" i="1" s="1"/>
  <c r="Q7" i="2"/>
  <c r="Q8" i="1" s="1"/>
  <c r="M9" i="2"/>
  <c r="M10" i="1" s="1"/>
  <c r="Q10" i="2"/>
  <c r="Q11" i="1" s="1"/>
  <c r="FE10" i="1"/>
  <c r="Q4" i="2"/>
  <c r="Q5" i="1" s="1"/>
  <c r="O6" i="2"/>
  <c r="O7" i="1" s="1"/>
  <c r="R7" i="2"/>
  <c r="R8" i="1" s="1"/>
  <c r="N9" i="2"/>
  <c r="N10" i="1" s="1"/>
  <c r="R10" i="2"/>
  <c r="R11" i="1" s="1"/>
</calcChain>
</file>

<file path=xl/sharedStrings.xml><?xml version="1.0" encoding="utf-8"?>
<sst xmlns="http://schemas.openxmlformats.org/spreadsheetml/2006/main" count="761" uniqueCount="611">
  <si>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</si>
  <si>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</si>
  <si>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</si>
  <si>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</si>
  <si>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</si>
  <si>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</si>
  <si>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</si>
  <si>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</si>
  <si>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</si>
  <si>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</si>
  <si>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</si>
  <si>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</si>
  <si>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</si>
  <si>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</si>
  <si>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</si>
  <si>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</si>
  <si>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</si>
  <si>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</si>
  <si>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</si>
  <si>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</si>
  <si>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</si>
  <si>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</si>
  <si>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</si>
  <si>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</si>
  <si>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</si>
  <si>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</si>
  <si>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</si>
  <si>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</si>
  <si>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</si>
  <si>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</si>
  <si>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</si>
  <si>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</si>
  <si>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</si>
  <si>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</si>
  <si>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</si>
  <si>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</si>
  <si>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</si>
  <si>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</si>
  <si>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</si>
  <si>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</si>
  <si>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</si>
  <si>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</si>
  <si>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</si>
  <si>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</si>
  <si>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</si>
  <si>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</si>
  <si>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</si>
  <si>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</si>
  <si>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</si>
  <si>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</si>
  <si>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</si>
  <si>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</si>
  <si>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</si>
  <si>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</si>
  <si>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</si>
  <si>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</si>
  <si>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</si>
  <si>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</si>
  <si>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</si>
  <si>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</si>
  <si>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</si>
  <si>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</si>
  <si>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</si>
  <si>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</si>
  <si>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</si>
  <si>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</si>
  <si>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</si>
  <si>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</si>
  <si>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</si>
  <si>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</si>
  <si>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</si>
  <si>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</si>
  <si>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</si>
  <si>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</si>
  <si>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</si>
  <si>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</si>
  <si>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</si>
  <si>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</si>
  <si>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</si>
  <si>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</si>
  <si>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</si>
  <si>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</si>
  <si>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</si>
  <si>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</si>
  <si>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</si>
  <si>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</si>
  <si>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</si>
  <si>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</si>
  <si>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</si>
  <si>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</si>
  <si>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</si>
  <si>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</si>
  <si>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</si>
  <si>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</si>
  <si>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</si>
  <si>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</si>
  <si>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</si>
  <si>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</si>
  <si>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</si>
  <si>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</si>
  <si>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</si>
  <si>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</si>
  <si>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</si>
  <si>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</si>
  <si>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</si>
  <si>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</si>
  <si>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</si>
  <si>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</si>
  <si>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</si>
  <si>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</si>
  <si>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</si>
  <si>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</si>
  <si>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</si>
  <si>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</si>
  <si>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</si>
  <si>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</si>
  <si>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</si>
  <si>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</si>
  <si>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</si>
  <si>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</si>
  <si>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</si>
  <si>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</si>
  <si>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</si>
  <si>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</si>
  <si>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</si>
  <si>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</si>
  <si>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</si>
  <si>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</si>
  <si>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</si>
  <si>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</si>
  <si>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</si>
  <si>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</si>
  <si>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</si>
  <si>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</si>
  <si>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</si>
  <si>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</si>
  <si>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</si>
  <si>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</si>
  <si>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</si>
  <si>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</si>
  <si>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</si>
  <si>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</si>
  <si>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</si>
  <si>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</si>
  <si>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</si>
  <si>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</si>
  <si>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</si>
  <si>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</si>
  <si>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</si>
  <si>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</si>
  <si>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</si>
  <si>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</si>
  <si>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</si>
  <si>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</si>
  <si>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</si>
  <si>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</si>
  <si>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</si>
  <si>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</si>
  <si>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</si>
  <si>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</si>
  <si>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</si>
  <si>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</si>
  <si>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</si>
  <si>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</si>
  <si>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</si>
  <si>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</si>
  <si>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</si>
  <si>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</si>
  <si>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</si>
  <si>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</si>
  <si>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</si>
  <si>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</si>
  <si>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</si>
  <si>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</si>
  <si>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</si>
  <si>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</si>
  <si>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</si>
  <si>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</si>
  <si>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</si>
  <si>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</si>
  <si>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</si>
  <si>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</si>
  <si>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</si>
  <si>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</si>
  <si>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</si>
  <si>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</si>
  <si>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</si>
  <si>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</si>
  <si>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</si>
  <si>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</si>
  <si>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</si>
  <si>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</si>
  <si>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</si>
  <si>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</si>
  <si>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</si>
  <si>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</si>
  <si>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</si>
  <si>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</si>
  <si>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</si>
  <si>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</si>
  <si>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</si>
  <si>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</si>
  <si>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</si>
  <si>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</si>
  <si>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</si>
  <si>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</si>
  <si>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</si>
  <si>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</si>
  <si>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</si>
  <si>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</si>
  <si>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</si>
  <si>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</si>
  <si>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</si>
  <si>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</si>
  <si>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</si>
  <si>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</si>
  <si>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</si>
  <si>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</si>
  <si>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</si>
  <si>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</si>
  <si>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</si>
  <si>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</si>
  <si>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</si>
  <si>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</si>
  <si>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</si>
  <si>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</si>
  <si>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</si>
  <si>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</si>
  <si>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</si>
  <si>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</si>
  <si>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</si>
  <si>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</si>
  <si>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</si>
  <si>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</si>
  <si>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</si>
  <si>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</si>
  <si>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</si>
  <si>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</si>
  <si>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</si>
  <si>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</si>
  <si>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</si>
  <si>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</si>
  <si>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</si>
  <si>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</si>
  <si>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</si>
  <si>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</si>
  <si>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</si>
  <si>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</si>
  <si>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</si>
  <si>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</si>
  <si>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</si>
  <si>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</si>
  <si>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</si>
  <si>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</si>
  <si>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</si>
  <si>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</si>
  <si>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</si>
  <si>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</si>
  <si>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</si>
  <si>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</si>
  <si>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</si>
  <si>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</si>
  <si>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</si>
  <si>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</si>
  <si>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</si>
  <si>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</si>
  <si>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</si>
  <si>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</si>
  <si>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</si>
  <si>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</si>
  <si>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</si>
  <si>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</si>
  <si>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</si>
  <si>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</si>
  <si>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</si>
  <si>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</si>
  <si>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</si>
  <si>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</si>
  <si>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</si>
  <si>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</si>
  <si>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</si>
  <si>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</si>
  <si>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</si>
  <si>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</si>
  <si>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</si>
  <si>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</si>
  <si>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</si>
  <si>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</si>
  <si>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</si>
  <si>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</si>
  <si>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</si>
  <si>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</si>
  <si>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</si>
  <si>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</si>
  <si>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</si>
  <si>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</si>
  <si>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</si>
  <si>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</si>
  <si>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</si>
  <si>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</si>
  <si>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</si>
  <si>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</si>
  <si>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</si>
  <si>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</si>
  <si>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</si>
  <si>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</si>
  <si>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</si>
  <si>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</si>
  <si>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</si>
  <si>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</si>
  <si>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</si>
  <si>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</si>
  <si>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</si>
  <si>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</si>
  <si>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</si>
  <si>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</si>
  <si>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</si>
  <si>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</si>
  <si>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</si>
  <si>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</si>
  <si>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</si>
  <si>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</si>
  <si>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</si>
  <si>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</si>
  <si>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</si>
  <si>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</si>
  <si>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</si>
  <si>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</si>
  <si>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</si>
  <si>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</si>
  <si>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</si>
  <si>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</si>
  <si>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</si>
  <si>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</si>
  <si>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</si>
  <si>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</si>
  <si>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</si>
  <si>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</si>
  <si>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</si>
  <si>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</si>
  <si>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</si>
  <si>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</si>
  <si>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</si>
  <si>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</si>
  <si>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</si>
  <si>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</si>
  <si>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</si>
  <si>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</si>
  <si>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</si>
  <si>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</si>
  <si>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</si>
  <si>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</si>
  <si>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Pruduct Title Backlit</t>
  </si>
  <si>
    <t>MODELS</t>
  </si>
  <si>
    <t>Product Title</t>
  </si>
  <si>
    <t>Product Model</t>
  </si>
  <si>
    <t>X200 X200S X200SI X200T X201 X201I X201S X201T</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</si>
  <si>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</si>
  <si>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</si>
  <si>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</si>
  <si>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</si>
  <si>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</si>
  <si>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</si>
  <si>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</si>
  <si>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</si>
  <si>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</si>
  <si>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</si>
  <si>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</si>
  <si>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</si>
  <si>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</si>
  <si>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</si>
  <si>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</si>
  <si>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Lenovo X200 - DE</t>
  </si>
  <si>
    <t>German</t>
  </si>
  <si>
    <t>Lenovo/X200/DE</t>
  </si>
  <si>
    <t>Price – NON-Backlit</t>
  </si>
  <si>
    <t>Lenovo X200 - FR</t>
  </si>
  <si>
    <t>French</t>
  </si>
  <si>
    <t>Lenovo/X200/FR</t>
  </si>
  <si>
    <t>Packing size</t>
  </si>
  <si>
    <t>Big</t>
  </si>
  <si>
    <t>Lenovo X200 - IT</t>
  </si>
  <si>
    <t>Italian</t>
  </si>
  <si>
    <t>Lenovo/X200/IT</t>
  </si>
  <si>
    <t>Package height (CM)</t>
  </si>
  <si>
    <t>Lenovo X200 - ES</t>
  </si>
  <si>
    <t>Spanish</t>
  </si>
  <si>
    <t>Lenovo/X200/ES</t>
  </si>
  <si>
    <t>Package width (CM)</t>
  </si>
  <si>
    <t>Lenovo X200 - UK</t>
  </si>
  <si>
    <t>UK</t>
  </si>
  <si>
    <t>Lenovo/X200/UK</t>
  </si>
  <si>
    <t>Package length (CM)</t>
  </si>
  <si>
    <t>Lenovo X200 - BE</t>
  </si>
  <si>
    <t>Belgian</t>
  </si>
  <si>
    <t>Lenovo/X200/BE</t>
  </si>
  <si>
    <t>Origin of Product</t>
  </si>
  <si>
    <t>Lenovo X200 - CH</t>
  </si>
  <si>
    <t>Swiss</t>
  </si>
  <si>
    <t>Lenovo/X200/CH</t>
  </si>
  <si>
    <t>Package weight (GR)</t>
  </si>
  <si>
    <t>Lenovo X200 - US</t>
  </si>
  <si>
    <t>US</t>
  </si>
  <si>
    <t>Lenovo/X200/US</t>
  </si>
  <si>
    <t>Parent sku</t>
  </si>
  <si>
    <t>Lenovo X200 parent</t>
  </si>
  <si>
    <t>Parent EAN</t>
  </si>
  <si>
    <t>Hungarian</t>
  </si>
  <si>
    <t>Dutch</t>
  </si>
  <si>
    <t>Item_type</t>
  </si>
  <si>
    <t>laptop-computer-replacement-parts</t>
  </si>
  <si>
    <t>Norwegian</t>
  </si>
  <si>
    <t>Polish</t>
  </si>
  <si>
    <t>Default quantity</t>
  </si>
  <si>
    <t>Portuguese</t>
  </si>
  <si>
    <t>Swedish – Finnish</t>
  </si>
  <si>
    <t>Format</t>
  </si>
  <si>
    <t>Update</t>
  </si>
  <si>
    <t>US International</t>
  </si>
  <si>
    <t>Russian</t>
  </si>
  <si>
    <t>Bullet Point 1:</t>
  </si>
  <si>
    <t>Bullet Point 2:</t>
  </si>
  <si>
    <t>Bullet Point 5:</t>
  </si>
  <si>
    <t>Bullet Point 4:</t>
  </si>
  <si>
    <t>Product Description</t>
  </si>
  <si>
    <t>Scandinavian – Nordic</t>
  </si>
  <si>
    <t>Warranty Message</t>
  </si>
  <si>
    <t>Bulgarian</t>
  </si>
  <si>
    <t>Czech</t>
  </si>
  <si>
    <t>bullet point 4: regular</t>
  </si>
  <si>
    <t>Danish</t>
  </si>
  <si>
    <t>language</t>
  </si>
  <si>
    <t>Marketplace</t>
  </si>
  <si>
    <t>EU</t>
  </si>
  <si>
    <t>Small</t>
  </si>
  <si>
    <t>🇩🇪</t>
  </si>
  <si>
    <t>English</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</si>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</sst>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name val="Arial"/>
      <family val="2"/>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5"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6" fillId="14" borderId="0" xfId="0" applyFont="1"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FA4BDD0" TargetMode="External"/><Relationship Id="rId1" Type="http://schemas.openxmlformats.org/officeDocument/2006/relationships/externalLinkPath" Target="file:///FFA4BDD0/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D13" sqref="D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609</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610</v>
      </c>
    </row>
    <row r="4" spans="1:193" ht="17" x14ac:dyDescent="0.2">
      <c r="A4" s="2" t="str">
        <f>IF(ISBLANK(Values!E3),"",IF(Values!$B$37="EU","computercomponent","computer"))</f>
        <v>computercomponent</v>
      </c>
      <c r="B4" s="28" t="str">
        <f>Values!B13</f>
        <v>Lenovo X200 parent</v>
      </c>
      <c r="C4" s="28" t="s">
        <v>345</v>
      </c>
      <c r="D4" s="29">
        <f>Values!B14</f>
        <v>5714401200994</v>
      </c>
      <c r="E4" s="2" t="s">
        <v>346</v>
      </c>
      <c r="F4" s="28" t="str">
        <f>SUBSTITUTE(Values!B1, "{language}", "") &amp; " " &amp; Values!B3</f>
        <v>sostituzione della tastiera  retroilluminata per Lenovo Thinkpad X200 X200S X200SI X200T X201 X201I X201S X201T</v>
      </c>
      <c r="G4" s="28" t="s">
        <v>345</v>
      </c>
      <c r="H4" s="2" t="str">
        <f>Values!B16</f>
        <v>laptop-computer-replacement-parts</v>
      </c>
      <c r="I4" s="2" t="str">
        <f>IF(ISBLANK(Values!E3),"","4730574031")</f>
        <v>4730574031</v>
      </c>
      <c r="J4" s="30" t="str">
        <f>Values!B13</f>
        <v>Lenovo X200 parent</v>
      </c>
      <c r="K4" s="31"/>
      <c r="L4" s="28"/>
      <c r="M4" s="28"/>
      <c r="W4" s="28" t="s">
        <v>347</v>
      </c>
      <c r="X4" s="28"/>
      <c r="Y4" s="32" t="s">
        <v>348</v>
      </c>
      <c r="Z4" s="28"/>
      <c r="AA4" s="2" t="str">
        <f>Values!B20</f>
        <v>Update</v>
      </c>
      <c r="DY4" s="33" t="s">
        <v>349</v>
      </c>
      <c r="DZ4" s="33" t="s">
        <v>349</v>
      </c>
      <c r="EA4" s="33" t="s">
        <v>349</v>
      </c>
      <c r="EB4" s="33" t="s">
        <v>349</v>
      </c>
      <c r="EC4" s="33" t="s">
        <v>349</v>
      </c>
      <c r="EV4" s="2" t="s">
        <v>350</v>
      </c>
      <c r="GK4" s="3">
        <f>K4</f>
        <v>0</v>
      </c>
    </row>
    <row r="5" spans="1:193" ht="48" x14ac:dyDescent="0.2">
      <c r="A5" s="2" t="str">
        <f>IF(ISBLANK(Values!E4),"",IF(Values!$B$37="EU","computercomponent","computer"))</f>
        <v>computercomponent</v>
      </c>
      <c r="B5" s="34" t="str">
        <f>IF(ISBLANK(Values!E4),"",Values!F4)</f>
        <v>Lenovo X200 - DE</v>
      </c>
      <c r="C5" s="30" t="str">
        <f>IF(ISBLANK(Values!E4),"","TellusRem")</f>
        <v>TellusRem</v>
      </c>
      <c r="D5" s="29">
        <f>IF(ISBLANK(Values!E4),"",Values!E4)</f>
        <v>5714401200017</v>
      </c>
      <c r="E5" s="2" t="str">
        <f>IF(ISBLANK(Values!E4),"","EAN")</f>
        <v>EAN</v>
      </c>
      <c r="F5" s="28" t="str">
        <f>IF(ISBLANK(Values!E4),"",IF(Values!J4, SUBSTITUTE(Values!$B$1, "{language}", Values!H4) &amp; " " &amp;Values!$B$3, SUBSTITUTE(Values!$B$2, "{language}", Values!$H4) &amp; " " &amp;Values!$B$3))</f>
        <v>sostituzione della tastiera Tedesco non retroilluminata per Lenovo Thinkpad X200 X200S X200SI X200T X201 X201I X201S X201T</v>
      </c>
      <c r="G5" s="30" t="str">
        <f>IF(ISBLANK(Values!E4),"","TellusRem")</f>
        <v>TellusRem</v>
      </c>
      <c r="H5" s="2" t="str">
        <f>IF(ISBLANK(Values!E4),"",Values!$B$16)</f>
        <v>laptop-computer-replacement-parts</v>
      </c>
      <c r="I5" s="2" t="str">
        <f>IF(ISBLANK(Values!E4),"","4730574031")</f>
        <v>4730574031</v>
      </c>
      <c r="J5" s="32" t="str">
        <f>IF(ISBLANK(Values!E4),"",Values!F4 )</f>
        <v>Lenovo X200 - DE</v>
      </c>
      <c r="K5" s="28">
        <f>IF(ISBLANK(Values!E4),"",IF(Values!J4, Values!$B$4, Values!$B$5))</f>
        <v>23</v>
      </c>
      <c r="L5" s="28" t="str">
        <f>IF(ISBLANK(Values!E4),"",IF($CO5="DEFAULT", Values!$B$18, ""))</f>
        <v/>
      </c>
      <c r="M5" s="28" t="str">
        <f>IF(ISBLANK(Values!E4),"",Values!$M4)</f>
        <v>https://raw.githubusercontent.com/PatrickVibild/TellusAmazonPictures/master/pictures/Lenovo/X200/DE/1.jpg</v>
      </c>
      <c r="N5" s="28" t="str">
        <f>IF(ISBLANK(Values!$F4),"",Values!N4)</f>
        <v>https://raw.githubusercontent.com/PatrickVibild/TellusAmazonPictures/master/pictures/Lenovo/X200/DE/2.jpg</v>
      </c>
      <c r="O5" s="28" t="str">
        <f>IF(ISBLANK(Values!$F4),"",Values!O4)</f>
        <v>https://raw.githubusercontent.com/PatrickVibild/TellusAmazonPictures/master/pictures/Lenovo/X200/DE/3.jpg</v>
      </c>
      <c r="P5" s="28" t="str">
        <f>IF(ISBLANK(Values!$F4),"",Values!P4)</f>
        <v>https://raw.githubusercontent.com/PatrickVibild/TellusAmazonPictures/master/pictures/Lenovo/X200/DE/4.jpg</v>
      </c>
      <c r="Q5" s="28" t="str">
        <f>IF(ISBLANK(Values!$F4),"",Values!Q4)</f>
        <v>https://raw.githubusercontent.com/PatrickVibild/TellusAmazonPictures/master/pictures/Lenovo/X200/DE/5.jpg</v>
      </c>
      <c r="R5" s="28" t="str">
        <f>IF(ISBLANK(Values!$F4),"",Values!R4)</f>
        <v>https://raw.githubusercontent.com/PatrickVibild/TellusAmazonPictures/master/pictures/Lenovo/X200/DE/6.jpg</v>
      </c>
      <c r="S5" s="28" t="str">
        <f>IF(ISBLANK(Values!$F4),"",Values!S4)</f>
        <v>https://raw.githubusercontent.com/PatrickVibild/TellusAmazonPictures/master/pictures/Lenovo/X200/DE/7.jpg</v>
      </c>
      <c r="T5" s="28" t="str">
        <f>IF(ISBLANK(Values!$F4),"",Values!T4)</f>
        <v>https://raw.githubusercontent.com/PatrickVibild/TellusAmazonPictures/master/pictures/Lenovo/X200/DE/8.jpg</v>
      </c>
      <c r="U5" s="28" t="str">
        <f>IF(ISBLANK(Values!$F4),"",Values!U4)</f>
        <v>https://raw.githubusercontent.com/PatrickVibild/TellusAmazonPictures/master/pictures/Lenovo/X200/DE/9.jpg</v>
      </c>
      <c r="W5" s="30" t="str">
        <f>IF(ISBLANK(Values!E4),"","Child")</f>
        <v>Child</v>
      </c>
      <c r="X5" s="30" t="str">
        <f>IF(ISBLANK(Values!E4),"",Values!$B$13)</f>
        <v>Lenovo X200 parent</v>
      </c>
      <c r="Y5" s="32" t="str">
        <f>IF(ISBLANK(Values!E4),"","Size-Color")</f>
        <v>Size-Color</v>
      </c>
      <c r="Z5" s="30" t="str">
        <f>IF(ISBLANK(Values!E4),"","variation")</f>
        <v>variation</v>
      </c>
      <c r="AA5" s="2"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35"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33"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X200 X200S X200SI X200T X201 X201I X201S X201T</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NO retroilluminato. </v>
      </c>
      <c r="AM5" s="2" t="str">
        <f>SUBSTITUTE(IF(ISBLANK(Values!E4),"",Values!$B$27), "{model}", Values!$B$3)</f>
        <v xml:space="preserve">👉 COMPATIBILE CON - Lenovo X200 X200S X200SI X200T X201 X201I X201S X201T. Si prega di controllare attentamente l'immagine e la descrizione prima di acquistare qualsiasi tastiera. Ciò garantisce di ottenere la tastiera del laptop corretta per il computer. Installazione super facile. </v>
      </c>
      <c r="AT5" s="28" t="str">
        <f>IF(ISBLANK(Values!E4),"",Values!H4)</f>
        <v>Tedesco</v>
      </c>
      <c r="AV5" s="2" t="str">
        <f>IF(ISBLANK(Values!E4),"",IF(Values!J4,"Backlit", "Non-Backlit"))</f>
        <v>Non-Backlit</v>
      </c>
      <c r="AW5"/>
      <c r="BE5" s="2" t="str">
        <f>IF(ISBLANK(Values!E4),"","Professional Audience")</f>
        <v>Professional Audience</v>
      </c>
      <c r="BF5" s="2" t="str">
        <f>IF(ISBLANK(Values!E4),"","Consumer Audience")</f>
        <v>Consumer Audience</v>
      </c>
      <c r="BG5" s="2" t="str">
        <f>IF(ISBLANK(Values!E4),"","Adults")</f>
        <v>Adults</v>
      </c>
      <c r="BH5" s="2"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2" t="str">
        <f>IF(ISBLANK(Values!E4), "", 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 t="str">
        <f>IF(ISBLANK(Values!E4),"","Parts")</f>
        <v>Parts</v>
      </c>
      <c r="DP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Y5" t="str">
        <f>IF(ISBLANK(Values!$E4), "", "not_applicable")</f>
        <v>not_applicable</v>
      </c>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2" t="str">
        <f>IF(ISBLANK(Values!E4),"","New")</f>
        <v>New</v>
      </c>
      <c r="FE5" s="2" t="str">
        <f>IF(ISBLANK(Values!E4),"",IF(CO5&lt;&gt;"DEFAULT", "", 3))</f>
        <v/>
      </c>
      <c r="FH5" s="2" t="str">
        <f>IF(ISBLANK(Values!E4),"","FALSE")</f>
        <v>FALSE</v>
      </c>
      <c r="FI5" s="2" t="str">
        <f>IF(ISBLANK(Values!E4),"","FALSE")</f>
        <v>FALSE</v>
      </c>
      <c r="FJ5" s="2" t="str">
        <f>IF(ISBLANK(Values!E4),"","FALSE")</f>
        <v>FALSE</v>
      </c>
      <c r="FM5" s="2" t="str">
        <f>IF(ISBLANK(Values!E4),"","1")</f>
        <v>1</v>
      </c>
      <c r="FO5" s="28">
        <f>IF(ISBLANK(Values!E4),"",IF(Values!J4, Values!$B$4, Values!$B$5))</f>
        <v>23</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c r="GK5" s="61">
        <f>K5</f>
        <v>23</v>
      </c>
    </row>
    <row r="6" spans="1:193" ht="48" x14ac:dyDescent="0.2">
      <c r="A6" s="2" t="str">
        <f>IF(ISBLANK(Values!E5),"",IF(Values!$B$37="EU","computercomponent","computer"))</f>
        <v>computercomponent</v>
      </c>
      <c r="B6" s="34" t="str">
        <f>IF(ISBLANK(Values!E5),"",Values!F5)</f>
        <v>Lenovo X200 - FR</v>
      </c>
      <c r="C6" s="30" t="str">
        <f>IF(ISBLANK(Values!E5),"","TellusRem")</f>
        <v>TellusRem</v>
      </c>
      <c r="D6" s="29">
        <f>IF(ISBLANK(Values!E5),"",Values!E5)</f>
        <v>5714401200024</v>
      </c>
      <c r="E6" s="2" t="str">
        <f>IF(ISBLANK(Values!E5),"","EAN")</f>
        <v>EAN</v>
      </c>
      <c r="F6" s="28" t="str">
        <f>IF(ISBLANK(Values!E5),"",IF(Values!J5, SUBSTITUTE(Values!$B$1, "{language}", Values!H5) &amp; " " &amp;Values!$B$3, SUBSTITUTE(Values!$B$2, "{language}", Values!$H5) &amp; " " &amp;Values!$B$3))</f>
        <v>sostituzione della tastiera Francese non retroilluminata per Lenovo Thinkpad X200 X200S X200SI X200T X201 X201I X201S X201T</v>
      </c>
      <c r="G6" s="30" t="str">
        <f>IF(ISBLANK(Values!E5),"","TellusRem")</f>
        <v>TellusRem</v>
      </c>
      <c r="H6" s="2" t="str">
        <f>IF(ISBLANK(Values!E5),"",Values!$B$16)</f>
        <v>laptop-computer-replacement-parts</v>
      </c>
      <c r="I6" s="2" t="str">
        <f>IF(ISBLANK(Values!E5),"","4730574031")</f>
        <v>4730574031</v>
      </c>
      <c r="J6" s="32" t="str">
        <f>IF(ISBLANK(Values!E5),"",Values!F5 )</f>
        <v>Lenovo X200 - FR</v>
      </c>
      <c r="K6" s="28">
        <f>IF(ISBLANK(Values!E5),"",IF(Values!J5, Values!$B$4, Values!$B$5))</f>
        <v>23</v>
      </c>
      <c r="L6" s="28" t="str">
        <f>IF(ISBLANK(Values!E5),"",IF($CO6="DEFAULT", Values!$B$18, ""))</f>
        <v/>
      </c>
      <c r="M6" s="28" t="str">
        <f>IF(ISBLANK(Values!E5),"",Values!$M5)</f>
        <v>https://raw.githubusercontent.com/PatrickVibild/TellusAmazonPictures/master/pictures/Lenovo/X200/FR/1.jpg</v>
      </c>
      <c r="N6" s="28" t="str">
        <f>IF(ISBLANK(Values!$F5),"",Values!N5)</f>
        <v>https://raw.githubusercontent.com/PatrickVibild/TellusAmazonPictures/master/pictures/Lenovo/X200/FR/2.jpg</v>
      </c>
      <c r="O6" s="28" t="str">
        <f>IF(ISBLANK(Values!$F5),"",Values!O5)</f>
        <v>https://raw.githubusercontent.com/PatrickVibild/TellusAmazonPictures/master/pictures/Lenovo/X200/FR/3.jpg</v>
      </c>
      <c r="P6" s="28" t="str">
        <f>IF(ISBLANK(Values!$F5),"",Values!P5)</f>
        <v>https://raw.githubusercontent.com/PatrickVibild/TellusAmazonPictures/master/pictures/Lenovo/X200/FR/4.jpg</v>
      </c>
      <c r="Q6" s="28" t="str">
        <f>IF(ISBLANK(Values!$F5),"",Values!Q5)</f>
        <v>https://raw.githubusercontent.com/PatrickVibild/TellusAmazonPictures/master/pictures/Lenovo/X200/FR/5.jpg</v>
      </c>
      <c r="R6" s="28" t="str">
        <f>IF(ISBLANK(Values!$F5),"",Values!R5)</f>
        <v>https://raw.githubusercontent.com/PatrickVibild/TellusAmazonPictures/master/pictures/Lenovo/X200/FR/6.jpg</v>
      </c>
      <c r="S6" s="28" t="str">
        <f>IF(ISBLANK(Values!$F5),"",Values!S5)</f>
        <v>https://raw.githubusercontent.com/PatrickVibild/TellusAmazonPictures/master/pictures/Lenovo/X200/FR/7.jpg</v>
      </c>
      <c r="T6" s="28" t="str">
        <f>IF(ISBLANK(Values!$F5),"",Values!T5)</f>
        <v>https://raw.githubusercontent.com/PatrickVibild/TellusAmazonPictures/master/pictures/Lenovo/X200/FR/8.jpg</v>
      </c>
      <c r="U6" s="28" t="str">
        <f>IF(ISBLANK(Values!$F5),"",Values!U5)</f>
        <v>https://raw.githubusercontent.com/PatrickVibild/TellusAmazonPictures/master/pictures/Lenovo/X200/FR/9.jpg</v>
      </c>
      <c r="W6" s="30" t="str">
        <f>IF(ISBLANK(Values!E5),"","Child")</f>
        <v>Child</v>
      </c>
      <c r="X6" s="30" t="str">
        <f>IF(ISBLANK(Values!E5),"",Values!$B$13)</f>
        <v>Lenovo X200 parent</v>
      </c>
      <c r="Y6" s="32" t="str">
        <f>IF(ISBLANK(Values!E5),"","Size-Color")</f>
        <v>Size-Color</v>
      </c>
      <c r="Z6" s="30" t="str">
        <f>IF(ISBLANK(Values!E5),"","variation")</f>
        <v>variation</v>
      </c>
      <c r="AA6" s="2"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35"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33"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X200 X200S X200SI X200T X201 X201I X201S X201T</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NO retroilluminato. </v>
      </c>
      <c r="AM6" s="2" t="str">
        <f>SUBSTITUTE(IF(ISBLANK(Values!E5),"",Values!$B$27), "{model}", Values!$B$3)</f>
        <v xml:space="preserve">👉 COMPATIBILE CON - Lenovo X200 X200S X200SI X200T X201 X201I X201S X201T. Si prega di controllare attentamente l'immagine e la descrizione prima di acquistare qualsiasi tastiera. Ciò garantisce di ottenere la tastiera del laptop corretta per il computer. Installazione super facile. </v>
      </c>
      <c r="AT6" s="28" t="str">
        <f>IF(ISBLANK(Values!E5),"",Values!H5)</f>
        <v>Francese</v>
      </c>
      <c r="AV6" s="2" t="str">
        <f>IF(ISBLANK(Values!E5),"",IF(Values!J5,"Backlit", "Non-Backlit"))</f>
        <v>Non-Backlit</v>
      </c>
      <c r="BE6" s="2" t="str">
        <f>IF(ISBLANK(Values!E5),"","Professional Audience")</f>
        <v>Professional Audience</v>
      </c>
      <c r="BF6" s="2" t="str">
        <f>IF(ISBLANK(Values!E5),"","Consumer Audience")</f>
        <v>Consumer Audience</v>
      </c>
      <c r="BG6" s="2" t="str">
        <f>IF(ISBLANK(Values!E5),"","Adults")</f>
        <v>Adults</v>
      </c>
      <c r="BH6" s="2"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2" t="str">
        <f>IF(ISBLANK(Values!E5), "", 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 t="str">
        <f>IF(ISBLANK(Values!E5),"","Parts")</f>
        <v>Parts</v>
      </c>
      <c r="DP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Y6" t="str">
        <f>IF(ISBLANK(Values!$E5), "", "not_applicable")</f>
        <v>not_applicable</v>
      </c>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2" t="str">
        <f>IF(ISBLANK(Values!E5),"","New")</f>
        <v>New</v>
      </c>
      <c r="FE6" s="2" t="str">
        <f>IF(ISBLANK(Values!E5),"",IF(CO6&lt;&gt;"DEFAULT", "", 3))</f>
        <v/>
      </c>
      <c r="FH6" s="2" t="str">
        <f>IF(ISBLANK(Values!E5),"","FALSE")</f>
        <v>FALSE</v>
      </c>
      <c r="FI6" s="2" t="str">
        <f>IF(ISBLANK(Values!E5),"","FALSE")</f>
        <v>FALSE</v>
      </c>
      <c r="FJ6" s="2" t="str">
        <f>IF(ISBLANK(Values!E5),"","FALSE")</f>
        <v>FALSE</v>
      </c>
      <c r="FM6" s="2" t="str">
        <f>IF(ISBLANK(Values!E5),"","1")</f>
        <v>1</v>
      </c>
      <c r="FO6" s="28">
        <f>IF(ISBLANK(Values!E5),"",IF(Values!J5, Values!$B$4, Values!$B$5))</f>
        <v>23</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c r="GK6" s="61">
        <f>K6</f>
        <v>23</v>
      </c>
    </row>
    <row r="7" spans="1:193" ht="48" x14ac:dyDescent="0.2">
      <c r="A7" s="2" t="str">
        <f>IF(ISBLANK(Values!E6),"",IF(Values!$B$37="EU","computercomponent","computer"))</f>
        <v>computercomponent</v>
      </c>
      <c r="B7" s="34" t="str">
        <f>IF(ISBLANK(Values!E6),"",Values!F6)</f>
        <v>Lenovo X200 - IT</v>
      </c>
      <c r="C7" s="30" t="str">
        <f>IF(ISBLANK(Values!E6),"","TellusRem")</f>
        <v>TellusRem</v>
      </c>
      <c r="D7" s="29">
        <f>IF(ISBLANK(Values!E6),"",Values!E6)</f>
        <v>5714401200031</v>
      </c>
      <c r="E7" s="2" t="str">
        <f>IF(ISBLANK(Values!E6),"","EAN")</f>
        <v>EAN</v>
      </c>
      <c r="F7" s="28" t="str">
        <f>IF(ISBLANK(Values!E6),"",IF(Values!J6, SUBSTITUTE(Values!$B$1, "{language}", Values!H6) &amp; " " &amp;Values!$B$3, SUBSTITUTE(Values!$B$2, "{language}", Values!$H6) &amp; " " &amp;Values!$B$3))</f>
        <v>sostituzione della tastiera Italiano non retroilluminata per Lenovo Thinkpad X200 X200S X200SI X200T X201 X201I X201S X201T</v>
      </c>
      <c r="G7" s="30" t="str">
        <f>IF(ISBLANK(Values!E6),"","TellusRem")</f>
        <v>TellusRem</v>
      </c>
      <c r="H7" s="2" t="str">
        <f>IF(ISBLANK(Values!E6),"",Values!$B$16)</f>
        <v>laptop-computer-replacement-parts</v>
      </c>
      <c r="I7" s="2" t="str">
        <f>IF(ISBLANK(Values!E6),"","4730574031")</f>
        <v>4730574031</v>
      </c>
      <c r="J7" s="32" t="str">
        <f>IF(ISBLANK(Values!E6),"",Values!F6 )</f>
        <v>Lenovo X200 - IT</v>
      </c>
      <c r="K7" s="28">
        <f>IF(ISBLANK(Values!E6),"",IF(Values!J6, Values!$B$4, Values!$B$5))</f>
        <v>23</v>
      </c>
      <c r="L7" s="28" t="str">
        <f>IF(ISBLANK(Values!E6),"",IF($CO7="DEFAULT", Values!$B$18, ""))</f>
        <v/>
      </c>
      <c r="M7" s="28" t="str">
        <f>IF(ISBLANK(Values!E6),"",Values!$M6)</f>
        <v>https://raw.githubusercontent.com/PatrickVibild/TellusAmazonPictures/master/pictures/Lenovo/X200/IT/1.jpg</v>
      </c>
      <c r="N7" s="28" t="str">
        <f>IF(ISBLANK(Values!$F6),"",Values!N6)</f>
        <v>https://raw.githubusercontent.com/PatrickVibild/TellusAmazonPictures/master/pictures/Lenovo/X200/IT/2.jpg</v>
      </c>
      <c r="O7" s="28" t="str">
        <f>IF(ISBLANK(Values!$F6),"",Values!O6)</f>
        <v>https://raw.githubusercontent.com/PatrickVibild/TellusAmazonPictures/master/pictures/Lenovo/X200/IT/3.jpg</v>
      </c>
      <c r="P7" s="28" t="str">
        <f>IF(ISBLANK(Values!$F6),"",Values!P6)</f>
        <v>https://raw.githubusercontent.com/PatrickVibild/TellusAmazonPictures/master/pictures/Lenovo/X200/IT/4.jpg</v>
      </c>
      <c r="Q7" s="28" t="str">
        <f>IF(ISBLANK(Values!$F6),"",Values!Q6)</f>
        <v>https://raw.githubusercontent.com/PatrickVibild/TellusAmazonPictures/master/pictures/Lenovo/X200/IT/5.jpg</v>
      </c>
      <c r="R7" s="28" t="str">
        <f>IF(ISBLANK(Values!$F6),"",Values!R6)</f>
        <v>https://raw.githubusercontent.com/PatrickVibild/TellusAmazonPictures/master/pictures/Lenovo/X200/IT/6.jpg</v>
      </c>
      <c r="S7" s="28" t="str">
        <f>IF(ISBLANK(Values!$F6),"",Values!S6)</f>
        <v>https://raw.githubusercontent.com/PatrickVibild/TellusAmazonPictures/master/pictures/Lenovo/X200/IT/7.jpg</v>
      </c>
      <c r="T7" s="28" t="str">
        <f>IF(ISBLANK(Values!$F6),"",Values!T6)</f>
        <v>https://raw.githubusercontent.com/PatrickVibild/TellusAmazonPictures/master/pictures/Lenovo/X200/IT/8.jpg</v>
      </c>
      <c r="U7" s="28" t="str">
        <f>IF(ISBLANK(Values!$F6),"",Values!U6)</f>
        <v>https://raw.githubusercontent.com/PatrickVibild/TellusAmazonPictures/master/pictures/Lenovo/X200/IT/9.jpg</v>
      </c>
      <c r="W7" s="30" t="str">
        <f>IF(ISBLANK(Values!E6),"","Child")</f>
        <v>Child</v>
      </c>
      <c r="X7" s="30" t="str">
        <f>IF(ISBLANK(Values!E6),"",Values!$B$13)</f>
        <v>Lenovo X200 parent</v>
      </c>
      <c r="Y7" s="32" t="str">
        <f>IF(ISBLANK(Values!E6),"","Size-Color")</f>
        <v>Size-Color</v>
      </c>
      <c r="Z7" s="30" t="str">
        <f>IF(ISBLANK(Values!E6),"","variation")</f>
        <v>variation</v>
      </c>
      <c r="AA7" s="2" t="str">
        <f>IF(ISBLANK(Values!E6),"",Values!$B$20)</f>
        <v>Update</v>
      </c>
      <c r="AB7" s="2"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35"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33"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X200 X200S X200SI X200T X201 X201I X201S X201T</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NO retroilluminato. </v>
      </c>
      <c r="AM7" s="2" t="str">
        <f>SUBSTITUTE(IF(ISBLANK(Values!E6),"",Values!$B$27), "{model}", Values!$B$3)</f>
        <v xml:space="preserve">👉 COMPATIBILE CON - Lenovo X200 X200S X200SI X200T X201 X201I X201S X201T. Si prega di controllare attentamente l'immagine e la descrizione prima di acquistare qualsiasi tastiera. Ciò garantisce di ottenere la tastiera del laptop corretta per il computer. Installazione super facile. </v>
      </c>
      <c r="AT7" s="28" t="str">
        <f>IF(ISBLANK(Values!E6),"",Values!H6)</f>
        <v>Italiano</v>
      </c>
      <c r="AV7" s="2" t="str">
        <f>IF(ISBLANK(Values!E6),"",IF(Values!J6,"Backlit", "Non-Backlit"))</f>
        <v>Non-Backlit</v>
      </c>
      <c r="BE7" s="2" t="str">
        <f>IF(ISBLANK(Values!E6),"","Professional Audience")</f>
        <v>Professional Audience</v>
      </c>
      <c r="BF7" s="2" t="str">
        <f>IF(ISBLANK(Values!E6),"","Consumer Audience")</f>
        <v>Consumer Audience</v>
      </c>
      <c r="BG7" s="2" t="str">
        <f>IF(ISBLANK(Values!E6),"","Adults")</f>
        <v>Adults</v>
      </c>
      <c r="BH7" s="2"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2" t="str">
        <f>IF(ISBLANK(Values!E6), "", IF(AND(Values!$B$37=options!$G$2, Values!$C6), "AMAZON_NA", IF(AND(Values!$B$37=options!$G$1, Values!$D6), "AMAZON_EU", "DEFAULT")))</f>
        <v>AMAZON_EU</v>
      </c>
      <c r="CP7" s="2" t="str">
        <f>IF(ISBLANK(Values!E6),"",Values!$B$7)</f>
        <v>41</v>
      </c>
      <c r="CQ7" s="2" t="str">
        <f>IF(ISBLANK(Values!E6),"",Values!$B$8)</f>
        <v>17</v>
      </c>
      <c r="CR7" s="2"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 t="str">
        <f>IF(ISBLANK(Values!E6),"","Parts")</f>
        <v>Parts</v>
      </c>
      <c r="DP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Y7" t="str">
        <f>IF(ISBLANK(Values!$E6), "", "not_applicable")</f>
        <v>not_applicable</v>
      </c>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2" t="str">
        <f>IF(ISBLANK(Values!E6),"","New")</f>
        <v>New</v>
      </c>
      <c r="FE7" s="2" t="str">
        <f>IF(ISBLANK(Values!E6),"",IF(CO7&lt;&gt;"DEFAULT", "", 3))</f>
        <v/>
      </c>
      <c r="FH7" s="2" t="str">
        <f>IF(ISBLANK(Values!E6),"","FALSE")</f>
        <v>FALSE</v>
      </c>
      <c r="FI7" s="2" t="str">
        <f>IF(ISBLANK(Values!E6),"","FALSE")</f>
        <v>FALSE</v>
      </c>
      <c r="FJ7" s="2" t="str">
        <f>IF(ISBLANK(Values!E6),"","FALSE")</f>
        <v>FALSE</v>
      </c>
      <c r="FM7" s="2" t="str">
        <f>IF(ISBLANK(Values!E6),"","1")</f>
        <v>1</v>
      </c>
      <c r="FO7" s="28">
        <f>IF(ISBLANK(Values!E6),"",IF(Values!J6, Values!$B$4, Values!$B$5))</f>
        <v>23</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c r="GK7" s="61">
        <f>K7</f>
        <v>23</v>
      </c>
    </row>
    <row r="8" spans="1:193" ht="48" x14ac:dyDescent="0.2">
      <c r="A8" s="2" t="str">
        <f>IF(ISBLANK(Values!E7),"",IF(Values!$B$37="EU","computercomponent","computer"))</f>
        <v>computercomponent</v>
      </c>
      <c r="B8" s="34" t="str">
        <f>IF(ISBLANK(Values!E7),"",Values!F7)</f>
        <v>Lenovo X200 - ES</v>
      </c>
      <c r="C8" s="30" t="str">
        <f>IF(ISBLANK(Values!E7),"","TellusRem")</f>
        <v>TellusRem</v>
      </c>
      <c r="D8" s="29">
        <f>IF(ISBLANK(Values!E7),"",Values!E7)</f>
        <v>5714401200048</v>
      </c>
      <c r="E8" s="2" t="str">
        <f>IF(ISBLANK(Values!E7),"","EAN")</f>
        <v>EAN</v>
      </c>
      <c r="F8" s="28" t="str">
        <f>IF(ISBLANK(Values!E7),"",IF(Values!J7, SUBSTITUTE(Values!$B$1, "{language}", Values!H7) &amp; " " &amp;Values!$B$3, SUBSTITUTE(Values!$B$2, "{language}", Values!$H7) &amp; " " &amp;Values!$B$3))</f>
        <v>sostituzione della tastiera Spagnolo non retroilluminata per Lenovo Thinkpad X200 X200S X200SI X200T X201 X201I X201S X201T</v>
      </c>
      <c r="G8" s="30" t="str">
        <f>IF(ISBLANK(Values!E7),"","TellusRem")</f>
        <v>TellusRem</v>
      </c>
      <c r="H8" s="2" t="str">
        <f>IF(ISBLANK(Values!E7),"",Values!$B$16)</f>
        <v>laptop-computer-replacement-parts</v>
      </c>
      <c r="I8" s="2" t="str">
        <f>IF(ISBLANK(Values!E7),"","4730574031")</f>
        <v>4730574031</v>
      </c>
      <c r="J8" s="32" t="str">
        <f>IF(ISBLANK(Values!E7),"",Values!F7 )</f>
        <v>Lenovo X200 - ES</v>
      </c>
      <c r="K8" s="28">
        <f>IF(ISBLANK(Values!E7),"",IF(Values!J7, Values!$B$4, Values!$B$5))</f>
        <v>23</v>
      </c>
      <c r="L8" s="28" t="str">
        <f>IF(ISBLANK(Values!E7),"",IF($CO8="DEFAULT", Values!$B$18, ""))</f>
        <v/>
      </c>
      <c r="M8" s="28" t="str">
        <f>IF(ISBLANK(Values!E7),"",Values!$M7)</f>
        <v>https://raw.githubusercontent.com/PatrickVibild/TellusAmazonPictures/master/pictures/Lenovo/X200/ES/1.jpg</v>
      </c>
      <c r="N8" s="28" t="str">
        <f>IF(ISBLANK(Values!$F7),"",Values!N7)</f>
        <v>https://raw.githubusercontent.com/PatrickVibild/TellusAmazonPictures/master/pictures/Lenovo/X200/ES/2.jpg</v>
      </c>
      <c r="O8" s="28" t="str">
        <f>IF(ISBLANK(Values!$F7),"",Values!O7)</f>
        <v>https://raw.githubusercontent.com/PatrickVibild/TellusAmazonPictures/master/pictures/Lenovo/X200/ES/3.jpg</v>
      </c>
      <c r="P8" s="28" t="str">
        <f>IF(ISBLANK(Values!$F7),"",Values!P7)</f>
        <v>https://raw.githubusercontent.com/PatrickVibild/TellusAmazonPictures/master/pictures/Lenovo/X200/ES/4.jpg</v>
      </c>
      <c r="Q8" s="28" t="str">
        <f>IF(ISBLANK(Values!$F7),"",Values!Q7)</f>
        <v>https://raw.githubusercontent.com/PatrickVibild/TellusAmazonPictures/master/pictures/Lenovo/X200/ES/5.jpg</v>
      </c>
      <c r="R8" s="28" t="str">
        <f>IF(ISBLANK(Values!$F7),"",Values!R7)</f>
        <v>https://raw.githubusercontent.com/PatrickVibild/TellusAmazonPictures/master/pictures/Lenovo/X200/ES/6.jpg</v>
      </c>
      <c r="S8" s="28" t="str">
        <f>IF(ISBLANK(Values!$F7),"",Values!S7)</f>
        <v>https://raw.githubusercontent.com/PatrickVibild/TellusAmazonPictures/master/pictures/Lenovo/X200/ES/7.jpg</v>
      </c>
      <c r="T8" s="28" t="str">
        <f>IF(ISBLANK(Values!$F7),"",Values!T7)</f>
        <v>https://raw.githubusercontent.com/PatrickVibild/TellusAmazonPictures/master/pictures/Lenovo/X200/ES/8.jpg</v>
      </c>
      <c r="U8" s="28" t="str">
        <f>IF(ISBLANK(Values!$F7),"",Values!U7)</f>
        <v>https://raw.githubusercontent.com/PatrickVibild/TellusAmazonPictures/master/pictures/Lenovo/X200/ES/9.jpg</v>
      </c>
      <c r="W8" s="30" t="str">
        <f>IF(ISBLANK(Values!E7),"","Child")</f>
        <v>Child</v>
      </c>
      <c r="X8" s="30" t="str">
        <f>IF(ISBLANK(Values!E7),"",Values!$B$13)</f>
        <v>Lenovo X200 parent</v>
      </c>
      <c r="Y8" s="32" t="str">
        <f>IF(ISBLANK(Values!E7),"","Size-Color")</f>
        <v>Size-Color</v>
      </c>
      <c r="Z8" s="30" t="str">
        <f>IF(ISBLANK(Values!E7),"","variation")</f>
        <v>variation</v>
      </c>
      <c r="AA8" s="2" t="str">
        <f>IF(ISBLANK(Values!E7),"",Values!$B$20)</f>
        <v>Update</v>
      </c>
      <c r="AB8" s="2"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35"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33"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X200 X200S X200SI X200T X201 X201I X201S X201T</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NO retroilluminato. </v>
      </c>
      <c r="AM8" s="2" t="str">
        <f>SUBSTITUTE(IF(ISBLANK(Values!E7),"",Values!$B$27), "{model}", Values!$B$3)</f>
        <v xml:space="preserve">👉 COMPATIBILE CON - Lenovo X200 X200S X200SI X200T X201 X201I X201S X201T. Si prega di controllare attentamente l'immagine e la descrizione prima di acquistare qualsiasi tastiera. Ciò garantisce di ottenere la tastiera del laptop corretta per il computer. Installazione super facile. </v>
      </c>
      <c r="AT8" s="28" t="str">
        <f>IF(ISBLANK(Values!E7),"",Values!H7)</f>
        <v>Spagnolo</v>
      </c>
      <c r="AV8" s="2" t="str">
        <f>IF(ISBLANK(Values!E7),"",IF(Values!J7,"Backlit", "Non-Backlit"))</f>
        <v>Non-Backlit</v>
      </c>
      <c r="BE8" s="2" t="str">
        <f>IF(ISBLANK(Values!E7),"","Professional Audience")</f>
        <v>Professional Audience</v>
      </c>
      <c r="BF8" s="2" t="str">
        <f>IF(ISBLANK(Values!E7),"","Consumer Audience")</f>
        <v>Consumer Audience</v>
      </c>
      <c r="BG8" s="2" t="str">
        <f>IF(ISBLANK(Values!E7),"","Adults")</f>
        <v>Adults</v>
      </c>
      <c r="BH8" s="2"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2" t="str">
        <f>IF(ISBLANK(Values!E7), "", IF(AND(Values!$B$37=options!$G$2, Values!$C7), "AMAZON_NA", IF(AND(Values!$B$37=options!$G$1, Values!$D7), "AMAZON_EU", "DEFAULT")))</f>
        <v>AMAZON_EU</v>
      </c>
      <c r="CP8" s="2" t="str">
        <f>IF(ISBLANK(Values!E7),"",Values!$B$7)</f>
        <v>41</v>
      </c>
      <c r="CQ8" s="2" t="str">
        <f>IF(ISBLANK(Values!E7),"",Values!$B$8)</f>
        <v>17</v>
      </c>
      <c r="CR8" s="2"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 t="str">
        <f>IF(ISBLANK(Values!E7),"","Parts")</f>
        <v>Parts</v>
      </c>
      <c r="DP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Y8" t="str">
        <f>IF(ISBLANK(Values!$E7), "", "not_applicable")</f>
        <v>not_applicable</v>
      </c>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2" t="str">
        <f>IF(ISBLANK(Values!E7),"","New")</f>
        <v>New</v>
      </c>
      <c r="FE8" s="2" t="str">
        <f>IF(ISBLANK(Values!E7),"",IF(CO8&lt;&gt;"DEFAULT", "", 3))</f>
        <v/>
      </c>
      <c r="FH8" s="2" t="str">
        <f>IF(ISBLANK(Values!E7),"","FALSE")</f>
        <v>FALSE</v>
      </c>
      <c r="FI8" s="2" t="str">
        <f>IF(ISBLANK(Values!E7),"","FALSE")</f>
        <v>FALSE</v>
      </c>
      <c r="FJ8" s="2" t="str">
        <f>IF(ISBLANK(Values!E7),"","FALSE")</f>
        <v>FALSE</v>
      </c>
      <c r="FM8" s="2" t="str">
        <f>IF(ISBLANK(Values!E7),"","1")</f>
        <v>1</v>
      </c>
      <c r="FO8" s="28">
        <f>IF(ISBLANK(Values!E7),"",IF(Values!J7, Values!$B$4, Values!$B$5))</f>
        <v>23</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c r="GK8" s="61">
        <f>K8</f>
        <v>23</v>
      </c>
    </row>
    <row r="9" spans="1:193" ht="48" x14ac:dyDescent="0.2">
      <c r="A9" s="2" t="str">
        <f>IF(ISBLANK(Values!E8),"",IF(Values!$B$37="EU","computercomponent","computer"))</f>
        <v>computercomponent</v>
      </c>
      <c r="B9" s="34" t="str">
        <f>IF(ISBLANK(Values!E8),"",Values!F8)</f>
        <v>Lenovo X200 - UK</v>
      </c>
      <c r="C9" s="30" t="str">
        <f>IF(ISBLANK(Values!E8),"","TellusRem")</f>
        <v>TellusRem</v>
      </c>
      <c r="D9" s="29">
        <f>IF(ISBLANK(Values!E8),"",Values!E8)</f>
        <v>5714401200055</v>
      </c>
      <c r="E9" s="2" t="str">
        <f>IF(ISBLANK(Values!E8),"","EAN")</f>
        <v>EAN</v>
      </c>
      <c r="F9" s="28" t="str">
        <f>IF(ISBLANK(Values!E8),"",IF(Values!J8, SUBSTITUTE(Values!$B$1, "{language}", Values!H8) &amp; " " &amp;Values!$B$3, SUBSTITUTE(Values!$B$2, "{language}", Values!$H8) &amp; " " &amp;Values!$B$3))</f>
        <v>sostituzione della tastiera UK non retroilluminata per Lenovo Thinkpad X200 X200S X200SI X200T X201 X201I X201S X201T</v>
      </c>
      <c r="G9" s="30" t="str">
        <f>IF(ISBLANK(Values!E8),"","TellusRem")</f>
        <v>TellusRem</v>
      </c>
      <c r="H9" s="2" t="str">
        <f>IF(ISBLANK(Values!E8),"",Values!$B$16)</f>
        <v>laptop-computer-replacement-parts</v>
      </c>
      <c r="I9" s="2" t="str">
        <f>IF(ISBLANK(Values!E8),"","4730574031")</f>
        <v>4730574031</v>
      </c>
      <c r="J9" s="32" t="str">
        <f>IF(ISBLANK(Values!E8),"",Values!F8 )</f>
        <v>Lenovo X200 - UK</v>
      </c>
      <c r="K9" s="28">
        <f>IF(ISBLANK(Values!E8),"",IF(Values!J8, Values!$B$4, Values!$B$5))</f>
        <v>23</v>
      </c>
      <c r="L9" s="28" t="str">
        <f>IF(ISBLANK(Values!E8),"",IF($CO9="DEFAULT", Values!$B$18, ""))</f>
        <v/>
      </c>
      <c r="M9" s="28" t="str">
        <f>IF(ISBLANK(Values!E8),"",Values!$M8)</f>
        <v>https://raw.githubusercontent.com/PatrickVibild/TellusAmazonPictures/master/pictures/Lenovo/X200/UK/1.jpg</v>
      </c>
      <c r="N9" s="28" t="str">
        <f>IF(ISBLANK(Values!$F8),"",Values!N8)</f>
        <v>https://raw.githubusercontent.com/PatrickVibild/TellusAmazonPictures/master/pictures/Lenovo/X200/UK/2.jpg</v>
      </c>
      <c r="O9" s="28" t="str">
        <f>IF(ISBLANK(Values!$F8),"",Values!O8)</f>
        <v>https://raw.githubusercontent.com/PatrickVibild/TellusAmazonPictures/master/pictures/Lenovo/X200/UK/3.jpg</v>
      </c>
      <c r="P9" s="28" t="str">
        <f>IF(ISBLANK(Values!$F8),"",Values!P8)</f>
        <v>https://raw.githubusercontent.com/PatrickVibild/TellusAmazonPictures/master/pictures/Lenovo/X200/UK/4.jpg</v>
      </c>
      <c r="Q9" s="28" t="str">
        <f>IF(ISBLANK(Values!$F8),"",Values!Q8)</f>
        <v>https://raw.githubusercontent.com/PatrickVibild/TellusAmazonPictures/master/pictures/Lenovo/X200/UK/5.jpg</v>
      </c>
      <c r="R9" s="28" t="str">
        <f>IF(ISBLANK(Values!$F8),"",Values!R8)</f>
        <v>https://raw.githubusercontent.com/PatrickVibild/TellusAmazonPictures/master/pictures/Lenovo/X200/UK/6.jpg</v>
      </c>
      <c r="S9" s="28" t="str">
        <f>IF(ISBLANK(Values!$F8),"",Values!S8)</f>
        <v>https://raw.githubusercontent.com/PatrickVibild/TellusAmazonPictures/master/pictures/Lenovo/X200/UK/7.jpg</v>
      </c>
      <c r="T9" s="28" t="str">
        <f>IF(ISBLANK(Values!$F8),"",Values!T8)</f>
        <v>https://raw.githubusercontent.com/PatrickVibild/TellusAmazonPictures/master/pictures/Lenovo/X200/UK/8.jpg</v>
      </c>
      <c r="U9" s="28" t="str">
        <f>IF(ISBLANK(Values!$F8),"",Values!U8)</f>
        <v>https://raw.githubusercontent.com/PatrickVibild/TellusAmazonPictures/master/pictures/Lenovo/X200/UK/9.jpg</v>
      </c>
      <c r="W9" s="30" t="str">
        <f>IF(ISBLANK(Values!E8),"","Child")</f>
        <v>Child</v>
      </c>
      <c r="X9" s="30" t="str">
        <f>IF(ISBLANK(Values!E8),"",Values!$B$13)</f>
        <v>Lenovo X200 parent</v>
      </c>
      <c r="Y9" s="32" t="str">
        <f>IF(ISBLANK(Values!E8),"","Size-Color")</f>
        <v>Size-Color</v>
      </c>
      <c r="Z9" s="30" t="str">
        <f>IF(ISBLANK(Values!E8),"","variation")</f>
        <v>variation</v>
      </c>
      <c r="AA9" s="2" t="str">
        <f>IF(ISBLANK(Values!E8),"",Values!$B$20)</f>
        <v>Update</v>
      </c>
      <c r="AB9" s="2"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35"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33"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X200 X200S X200SI X200T X201 X201I X201S X201T</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NO retroilluminato. </v>
      </c>
      <c r="AM9" s="2" t="str">
        <f>SUBSTITUTE(IF(ISBLANK(Values!E8),"",Values!$B$27), "{model}", Values!$B$3)</f>
        <v xml:space="preserve">👉 COMPATIBILE CON - Lenovo X200 X200S X200SI X200T X201 X201I X201S X201T. Si prega di controllare attentamente l'immagine e la descrizione prima di acquistare qualsiasi tastiera. Ciò garantisce di ottenere la tastiera del laptop corretta per il computer. Installazione super facile. </v>
      </c>
      <c r="AT9" s="28" t="str">
        <f>IF(ISBLANK(Values!E8),"",Values!H8)</f>
        <v>UK</v>
      </c>
      <c r="AV9" s="2" t="str">
        <f>IF(ISBLANK(Values!E8),"",IF(Values!J8,"Backlit", "Non-Backlit"))</f>
        <v>Non-Backlit</v>
      </c>
      <c r="BE9" s="2" t="str">
        <f>IF(ISBLANK(Values!E8),"","Professional Audience")</f>
        <v>Professional Audience</v>
      </c>
      <c r="BF9" s="2" t="str">
        <f>IF(ISBLANK(Values!E8),"","Consumer Audience")</f>
        <v>Consumer Audience</v>
      </c>
      <c r="BG9" s="2" t="str">
        <f>IF(ISBLANK(Values!E8),"","Adults")</f>
        <v>Adults</v>
      </c>
      <c r="BH9" s="2"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2" t="str">
        <f>IF(ISBLANK(Values!E8), "", IF(AND(Values!$B$37=options!$G$2, Values!$C8), "AMAZON_NA", IF(AND(Values!$B$37=options!$G$1, Values!$D8), "AMAZON_EU", "DEFAULT")))</f>
        <v>AMAZON_EU</v>
      </c>
      <c r="CP9" s="2" t="str">
        <f>IF(ISBLANK(Values!E8),"",Values!$B$7)</f>
        <v>41</v>
      </c>
      <c r="CQ9" s="2" t="str">
        <f>IF(ISBLANK(Values!E8),"",Values!$B$8)</f>
        <v>17</v>
      </c>
      <c r="CR9" s="2"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 t="str">
        <f>IF(ISBLANK(Values!E8),"","Parts")</f>
        <v>Parts</v>
      </c>
      <c r="DP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Y9" t="str">
        <f>IF(ISBLANK(Values!$E8), "", "not_applicable")</f>
        <v>not_applicable</v>
      </c>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2" t="str">
        <f>IF(ISBLANK(Values!E8),"","New")</f>
        <v>New</v>
      </c>
      <c r="FE9" s="2" t="str">
        <f>IF(ISBLANK(Values!E8),"",IF(CO9&lt;&gt;"DEFAULT", "", 3))</f>
        <v/>
      </c>
      <c r="FH9" s="2" t="str">
        <f>IF(ISBLANK(Values!E8),"","FALSE")</f>
        <v>FALSE</v>
      </c>
      <c r="FI9" s="2" t="str">
        <f>IF(ISBLANK(Values!E8),"","FALSE")</f>
        <v>FALSE</v>
      </c>
      <c r="FJ9" s="2" t="str">
        <f>IF(ISBLANK(Values!E8),"","FALSE")</f>
        <v>FALSE</v>
      </c>
      <c r="FM9" s="2" t="str">
        <f>IF(ISBLANK(Values!E8),"","1")</f>
        <v>1</v>
      </c>
      <c r="FO9" s="28">
        <f>IF(ISBLANK(Values!E8),"",IF(Values!J8, Values!$B$4, Values!$B$5))</f>
        <v>23</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c r="GK9" s="61">
        <f>K9</f>
        <v>23</v>
      </c>
    </row>
    <row r="10" spans="1:193" ht="48" x14ac:dyDescent="0.2">
      <c r="A10" s="2" t="str">
        <f>IF(ISBLANK(Values!E9),"",IF(Values!$B$37="EU","computercomponent","computer"))</f>
        <v>computercomponent</v>
      </c>
      <c r="B10" s="34" t="str">
        <f>IF(ISBLANK(Values!E9),"",Values!F9)</f>
        <v>Lenovo X200 - BE</v>
      </c>
      <c r="C10" s="30" t="str">
        <f>IF(ISBLANK(Values!E9),"","TellusRem")</f>
        <v>TellusRem</v>
      </c>
      <c r="D10" s="29">
        <f>IF(ISBLANK(Values!E9),"",Values!E9)</f>
        <v>5714401200079</v>
      </c>
      <c r="E10" s="2" t="str">
        <f>IF(ISBLANK(Values!E9),"","EAN")</f>
        <v>EAN</v>
      </c>
      <c r="F10" s="28" t="str">
        <f>IF(ISBLANK(Values!E9),"",IF(Values!J9, SUBSTITUTE(Values!$B$1, "{language}", Values!H9) &amp; " " &amp;Values!$B$3, SUBSTITUTE(Values!$B$2, "{language}", Values!$H9) &amp; " " &amp;Values!$B$3))</f>
        <v>sostituzione della tastiera Belga non retroilluminata per Lenovo Thinkpad X200 X200S X200SI X200T X201 X201I X201S X201T</v>
      </c>
      <c r="G10" s="30" t="str">
        <f>IF(ISBLANK(Values!E9),"","TellusRem")</f>
        <v>TellusRem</v>
      </c>
      <c r="H10" s="2" t="str">
        <f>IF(ISBLANK(Values!E9),"",Values!$B$16)</f>
        <v>laptop-computer-replacement-parts</v>
      </c>
      <c r="I10" s="2" t="str">
        <f>IF(ISBLANK(Values!E9),"","4730574031")</f>
        <v>4730574031</v>
      </c>
      <c r="J10" s="32" t="str">
        <f>IF(ISBLANK(Values!E9),"",Values!F9 )</f>
        <v>Lenovo X200 - BE</v>
      </c>
      <c r="K10" s="28">
        <f>IF(ISBLANK(Values!E9),"",IF(Values!J9, Values!$B$4, Values!$B$5))</f>
        <v>23</v>
      </c>
      <c r="L10" s="28" t="str">
        <f>IF(ISBLANK(Values!E9),"",IF($CO10="DEFAULT", Values!$B$18, ""))</f>
        <v/>
      </c>
      <c r="M10" s="28" t="str">
        <f>IF(ISBLANK(Values!E9),"",Values!$M9)</f>
        <v>https://raw.githubusercontent.com/PatrickVibild/TellusAmazonPictures/master/pictures/Lenovo/X200/BE/1.jpg</v>
      </c>
      <c r="N10" s="28" t="str">
        <f>IF(ISBLANK(Values!$F9),"",Values!N9)</f>
        <v>https://raw.githubusercontent.com/PatrickVibild/TellusAmazonPictures/master/pictures/Lenovo/X200/BE/2.jpg</v>
      </c>
      <c r="O10" s="28" t="str">
        <f>IF(ISBLANK(Values!$F9),"",Values!O9)</f>
        <v>https://raw.githubusercontent.com/PatrickVibild/TellusAmazonPictures/master/pictures/Lenovo/X200/BE/3.jpg</v>
      </c>
      <c r="P10" s="28" t="str">
        <f>IF(ISBLANK(Values!$F9),"",Values!P9)</f>
        <v>https://raw.githubusercontent.com/PatrickVibild/TellusAmazonPictures/master/pictures/Lenovo/X200/BE/4.jpg</v>
      </c>
      <c r="Q10" s="28" t="str">
        <f>IF(ISBLANK(Values!$F9),"",Values!Q9)</f>
        <v>https://raw.githubusercontent.com/PatrickVibild/TellusAmazonPictures/master/pictures/Lenovo/X200/BE/5.jpg</v>
      </c>
      <c r="R10" s="28" t="str">
        <f>IF(ISBLANK(Values!$F9),"",Values!R9)</f>
        <v>https://raw.githubusercontent.com/PatrickVibild/TellusAmazonPictures/master/pictures/Lenovo/X200/BE/6.jpg</v>
      </c>
      <c r="S10" s="28" t="str">
        <f>IF(ISBLANK(Values!$F9),"",Values!S9)</f>
        <v>https://raw.githubusercontent.com/PatrickVibild/TellusAmazonPictures/master/pictures/Lenovo/X200/BE/7.jpg</v>
      </c>
      <c r="T10" s="28" t="str">
        <f>IF(ISBLANK(Values!$F9),"",Values!T9)</f>
        <v>https://raw.githubusercontent.com/PatrickVibild/TellusAmazonPictures/master/pictures/Lenovo/X200/BE/8.jpg</v>
      </c>
      <c r="U10" s="28" t="str">
        <f>IF(ISBLANK(Values!$F9),"",Values!U9)</f>
        <v>https://raw.githubusercontent.com/PatrickVibild/TellusAmazonPictures/master/pictures/Lenovo/X200/BE/9.jpg</v>
      </c>
      <c r="W10" s="30" t="str">
        <f>IF(ISBLANK(Values!E9),"","Child")</f>
        <v>Child</v>
      </c>
      <c r="X10" s="30" t="str">
        <f>IF(ISBLANK(Values!E9),"",Values!$B$13)</f>
        <v>Lenovo X200 parent</v>
      </c>
      <c r="Y10" s="32" t="str">
        <f>IF(ISBLANK(Values!E9),"","Size-Color")</f>
        <v>Size-Color</v>
      </c>
      <c r="Z10" s="30" t="str">
        <f>IF(ISBLANK(Values!E9),"","variation")</f>
        <v>variation</v>
      </c>
      <c r="AA10" s="2" t="str">
        <f>IF(ISBLANK(Values!E9),"",Values!$B$20)</f>
        <v>Update</v>
      </c>
      <c r="AB10" s="2"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35"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33"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X200 X200S X200SI X200T X201 X201I X201S X201T</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Belga NO retroilluminato. </v>
      </c>
      <c r="AM10" s="2" t="str">
        <f>SUBSTITUTE(IF(ISBLANK(Values!E9),"",Values!$B$27), "{model}", Values!$B$3)</f>
        <v xml:space="preserve">👉 COMPATIBILE CON - Lenovo X200 X200S X200SI X200T X201 X201I X201S X201T. Si prega di controllare attentamente l'immagine e la descrizione prima di acquistare qualsiasi tastiera. Ciò garantisce di ottenere la tastiera del laptop corretta per il computer. Installazione super facile. </v>
      </c>
      <c r="AT10" s="28" t="str">
        <f>IF(ISBLANK(Values!E9),"",Values!H9)</f>
        <v>Belga</v>
      </c>
      <c r="AV10" s="2" t="str">
        <f>IF(ISBLANK(Values!E9),"",IF(Values!J9,"Backlit", "Non-Backlit"))</f>
        <v>Non-Backlit</v>
      </c>
      <c r="BE10" s="2" t="str">
        <f>IF(ISBLANK(Values!E9),"","Professional Audience")</f>
        <v>Professional Audience</v>
      </c>
      <c r="BF10" s="2" t="str">
        <f>IF(ISBLANK(Values!E9),"","Consumer Audience")</f>
        <v>Consumer Audience</v>
      </c>
      <c r="BG10" s="2" t="str">
        <f>IF(ISBLANK(Values!E9),"","Adults")</f>
        <v>Adults</v>
      </c>
      <c r="BH10" s="2"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2" t="str">
        <f>IF(ISBLANK(Values!E9), "", IF(AND(Values!$B$37=options!$G$2, Values!$C9), "AMAZON_NA", IF(AND(Values!$B$37=options!$G$1, Values!$D9), "AMAZON_EU", "DEFAULT")))</f>
        <v>AMAZON_EU</v>
      </c>
      <c r="CP10" s="2" t="str">
        <f>IF(ISBLANK(Values!E9),"",Values!$B$7)</f>
        <v>41</v>
      </c>
      <c r="CQ10" s="2" t="str">
        <f>IF(ISBLANK(Values!E9),"",Values!$B$8)</f>
        <v>17</v>
      </c>
      <c r="CR10" s="2"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 t="str">
        <f>IF(ISBLANK(Values!E9),"","Parts")</f>
        <v>Parts</v>
      </c>
      <c r="DP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Y10" t="str">
        <f>IF(ISBLANK(Values!$E9), "", "not_applicable")</f>
        <v>not_applicable</v>
      </c>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2" t="str">
        <f>IF(ISBLANK(Values!E9),"","New")</f>
        <v>New</v>
      </c>
      <c r="FE10" s="2" t="str">
        <f>IF(ISBLANK(Values!E9),"",IF(CO10&lt;&gt;"DEFAULT", "", 3))</f>
        <v/>
      </c>
      <c r="FH10" s="2" t="str">
        <f>IF(ISBLANK(Values!E9),"","FALSE")</f>
        <v>FALSE</v>
      </c>
      <c r="FI10" s="2" t="str">
        <f>IF(ISBLANK(Values!E9),"","FALSE")</f>
        <v>FALSE</v>
      </c>
      <c r="FJ10" s="2" t="str">
        <f>IF(ISBLANK(Values!E9),"","FALSE")</f>
        <v>FALSE</v>
      </c>
      <c r="FM10" s="2" t="str">
        <f>IF(ISBLANK(Values!E9),"","1")</f>
        <v>1</v>
      </c>
      <c r="FO10" s="28">
        <f>IF(ISBLANK(Values!E9),"",IF(Values!J9, Values!$B$4, Values!$B$5))</f>
        <v>23</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c r="GK10" s="61">
        <f>K10</f>
        <v>23</v>
      </c>
    </row>
    <row r="11" spans="1:193" ht="48" x14ac:dyDescent="0.2">
      <c r="A11" s="2" t="str">
        <f>IF(ISBLANK(Values!E10),"",IF(Values!$B$37="EU","computercomponent","computer"))</f>
        <v>computercomponent</v>
      </c>
      <c r="B11" s="34" t="str">
        <f>IF(ISBLANK(Values!E10),"",Values!F10)</f>
        <v>Lenovo X200 - CH</v>
      </c>
      <c r="C11" s="30" t="str">
        <f>IF(ISBLANK(Values!E10),"","TellusRem")</f>
        <v>TellusRem</v>
      </c>
      <c r="D11" s="29">
        <f>IF(ISBLANK(Values!E10),"",Values!E10)</f>
        <v>5714401200178</v>
      </c>
      <c r="E11" s="2" t="str">
        <f>IF(ISBLANK(Values!E10),"","EAN")</f>
        <v>EAN</v>
      </c>
      <c r="F11" s="28" t="str">
        <f>IF(ISBLANK(Values!E10),"",IF(Values!J10, SUBSTITUTE(Values!$B$1, "{language}", Values!H10) &amp; " " &amp;Values!$B$3, SUBSTITUTE(Values!$B$2, "{language}", Values!$H10) &amp; " " &amp;Values!$B$3))</f>
        <v>sostituzione della tastiera Svizzero non retroilluminata per Lenovo Thinkpad X200 X200S X200SI X200T X201 X201I X201S X201T</v>
      </c>
      <c r="G11" s="30" t="str">
        <f>IF(ISBLANK(Values!E10),"","TellusRem")</f>
        <v>TellusRem</v>
      </c>
      <c r="H11" s="2" t="str">
        <f>IF(ISBLANK(Values!E10),"",Values!$B$16)</f>
        <v>laptop-computer-replacement-parts</v>
      </c>
      <c r="I11" s="2" t="str">
        <f>IF(ISBLANK(Values!E10),"","4730574031")</f>
        <v>4730574031</v>
      </c>
      <c r="J11" s="32" t="str">
        <f>IF(ISBLANK(Values!E10),"",Values!F10 )</f>
        <v>Lenovo X200 - CH</v>
      </c>
      <c r="K11" s="28">
        <f>IF(ISBLANK(Values!E10),"",IF(Values!J10, Values!$B$4, Values!$B$5))</f>
        <v>23</v>
      </c>
      <c r="L11" s="28" t="str">
        <f>IF(ISBLANK(Values!E10),"",IF($CO11="DEFAULT", Values!$B$18, ""))</f>
        <v/>
      </c>
      <c r="M11" s="28" t="str">
        <f>IF(ISBLANK(Values!E10),"",Values!$M10)</f>
        <v>https://raw.githubusercontent.com/PatrickVibild/TellusAmazonPictures/master/pictures/Lenovo/X200/CH/1.jpg</v>
      </c>
      <c r="N11" s="28" t="str">
        <f>IF(ISBLANK(Values!$F10),"",Values!N10)</f>
        <v>https://raw.githubusercontent.com/PatrickVibild/TellusAmazonPictures/master/pictures/Lenovo/X200/CH/2.jpg</v>
      </c>
      <c r="O11" s="28" t="str">
        <f>IF(ISBLANK(Values!$F10),"",Values!O10)</f>
        <v>https://raw.githubusercontent.com/PatrickVibild/TellusAmazonPictures/master/pictures/Lenovo/X200/CH/3.jpg</v>
      </c>
      <c r="P11" s="28" t="str">
        <f>IF(ISBLANK(Values!$F10),"",Values!P10)</f>
        <v>https://raw.githubusercontent.com/PatrickVibild/TellusAmazonPictures/master/pictures/Lenovo/X200/CH/4.jpg</v>
      </c>
      <c r="Q11" s="28" t="str">
        <f>IF(ISBLANK(Values!$F10),"",Values!Q10)</f>
        <v>https://raw.githubusercontent.com/PatrickVibild/TellusAmazonPictures/master/pictures/Lenovo/X200/CH/5.jpg</v>
      </c>
      <c r="R11" s="28" t="str">
        <f>IF(ISBLANK(Values!$F10),"",Values!R10)</f>
        <v>https://raw.githubusercontent.com/PatrickVibild/TellusAmazonPictures/master/pictures/Lenovo/X200/CH/6.jpg</v>
      </c>
      <c r="S11" s="28" t="str">
        <f>IF(ISBLANK(Values!$F10),"",Values!S10)</f>
        <v>https://raw.githubusercontent.com/PatrickVibild/TellusAmazonPictures/master/pictures/Lenovo/X200/CH/7.jpg</v>
      </c>
      <c r="T11" s="28" t="str">
        <f>IF(ISBLANK(Values!$F10),"",Values!T10)</f>
        <v>https://raw.githubusercontent.com/PatrickVibild/TellusAmazonPictures/master/pictures/Lenovo/X200/CH/8.jpg</v>
      </c>
      <c r="U11" s="28" t="str">
        <f>IF(ISBLANK(Values!$F10),"",Values!U10)</f>
        <v>https://raw.githubusercontent.com/PatrickVibild/TellusAmazonPictures/master/pictures/Lenovo/X200/CH/9.jpg</v>
      </c>
      <c r="W11" s="30" t="str">
        <f>IF(ISBLANK(Values!E10),"","Child")</f>
        <v>Child</v>
      </c>
      <c r="X11" s="30" t="str">
        <f>IF(ISBLANK(Values!E10),"",Values!$B$13)</f>
        <v>Lenovo X200 parent</v>
      </c>
      <c r="Y11" s="32" t="str">
        <f>IF(ISBLANK(Values!E10),"","Size-Color")</f>
        <v>Size-Color</v>
      </c>
      <c r="Z11" s="30" t="str">
        <f>IF(ISBLANK(Values!E10),"","variation")</f>
        <v>variation</v>
      </c>
      <c r="AA11" s="2" t="str">
        <f>IF(ISBLANK(Values!E10),"",Values!$B$20)</f>
        <v>Update</v>
      </c>
      <c r="AB11" s="2"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35"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33"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X200 X200S X200SI X200T X201 X201I X201S X201T</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Svizzero NO retroilluminato. </v>
      </c>
      <c r="AM11" s="2" t="str">
        <f>SUBSTITUTE(IF(ISBLANK(Values!E10),"",Values!$B$27), "{model}", Values!$B$3)</f>
        <v xml:space="preserve">👉 COMPATIBILE CON - Lenovo X200 X200S X200SI X200T X201 X201I X201S X201T. Si prega di controllare attentamente l'immagine e la descrizione prima di acquistare qualsiasi tastiera. Ciò garantisce di ottenere la tastiera del laptop corretta per il computer. Installazione super facile. </v>
      </c>
      <c r="AT11" s="28" t="str">
        <f>IF(ISBLANK(Values!E10),"",Values!H10)</f>
        <v>Svizzero</v>
      </c>
      <c r="AV11" s="2" t="str">
        <f>IF(ISBLANK(Values!E10),"",IF(Values!J10,"Backlit", "Non-Backlit"))</f>
        <v>Non-Backlit</v>
      </c>
      <c r="BE11" s="2" t="str">
        <f>IF(ISBLANK(Values!E10),"","Professional Audience")</f>
        <v>Professional Audience</v>
      </c>
      <c r="BF11" s="2" t="str">
        <f>IF(ISBLANK(Values!E10),"","Consumer Audience")</f>
        <v>Consumer Audience</v>
      </c>
      <c r="BG11" s="2" t="str">
        <f>IF(ISBLANK(Values!E10),"","Adults")</f>
        <v>Adults</v>
      </c>
      <c r="BH11" s="2"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2" t="str">
        <f>IF(ISBLANK(Values!E10), "", IF(AND(Values!$B$37=options!$G$2, Values!$C10), "AMAZON_NA", IF(AND(Values!$B$37=options!$G$1, Values!$D10), "AMAZON_EU", "DEFAULT")))</f>
        <v>AMAZON_EU</v>
      </c>
      <c r="CP11" s="2" t="str">
        <f>IF(ISBLANK(Values!E10),"",Values!$B$7)</f>
        <v>41</v>
      </c>
      <c r="CQ11" s="2" t="str">
        <f>IF(ISBLANK(Values!E10),"",Values!$B$8)</f>
        <v>17</v>
      </c>
      <c r="CR11" s="2"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 t="str">
        <f>IF(ISBLANK(Values!E10),"","Parts")</f>
        <v>Parts</v>
      </c>
      <c r="DP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Y11" t="str">
        <f>IF(ISBLANK(Values!$E10), "", "not_applicable")</f>
        <v>not_applicable</v>
      </c>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2" t="str">
        <f>IF(ISBLANK(Values!E10),"","New")</f>
        <v>New</v>
      </c>
      <c r="FE11" s="2" t="str">
        <f>IF(ISBLANK(Values!E10),"",IF(CO11&lt;&gt;"DEFAULT", "", 3))</f>
        <v/>
      </c>
      <c r="FH11" s="2" t="str">
        <f>IF(ISBLANK(Values!E10),"","FALSE")</f>
        <v>FALSE</v>
      </c>
      <c r="FI11" s="2" t="str">
        <f>IF(ISBLANK(Values!E10),"","FALSE")</f>
        <v>FALSE</v>
      </c>
      <c r="FJ11" s="2" t="str">
        <f>IF(ISBLANK(Values!E10),"","FALSE")</f>
        <v>FALSE</v>
      </c>
      <c r="FM11" s="2" t="str">
        <f>IF(ISBLANK(Values!E10),"","1")</f>
        <v>1</v>
      </c>
      <c r="FO11" s="28">
        <f>IF(ISBLANK(Values!E10),"",IF(Values!J10, Values!$B$4, Values!$B$5))</f>
        <v>23</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c r="GK11" s="61">
        <f>K11</f>
        <v>23</v>
      </c>
    </row>
    <row r="12" spans="1:193" ht="48" x14ac:dyDescent="0.2">
      <c r="A12" s="2" t="str">
        <f>IF(ISBLANK(Values!E11),"",IF(Values!$B$37="EU","computercomponent","computer"))</f>
        <v>computercomponent</v>
      </c>
      <c r="B12" s="34" t="str">
        <f>IF(ISBLANK(Values!E11),"",Values!F11)</f>
        <v>Lenovo X200 - US</v>
      </c>
      <c r="C12" s="30" t="str">
        <f>IF(ISBLANK(Values!E11),"","TellusRem")</f>
        <v>TellusRem</v>
      </c>
      <c r="D12" s="29">
        <f>IF(ISBLANK(Values!E11),"",Values!E11)</f>
        <v>5714401200192</v>
      </c>
      <c r="E12" s="2" t="str">
        <f>IF(ISBLANK(Values!E11),"","EAN")</f>
        <v>EAN</v>
      </c>
      <c r="F12" s="28" t="str">
        <f>IF(ISBLANK(Values!E11),"",IF(Values!J11, SUBSTITUTE(Values!$B$1, "{language}", Values!H11) &amp; " " &amp;Values!$B$3, SUBSTITUTE(Values!$B$2, "{language}", Values!$H11) &amp; " " &amp;Values!$B$3))</f>
        <v>sostituzione della tastiera US  non retroilluminata per Lenovo Thinkpad X200 X200S X200SI X200T X201 X201I X201S X201T</v>
      </c>
      <c r="G12" s="30" t="str">
        <f>IF(ISBLANK(Values!E11),"","TellusRem")</f>
        <v>TellusRem</v>
      </c>
      <c r="H12" s="2" t="str">
        <f>IF(ISBLANK(Values!E11),"",Values!$B$16)</f>
        <v>laptop-computer-replacement-parts</v>
      </c>
      <c r="I12" s="2" t="str">
        <f>IF(ISBLANK(Values!E11),"","4730574031")</f>
        <v>4730574031</v>
      </c>
      <c r="J12" s="32" t="str">
        <f>IF(ISBLANK(Values!E11),"",Values!F11 )</f>
        <v>Lenovo X200 - US</v>
      </c>
      <c r="K12" s="28">
        <f>IF(ISBLANK(Values!E11),"",IF(Values!J11, Values!$B$4, Values!$B$5))</f>
        <v>23</v>
      </c>
      <c r="L12" s="28">
        <f>IF(ISBLANK(Values!E11),"",IF($CO12="DEFAULT", Values!$B$18, ""))</f>
        <v>5</v>
      </c>
      <c r="M12" s="28" t="str">
        <f>IF(ISBLANK(Values!E11),"",Values!$M11)</f>
        <v>https://raw.githubusercontent.com/PatrickVibild/TellusAmazonPictures/master/pictures/Lenovo/X200/US/1.jpg</v>
      </c>
      <c r="N12" s="28" t="str">
        <f>IF(ISBLANK(Values!$F11),"",Values!N11)</f>
        <v>https://raw.githubusercontent.com/PatrickVibild/TellusAmazonPictures/master/pictures/Lenovo/X200/US/2.jpg</v>
      </c>
      <c r="O12" s="28" t="str">
        <f>IF(ISBLANK(Values!$F11),"",Values!O11)</f>
        <v>https://raw.githubusercontent.com/PatrickVibild/TellusAmazonPictures/master/pictures/Lenovo/X200/US/3.jpg</v>
      </c>
      <c r="P12" s="28" t="str">
        <f>IF(ISBLANK(Values!$F11),"",Values!P11)</f>
        <v>https://raw.githubusercontent.com/PatrickVibild/TellusAmazonPictures/master/pictures/Lenovo/X200/US/4.jpg</v>
      </c>
      <c r="Q12" s="28" t="str">
        <f>IF(ISBLANK(Values!$F11),"",Values!Q11)</f>
        <v>https://raw.githubusercontent.com/PatrickVibild/TellusAmazonPictures/master/pictures/Lenovo/X200/US/5.jpg</v>
      </c>
      <c r="R12" s="28" t="str">
        <f>IF(ISBLANK(Values!$F11),"",Values!R11)</f>
        <v>https://raw.githubusercontent.com/PatrickVibild/TellusAmazonPictures/master/pictures/Lenovo/X200/US/6.jpg</v>
      </c>
      <c r="S12" s="28" t="str">
        <f>IF(ISBLANK(Values!$F11),"",Values!S11)</f>
        <v>https://raw.githubusercontent.com/PatrickVibild/TellusAmazonPictures/master/pictures/Lenovo/X200/US/7.jpg</v>
      </c>
      <c r="T12" s="28" t="str">
        <f>IF(ISBLANK(Values!$F11),"",Values!T11)</f>
        <v>https://raw.githubusercontent.com/PatrickVibild/TellusAmazonPictures/master/pictures/Lenovo/X200/US/8.jpg</v>
      </c>
      <c r="U12" s="28" t="str">
        <f>IF(ISBLANK(Values!$F11),"",Values!U11)</f>
        <v>https://raw.githubusercontent.com/PatrickVibild/TellusAmazonPictures/master/pictures/Lenovo/X200/US/9.jpg</v>
      </c>
      <c r="W12" s="30" t="str">
        <f>IF(ISBLANK(Values!E11),"","Child")</f>
        <v>Child</v>
      </c>
      <c r="X12" s="30" t="str">
        <f>IF(ISBLANK(Values!E11),"",Values!$B$13)</f>
        <v>Lenovo X200 parent</v>
      </c>
      <c r="Y12" s="32" t="str">
        <f>IF(ISBLANK(Values!E11),"","Size-Color")</f>
        <v>Size-Color</v>
      </c>
      <c r="Z12" s="30" t="str">
        <f>IF(ISBLANK(Values!E11),"","variation")</f>
        <v>variation</v>
      </c>
      <c r="AA12" s="2" t="str">
        <f>IF(ISBLANK(Values!E11),"",Values!$B$20)</f>
        <v>Update</v>
      </c>
      <c r="AB12" s="2"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35"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33"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X200 X200S X200SI X200T X201 X201I X201S X201T</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US  NO retroilluminato. </v>
      </c>
      <c r="AM12" s="2" t="str">
        <f>SUBSTITUTE(IF(ISBLANK(Values!E11),"",Values!$B$27), "{model}", Values!$B$3)</f>
        <v xml:space="preserve">👉 COMPATIBILE CON - Lenovo X200 X200S X200SI X200T X201 X201I X201S X201T. Si prega di controllare attentamente l'immagine e la descrizione prima di acquistare qualsiasi tastiera. Ciò garantisce di ottenere la tastiera del laptop corretta per il computer. Installazione super facile. </v>
      </c>
      <c r="AT12" s="28" t="str">
        <f>IF(ISBLANK(Values!E11),"",Values!H11)</f>
        <v xml:space="preserve">US </v>
      </c>
      <c r="AV12" s="2" t="str">
        <f>IF(ISBLANK(Values!E11),"",IF(Values!J11,"Backlit", "Non-Backlit"))</f>
        <v>Non-Backlit</v>
      </c>
      <c r="BE12" s="2" t="str">
        <f>IF(ISBLANK(Values!E11),"","Professional Audience")</f>
        <v>Professional Audience</v>
      </c>
      <c r="BF12" s="2" t="str">
        <f>IF(ISBLANK(Values!E11),"","Consumer Audience")</f>
        <v>Consumer Audience</v>
      </c>
      <c r="BG12" s="2" t="str">
        <f>IF(ISBLANK(Values!E11),"","Adults")</f>
        <v>Adults</v>
      </c>
      <c r="BH12" s="2"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2" t="str">
        <f>IF(ISBLANK(Values!E11), "", IF(AND(Values!$B$37=options!$G$2, Values!$C11), "AMAZON_NA", IF(AND(Values!$B$37=options!$G$1, Values!$D11), "AMAZON_EU", "DEFAULT")))</f>
        <v>DEFAULT</v>
      </c>
      <c r="CP12" s="2" t="str">
        <f>IF(ISBLANK(Values!E11),"",Values!$B$7)</f>
        <v>41</v>
      </c>
      <c r="CQ12" s="2" t="str">
        <f>IF(ISBLANK(Values!E11),"",Values!$B$8)</f>
        <v>17</v>
      </c>
      <c r="CR12" s="2"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 t="str">
        <f>IF(ISBLANK(Values!E11),"","Parts")</f>
        <v>Parts</v>
      </c>
      <c r="DP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Y12" t="str">
        <f>IF(ISBLANK(Values!$E11), "", "not_applicable")</f>
        <v>not_applicable</v>
      </c>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2" t="str">
        <f>IF(ISBLANK(Values!E11),"","New")</f>
        <v>New</v>
      </c>
      <c r="FE12" s="2">
        <f>IF(ISBLANK(Values!E11),"",IF(CO12&lt;&gt;"DEFAULT", "", 3))</f>
        <v>3</v>
      </c>
      <c r="FH12" s="2" t="str">
        <f>IF(ISBLANK(Values!E11),"","FALSE")</f>
        <v>FALSE</v>
      </c>
      <c r="FI12" s="2" t="str">
        <f>IF(ISBLANK(Values!E11),"","FALSE")</f>
        <v>FALSE</v>
      </c>
      <c r="FJ12" s="2" t="str">
        <f>IF(ISBLANK(Values!E11),"","FALSE")</f>
        <v>FALSE</v>
      </c>
      <c r="FM12" s="2" t="str">
        <f>IF(ISBLANK(Values!E11),"","1")</f>
        <v>1</v>
      </c>
      <c r="FO12" s="28">
        <f>IF(ISBLANK(Values!E11),"",IF(Values!J11, Values!$B$4, Values!$B$5))</f>
        <v>23</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c r="GK12" s="61">
        <f>K12</f>
        <v>23</v>
      </c>
    </row>
    <row r="13" spans="1:193" ht="17" x14ac:dyDescent="0.2">
      <c r="A13" s="2" t="str">
        <f>IF(ISBLANK(Values!E12),"",IF(Values!$B$37="EU","computercomponent","computer"))</f>
        <v/>
      </c>
      <c r="B13" s="34" t="str">
        <f>IF(ISBLANK(Values!E12),"",Values!F12)</f>
        <v/>
      </c>
      <c r="C13" s="30" t="str">
        <f>IF(ISBLANK(Values!E12),"","TellusRem")</f>
        <v/>
      </c>
      <c r="D13" s="29" t="str">
        <f>IF(ISBLANK(Values!E12),"",Values!E12)</f>
        <v/>
      </c>
      <c r="E13" s="2" t="str">
        <f>IF(ISBLANK(Values!E12),"","EAN")</f>
        <v/>
      </c>
      <c r="F13" s="28" t="str">
        <f>IF(ISBLANK(Values!E12),"",IF(Values!J12, SUBSTITUTE(Values!$B$1, "{language}", Values!H12) &amp; " " &amp;Values!$B$3, SUBSTITUTE(Values!$B$2, "{language}", Values!$H12) &amp; " " &amp;Values!$B$3))</f>
        <v/>
      </c>
      <c r="G13" s="30" t="str">
        <f>IF(ISBLANK(Values!E12),"","TellusRem")</f>
        <v/>
      </c>
      <c r="H13" s="2" t="str">
        <f>IF(ISBLANK(Values!E12),"",Values!$B$16)</f>
        <v/>
      </c>
      <c r="I13" s="2" t="str">
        <f>IF(ISBLANK(Values!E12),"","4730574031")</f>
        <v/>
      </c>
      <c r="J13" s="32" t="str">
        <f>IF(ISBLANK(Values!E12),"",Values!F12 )</f>
        <v/>
      </c>
      <c r="K13" s="28" t="str">
        <f>IF(ISBLANK(Values!E12),"",IF(Values!J12, Values!$B$4, Values!$B$5))</f>
        <v/>
      </c>
      <c r="L13" s="28"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0" t="str">
        <f>IF(ISBLANK(Values!E12),"","Child")</f>
        <v/>
      </c>
      <c r="X13" s="30" t="str">
        <f>IF(ISBLANK(Values!E12),"",Values!$B$13)</f>
        <v/>
      </c>
      <c r="Y13" s="32" t="str">
        <f>IF(ISBLANK(Values!E12),"","Size-Color")</f>
        <v/>
      </c>
      <c r="Z13" s="30" t="str">
        <f>IF(ISBLANK(Values!E12),"","variation")</f>
        <v/>
      </c>
      <c r="AA13" s="2" t="str">
        <f>IF(ISBLANK(Values!E12),"",Values!$B$20)</f>
        <v/>
      </c>
      <c r="AB13" s="2" t="str">
        <f>IF(ISBLANK(Values!E12),"",Values!$B$29)</f>
        <v/>
      </c>
      <c r="AI13" s="35" t="str">
        <f>IF(ISBLANK(Values!E12),"",IF(Values!I12,Values!$B$23,Values!$B$33))</f>
        <v/>
      </c>
      <c r="AJ13" s="33" t="str">
        <f>IF(ISBLANK(Values!E12),"",Values!$B$24 &amp;" "&amp;Values!$B$3)</f>
        <v/>
      </c>
      <c r="AK13" s="2" t="str">
        <f>IF(ISBLANK(Values!E12),"",Values!$B$25)</f>
        <v/>
      </c>
      <c r="AL13" s="2" t="str">
        <f>IF(ISBLANK(Values!E12),"",SUBSTITUTE(SUBSTITUTE(IF(Values!$J12, Values!$B$26, Values!$B$33), "{language}", Values!$H12), "{flag}", INDEX(options!$E$1:$E$20, Values!$V12)))</f>
        <v/>
      </c>
      <c r="AM13" s="2" t="str">
        <f>SUBSTITUTE(IF(ISBLANK(Values!E12),"",Values!$B$27), "{model}", Values!$B$3)</f>
        <v/>
      </c>
      <c r="AT13" s="28" t="str">
        <f>IF(ISBLANK(Values!E12),"",Values!H12)</f>
        <v/>
      </c>
      <c r="AV13" s="2" t="str">
        <f>IF(ISBLANK(Values!E12),"",IF(Values!J12,"Backlit", "Non-Backlit"))</f>
        <v/>
      </c>
      <c r="BE13" s="2" t="str">
        <f>IF(ISBLANK(Values!E12),"","Professional Audience")</f>
        <v/>
      </c>
      <c r="BF13" s="2" t="str">
        <f>IF(ISBLANK(Values!E12),"","Consumer Audience")</f>
        <v/>
      </c>
      <c r="BG13" s="2" t="str">
        <f>IF(ISBLANK(Values!E12),"","Adults")</f>
        <v/>
      </c>
      <c r="BH13" s="2" t="str">
        <f>IF(ISBLANK(Values!E12),"","People")</f>
        <v/>
      </c>
      <c r="CG13" s="2" t="str">
        <f>IF(ISBLANK(Values!E12),"",Values!$B$11)</f>
        <v/>
      </c>
      <c r="CH13" s="2" t="str">
        <f>IF(ISBLANK(Values!E12),"","GR")</f>
        <v/>
      </c>
      <c r="CI13" s="2" t="str">
        <f>IF(ISBLANK(Values!E12),"",Values!$B$7)</f>
        <v/>
      </c>
      <c r="CJ13" s="2" t="str">
        <f>IF(ISBLANK(Values!E12),"",Values!$B$8)</f>
        <v/>
      </c>
      <c r="CK13" s="2" t="str">
        <f>IF(ISBLANK(Values!E12),"",Values!$B$9)</f>
        <v/>
      </c>
      <c r="CL13" s="2" t="str">
        <f>IF(ISBLANK(Values!E12),"","CM")</f>
        <v/>
      </c>
      <c r="CO13" s="2" t="str">
        <f>IF(ISBLANK(Values!E12), "", IF(AND(Values!$B$37=options!$G$2, Values!$C12), "AMAZON_NA", IF(AND(Values!$B$37=options!$G$1, Values!$D12), "AMAZON_EU", "DEFAULT")))</f>
        <v/>
      </c>
      <c r="CP13" s="2" t="str">
        <f>IF(ISBLANK(Values!E12),"",Values!$B$7)</f>
        <v/>
      </c>
      <c r="CQ13" s="2" t="str">
        <f>IF(ISBLANK(Values!E12),"",Values!$B$8)</f>
        <v/>
      </c>
      <c r="CR13" s="2" t="str">
        <f>IF(ISBLANK(Values!E12),"",Values!$B$9)</f>
        <v/>
      </c>
      <c r="CS13" s="2" t="str">
        <f>IF(ISBLANK(Values!E12),"",Values!$B$11)</f>
        <v/>
      </c>
      <c r="CT13" s="2" t="str">
        <f>IF(ISBLANK(Values!E12),"","GR")</f>
        <v/>
      </c>
      <c r="CU13" s="2" t="str">
        <f>IF(ISBLANK(Values!E12),"","CM")</f>
        <v/>
      </c>
      <c r="CV13" s="2" t="str">
        <f>IF(ISBLANK(Values!E12),"",IF(Values!$B$36=options!$F$1,"Denmark", IF(Values!$B$36=options!$F$2, "Danemark",IF(Values!$B$36=options!$F$3, "Dänemark",IF(Values!$B$36=options!$F$4, "Danimarca",IF(Values!$B$36=options!$F$5, "Dinamarca",IF(Values!$B$36=options!$F$6, "Denemarken","" ) ) ) ) )))</f>
        <v/>
      </c>
      <c r="CZ13" s="2" t="str">
        <f>IF(ISBLANK(Values!E12),"","No")</f>
        <v/>
      </c>
      <c r="DA13" s="2" t="str">
        <f>IF(ISBLANK(Values!E12),"","No")</f>
        <v/>
      </c>
      <c r="DO13" s="2" t="str">
        <f>IF(ISBLANK(Values!E12),"","Parts")</f>
        <v/>
      </c>
      <c r="DP13" s="2" t="str">
        <f>IF(ISBLANK(Values!E12),"",Values!$B$31)</f>
        <v/>
      </c>
      <c r="DY13" t="str">
        <f>IF(ISBLANK(Values!$E12), "", "not_applicable")</f>
        <v/>
      </c>
      <c r="EI13" s="2" t="str">
        <f>IF(ISBLANK(Values!E12),"",Values!$B$31)</f>
        <v/>
      </c>
      <c r="ES13" s="2" t="str">
        <f>IF(ISBLANK(Values!E12),"","Amazon Tellus UPS")</f>
        <v/>
      </c>
      <c r="EV13" s="2" t="str">
        <f>IF(ISBLANK(Values!E12),"","New")</f>
        <v/>
      </c>
      <c r="FE13" s="2" t="str">
        <f>IF(ISBLANK(Values!E12),"",IF(CO13&lt;&gt;"DEFAULT", "", 3))</f>
        <v/>
      </c>
      <c r="FH13" s="2" t="str">
        <f>IF(ISBLANK(Values!E12),"","FALSE")</f>
        <v/>
      </c>
      <c r="FI13" s="2" t="str">
        <f>IF(ISBLANK(Values!E12),"","FALSE")</f>
        <v/>
      </c>
      <c r="FJ13" s="2" t="str">
        <f>IF(ISBLANK(Values!E12),"","FALSE")</f>
        <v/>
      </c>
      <c r="FM13" s="2" t="str">
        <f>IF(ISBLANK(Values!E12),"","1")</f>
        <v/>
      </c>
      <c r="FO13" s="28" t="str">
        <f>IF(ISBLANK(Values!E12),"",IF(Values!J12, Values!$B$4, Values!$B$5))</f>
        <v/>
      </c>
      <c r="FP13" s="2" t="str">
        <f>IF(ISBLANK(Values!E12),"","Percent")</f>
        <v/>
      </c>
      <c r="FQ13" s="2" t="str">
        <f>IF(ISBLANK(Values!E12),"","2")</f>
        <v/>
      </c>
      <c r="FR13" s="2" t="str">
        <f>IF(ISBLANK(Values!E12),"","3")</f>
        <v/>
      </c>
      <c r="FS13" s="2" t="str">
        <f>IF(ISBLANK(Values!E12),"","5")</f>
        <v/>
      </c>
      <c r="FT13" s="2" t="str">
        <f>IF(ISBLANK(Values!E12),"","6")</f>
        <v/>
      </c>
      <c r="FU13" s="2" t="str">
        <f>IF(ISBLANK(Values!E12),"","10")</f>
        <v/>
      </c>
      <c r="FV13" s="2" t="str">
        <f>IF(ISBLANK(Values!E12),"","10")</f>
        <v/>
      </c>
      <c r="GK13" s="61" t="str">
        <f>K13</f>
        <v/>
      </c>
    </row>
    <row r="14" spans="1:193" ht="17" x14ac:dyDescent="0.2">
      <c r="A14" s="2" t="str">
        <f>IF(ISBLANK(Values!E12),"",IF(Values!$B$37="EU","computercomponent","computer"))</f>
        <v/>
      </c>
      <c r="B14" s="34" t="str">
        <f>IF(ISBLANK(Values!E12),"",Values!F12)</f>
        <v/>
      </c>
      <c r="C14" s="30" t="str">
        <f>IF(ISBLANK(Values!E12),"","TellusRem")</f>
        <v/>
      </c>
      <c r="D14" s="29" t="str">
        <f>IF(ISBLANK(Values!E12),"",Values!E12)</f>
        <v/>
      </c>
      <c r="E14" s="2" t="str">
        <f>IF(ISBLANK(Values!E12),"","EAN")</f>
        <v/>
      </c>
      <c r="F14" s="28" t="str">
        <f>IF(ISBLANK(Values!E12),"",IF(Values!J13, SUBSTITUTE(Values!$B$1, "{language}", Values!H13) &amp; " " &amp;Values!$B$3, SUBSTITUTE(Values!$B$2, "{language}", Values!$H13) &amp; " " &amp;Values!$B$3))</f>
        <v/>
      </c>
      <c r="G14" s="30"/>
      <c r="H14" s="2" t="str">
        <f>IF(ISBLANK(Values!E12),"",Values!$B$16)</f>
        <v/>
      </c>
      <c r="I14" s="2" t="str">
        <f>IF(ISBLANK(Values!E12),"","4730574031")</f>
        <v/>
      </c>
      <c r="J14" s="32" t="str">
        <f>IF(ISBLANK(Values!E12),"",Values!F12 )</f>
        <v/>
      </c>
      <c r="K14" s="28" t="str">
        <f>IF(ISBLANK(Values!E12),"",IF(Values!J13, Values!$B$4, Values!$B$5))</f>
        <v/>
      </c>
      <c r="L14" s="28" t="str">
        <f>IF(ISBLANK(Values!E12),"",IF($CO14="DEFAULT", Values!$B$18, ""))</f>
        <v/>
      </c>
      <c r="M14" s="28" t="str">
        <f>IF(ISBLANK(Values!E12),"",Values!$M13)</f>
        <v/>
      </c>
      <c r="N14" s="28" t="str">
        <f>IF(ISBLANK(Values!$F12),"",Values!N13)</f>
        <v/>
      </c>
      <c r="O14" s="28" t="str">
        <f>IF(ISBLANK(Values!$F12),"",Values!O13)</f>
        <v/>
      </c>
      <c r="P14" s="28" t="str">
        <f>IF(ISBLANK(Values!$F12),"",Values!P13)</f>
        <v/>
      </c>
      <c r="Q14" s="28" t="str">
        <f>IF(ISBLANK(Values!$F12),"",Values!Q13)</f>
        <v/>
      </c>
      <c r="R14" s="28" t="str">
        <f>IF(ISBLANK(Values!$F12),"",Values!R13)</f>
        <v/>
      </c>
      <c r="S14" s="28" t="str">
        <f>IF(ISBLANK(Values!$F12),"",Values!S13)</f>
        <v/>
      </c>
      <c r="T14" s="28" t="str">
        <f>IF(ISBLANK(Values!$F12),"",Values!T13)</f>
        <v/>
      </c>
      <c r="U14" s="28" t="str">
        <f>IF(ISBLANK(Values!$F12),"",Values!U13)</f>
        <v/>
      </c>
      <c r="W14" s="30" t="str">
        <f>IF(ISBLANK(Values!E12),"","Child")</f>
        <v/>
      </c>
      <c r="X14" s="30" t="str">
        <f>IF(ISBLANK(Values!E12),"",Values!$B$13)</f>
        <v/>
      </c>
      <c r="Y14" s="32" t="str">
        <f>IF(ISBLANK(Values!E12),"","Size-Color")</f>
        <v/>
      </c>
      <c r="Z14" s="30" t="str">
        <f>IF(ISBLANK(Values!E12),"","variation")</f>
        <v/>
      </c>
      <c r="AA14" s="2" t="str">
        <f>IF(ISBLANK(Values!E12),"",Values!$B$20)</f>
        <v/>
      </c>
      <c r="AB14" s="2" t="str">
        <f>IF(ISBLANK(Values!E12),"",Values!$B$29)</f>
        <v/>
      </c>
      <c r="AI14" s="35" t="str">
        <f>IF(ISBLANK(Values!E12),"",IF(Values!I13,Values!$B$23,Values!$B$33))</f>
        <v/>
      </c>
      <c r="AJ14" s="33" t="str">
        <f>IF(ISBLANK(Values!E12),"",Values!$B$24 &amp;" "&amp;Values!$B$3)</f>
        <v/>
      </c>
      <c r="AK14" s="2" t="str">
        <f>IF(ISBLANK(Values!E12),"",Values!$B$25)</f>
        <v/>
      </c>
      <c r="AL14" s="2" t="str">
        <f>IF(ISBLANK(Values!E12),"",SUBSTITUTE(SUBSTITUTE(IF(Values!$J13, Values!$B$26, Values!$B$33), "{language}", Values!$H13), "{flag}", INDEX(options!$E$1:$E$20, Values!$V13)))</f>
        <v/>
      </c>
      <c r="AM14" s="2" t="str">
        <f>SUBSTITUTE(IF(ISBLANK(Values!E12),"",Values!$B$27), "{model}", Values!$B$3)</f>
        <v/>
      </c>
      <c r="AT14" s="28" t="str">
        <f>IF(ISBLANK(Values!E12),"",Values!H13)</f>
        <v/>
      </c>
      <c r="AV14" s="2" t="str">
        <f>IF(ISBLANK(Values!E12),"",IF(Values!J13,"Backlit", "Non-Backlit"))</f>
        <v/>
      </c>
      <c r="BE14" s="2" t="str">
        <f>IF(ISBLANK(Values!E12),"","Professional Audience")</f>
        <v/>
      </c>
      <c r="BF14" s="2" t="str">
        <f>IF(ISBLANK(Values!E12),"","Consumer Audience")</f>
        <v/>
      </c>
      <c r="BG14" s="2" t="str">
        <f>IF(ISBLANK(Values!E12),"","Adults")</f>
        <v/>
      </c>
      <c r="BH14" s="2" t="str">
        <f>IF(ISBLANK(Values!E12),"","People")</f>
        <v/>
      </c>
      <c r="CG14" s="2" t="str">
        <f>IF(ISBLANK(Values!E12),"",Values!$B$11)</f>
        <v/>
      </c>
      <c r="CH14" s="2" t="str">
        <f>IF(ISBLANK(Values!E12),"","GR")</f>
        <v/>
      </c>
      <c r="CI14" s="2" t="str">
        <f>IF(ISBLANK(Values!E12),"",Values!$B$7)</f>
        <v/>
      </c>
      <c r="CJ14" s="2" t="str">
        <f>IF(ISBLANK(Values!E12),"",Values!$B$8)</f>
        <v/>
      </c>
      <c r="CK14" s="2" t="str">
        <f>IF(ISBLANK(Values!E12),"",Values!$B$9)</f>
        <v/>
      </c>
      <c r="CL14" s="2" t="str">
        <f>IF(ISBLANK(Values!E12),"","CM")</f>
        <v/>
      </c>
      <c r="CO14" s="2" t="str">
        <f>IF(ISBLANK(Values!E12), "", IF(AND(Values!$B$37=options!$G$2, Values!$C13), "AMAZON_NA", IF(AND(Values!$B$37=options!$G$1, Values!$D13), "AMAZON_EU", "DEFAULT")))</f>
        <v/>
      </c>
      <c r="CP14" s="2" t="str">
        <f>IF(ISBLANK(Values!E12),"",Values!$B$7)</f>
        <v/>
      </c>
      <c r="CQ14" s="2" t="str">
        <f>IF(ISBLANK(Values!E12),"",Values!$B$8)</f>
        <v/>
      </c>
      <c r="CR14" s="2" t="str">
        <f>IF(ISBLANK(Values!E12),"",Values!$B$9)</f>
        <v/>
      </c>
      <c r="CS14" s="2" t="str">
        <f>IF(ISBLANK(Values!E12),"",Values!$B$11)</f>
        <v/>
      </c>
      <c r="CT14" s="2" t="str">
        <f>IF(ISBLANK(Values!E12),"","GR")</f>
        <v/>
      </c>
      <c r="CU14" s="2" t="str">
        <f>IF(ISBLANK(Values!E12),"","CM")</f>
        <v/>
      </c>
      <c r="CV14" s="2" t="str">
        <f>IF(ISBLANK(Values!E12),"",IF(Values!$B$36=options!$F$1,"Denmark", IF(Values!$B$36=options!$F$2, "Danemark",IF(Values!$B$36=options!$F$3, "Dänemark",IF(Values!$B$36=options!$F$4, "Danimarca",IF(Values!$B$36=options!$F$5, "Dinamarca",IF(Values!$B$36=options!$F$6, "Denemarken","" ) ) ) ) )))</f>
        <v/>
      </c>
      <c r="CZ14" s="2" t="str">
        <f>IF(ISBLANK(Values!E12),"","No")</f>
        <v/>
      </c>
      <c r="DA14" s="2" t="str">
        <f>IF(ISBLANK(Values!E12),"","No")</f>
        <v/>
      </c>
      <c r="DO14" s="2" t="str">
        <f>IF(ISBLANK(Values!E12),"","Parts")</f>
        <v/>
      </c>
      <c r="DP14" s="2" t="str">
        <f>IF(ISBLANK(Values!E12),"",Values!$B$31)</f>
        <v/>
      </c>
      <c r="DY14" t="str">
        <f>IF(ISBLANK(Values!$E12), "", "not_applicable")</f>
        <v/>
      </c>
      <c r="EI14" s="2" t="str">
        <f>IF(ISBLANK(Values!E12),"",Values!$B$31)</f>
        <v/>
      </c>
      <c r="ES14" s="2" t="str">
        <f>IF(ISBLANK(Values!E12),"","Amazon Tellus UPS")</f>
        <v/>
      </c>
      <c r="EV14" s="2" t="str">
        <f>IF(ISBLANK(Values!E12),"","New")</f>
        <v/>
      </c>
      <c r="FE14" s="2" t="str">
        <f>IF(ISBLANK(Values!E12),"",IF(CO14&lt;&gt;"DEFAULT", "", 3))</f>
        <v/>
      </c>
      <c r="FH14" s="2" t="str">
        <f>IF(ISBLANK(Values!E12),"","FALSE")</f>
        <v/>
      </c>
      <c r="FI14" s="2" t="str">
        <f>IF(ISBLANK(Values!E12),"","FALSE")</f>
        <v/>
      </c>
      <c r="FJ14" s="2" t="str">
        <f>IF(ISBLANK(Values!E12),"","FALSE")</f>
        <v/>
      </c>
      <c r="FM14" s="2" t="str">
        <f>IF(ISBLANK(Values!E12),"","1")</f>
        <v/>
      </c>
      <c r="FO14" s="28" t="str">
        <f>IF(ISBLANK(Values!E12),"",IF(Values!J13, Values!$B$4, Values!$B$5))</f>
        <v/>
      </c>
      <c r="FP14" s="2" t="str">
        <f>IF(ISBLANK(Values!E12),"","Percent")</f>
        <v/>
      </c>
      <c r="FQ14" s="2" t="str">
        <f>IF(ISBLANK(Values!E12),"","2")</f>
        <v/>
      </c>
      <c r="FR14" s="2" t="str">
        <f>IF(ISBLANK(Values!E12),"","3")</f>
        <v/>
      </c>
      <c r="FS14" s="2" t="str">
        <f>IF(ISBLANK(Values!E12),"","5")</f>
        <v/>
      </c>
      <c r="FT14" s="2" t="str">
        <f>IF(ISBLANK(Values!E12),"","6")</f>
        <v/>
      </c>
      <c r="FU14" s="2" t="str">
        <f>IF(ISBLANK(Values!E12),"","10")</f>
        <v/>
      </c>
      <c r="FV14" s="2" t="str">
        <f>IF(ISBLANK(Values!E12),"","10")</f>
        <v/>
      </c>
      <c r="GK14" s="61" t="str">
        <f>K14</f>
        <v/>
      </c>
    </row>
    <row r="15" spans="1:193" ht="17" x14ac:dyDescent="0.2">
      <c r="A15" s="2" t="str">
        <f>IF(ISBLANK(Values!E14),"",IF(Values!$B$37="EU","computercomponent","computer"))</f>
        <v/>
      </c>
      <c r="B15" s="34" t="str">
        <f>IF(ISBLANK(Values!E14),"",Values!F14)</f>
        <v/>
      </c>
      <c r="C15" s="30" t="str">
        <f>IF(ISBLANK(Values!E14),"","TellusRem")</f>
        <v/>
      </c>
      <c r="D15" s="29" t="str">
        <f>IF(ISBLANK(Values!E14),"",Values!E14)</f>
        <v/>
      </c>
      <c r="E15" s="2" t="str">
        <f>IF(ISBLANK(Values!E14),"","EAN")</f>
        <v/>
      </c>
      <c r="F15" s="28" t="str">
        <f>IF(ISBLANK(Values!E14),"",IF(Values!J14, SUBSTITUTE(Values!$B$1, "{language}", Values!H14) &amp; " " &amp;Values!$B$3, SUBSTITUTE(Values!$B$2, "{language}", Values!$H14) &amp; " " &amp;Values!$B$3))</f>
        <v/>
      </c>
      <c r="G15" s="30" t="str">
        <f>IF(ISBLANK(Values!E14),"","TellusRem")</f>
        <v/>
      </c>
      <c r="H15" s="2" t="str">
        <f>IF(ISBLANK(Values!E14),"",Values!$B$16)</f>
        <v/>
      </c>
      <c r="I15" s="2" t="str">
        <f>IF(ISBLANK(Values!E14),"","4730574031")</f>
        <v/>
      </c>
      <c r="J15" s="32" t="str">
        <f>IF(ISBLANK(Values!E14),"",Values!F14 )</f>
        <v/>
      </c>
      <c r="K15" s="28" t="str">
        <f>IF(ISBLANK(Values!E14),"",IF(Values!J14, Values!$B$4, Values!$B$5))</f>
        <v/>
      </c>
      <c r="L15" s="28"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0" t="str">
        <f>IF(ISBLANK(Values!E14),"","Child")</f>
        <v/>
      </c>
      <c r="X15" s="30" t="str">
        <f>IF(ISBLANK(Values!E14),"",Values!$B$13)</f>
        <v/>
      </c>
      <c r="Y15" s="32" t="str">
        <f>IF(ISBLANK(Values!E14),"","Size-Color")</f>
        <v/>
      </c>
      <c r="Z15" s="30" t="str">
        <f>IF(ISBLANK(Values!E14),"","variation")</f>
        <v/>
      </c>
      <c r="AA15" s="2" t="str">
        <f>IF(ISBLANK(Values!E14),"",Values!$B$20)</f>
        <v/>
      </c>
      <c r="AB15" s="2" t="str">
        <f>IF(ISBLANK(Values!E14),"",Values!$B$29)</f>
        <v/>
      </c>
      <c r="AI15" s="35" t="str">
        <f>IF(ISBLANK(Values!E14),"",IF(Values!I14,Values!$B$23,Values!$B$33))</f>
        <v/>
      </c>
      <c r="AJ15" s="33" t="str">
        <f>IF(ISBLANK(Values!E14),"",Values!$B$24 &amp;" "&amp;Values!$B$3)</f>
        <v/>
      </c>
      <c r="AK15" s="2" t="str">
        <f>IF(ISBLANK(Values!E14),"",Values!$B$25)</f>
        <v/>
      </c>
      <c r="AL15" s="2" t="str">
        <f>IF(ISBLANK(Values!E14),"",SUBSTITUTE(SUBSTITUTE(IF(Values!$J14, Values!$B$26, Values!$B$33), "{language}", Values!$H14), "{flag}", INDEX(options!$E$1:$E$20, Values!$V14)))</f>
        <v/>
      </c>
      <c r="AM15" s="2" t="str">
        <f>SUBSTITUTE(IF(ISBLANK(Values!E14),"",Values!$B$27), "{model}", Values!$B$3)</f>
        <v/>
      </c>
      <c r="AT15" s="28" t="str">
        <f>IF(ISBLANK(Values!E14),"",Values!H14)</f>
        <v/>
      </c>
      <c r="AV15" s="2" t="str">
        <f>IF(ISBLANK(Values!E14),"",IF(Values!J14,"Backlit", "Non-Backlit"))</f>
        <v/>
      </c>
      <c r="BE15" s="2" t="str">
        <f>IF(ISBLANK(Values!E14),"","Professional Audience")</f>
        <v/>
      </c>
      <c r="BF15" s="2" t="str">
        <f>IF(ISBLANK(Values!E14),"","Consumer Audience")</f>
        <v/>
      </c>
      <c r="BG15" s="2" t="str">
        <f>IF(ISBLANK(Values!E14),"","Adults")</f>
        <v/>
      </c>
      <c r="BH15" s="2" t="str">
        <f>IF(ISBLANK(Values!E14),"","People")</f>
        <v/>
      </c>
      <c r="CG15" s="2" t="str">
        <f>IF(ISBLANK(Values!E14),"",Values!$B$11)</f>
        <v/>
      </c>
      <c r="CH15" s="2" t="str">
        <f>IF(ISBLANK(Values!E14),"","GR")</f>
        <v/>
      </c>
      <c r="CI15" s="2" t="str">
        <f>IF(ISBLANK(Values!E14),"",Values!$B$7)</f>
        <v/>
      </c>
      <c r="CJ15" s="2" t="str">
        <f>IF(ISBLANK(Values!E14),"",Values!$B$8)</f>
        <v/>
      </c>
      <c r="CK15" s="2" t="str">
        <f>IF(ISBLANK(Values!E14),"",Values!$B$9)</f>
        <v/>
      </c>
      <c r="CL15" s="2" t="str">
        <f>IF(ISBLANK(Values!E14),"","CM")</f>
        <v/>
      </c>
      <c r="CO15" s="2" t="str">
        <f>IF(ISBLANK(Values!E14), "", IF(AND(Values!$B$37=options!$G$2, Values!$C14), "AMAZON_NA", IF(AND(Values!$B$37=options!$G$1, Values!$D14), "AMAZON_EU", "DEFAULT")))</f>
        <v/>
      </c>
      <c r="CP15" s="2" t="str">
        <f>IF(ISBLANK(Values!E14),"",Values!$B$7)</f>
        <v/>
      </c>
      <c r="CQ15" s="2" t="str">
        <f>IF(ISBLANK(Values!E14),"",Values!$B$8)</f>
        <v/>
      </c>
      <c r="CR15" s="2" t="str">
        <f>IF(ISBLANK(Values!E14),"",Values!$B$9)</f>
        <v/>
      </c>
      <c r="CS15" s="2" t="str">
        <f>IF(ISBLANK(Values!E14),"",Values!$B$11)</f>
        <v/>
      </c>
      <c r="CT15" s="2" t="str">
        <f>IF(ISBLANK(Values!E14),"","GR")</f>
        <v/>
      </c>
      <c r="CU15" s="2" t="str">
        <f>IF(ISBLANK(Values!E14),"","CM")</f>
        <v/>
      </c>
      <c r="CV15" s="2" t="str">
        <f>IF(ISBLANK(Values!E14),"",IF(Values!$B$36=options!$F$1,"Denmark", IF(Values!$B$36=options!$F$2, "Danemark",IF(Values!$B$36=options!$F$3, "Dänemark",IF(Values!$B$36=options!$F$4, "Danimarca",IF(Values!$B$36=options!$F$5, "Dinamarca",IF(Values!$B$36=options!$F$6, "Denemarken","" ) ) ) ) )))</f>
        <v/>
      </c>
      <c r="CZ15" s="2" t="str">
        <f>IF(ISBLANK(Values!E14),"","No")</f>
        <v/>
      </c>
      <c r="DA15" s="2" t="str">
        <f>IF(ISBLANK(Values!E14),"","No")</f>
        <v/>
      </c>
      <c r="DO15" s="2" t="str">
        <f>IF(ISBLANK(Values!E14),"","Parts")</f>
        <v/>
      </c>
      <c r="DP15" s="2" t="str">
        <f>IF(ISBLANK(Values!E14),"",Values!$B$31)</f>
        <v/>
      </c>
      <c r="DY15" t="str">
        <f>IF(ISBLANK(Values!$E14), "", "not_applicable")</f>
        <v/>
      </c>
      <c r="EI15" s="2" t="str">
        <f>IF(ISBLANK(Values!E14),"",Values!$B$31)</f>
        <v/>
      </c>
      <c r="ES15" s="2" t="str">
        <f>IF(ISBLANK(Values!E14),"","Amazon Tellus UPS")</f>
        <v/>
      </c>
      <c r="EV15" s="2" t="str">
        <f>IF(ISBLANK(Values!E14),"","New")</f>
        <v/>
      </c>
      <c r="FE15" s="2" t="str">
        <f>IF(ISBLANK(Values!E14),"",IF(CO15&lt;&gt;"DEFAULT", "", 3))</f>
        <v/>
      </c>
      <c r="FH15" s="2" t="str">
        <f>IF(ISBLANK(Values!E14),"","FALSE")</f>
        <v/>
      </c>
      <c r="FI15" s="2" t="str">
        <f>IF(ISBLANK(Values!E14),"","FALSE")</f>
        <v/>
      </c>
      <c r="FJ15" s="2" t="str">
        <f>IF(ISBLANK(Values!E14),"","FALSE")</f>
        <v/>
      </c>
      <c r="FM15" s="2" t="str">
        <f>IF(ISBLANK(Values!E14),"","1")</f>
        <v/>
      </c>
      <c r="FO15" s="28" t="str">
        <f>IF(ISBLANK(Values!E14),"",IF(Values!J14, Values!$B$4, Values!$B$5))</f>
        <v/>
      </c>
      <c r="FP15" s="2" t="str">
        <f>IF(ISBLANK(Values!E14),"","Percent")</f>
        <v/>
      </c>
      <c r="FQ15" s="2" t="str">
        <f>IF(ISBLANK(Values!E14),"","2")</f>
        <v/>
      </c>
      <c r="FR15" s="2" t="str">
        <f>IF(ISBLANK(Values!E14),"","3")</f>
        <v/>
      </c>
      <c r="FS15" s="2" t="str">
        <f>IF(ISBLANK(Values!E14),"","5")</f>
        <v/>
      </c>
      <c r="FT15" s="2" t="str">
        <f>IF(ISBLANK(Values!E14),"","6")</f>
        <v/>
      </c>
      <c r="FU15" s="2" t="str">
        <f>IF(ISBLANK(Values!E14),"","10")</f>
        <v/>
      </c>
      <c r="FV15" s="2" t="str">
        <f>IF(ISBLANK(Values!E14),"","10")</f>
        <v/>
      </c>
      <c r="GK15" s="61" t="str">
        <f>K15</f>
        <v/>
      </c>
    </row>
    <row r="16" spans="1:193" ht="17" x14ac:dyDescent="0.2">
      <c r="A16" s="2" t="str">
        <f>IF(ISBLANK(Values!E15),"",IF(Values!$B$37="EU","computercomponent","computer"))</f>
        <v/>
      </c>
      <c r="B16" s="34" t="str">
        <f>IF(ISBLANK(Values!E15),"",Values!F15)</f>
        <v/>
      </c>
      <c r="C16" s="30" t="str">
        <f>IF(ISBLANK(Values!E15),"","TellusRem")</f>
        <v/>
      </c>
      <c r="D16" s="29" t="str">
        <f>IF(ISBLANK(Values!E15),"",Values!E15)</f>
        <v/>
      </c>
      <c r="E16" s="2" t="str">
        <f>IF(ISBLANK(Values!E15),"","EAN")</f>
        <v/>
      </c>
      <c r="F16" s="28" t="str">
        <f>IF(ISBLANK(Values!E15),"",IF(Values!J15, SUBSTITUTE(Values!$B$1, "{language}", Values!H15) &amp; " " &amp;Values!$B$3, SUBSTITUTE(Values!$B$2, "{language}", Values!$H15) &amp; " " &amp;Values!$B$3))</f>
        <v/>
      </c>
      <c r="G16" s="30" t="str">
        <f>IF(ISBLANK(Values!E15),"","TellusRem")</f>
        <v/>
      </c>
      <c r="H16" s="2" t="str">
        <f>IF(ISBLANK(Values!E15),"",Values!$B$16)</f>
        <v/>
      </c>
      <c r="I16" s="2" t="str">
        <f>IF(ISBLANK(Values!E15),"","4730574031")</f>
        <v/>
      </c>
      <c r="J16" s="32" t="str">
        <f>IF(ISBLANK(Values!E15),"",Values!F15 )</f>
        <v/>
      </c>
      <c r="K16" s="28" t="str">
        <f>IF(ISBLANK(Values!E15),"",IF(Values!J15, Values!$B$4, Values!$B$5))</f>
        <v/>
      </c>
      <c r="L16" s="28"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0" t="str">
        <f>IF(ISBLANK(Values!E15),"","Child")</f>
        <v/>
      </c>
      <c r="X16" s="30" t="str">
        <f>IF(ISBLANK(Values!E15),"",Values!$B$13)</f>
        <v/>
      </c>
      <c r="Y16" s="32" t="str">
        <f>IF(ISBLANK(Values!E15),"","Size-Color")</f>
        <v/>
      </c>
      <c r="Z16" s="30" t="str">
        <f>IF(ISBLANK(Values!E15),"","variation")</f>
        <v/>
      </c>
      <c r="AA16" s="2" t="str">
        <f>IF(ISBLANK(Values!E15),"",Values!$B$20)</f>
        <v/>
      </c>
      <c r="AB16" s="2" t="str">
        <f>IF(ISBLANK(Values!E15),"",Values!$B$29)</f>
        <v/>
      </c>
      <c r="AI16" s="35" t="str">
        <f>IF(ISBLANK(Values!E15),"",IF(Values!I15,Values!$B$23,Values!$B$33))</f>
        <v/>
      </c>
      <c r="AJ16" s="33" t="str">
        <f>IF(ISBLANK(Values!E15),"",Values!$B$24 &amp;" "&amp;Values!$B$3)</f>
        <v/>
      </c>
      <c r="AK16" s="2" t="str">
        <f>IF(ISBLANK(Values!E15),"",Values!$B$25)</f>
        <v/>
      </c>
      <c r="AL16" s="2" t="str">
        <f>IF(ISBLANK(Values!E15),"",SUBSTITUTE(SUBSTITUTE(IF(Values!$J15, Values!$B$26, Values!$B$33), "{language}", Values!$H15), "{flag}", INDEX(options!$E$1:$E$20, Values!$V15)))</f>
        <v/>
      </c>
      <c r="AM16" s="2" t="str">
        <f>SUBSTITUTE(IF(ISBLANK(Values!E15),"",Values!$B$27), "{model}", Values!$B$3)</f>
        <v/>
      </c>
      <c r="AT16" s="28" t="str">
        <f>IF(ISBLANK(Values!E15),"",Values!H15)</f>
        <v/>
      </c>
      <c r="AV16" s="2" t="str">
        <f>IF(ISBLANK(Values!E15),"",IF(Values!J15,"Backlit", "Non-Backlit"))</f>
        <v/>
      </c>
      <c r="BE16" s="2" t="str">
        <f>IF(ISBLANK(Values!E15),"","Professional Audience")</f>
        <v/>
      </c>
      <c r="BF16" s="2" t="str">
        <f>IF(ISBLANK(Values!E15),"","Consumer Audience")</f>
        <v/>
      </c>
      <c r="BG16" s="2" t="str">
        <f>IF(ISBLANK(Values!E15),"","Adults")</f>
        <v/>
      </c>
      <c r="BH16" s="2" t="str">
        <f>IF(ISBLANK(Values!E15),"","People")</f>
        <v/>
      </c>
      <c r="CG16" s="2" t="str">
        <f>IF(ISBLANK(Values!E15),"",Values!$B$11)</f>
        <v/>
      </c>
      <c r="CH16" s="2" t="str">
        <f>IF(ISBLANK(Values!E15),"","GR")</f>
        <v/>
      </c>
      <c r="CI16" s="2" t="str">
        <f>IF(ISBLANK(Values!E15),"",Values!$B$7)</f>
        <v/>
      </c>
      <c r="CJ16" s="2" t="str">
        <f>IF(ISBLANK(Values!E15),"",Values!$B$8)</f>
        <v/>
      </c>
      <c r="CK16" s="2" t="str">
        <f>IF(ISBLANK(Values!E15),"",Values!$B$9)</f>
        <v/>
      </c>
      <c r="CL16" s="2" t="str">
        <f>IF(ISBLANK(Values!E15),"","CM")</f>
        <v/>
      </c>
      <c r="CO16" s="2" t="str">
        <f>IF(ISBLANK(Values!E15), "", IF(AND(Values!$B$37=options!$G$2, Values!$C15), "AMAZON_NA", IF(AND(Values!$B$37=options!$G$1, Values!$D15), "AMAZON_EU", "DEFAULT")))</f>
        <v/>
      </c>
      <c r="CP16" s="2" t="str">
        <f>IF(ISBLANK(Values!E15),"",Values!$B$7)</f>
        <v/>
      </c>
      <c r="CQ16" s="2" t="str">
        <f>IF(ISBLANK(Values!E15),"",Values!$B$8)</f>
        <v/>
      </c>
      <c r="CR16" s="2" t="str">
        <f>IF(ISBLANK(Values!E15),"",Values!$B$9)</f>
        <v/>
      </c>
      <c r="CS16" s="2" t="str">
        <f>IF(ISBLANK(Values!E15),"",Values!$B$11)</f>
        <v/>
      </c>
      <c r="CT16" s="2" t="str">
        <f>IF(ISBLANK(Values!E15),"","GR")</f>
        <v/>
      </c>
      <c r="CU16" s="2" t="str">
        <f>IF(ISBLANK(Values!E15),"","CM")</f>
        <v/>
      </c>
      <c r="CV16" s="2" t="str">
        <f>IF(ISBLANK(Values!E15),"",IF(Values!$B$36=options!$F$1,"Denmark", IF(Values!$B$36=options!$F$2, "Danemark",IF(Values!$B$36=options!$F$3, "Dänemark",IF(Values!$B$36=options!$F$4, "Danimarca",IF(Values!$B$36=options!$F$5, "Dinamarca",IF(Values!$B$36=options!$F$6, "Denemarken","" ) ) ) ) )))</f>
        <v/>
      </c>
      <c r="CZ16" s="2" t="str">
        <f>IF(ISBLANK(Values!E15),"","No")</f>
        <v/>
      </c>
      <c r="DA16" s="2" t="str">
        <f>IF(ISBLANK(Values!E15),"","No")</f>
        <v/>
      </c>
      <c r="DO16" s="2" t="str">
        <f>IF(ISBLANK(Values!E15),"","Parts")</f>
        <v/>
      </c>
      <c r="DP16" s="2" t="str">
        <f>IF(ISBLANK(Values!E15),"",Values!$B$31)</f>
        <v/>
      </c>
      <c r="DY16" t="str">
        <f>IF(ISBLANK(Values!$E15), "", "not_applicable")</f>
        <v/>
      </c>
      <c r="EI16" s="2" t="str">
        <f>IF(ISBLANK(Values!E15),"",Values!$B$31)</f>
        <v/>
      </c>
      <c r="ES16" s="2" t="str">
        <f>IF(ISBLANK(Values!E15),"","Amazon Tellus UPS")</f>
        <v/>
      </c>
      <c r="EV16" s="2" t="str">
        <f>IF(ISBLANK(Values!E15),"","New")</f>
        <v/>
      </c>
      <c r="FE16" s="2" t="str">
        <f>IF(ISBLANK(Values!E15),"",IF(CO16&lt;&gt;"DEFAULT", "", 3))</f>
        <v/>
      </c>
      <c r="FH16" s="2" t="str">
        <f>IF(ISBLANK(Values!E15),"","FALSE")</f>
        <v/>
      </c>
      <c r="FI16" s="2" t="str">
        <f>IF(ISBLANK(Values!E15),"","FALSE")</f>
        <v/>
      </c>
      <c r="FJ16" s="2" t="str">
        <f>IF(ISBLANK(Values!E15),"","FALSE")</f>
        <v/>
      </c>
      <c r="FM16" s="2" t="str">
        <f>IF(ISBLANK(Values!E15),"","1")</f>
        <v/>
      </c>
      <c r="FO16" s="28" t="str">
        <f>IF(ISBLANK(Values!E15),"",IF(Values!J15, Values!$B$4, Values!$B$5))</f>
        <v/>
      </c>
      <c r="FP16" s="2" t="str">
        <f>IF(ISBLANK(Values!E15),"","Percent")</f>
        <v/>
      </c>
      <c r="FQ16" s="2" t="str">
        <f>IF(ISBLANK(Values!E15),"","2")</f>
        <v/>
      </c>
      <c r="FR16" s="2" t="str">
        <f>IF(ISBLANK(Values!E15),"","3")</f>
        <v/>
      </c>
      <c r="FS16" s="2" t="str">
        <f>IF(ISBLANK(Values!E15),"","5")</f>
        <v/>
      </c>
      <c r="FT16" s="2" t="str">
        <f>IF(ISBLANK(Values!E15),"","6")</f>
        <v/>
      </c>
      <c r="FU16" s="2" t="str">
        <f>IF(ISBLANK(Values!E15),"","10")</f>
        <v/>
      </c>
      <c r="FV16" s="2" t="str">
        <f>IF(ISBLANK(Values!E15),"","10")</f>
        <v/>
      </c>
      <c r="GK16" s="61" t="str">
        <f>K16</f>
        <v/>
      </c>
    </row>
    <row r="17" spans="1:193" ht="17" x14ac:dyDescent="0.2">
      <c r="A17" s="2" t="str">
        <f>IF(ISBLANK(Values!E16),"",IF(Values!$B$37="EU","computercomponent","computer"))</f>
        <v/>
      </c>
      <c r="B17" s="34" t="str">
        <f>IF(ISBLANK(Values!E16),"",Values!F16)</f>
        <v/>
      </c>
      <c r="C17" s="30" t="str">
        <f>IF(ISBLANK(Values!E16),"","TellusRem")</f>
        <v/>
      </c>
      <c r="D17" s="29" t="str">
        <f>IF(ISBLANK(Values!E16),"",Values!E16)</f>
        <v/>
      </c>
      <c r="E17" s="2" t="str">
        <f>IF(ISBLANK(Values!E16),"","EAN")</f>
        <v/>
      </c>
      <c r="F17" s="28" t="str">
        <f>IF(ISBLANK(Values!E16),"",IF(Values!J16, SUBSTITUTE(Values!$B$1, "{language}", Values!H16) &amp; " " &amp;Values!$B$3, SUBSTITUTE(Values!$B$2, "{language}", Values!$H16) &amp; " " &amp;Values!$B$3))</f>
        <v/>
      </c>
      <c r="G17" s="30" t="str">
        <f>IF(ISBLANK(Values!E16),"","TellusRem")</f>
        <v/>
      </c>
      <c r="H17" s="2" t="str">
        <f>IF(ISBLANK(Values!E16),"",Values!$B$16)</f>
        <v/>
      </c>
      <c r="I17" s="2" t="str">
        <f>IF(ISBLANK(Values!E16),"","4730574031")</f>
        <v/>
      </c>
      <c r="J17" s="32" t="str">
        <f>IF(ISBLANK(Values!E16),"",Values!F16 )</f>
        <v/>
      </c>
      <c r="K17" s="28" t="str">
        <f>IF(ISBLANK(Values!E16),"",IF(Values!J16, Values!$B$4, Values!$B$5))</f>
        <v/>
      </c>
      <c r="L17" s="28"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0" t="str">
        <f>IF(ISBLANK(Values!E16),"","Child")</f>
        <v/>
      </c>
      <c r="X17" s="30" t="str">
        <f>IF(ISBLANK(Values!E16),"",Values!$B$13)</f>
        <v/>
      </c>
      <c r="Y17" s="32" t="str">
        <f>IF(ISBLANK(Values!E16),"","Size-Color")</f>
        <v/>
      </c>
      <c r="Z17" s="30" t="str">
        <f>IF(ISBLANK(Values!E16),"","variation")</f>
        <v/>
      </c>
      <c r="AA17" s="2" t="str">
        <f>IF(ISBLANK(Values!E16),"",Values!$B$20)</f>
        <v/>
      </c>
      <c r="AB17" s="2" t="str">
        <f>IF(ISBLANK(Values!E16),"",Values!$B$29)</f>
        <v/>
      </c>
      <c r="AI17" s="35" t="str">
        <f>IF(ISBLANK(Values!E16),"",IF(Values!I16,Values!$B$23,Values!$B$33))</f>
        <v/>
      </c>
      <c r="AJ17" s="33" t="str">
        <f>IF(ISBLANK(Values!E16),"",Values!$B$24 &amp;" "&amp;Values!$B$3)</f>
        <v/>
      </c>
      <c r="AK17" s="2" t="str">
        <f>IF(ISBLANK(Values!E16),"",Values!$B$25)</f>
        <v/>
      </c>
      <c r="AL17" s="2" t="str">
        <f>IF(ISBLANK(Values!E16),"",SUBSTITUTE(SUBSTITUTE(IF(Values!$J16, Values!$B$26, Values!$B$33), "{language}", Values!$H16), "{flag}", INDEX(options!$E$1:$E$20, Values!$V16)))</f>
        <v/>
      </c>
      <c r="AM17" s="2" t="str">
        <f>SUBSTITUTE(IF(ISBLANK(Values!E16),"",Values!$B$27), "{model}", Values!$B$3)</f>
        <v/>
      </c>
      <c r="AT17" s="28" t="str">
        <f>IF(ISBLANK(Values!E16),"",Values!H16)</f>
        <v/>
      </c>
      <c r="AV17" s="2" t="str">
        <f>IF(ISBLANK(Values!E16),"",IF(Values!J16,"Backlit", "Non-Backlit"))</f>
        <v/>
      </c>
      <c r="BE17" s="2" t="str">
        <f>IF(ISBLANK(Values!E16),"","Professional Audience")</f>
        <v/>
      </c>
      <c r="BF17" s="2" t="str">
        <f>IF(ISBLANK(Values!E16),"","Consumer Audience")</f>
        <v/>
      </c>
      <c r="BG17" s="2" t="str">
        <f>IF(ISBLANK(Values!E16),"","Adults")</f>
        <v/>
      </c>
      <c r="BH17" s="2" t="str">
        <f>IF(ISBLANK(Values!E16),"","People")</f>
        <v/>
      </c>
      <c r="CG17" s="2" t="str">
        <f>IF(ISBLANK(Values!E16),"",Values!$B$11)</f>
        <v/>
      </c>
      <c r="CH17" s="2" t="str">
        <f>IF(ISBLANK(Values!E16),"","GR")</f>
        <v/>
      </c>
      <c r="CI17" s="2" t="str">
        <f>IF(ISBLANK(Values!E16),"",Values!$B$7)</f>
        <v/>
      </c>
      <c r="CJ17" s="2" t="str">
        <f>IF(ISBLANK(Values!E16),"",Values!$B$8)</f>
        <v/>
      </c>
      <c r="CK17" s="2" t="str">
        <f>IF(ISBLANK(Values!E16),"",Values!$B$9)</f>
        <v/>
      </c>
      <c r="CL17" s="2" t="str">
        <f>IF(ISBLANK(Values!E16),"","CM")</f>
        <v/>
      </c>
      <c r="CO17" s="2" t="str">
        <f>IF(ISBLANK(Values!E16), "", IF(AND(Values!$B$37=options!$G$2, Values!$C16), "AMAZON_NA", IF(AND(Values!$B$37=options!$G$1, Values!$D16), "AMAZON_EU", "DEFAULT")))</f>
        <v/>
      </c>
      <c r="CP17" s="2" t="str">
        <f>IF(ISBLANK(Values!E16),"",Values!$B$7)</f>
        <v/>
      </c>
      <c r="CQ17" s="2" t="str">
        <f>IF(ISBLANK(Values!E16),"",Values!$B$8)</f>
        <v/>
      </c>
      <c r="CR17" s="2" t="str">
        <f>IF(ISBLANK(Values!E16),"",Values!$B$9)</f>
        <v/>
      </c>
      <c r="CS17" s="2" t="str">
        <f>IF(ISBLANK(Values!E16),"",Values!$B$11)</f>
        <v/>
      </c>
      <c r="CT17" s="2" t="str">
        <f>IF(ISBLANK(Values!E16),"","GR")</f>
        <v/>
      </c>
      <c r="CU17" s="2" t="str">
        <f>IF(ISBLANK(Values!E16),"","CM")</f>
        <v/>
      </c>
      <c r="CV17" s="2" t="str">
        <f>IF(ISBLANK(Values!E16),"",IF(Values!$B$36=options!$F$1,"Denmark", IF(Values!$B$36=options!$F$2, "Danemark",IF(Values!$B$36=options!$F$3, "Dänemark",IF(Values!$B$36=options!$F$4, "Danimarca",IF(Values!$B$36=options!$F$5, "Dinamarca",IF(Values!$B$36=options!$F$6, "Denemarken","" ) ) ) ) )))</f>
        <v/>
      </c>
      <c r="CZ17" s="2" t="str">
        <f>IF(ISBLANK(Values!E16),"","No")</f>
        <v/>
      </c>
      <c r="DA17" s="2" t="str">
        <f>IF(ISBLANK(Values!E16),"","No")</f>
        <v/>
      </c>
      <c r="DO17" s="2" t="str">
        <f>IF(ISBLANK(Values!E16),"","Parts")</f>
        <v/>
      </c>
      <c r="DP17" s="2" t="str">
        <f>IF(ISBLANK(Values!E16),"",Values!$B$31)</f>
        <v/>
      </c>
      <c r="DY17" t="str">
        <f>IF(ISBLANK(Values!$E16), "", "not_applicable")</f>
        <v/>
      </c>
      <c r="EI17" s="2" t="str">
        <f>IF(ISBLANK(Values!E16),"",Values!$B$31)</f>
        <v/>
      </c>
      <c r="ES17" s="2" t="str">
        <f>IF(ISBLANK(Values!E16),"","Amazon Tellus UPS")</f>
        <v/>
      </c>
      <c r="EV17" s="2" t="str">
        <f>IF(ISBLANK(Values!E16),"","New")</f>
        <v/>
      </c>
      <c r="FE17" s="2" t="str">
        <f>IF(ISBLANK(Values!E16),"",IF(CO17&lt;&gt;"DEFAULT", "", 3))</f>
        <v/>
      </c>
      <c r="FH17" s="2" t="str">
        <f>IF(ISBLANK(Values!E16),"","FALSE")</f>
        <v/>
      </c>
      <c r="FI17" s="2" t="str">
        <f>IF(ISBLANK(Values!E16),"","FALSE")</f>
        <v/>
      </c>
      <c r="FJ17" s="2" t="str">
        <f>IF(ISBLANK(Values!E16),"","FALSE")</f>
        <v/>
      </c>
      <c r="FM17" s="2" t="str">
        <f>IF(ISBLANK(Values!E16),"","1")</f>
        <v/>
      </c>
      <c r="FO17" s="28" t="str">
        <f>IF(ISBLANK(Values!E16),"",IF(Values!J16, Values!$B$4, Values!$B$5))</f>
        <v/>
      </c>
      <c r="FP17" s="2" t="str">
        <f>IF(ISBLANK(Values!E16),"","Percent")</f>
        <v/>
      </c>
      <c r="FQ17" s="2" t="str">
        <f>IF(ISBLANK(Values!E16),"","2")</f>
        <v/>
      </c>
      <c r="FR17" s="2" t="str">
        <f>IF(ISBLANK(Values!E16),"","3")</f>
        <v/>
      </c>
      <c r="FS17" s="2" t="str">
        <f>IF(ISBLANK(Values!E16),"","5")</f>
        <v/>
      </c>
      <c r="FT17" s="2" t="str">
        <f>IF(ISBLANK(Values!E16),"","6")</f>
        <v/>
      </c>
      <c r="FU17" s="2" t="str">
        <f>IF(ISBLANK(Values!E16),"","10")</f>
        <v/>
      </c>
      <c r="FV17" s="2" t="str">
        <f>IF(ISBLANK(Values!E16),"","10")</f>
        <v/>
      </c>
      <c r="GK17" s="61" t="str">
        <f>K17</f>
        <v/>
      </c>
    </row>
    <row r="18" spans="1:193" ht="17" x14ac:dyDescent="0.2">
      <c r="A18" s="2" t="str">
        <f>IF(ISBLANK(Values!E17),"",IF(Values!$B$37="EU","computercomponent","computer"))</f>
        <v/>
      </c>
      <c r="B18" s="34" t="str">
        <f>IF(ISBLANK(Values!E17),"",Values!F17)</f>
        <v/>
      </c>
      <c r="C18" s="30" t="str">
        <f>IF(ISBLANK(Values!E17),"","TellusRem")</f>
        <v/>
      </c>
      <c r="D18" s="29" t="str">
        <f>IF(ISBLANK(Values!E17),"",Values!E17)</f>
        <v/>
      </c>
      <c r="E18" s="2" t="str">
        <f>IF(ISBLANK(Values!E17),"","EAN")</f>
        <v/>
      </c>
      <c r="F18" s="28" t="str">
        <f>IF(ISBLANK(Values!E17),"",IF(Values!J17, SUBSTITUTE(Values!$B$1, "{language}", Values!H17) &amp; " " &amp;Values!$B$3, SUBSTITUTE(Values!$B$2, "{language}", Values!$H17) &amp; " " &amp;Values!$B$3))</f>
        <v/>
      </c>
      <c r="G18" s="30" t="str">
        <f>IF(ISBLANK(Values!E17),"","TellusRem")</f>
        <v/>
      </c>
      <c r="H18" s="2" t="str">
        <f>IF(ISBLANK(Values!E17),"",Values!$B$16)</f>
        <v/>
      </c>
      <c r="I18" s="2" t="str">
        <f>IF(ISBLANK(Values!E17),"","4730574031")</f>
        <v/>
      </c>
      <c r="J18" s="32" t="str">
        <f>IF(ISBLANK(Values!E17),"",Values!F17 )</f>
        <v/>
      </c>
      <c r="K18" s="28" t="str">
        <f>IF(ISBLANK(Values!E17),"",IF(Values!J17, Values!$B$4, Values!$B$5))</f>
        <v/>
      </c>
      <c r="L18" s="28"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0" t="str">
        <f>IF(ISBLANK(Values!E17),"","Child")</f>
        <v/>
      </c>
      <c r="X18" s="30" t="str">
        <f>IF(ISBLANK(Values!E17),"",Values!$B$13)</f>
        <v/>
      </c>
      <c r="Y18" s="32" t="str">
        <f>IF(ISBLANK(Values!E17),"","Size-Color")</f>
        <v/>
      </c>
      <c r="Z18" s="30" t="str">
        <f>IF(ISBLANK(Values!E17),"","variation")</f>
        <v/>
      </c>
      <c r="AA18" s="2" t="str">
        <f>IF(ISBLANK(Values!E17),"",Values!$B$20)</f>
        <v/>
      </c>
      <c r="AB18" s="2" t="str">
        <f>IF(ISBLANK(Values!E17),"",Values!$B$29)</f>
        <v/>
      </c>
      <c r="AI18" s="35" t="str">
        <f>IF(ISBLANK(Values!E17),"",IF(Values!I17,Values!$B$23,Values!$B$33))</f>
        <v/>
      </c>
      <c r="AJ18" s="33" t="str">
        <f>IF(ISBLANK(Values!E17),"",Values!$B$24 &amp;" "&amp;Values!$B$3)</f>
        <v/>
      </c>
      <c r="AK18" s="2" t="str">
        <f>IF(ISBLANK(Values!E17),"",Values!$B$25)</f>
        <v/>
      </c>
      <c r="AL18" s="2" t="str">
        <f>IF(ISBLANK(Values!E17),"",SUBSTITUTE(SUBSTITUTE(IF(Values!$J17, Values!$B$26, Values!$B$33), "{language}", Values!$H17), "{flag}", INDEX(options!$E$1:$E$20, Values!$V17)))</f>
        <v/>
      </c>
      <c r="AM18" s="2" t="str">
        <f>SUBSTITUTE(IF(ISBLANK(Values!E17),"",Values!$B$27), "{model}", Values!$B$3)</f>
        <v/>
      </c>
      <c r="AT18" s="28" t="str">
        <f>IF(ISBLANK(Values!E17),"",Values!H17)</f>
        <v/>
      </c>
      <c r="AV18" s="2" t="str">
        <f>IF(ISBLANK(Values!E17),"",IF(Values!J17,"Backlit", "Non-Backlit"))</f>
        <v/>
      </c>
      <c r="BE18" s="2" t="str">
        <f>IF(ISBLANK(Values!E17),"","Professional Audience")</f>
        <v/>
      </c>
      <c r="BF18" s="2" t="str">
        <f>IF(ISBLANK(Values!E17),"","Consumer Audience")</f>
        <v/>
      </c>
      <c r="BG18" s="2" t="str">
        <f>IF(ISBLANK(Values!E17),"","Adults")</f>
        <v/>
      </c>
      <c r="BH18" s="2" t="str">
        <f>IF(ISBLANK(Values!E17),"","People")</f>
        <v/>
      </c>
      <c r="CG18" s="2" t="str">
        <f>IF(ISBLANK(Values!E17),"",Values!$B$11)</f>
        <v/>
      </c>
      <c r="CH18" s="2" t="str">
        <f>IF(ISBLANK(Values!E17),"","GR")</f>
        <v/>
      </c>
      <c r="CI18" s="2" t="str">
        <f>IF(ISBLANK(Values!E17),"",Values!$B$7)</f>
        <v/>
      </c>
      <c r="CJ18" s="2" t="str">
        <f>IF(ISBLANK(Values!E17),"",Values!$B$8)</f>
        <v/>
      </c>
      <c r="CK18" s="2" t="str">
        <f>IF(ISBLANK(Values!E17),"",Values!$B$9)</f>
        <v/>
      </c>
      <c r="CL18" s="2" t="str">
        <f>IF(ISBLANK(Values!E17),"","CM")</f>
        <v/>
      </c>
      <c r="CO18" s="2" t="str">
        <f>IF(ISBLANK(Values!E17), "", IF(AND(Values!$B$37=options!$G$2, Values!$C17), "AMAZON_NA", IF(AND(Values!$B$37=options!$G$1, Values!$D17), "AMAZON_EU", "DEFAULT")))</f>
        <v/>
      </c>
      <c r="CP18" s="2" t="str">
        <f>IF(ISBLANK(Values!E17),"",Values!$B$7)</f>
        <v/>
      </c>
      <c r="CQ18" s="2" t="str">
        <f>IF(ISBLANK(Values!E17),"",Values!$B$8)</f>
        <v/>
      </c>
      <c r="CR18" s="2" t="str">
        <f>IF(ISBLANK(Values!E17),"",Values!$B$9)</f>
        <v/>
      </c>
      <c r="CS18" s="2" t="str">
        <f>IF(ISBLANK(Values!E17),"",Values!$B$11)</f>
        <v/>
      </c>
      <c r="CT18" s="2" t="str">
        <f>IF(ISBLANK(Values!E17),"","GR")</f>
        <v/>
      </c>
      <c r="CU18" s="2" t="str">
        <f>IF(ISBLANK(Values!E17),"","CM")</f>
        <v/>
      </c>
      <c r="CV18" s="2" t="str">
        <f>IF(ISBLANK(Values!E17),"",IF(Values!$B$36=options!$F$1,"Denmark", IF(Values!$B$36=options!$F$2, "Danemark",IF(Values!$B$36=options!$F$3, "Dänemark",IF(Values!$B$36=options!$F$4, "Danimarca",IF(Values!$B$36=options!$F$5, "Dinamarca",IF(Values!$B$36=options!$F$6, "Denemarken","" ) ) ) ) )))</f>
        <v/>
      </c>
      <c r="CZ18" s="2" t="str">
        <f>IF(ISBLANK(Values!E17),"","No")</f>
        <v/>
      </c>
      <c r="DA18" s="2" t="str">
        <f>IF(ISBLANK(Values!E17),"","No")</f>
        <v/>
      </c>
      <c r="DO18" s="2" t="str">
        <f>IF(ISBLANK(Values!E17),"","Parts")</f>
        <v/>
      </c>
      <c r="DP18" s="2" t="str">
        <f>IF(ISBLANK(Values!E17),"",Values!$B$31)</f>
        <v/>
      </c>
      <c r="DY18" t="str">
        <f>IF(ISBLANK(Values!$E17), "", "not_applicable")</f>
        <v/>
      </c>
      <c r="EI18" s="2" t="str">
        <f>IF(ISBLANK(Values!E17),"",Values!$B$31)</f>
        <v/>
      </c>
      <c r="ES18" s="2" t="str">
        <f>IF(ISBLANK(Values!E17),"","Amazon Tellus UPS")</f>
        <v/>
      </c>
      <c r="EV18" s="2" t="str">
        <f>IF(ISBLANK(Values!E17),"","New")</f>
        <v/>
      </c>
      <c r="FE18" s="2" t="str">
        <f>IF(ISBLANK(Values!E17),"",IF(CO18&lt;&gt;"DEFAULT", "", 3))</f>
        <v/>
      </c>
      <c r="FH18" s="2" t="str">
        <f>IF(ISBLANK(Values!E17),"","FALSE")</f>
        <v/>
      </c>
      <c r="FI18" s="2" t="str">
        <f>IF(ISBLANK(Values!E17),"","FALSE")</f>
        <v/>
      </c>
      <c r="FJ18" s="2" t="str">
        <f>IF(ISBLANK(Values!E17),"","FALSE")</f>
        <v/>
      </c>
      <c r="FM18" s="2" t="str">
        <f>IF(ISBLANK(Values!E17),"","1")</f>
        <v/>
      </c>
      <c r="FO18" s="28" t="str">
        <f>IF(ISBLANK(Values!E17),"",IF(Values!J17, Values!$B$4, Values!$B$5))</f>
        <v/>
      </c>
      <c r="FP18" s="2" t="str">
        <f>IF(ISBLANK(Values!E17),"","Percent")</f>
        <v/>
      </c>
      <c r="FQ18" s="2" t="str">
        <f>IF(ISBLANK(Values!E17),"","2")</f>
        <v/>
      </c>
      <c r="FR18" s="2" t="str">
        <f>IF(ISBLANK(Values!E17),"","3")</f>
        <v/>
      </c>
      <c r="FS18" s="2" t="str">
        <f>IF(ISBLANK(Values!E17),"","5")</f>
        <v/>
      </c>
      <c r="FT18" s="2" t="str">
        <f>IF(ISBLANK(Values!E17),"","6")</f>
        <v/>
      </c>
      <c r="FU18" s="2" t="str">
        <f>IF(ISBLANK(Values!E17),"","10")</f>
        <v/>
      </c>
      <c r="FV18" s="2" t="str">
        <f>IF(ISBLANK(Values!E17),"","10")</f>
        <v/>
      </c>
      <c r="GK18" s="61" t="str">
        <f>K18</f>
        <v/>
      </c>
    </row>
    <row r="19" spans="1:193" ht="17" x14ac:dyDescent="0.2">
      <c r="A19" s="2" t="str">
        <f>IF(ISBLANK(Values!E18),"",IF(Values!$B$37="EU","computercomponent","computer"))</f>
        <v/>
      </c>
      <c r="B19" s="34" t="str">
        <f>IF(ISBLANK(Values!E18),"",Values!F18)</f>
        <v/>
      </c>
      <c r="C19" s="30" t="str">
        <f>IF(ISBLANK(Values!E18),"","TellusRem")</f>
        <v/>
      </c>
      <c r="D19" s="29" t="str">
        <f>IF(ISBLANK(Values!E18),"",Values!E18)</f>
        <v/>
      </c>
      <c r="E19" s="2" t="str">
        <f>IF(ISBLANK(Values!E18),"","EAN")</f>
        <v/>
      </c>
      <c r="F19" s="28" t="str">
        <f>IF(ISBLANK(Values!E18),"",IF(Values!J18, SUBSTITUTE(Values!$B$1, "{language}", Values!H18) &amp; " " &amp;Values!$B$3, SUBSTITUTE(Values!$B$2, "{language}", Values!$H18) &amp; " " &amp;Values!$B$3))</f>
        <v/>
      </c>
      <c r="G19" s="30" t="str">
        <f>IF(ISBLANK(Values!E18),"","TellusRem")</f>
        <v/>
      </c>
      <c r="H19" s="2" t="str">
        <f>IF(ISBLANK(Values!E18),"",Values!$B$16)</f>
        <v/>
      </c>
      <c r="I19" s="2" t="str">
        <f>IF(ISBLANK(Values!E18),"","4730574031")</f>
        <v/>
      </c>
      <c r="J19" s="32" t="str">
        <f>IF(ISBLANK(Values!E18),"",Values!F18 )</f>
        <v/>
      </c>
      <c r="K19" s="28" t="str">
        <f>IF(ISBLANK(Values!E18),"",IF(Values!J18, Values!$B$4, Values!$B$5))</f>
        <v/>
      </c>
      <c r="L19" s="28"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0" t="str">
        <f>IF(ISBLANK(Values!E18),"","Child")</f>
        <v/>
      </c>
      <c r="X19" s="30" t="str">
        <f>IF(ISBLANK(Values!E18),"",Values!$B$13)</f>
        <v/>
      </c>
      <c r="Y19" s="32" t="str">
        <f>IF(ISBLANK(Values!E18),"","Size-Color")</f>
        <v/>
      </c>
      <c r="Z19" s="30" t="str">
        <f>IF(ISBLANK(Values!E18),"","variation")</f>
        <v/>
      </c>
      <c r="AA19" s="2" t="str">
        <f>IF(ISBLANK(Values!E18),"",Values!$B$20)</f>
        <v/>
      </c>
      <c r="AB19" s="2" t="str">
        <f>IF(ISBLANK(Values!E18),"",Values!$B$29)</f>
        <v/>
      </c>
      <c r="AI19" s="35" t="str">
        <f>IF(ISBLANK(Values!E18),"",IF(Values!I18,Values!$B$23,Values!$B$33))</f>
        <v/>
      </c>
      <c r="AJ19" s="33" t="str">
        <f>IF(ISBLANK(Values!E18),"",Values!$B$24 &amp;" "&amp;Values!$B$3)</f>
        <v/>
      </c>
      <c r="AK19" s="2" t="str">
        <f>IF(ISBLANK(Values!E18),"",Values!$B$25)</f>
        <v/>
      </c>
      <c r="AL19" s="2" t="str">
        <f>IF(ISBLANK(Values!E18),"",SUBSTITUTE(SUBSTITUTE(IF(Values!$J18, Values!$B$26, Values!$B$33), "{language}", Values!$H18), "{flag}", INDEX(options!$E$1:$E$20, Values!$V18)))</f>
        <v/>
      </c>
      <c r="AM19" s="2" t="str">
        <f>SUBSTITUTE(IF(ISBLANK(Values!E18),"",Values!$B$27), "{model}", Values!$B$3)</f>
        <v/>
      </c>
      <c r="AT19" s="28" t="str">
        <f>IF(ISBLANK(Values!E18),"",Values!H18)</f>
        <v/>
      </c>
      <c r="AV19" s="2" t="str">
        <f>IF(ISBLANK(Values!E18),"",IF(Values!J18,"Backlit", "Non-Backlit"))</f>
        <v/>
      </c>
      <c r="BE19" s="2" t="str">
        <f>IF(ISBLANK(Values!E18),"","Professional Audience")</f>
        <v/>
      </c>
      <c r="BF19" s="2" t="str">
        <f>IF(ISBLANK(Values!E18),"","Consumer Audience")</f>
        <v/>
      </c>
      <c r="BG19" s="2" t="str">
        <f>IF(ISBLANK(Values!E18),"","Adults")</f>
        <v/>
      </c>
      <c r="BH19" s="2" t="str">
        <f>IF(ISBLANK(Values!E18),"","People")</f>
        <v/>
      </c>
      <c r="CG19" s="2" t="str">
        <f>IF(ISBLANK(Values!E18),"",Values!$B$11)</f>
        <v/>
      </c>
      <c r="CH19" s="2" t="str">
        <f>IF(ISBLANK(Values!E18),"","GR")</f>
        <v/>
      </c>
      <c r="CI19" s="2" t="str">
        <f>IF(ISBLANK(Values!E18),"",Values!$B$7)</f>
        <v/>
      </c>
      <c r="CJ19" s="2" t="str">
        <f>IF(ISBLANK(Values!E18),"",Values!$B$8)</f>
        <v/>
      </c>
      <c r="CK19" s="2" t="str">
        <f>IF(ISBLANK(Values!E18),"",Values!$B$9)</f>
        <v/>
      </c>
      <c r="CL19" s="2" t="str">
        <f>IF(ISBLANK(Values!E18),"","CM")</f>
        <v/>
      </c>
      <c r="CO19" s="2" t="str">
        <f>IF(ISBLANK(Values!E18), "", IF(AND(Values!$B$37=options!$G$2, Values!$C18), "AMAZON_NA", IF(AND(Values!$B$37=options!$G$1, Values!$D18), "AMAZON_EU", "DEFAULT")))</f>
        <v/>
      </c>
      <c r="CP19" s="2" t="str">
        <f>IF(ISBLANK(Values!E18),"",Values!$B$7)</f>
        <v/>
      </c>
      <c r="CQ19" s="2" t="str">
        <f>IF(ISBLANK(Values!E18),"",Values!$B$8)</f>
        <v/>
      </c>
      <c r="CR19" s="2" t="str">
        <f>IF(ISBLANK(Values!E18),"",Values!$B$9)</f>
        <v/>
      </c>
      <c r="CS19" s="2" t="str">
        <f>IF(ISBLANK(Values!E18),"",Values!$B$11)</f>
        <v/>
      </c>
      <c r="CT19" s="2" t="str">
        <f>IF(ISBLANK(Values!E18),"","GR")</f>
        <v/>
      </c>
      <c r="CU19" s="2" t="str">
        <f>IF(ISBLANK(Values!E18),"","CM")</f>
        <v/>
      </c>
      <c r="CV19" s="2" t="str">
        <f>IF(ISBLANK(Values!E18),"",IF(Values!$B$36=options!$F$1,"Denmark", IF(Values!$B$36=options!$F$2, "Danemark",IF(Values!$B$36=options!$F$3, "Dänemark",IF(Values!$B$36=options!$F$4, "Danimarca",IF(Values!$B$36=options!$F$5, "Dinamarca",IF(Values!$B$36=options!$F$6, "Denemarken","" ) ) ) ) )))</f>
        <v/>
      </c>
      <c r="CZ19" s="2" t="str">
        <f>IF(ISBLANK(Values!E18),"","No")</f>
        <v/>
      </c>
      <c r="DA19" s="2" t="str">
        <f>IF(ISBLANK(Values!E18),"","No")</f>
        <v/>
      </c>
      <c r="DO19" s="2" t="str">
        <f>IF(ISBLANK(Values!E18),"","Parts")</f>
        <v/>
      </c>
      <c r="DP19" s="2" t="str">
        <f>IF(ISBLANK(Values!E18),"",Values!$B$31)</f>
        <v/>
      </c>
      <c r="DY19" t="str">
        <f>IF(ISBLANK(Values!$E18), "", "not_applicable")</f>
        <v/>
      </c>
      <c r="EI19" s="2" t="str">
        <f>IF(ISBLANK(Values!E18),"",Values!$B$31)</f>
        <v/>
      </c>
      <c r="ES19" s="2" t="str">
        <f>IF(ISBLANK(Values!E18),"","Amazon Tellus UPS")</f>
        <v/>
      </c>
      <c r="EV19" s="2" t="str">
        <f>IF(ISBLANK(Values!E18),"","New")</f>
        <v/>
      </c>
      <c r="FE19" s="2" t="str">
        <f>IF(ISBLANK(Values!E18),"",IF(CO19&lt;&gt;"DEFAULT", "", 3))</f>
        <v/>
      </c>
      <c r="FH19" s="2" t="str">
        <f>IF(ISBLANK(Values!E18),"","FALSE")</f>
        <v/>
      </c>
      <c r="FI19" s="2" t="str">
        <f>IF(ISBLANK(Values!E18),"","FALSE")</f>
        <v/>
      </c>
      <c r="FJ19" s="2" t="str">
        <f>IF(ISBLANK(Values!E18),"","FALSE")</f>
        <v/>
      </c>
      <c r="FM19" s="2" t="str">
        <f>IF(ISBLANK(Values!E18),"","1")</f>
        <v/>
      </c>
      <c r="FO19" s="28" t="str">
        <f>IF(ISBLANK(Values!E18),"",IF(Values!J18, Values!$B$4, Values!$B$5))</f>
        <v/>
      </c>
      <c r="FP19" s="2" t="str">
        <f>IF(ISBLANK(Values!E18),"","Percent")</f>
        <v/>
      </c>
      <c r="FQ19" s="2" t="str">
        <f>IF(ISBLANK(Values!E18),"","2")</f>
        <v/>
      </c>
      <c r="FR19" s="2" t="str">
        <f>IF(ISBLANK(Values!E18),"","3")</f>
        <v/>
      </c>
      <c r="FS19" s="2" t="str">
        <f>IF(ISBLANK(Values!E18),"","5")</f>
        <v/>
      </c>
      <c r="FT19" s="2" t="str">
        <f>IF(ISBLANK(Values!E18),"","6")</f>
        <v/>
      </c>
      <c r="FU19" s="2" t="str">
        <f>IF(ISBLANK(Values!E18),"","10")</f>
        <v/>
      </c>
      <c r="FV19" s="2" t="str">
        <f>IF(ISBLANK(Values!E18),"","10")</f>
        <v/>
      </c>
      <c r="GK19" s="61" t="str">
        <f>K19</f>
        <v/>
      </c>
    </row>
    <row r="20" spans="1:193" ht="17" x14ac:dyDescent="0.2">
      <c r="A20" s="2" t="str">
        <f>IF(ISBLANK(Values!E19),"",IF(Values!$B$37="EU","computercomponent","computer"))</f>
        <v/>
      </c>
      <c r="B20" s="34" t="str">
        <f>IF(ISBLANK(Values!E19),"",Values!F19)</f>
        <v/>
      </c>
      <c r="C20" s="30" t="str">
        <f>IF(ISBLANK(Values!E19),"","TellusRem")</f>
        <v/>
      </c>
      <c r="D20" s="29" t="str">
        <f>IF(ISBLANK(Values!E19),"",Values!E19)</f>
        <v/>
      </c>
      <c r="E20" s="2" t="str">
        <f>IF(ISBLANK(Values!E19),"","EAN")</f>
        <v/>
      </c>
      <c r="F20" s="28" t="str">
        <f>IF(ISBLANK(Values!E19),"",IF(Values!J19, SUBSTITUTE(Values!$B$1, "{language}", Values!H19) &amp; " " &amp;Values!$B$3, SUBSTITUTE(Values!$B$2, "{language}", Values!$H19) &amp; " " &amp;Values!$B$3))</f>
        <v/>
      </c>
      <c r="G20" s="30" t="str">
        <f>IF(ISBLANK(Values!E19),"","TellusRem")</f>
        <v/>
      </c>
      <c r="H20" s="2" t="str">
        <f>IF(ISBLANK(Values!E19),"",Values!$B$16)</f>
        <v/>
      </c>
      <c r="I20" s="2" t="str">
        <f>IF(ISBLANK(Values!E19),"","4730574031")</f>
        <v/>
      </c>
      <c r="J20" s="32" t="str">
        <f>IF(ISBLANK(Values!E19),"",Values!F19 )</f>
        <v/>
      </c>
      <c r="K20" s="28" t="str">
        <f>IF(ISBLANK(Values!E19),"",IF(Values!J19, Values!$B$4, Values!$B$5))</f>
        <v/>
      </c>
      <c r="L20" s="28"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0" t="str">
        <f>IF(ISBLANK(Values!E19),"","Child")</f>
        <v/>
      </c>
      <c r="X20" s="30" t="str">
        <f>IF(ISBLANK(Values!E19),"",Values!$B$13)</f>
        <v/>
      </c>
      <c r="Y20" s="32" t="str">
        <f>IF(ISBLANK(Values!E19),"","Size-Color")</f>
        <v/>
      </c>
      <c r="Z20" s="30" t="str">
        <f>IF(ISBLANK(Values!E19),"","variation")</f>
        <v/>
      </c>
      <c r="AA20" s="2" t="str">
        <f>IF(ISBLANK(Values!E19),"",Values!$B$20)</f>
        <v/>
      </c>
      <c r="AB20" s="2" t="str">
        <f>IF(ISBLANK(Values!E19),"",Values!$B$29)</f>
        <v/>
      </c>
      <c r="AI20" s="35" t="str">
        <f>IF(ISBLANK(Values!E19),"",IF(Values!I19,Values!$B$23,Values!$B$33))</f>
        <v/>
      </c>
      <c r="AJ20" s="33" t="str">
        <f>IF(ISBLANK(Values!E19),"",Values!$B$24 &amp;" "&amp;Values!$B$3)</f>
        <v/>
      </c>
      <c r="AK20" s="2" t="str">
        <f>IF(ISBLANK(Values!E19),"",Values!$B$25)</f>
        <v/>
      </c>
      <c r="AL20" s="2" t="str">
        <f>IF(ISBLANK(Values!E19),"",SUBSTITUTE(SUBSTITUTE(IF(Values!$J19, Values!$B$26, Values!$B$33), "{language}", Values!$H19), "{flag}", INDEX(options!$E$1:$E$20, Values!$V19)))</f>
        <v/>
      </c>
      <c r="AM20" s="2" t="str">
        <f>SUBSTITUTE(IF(ISBLANK(Values!E19),"",Values!$B$27), "{model}", Values!$B$3)</f>
        <v/>
      </c>
      <c r="AT20" s="28" t="str">
        <f>IF(ISBLANK(Values!E19),"",Values!H19)</f>
        <v/>
      </c>
      <c r="AV20" s="2" t="str">
        <f>IF(ISBLANK(Values!E19),"",IF(Values!J19,"Backlit", "Non-Backlit"))</f>
        <v/>
      </c>
      <c r="BE20" s="2" t="str">
        <f>IF(ISBLANK(Values!E19),"","Professional Audience")</f>
        <v/>
      </c>
      <c r="BF20" s="2" t="str">
        <f>IF(ISBLANK(Values!E19),"","Consumer Audience")</f>
        <v/>
      </c>
      <c r="BG20" s="2" t="str">
        <f>IF(ISBLANK(Values!E19),"","Adults")</f>
        <v/>
      </c>
      <c r="BH20" s="2" t="str">
        <f>IF(ISBLANK(Values!E19),"","People")</f>
        <v/>
      </c>
      <c r="CG20" s="2" t="str">
        <f>IF(ISBLANK(Values!E19),"",Values!$B$11)</f>
        <v/>
      </c>
      <c r="CH20" s="2" t="str">
        <f>IF(ISBLANK(Values!E19),"","GR")</f>
        <v/>
      </c>
      <c r="CI20" s="2" t="str">
        <f>IF(ISBLANK(Values!E19),"",Values!$B$7)</f>
        <v/>
      </c>
      <c r="CJ20" s="2" t="str">
        <f>IF(ISBLANK(Values!E19),"",Values!$B$8)</f>
        <v/>
      </c>
      <c r="CK20" s="2" t="str">
        <f>IF(ISBLANK(Values!E19),"",Values!$B$9)</f>
        <v/>
      </c>
      <c r="CL20" s="2" t="str">
        <f>IF(ISBLANK(Values!E19),"","CM")</f>
        <v/>
      </c>
      <c r="CO20" s="2" t="str">
        <f>IF(ISBLANK(Values!E19), "", IF(AND(Values!$B$37=options!$G$2, Values!$C19), "AMAZON_NA", IF(AND(Values!$B$37=options!$G$1, Values!$D19), "AMAZON_EU", "DEFAULT")))</f>
        <v/>
      </c>
      <c r="CP20" s="2" t="str">
        <f>IF(ISBLANK(Values!E19),"",Values!$B$7)</f>
        <v/>
      </c>
      <c r="CQ20" s="2" t="str">
        <f>IF(ISBLANK(Values!E19),"",Values!$B$8)</f>
        <v/>
      </c>
      <c r="CR20" s="2" t="str">
        <f>IF(ISBLANK(Values!E19),"",Values!$B$9)</f>
        <v/>
      </c>
      <c r="CS20" s="2" t="str">
        <f>IF(ISBLANK(Values!E19),"",Values!$B$11)</f>
        <v/>
      </c>
      <c r="CT20" s="2" t="str">
        <f>IF(ISBLANK(Values!E19),"","GR")</f>
        <v/>
      </c>
      <c r="CU20" s="2" t="str">
        <f>IF(ISBLANK(Values!E19),"","CM")</f>
        <v/>
      </c>
      <c r="CV20" s="2" t="str">
        <f>IF(ISBLANK(Values!E19),"",IF(Values!$B$36=options!$F$1,"Denmark", IF(Values!$B$36=options!$F$2, "Danemark",IF(Values!$B$36=options!$F$3, "Dänemark",IF(Values!$B$36=options!$F$4, "Danimarca",IF(Values!$B$36=options!$F$5, "Dinamarca",IF(Values!$B$36=options!$F$6, "Denemarken","" ) ) ) ) )))</f>
        <v/>
      </c>
      <c r="CZ20" s="2" t="str">
        <f>IF(ISBLANK(Values!E19),"","No")</f>
        <v/>
      </c>
      <c r="DA20" s="2" t="str">
        <f>IF(ISBLANK(Values!E19),"","No")</f>
        <v/>
      </c>
      <c r="DO20" s="2" t="str">
        <f>IF(ISBLANK(Values!E19),"","Parts")</f>
        <v/>
      </c>
      <c r="DP20" s="2" t="str">
        <f>IF(ISBLANK(Values!E19),"",Values!$B$31)</f>
        <v/>
      </c>
      <c r="DY20" t="str">
        <f>IF(ISBLANK(Values!$E19), "", "not_applicable")</f>
        <v/>
      </c>
      <c r="EI20" s="2" t="str">
        <f>IF(ISBLANK(Values!E19),"",Values!$B$31)</f>
        <v/>
      </c>
      <c r="ES20" s="2" t="str">
        <f>IF(ISBLANK(Values!E19),"","Amazon Tellus UPS")</f>
        <v/>
      </c>
      <c r="EV20" s="2" t="str">
        <f>IF(ISBLANK(Values!E19),"","New")</f>
        <v/>
      </c>
      <c r="FE20" s="2" t="str">
        <f>IF(ISBLANK(Values!E19),"",IF(CO20&lt;&gt;"DEFAULT", "", 3))</f>
        <v/>
      </c>
      <c r="FH20" s="2" t="str">
        <f>IF(ISBLANK(Values!E19),"","FALSE")</f>
        <v/>
      </c>
      <c r="FI20" s="2" t="str">
        <f>IF(ISBLANK(Values!E19),"","FALSE")</f>
        <v/>
      </c>
      <c r="FJ20" s="2" t="str">
        <f>IF(ISBLANK(Values!E19),"","FALSE")</f>
        <v/>
      </c>
      <c r="FM20" s="2" t="str">
        <f>IF(ISBLANK(Values!E19),"","1")</f>
        <v/>
      </c>
      <c r="FO20" s="28" t="str">
        <f>IF(ISBLANK(Values!E19),"",IF(Values!J19, Values!$B$4, Values!$B$5))</f>
        <v/>
      </c>
      <c r="FP20" s="2" t="str">
        <f>IF(ISBLANK(Values!E19),"","Percent")</f>
        <v/>
      </c>
      <c r="FQ20" s="2" t="str">
        <f>IF(ISBLANK(Values!E19),"","2")</f>
        <v/>
      </c>
      <c r="FR20" s="2" t="str">
        <f>IF(ISBLANK(Values!E19),"","3")</f>
        <v/>
      </c>
      <c r="FS20" s="2" t="str">
        <f>IF(ISBLANK(Values!E19),"","5")</f>
        <v/>
      </c>
      <c r="FT20" s="2" t="str">
        <f>IF(ISBLANK(Values!E19),"","6")</f>
        <v/>
      </c>
      <c r="FU20" s="2" t="str">
        <f>IF(ISBLANK(Values!E19),"","10")</f>
        <v/>
      </c>
      <c r="FV20" s="2" t="str">
        <f>IF(ISBLANK(Values!E19),"","10")</f>
        <v/>
      </c>
      <c r="GK20" s="61" t="str">
        <f>K20</f>
        <v/>
      </c>
    </row>
    <row r="21" spans="1:193" ht="17" x14ac:dyDescent="0.2">
      <c r="A21" s="2" t="str">
        <f>IF(ISBLANK(Values!E20),"",IF(Values!$B$37="EU","computercomponent","computer"))</f>
        <v/>
      </c>
      <c r="B21" s="34" t="str">
        <f>IF(ISBLANK(Values!E20),"",Values!F20)</f>
        <v/>
      </c>
      <c r="C21" s="30" t="str">
        <f>IF(ISBLANK(Values!E20),"","TellusRem")</f>
        <v/>
      </c>
      <c r="D21" s="29" t="str">
        <f>IF(ISBLANK(Values!E20),"",Values!E20)</f>
        <v/>
      </c>
      <c r="E21" s="2" t="str">
        <f>IF(ISBLANK(Values!E20),"","EAN")</f>
        <v/>
      </c>
      <c r="F21" s="28" t="str">
        <f>IF(ISBLANK(Values!E20),"",IF(Values!J20, SUBSTITUTE(Values!$B$1, "{language}", Values!H20) &amp; " " &amp;Values!$B$3, SUBSTITUTE(Values!$B$2, "{language}", Values!$H20) &amp; " " &amp;Values!$B$3))</f>
        <v/>
      </c>
      <c r="G21" s="30" t="str">
        <f>IF(ISBLANK(Values!E20),"","TellusRem")</f>
        <v/>
      </c>
      <c r="H21" s="2" t="str">
        <f>IF(ISBLANK(Values!E20),"",Values!$B$16)</f>
        <v/>
      </c>
      <c r="I21" s="2" t="str">
        <f>IF(ISBLANK(Values!E20),"","4730574031")</f>
        <v/>
      </c>
      <c r="J21" s="32" t="str">
        <f>IF(ISBLANK(Values!E20),"",Values!F20 )</f>
        <v/>
      </c>
      <c r="K21" s="28" t="str">
        <f>IF(ISBLANK(Values!E20),"",IF(Values!J20, Values!$B$4, Values!$B$5))</f>
        <v/>
      </c>
      <c r="L21" s="28"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0" t="str">
        <f>IF(ISBLANK(Values!E20),"","Child")</f>
        <v/>
      </c>
      <c r="X21" s="30" t="str">
        <f>IF(ISBLANK(Values!E20),"",Values!$B$13)</f>
        <v/>
      </c>
      <c r="Y21" s="32" t="str">
        <f>IF(ISBLANK(Values!E20),"","Size-Color")</f>
        <v/>
      </c>
      <c r="Z21" s="30" t="str">
        <f>IF(ISBLANK(Values!E20),"","variation")</f>
        <v/>
      </c>
      <c r="AA21" s="2" t="str">
        <f>IF(ISBLANK(Values!E20),"",Values!$B$20)</f>
        <v/>
      </c>
      <c r="AB21" s="2" t="str">
        <f>IF(ISBLANK(Values!E20),"",Values!$B$29)</f>
        <v/>
      </c>
      <c r="AI21" s="35" t="str">
        <f>IF(ISBLANK(Values!E20),"",IF(Values!I20,Values!$B$23,Values!$B$33))</f>
        <v/>
      </c>
      <c r="AJ21" s="33" t="str">
        <f>IF(ISBLANK(Values!E20),"",Values!$B$24 &amp;" "&amp;Values!$B$3)</f>
        <v/>
      </c>
      <c r="AK21" s="2" t="str">
        <f>IF(ISBLANK(Values!E20),"",Values!$B$25)</f>
        <v/>
      </c>
      <c r="AL21" s="2" t="str">
        <f>IF(ISBLANK(Values!E20),"",SUBSTITUTE(SUBSTITUTE(IF(Values!$J20, Values!$B$26, Values!$B$33), "{language}", Values!$H20), "{flag}", INDEX(options!$E$1:$E$20, Values!$V20)))</f>
        <v/>
      </c>
      <c r="AM21" s="2" t="str">
        <f>SUBSTITUTE(IF(ISBLANK(Values!E20),"",Values!$B$27), "{model}", Values!$B$3)</f>
        <v/>
      </c>
      <c r="AT21" s="28" t="str">
        <f>IF(ISBLANK(Values!E20),"",Values!H20)</f>
        <v/>
      </c>
      <c r="AV21" s="2" t="str">
        <f>IF(ISBLANK(Values!E20),"",IF(Values!J20,"Backlit", "Non-Backlit"))</f>
        <v/>
      </c>
      <c r="BE21" s="2" t="str">
        <f>IF(ISBLANK(Values!E20),"","Professional Audience")</f>
        <v/>
      </c>
      <c r="BF21" s="2" t="str">
        <f>IF(ISBLANK(Values!E20),"","Consumer Audience")</f>
        <v/>
      </c>
      <c r="BG21" s="2" t="str">
        <f>IF(ISBLANK(Values!E20),"","Adults")</f>
        <v/>
      </c>
      <c r="BH21" s="2" t="str">
        <f>IF(ISBLANK(Values!E20),"","People")</f>
        <v/>
      </c>
      <c r="CG21" s="2" t="str">
        <f>IF(ISBLANK(Values!E20),"",Values!$B$11)</f>
        <v/>
      </c>
      <c r="CH21" s="2" t="str">
        <f>IF(ISBLANK(Values!E20),"","GR")</f>
        <v/>
      </c>
      <c r="CI21" s="2" t="str">
        <f>IF(ISBLANK(Values!E20),"",Values!$B$7)</f>
        <v/>
      </c>
      <c r="CJ21" s="2" t="str">
        <f>IF(ISBLANK(Values!E20),"",Values!$B$8)</f>
        <v/>
      </c>
      <c r="CK21" s="2" t="str">
        <f>IF(ISBLANK(Values!E20),"",Values!$B$9)</f>
        <v/>
      </c>
      <c r="CL21" s="2" t="str">
        <f>IF(ISBLANK(Values!E20),"","CM")</f>
        <v/>
      </c>
      <c r="CO21" s="2" t="str">
        <f>IF(ISBLANK(Values!E20), "", IF(AND(Values!$B$37=options!$G$2, Values!$C20), "AMAZON_NA", IF(AND(Values!$B$37=options!$G$1, Values!$D20), "AMAZON_EU", "DEFAULT")))</f>
        <v/>
      </c>
      <c r="CP21" s="2" t="str">
        <f>IF(ISBLANK(Values!E20),"",Values!$B$7)</f>
        <v/>
      </c>
      <c r="CQ21" s="2" t="str">
        <f>IF(ISBLANK(Values!E20),"",Values!$B$8)</f>
        <v/>
      </c>
      <c r="CR21" s="2" t="str">
        <f>IF(ISBLANK(Values!E20),"",Values!$B$9)</f>
        <v/>
      </c>
      <c r="CS21" s="2" t="str">
        <f>IF(ISBLANK(Values!E20),"",Values!$B$11)</f>
        <v/>
      </c>
      <c r="CT21" s="2" t="str">
        <f>IF(ISBLANK(Values!E20),"","GR")</f>
        <v/>
      </c>
      <c r="CU21" s="2" t="str">
        <f>IF(ISBLANK(Values!E20),"","CM")</f>
        <v/>
      </c>
      <c r="CV21" s="2" t="str">
        <f>IF(ISBLANK(Values!E20),"",IF(Values!$B$36=options!$F$1,"Denmark", IF(Values!$B$36=options!$F$2, "Danemark",IF(Values!$B$36=options!$F$3, "Dänemark",IF(Values!$B$36=options!$F$4, "Danimarca",IF(Values!$B$36=options!$F$5, "Dinamarca",IF(Values!$B$36=options!$F$6, "Denemarken","" ) ) ) ) )))</f>
        <v/>
      </c>
      <c r="CZ21" s="2" t="str">
        <f>IF(ISBLANK(Values!E20),"","No")</f>
        <v/>
      </c>
      <c r="DA21" s="2" t="str">
        <f>IF(ISBLANK(Values!E20),"","No")</f>
        <v/>
      </c>
      <c r="DO21" s="2" t="str">
        <f>IF(ISBLANK(Values!E20),"","Parts")</f>
        <v/>
      </c>
      <c r="DP21" s="2" t="str">
        <f>IF(ISBLANK(Values!E20),"",Values!$B$31)</f>
        <v/>
      </c>
      <c r="DY21" t="str">
        <f>IF(ISBLANK(Values!$E20), "", "not_applicable")</f>
        <v/>
      </c>
      <c r="EI21" s="2" t="str">
        <f>IF(ISBLANK(Values!E20),"",Values!$B$31)</f>
        <v/>
      </c>
      <c r="ES21" s="2" t="str">
        <f>IF(ISBLANK(Values!E20),"","Amazon Tellus UPS")</f>
        <v/>
      </c>
      <c r="EV21" s="2" t="str">
        <f>IF(ISBLANK(Values!E20),"","New")</f>
        <v/>
      </c>
      <c r="FE21" s="2" t="str">
        <f>IF(ISBLANK(Values!E20),"",IF(CO21&lt;&gt;"DEFAULT", "", 3))</f>
        <v/>
      </c>
      <c r="FH21" s="2" t="str">
        <f>IF(ISBLANK(Values!E20),"","FALSE")</f>
        <v/>
      </c>
      <c r="FI21" s="2" t="str">
        <f>IF(ISBLANK(Values!E20),"","FALSE")</f>
        <v/>
      </c>
      <c r="FJ21" s="2" t="str">
        <f>IF(ISBLANK(Values!E20),"","FALSE")</f>
        <v/>
      </c>
      <c r="FM21" s="2" t="str">
        <f>IF(ISBLANK(Values!E20),"","1")</f>
        <v/>
      </c>
      <c r="FO21" s="28" t="str">
        <f>IF(ISBLANK(Values!E20),"",IF(Values!J20, Values!$B$4, Values!$B$5))</f>
        <v/>
      </c>
      <c r="FP21" s="2" t="str">
        <f>IF(ISBLANK(Values!E20),"","Percent")</f>
        <v/>
      </c>
      <c r="FQ21" s="2" t="str">
        <f>IF(ISBLANK(Values!E20),"","2")</f>
        <v/>
      </c>
      <c r="FR21" s="2" t="str">
        <f>IF(ISBLANK(Values!E20),"","3")</f>
        <v/>
      </c>
      <c r="FS21" s="2" t="str">
        <f>IF(ISBLANK(Values!E20),"","5")</f>
        <v/>
      </c>
      <c r="FT21" s="2" t="str">
        <f>IF(ISBLANK(Values!E20),"","6")</f>
        <v/>
      </c>
      <c r="FU21" s="2" t="str">
        <f>IF(ISBLANK(Values!E20),"","10")</f>
        <v/>
      </c>
      <c r="FV21" s="2" t="str">
        <f>IF(ISBLANK(Values!E20),"","10")</f>
        <v/>
      </c>
      <c r="GK21" s="61" t="str">
        <f>K21</f>
        <v/>
      </c>
    </row>
    <row r="22" spans="1:193" ht="17" x14ac:dyDescent="0.2">
      <c r="A22" s="2" t="str">
        <f>IF(ISBLANK(Values!E21),"",IF(Values!$B$37="EU","computercomponent","computer"))</f>
        <v/>
      </c>
      <c r="B22" s="34" t="str">
        <f>IF(ISBLANK(Values!E21),"",Values!F21)</f>
        <v/>
      </c>
      <c r="C22" s="30" t="str">
        <f>IF(ISBLANK(Values!E21),"","TellusRem")</f>
        <v/>
      </c>
      <c r="D22" s="29" t="str">
        <f>IF(ISBLANK(Values!E21),"",Values!E21)</f>
        <v/>
      </c>
      <c r="E22" s="2" t="str">
        <f>IF(ISBLANK(Values!E21),"","EAN")</f>
        <v/>
      </c>
      <c r="F22" s="28" t="str">
        <f>IF(ISBLANK(Values!E21),"",IF(Values!J21, SUBSTITUTE(Values!$B$1, "{language}", Values!H21) &amp; " " &amp;Values!$B$3, SUBSTITUTE(Values!$B$2, "{language}", Values!$H21) &amp; " " &amp;Values!$B$3))</f>
        <v/>
      </c>
      <c r="G22" s="30" t="str">
        <f>IF(ISBLANK(Values!E21),"","TellusRem")</f>
        <v/>
      </c>
      <c r="H22" s="2" t="str">
        <f>IF(ISBLANK(Values!E21),"",Values!$B$16)</f>
        <v/>
      </c>
      <c r="I22" s="2" t="str">
        <f>IF(ISBLANK(Values!E21),"","4730574031")</f>
        <v/>
      </c>
      <c r="J22" s="32" t="s">
        <v>351</v>
      </c>
      <c r="K22" s="28" t="str">
        <f>IF(ISBLANK(Values!E21),"",IF(Values!J21, Values!$B$4, Values!$B$5))</f>
        <v/>
      </c>
      <c r="L22" s="28"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0" t="str">
        <f>IF(ISBLANK(Values!E21),"","Child")</f>
        <v/>
      </c>
      <c r="X22" s="30" t="str">
        <f>IF(ISBLANK(Values!E21),"",Values!$B$13)</f>
        <v/>
      </c>
      <c r="Y22" s="32" t="str">
        <f>IF(ISBLANK(Values!E21),"","Size-Color")</f>
        <v/>
      </c>
      <c r="Z22" s="30" t="str">
        <f>IF(ISBLANK(Values!E21),"","variation")</f>
        <v/>
      </c>
      <c r="AA22" s="2" t="str">
        <f>IF(ISBLANK(Values!E21),"",Values!$B$20)</f>
        <v/>
      </c>
      <c r="AB22" s="2" t="str">
        <f>IF(ISBLANK(Values!E21),"",Values!$B$29)</f>
        <v/>
      </c>
      <c r="AI22" s="35" t="str">
        <f>IF(ISBLANK(Values!E21),"",IF(Values!I21,Values!$B$23,Values!$B$33))</f>
        <v/>
      </c>
      <c r="AJ22" s="33" t="str">
        <f>IF(ISBLANK(Values!E21),"",Values!$B$24 &amp;" "&amp;Values!$B$3)</f>
        <v/>
      </c>
      <c r="AK22" s="2" t="str">
        <f>IF(ISBLANK(Values!E21),"",Values!$B$25)</f>
        <v/>
      </c>
      <c r="AL22" s="2" t="str">
        <f>IF(ISBLANK(Values!E21),"",SUBSTITUTE(SUBSTITUTE(IF(Values!$J21, Values!$B$26, Values!$B$33), "{language}", Values!$H21), "{flag}", INDEX(options!$E$1:$E$20, Values!$V21)))</f>
        <v/>
      </c>
      <c r="AM22" s="2" t="str">
        <f>SUBSTITUTE(IF(ISBLANK(Values!E21),"",Values!$B$27), "{model}", Values!$B$3)</f>
        <v/>
      </c>
      <c r="AT22" s="28" t="str">
        <f>IF(ISBLANK(Values!E21),"",Values!H21)</f>
        <v/>
      </c>
      <c r="AV22" s="2" t="str">
        <f>IF(ISBLANK(Values!E21),"",IF(Values!J21,"Backlit", "Non-Backlit"))</f>
        <v/>
      </c>
      <c r="BE22" s="2" t="str">
        <f>IF(ISBLANK(Values!E21),"","Professional Audience")</f>
        <v/>
      </c>
      <c r="BF22" s="2" t="str">
        <f>IF(ISBLANK(Values!E21),"","Consumer Audience")</f>
        <v/>
      </c>
      <c r="BG22" s="2" t="str">
        <f>IF(ISBLANK(Values!E21),"","Adults")</f>
        <v/>
      </c>
      <c r="BH22" s="2" t="str">
        <f>IF(ISBLANK(Values!E21),"","People")</f>
        <v/>
      </c>
      <c r="CG22" s="2" t="str">
        <f>IF(ISBLANK(Values!E21),"",Values!$B$11)</f>
        <v/>
      </c>
      <c r="CH22" s="2" t="str">
        <f>IF(ISBLANK(Values!E21),"","GR")</f>
        <v/>
      </c>
      <c r="CI22" s="2" t="str">
        <f>IF(ISBLANK(Values!E21),"",Values!$B$7)</f>
        <v/>
      </c>
      <c r="CJ22" s="2" t="str">
        <f>IF(ISBLANK(Values!E21),"",Values!$B$8)</f>
        <v/>
      </c>
      <c r="CK22" s="2" t="str">
        <f>IF(ISBLANK(Values!E21),"",Values!$B$9)</f>
        <v/>
      </c>
      <c r="CL22" s="2" t="str">
        <f>IF(ISBLANK(Values!E21),"","CM")</f>
        <v/>
      </c>
      <c r="CO22" s="2" t="str">
        <f>IF(ISBLANK(Values!E21), "", IF(AND(Values!$B$37=options!$G$2, Values!$C21), "AMAZON_NA", IF(AND(Values!$B$37=options!$G$1, Values!$D21), "AMAZON_EU", "DEFAULT")))</f>
        <v/>
      </c>
      <c r="CP22" s="2" t="str">
        <f>IF(ISBLANK(Values!E21),"",Values!$B$7)</f>
        <v/>
      </c>
      <c r="CQ22" s="2" t="str">
        <f>IF(ISBLANK(Values!E21),"",Values!$B$8)</f>
        <v/>
      </c>
      <c r="CR22" s="2" t="str">
        <f>IF(ISBLANK(Values!E21),"",Values!$B$9)</f>
        <v/>
      </c>
      <c r="CS22" s="2" t="str">
        <f>IF(ISBLANK(Values!E21),"",Values!$B$11)</f>
        <v/>
      </c>
      <c r="CT22" s="2" t="str">
        <f>IF(ISBLANK(Values!E21),"","GR")</f>
        <v/>
      </c>
      <c r="CU22" s="2" t="str">
        <f>IF(ISBLANK(Values!E21),"","CM")</f>
        <v/>
      </c>
      <c r="CV22" s="2" t="str">
        <f>IF(ISBLANK(Values!E21),"",IF(Values!$B$36=options!$F$1,"Denmark", IF(Values!$B$36=options!$F$2, "Danemark",IF(Values!$B$36=options!$F$3, "Dänemark",IF(Values!$B$36=options!$F$4, "Danimarca",IF(Values!$B$36=options!$F$5, "Dinamarca",IF(Values!$B$36=options!$F$6, "Denemarken","" ) ) ) ) )))</f>
        <v/>
      </c>
      <c r="CZ22" s="2" t="str">
        <f>IF(ISBLANK(Values!E21),"","No")</f>
        <v/>
      </c>
      <c r="DA22" s="2" t="str">
        <f>IF(ISBLANK(Values!E21),"","No")</f>
        <v/>
      </c>
      <c r="DO22" s="2" t="str">
        <f>IF(ISBLANK(Values!E21),"","Parts")</f>
        <v/>
      </c>
      <c r="DP22" s="2" t="str">
        <f>IF(ISBLANK(Values!E21),"",Values!$B$31)</f>
        <v/>
      </c>
      <c r="DY22" t="str">
        <f>IF(ISBLANK(Values!$E21), "", "not_applicable")</f>
        <v/>
      </c>
      <c r="EI22" s="2" t="str">
        <f>IF(ISBLANK(Values!E21),"",Values!$B$31)</f>
        <v/>
      </c>
      <c r="ES22" s="2" t="str">
        <f>IF(ISBLANK(Values!E21),"","Amazon Tellus UPS")</f>
        <v/>
      </c>
      <c r="EV22" s="2" t="str">
        <f>IF(ISBLANK(Values!E21),"","New")</f>
        <v/>
      </c>
      <c r="FE22" s="2" t="str">
        <f>IF(ISBLANK(Values!E21),"",IF(CO22&lt;&gt;"DEFAULT", "", 3))</f>
        <v/>
      </c>
      <c r="FH22" s="2" t="str">
        <f>IF(ISBLANK(Values!E21),"","FALSE")</f>
        <v/>
      </c>
      <c r="FI22" s="2" t="str">
        <f>IF(ISBLANK(Values!E21),"","FALSE")</f>
        <v/>
      </c>
      <c r="FJ22" s="2" t="str">
        <f>IF(ISBLANK(Values!E21),"","FALSE")</f>
        <v/>
      </c>
      <c r="FM22" s="2" t="str">
        <f>IF(ISBLANK(Values!E21),"","1")</f>
        <v/>
      </c>
      <c r="FO22" s="28" t="str">
        <f>IF(ISBLANK(Values!E21),"",IF(Values!J21, Values!$B$4, Values!$B$5))</f>
        <v/>
      </c>
      <c r="FP22" s="2" t="str">
        <f>IF(ISBLANK(Values!E21),"","Percent")</f>
        <v/>
      </c>
      <c r="FQ22" s="2" t="str">
        <f>IF(ISBLANK(Values!E21),"","2")</f>
        <v/>
      </c>
      <c r="FR22" s="2" t="str">
        <f>IF(ISBLANK(Values!E21),"","3")</f>
        <v/>
      </c>
      <c r="FS22" s="2" t="str">
        <f>IF(ISBLANK(Values!E21),"","5")</f>
        <v/>
      </c>
      <c r="FT22" s="2" t="str">
        <f>IF(ISBLANK(Values!E21),"","6")</f>
        <v/>
      </c>
      <c r="FU22" s="2" t="str">
        <f>IF(ISBLANK(Values!E21),"","10")</f>
        <v/>
      </c>
      <c r="FV22" s="2" t="str">
        <f>IF(ISBLANK(Values!E21),"","10")</f>
        <v/>
      </c>
      <c r="GK22" s="61" t="str">
        <f>K22</f>
        <v/>
      </c>
    </row>
    <row r="23" spans="1:193" s="36" customFormat="1" ht="17" x14ac:dyDescent="0.2">
      <c r="A23" s="2" t="str">
        <f>IF(ISBLANK(Values!E22),"",IF(Values!$B$37="EU","computercomponent","computer"))</f>
        <v/>
      </c>
      <c r="B23" s="34" t="str">
        <f>IF(ISBLANK(Values!E22),"",Values!F22)</f>
        <v/>
      </c>
      <c r="C23" s="30" t="str">
        <f>IF(ISBLANK(Values!E22),"","TellusRem")</f>
        <v/>
      </c>
      <c r="D23" s="29" t="str">
        <f>IF(ISBLANK(Values!E22),"",Values!E22)</f>
        <v/>
      </c>
      <c r="E23" s="2" t="str">
        <f>IF(ISBLANK(Values!E22),"","EAN")</f>
        <v/>
      </c>
      <c r="F23" s="28" t="str">
        <f>IF(ISBLANK(Values!E22),"",IF(Values!J22, SUBSTITUTE(Values!$B$1, "{language}", Values!H22) &amp; " " &amp;Values!$B$3, SUBSTITUTE(Values!$B$2, "{language}", Values!$H22) &amp; " " &amp;Values!$B$3))</f>
        <v/>
      </c>
      <c r="G23" s="30" t="str">
        <f>IF(ISBLANK(Values!E22),"","TellusRem")</f>
        <v/>
      </c>
      <c r="H23" s="2" t="str">
        <f>IF(ISBLANK(Values!E22),"",Values!$B$16)</f>
        <v/>
      </c>
      <c r="I23" s="2" t="str">
        <f>IF(ISBLANK(Values!E22),"","4730574031")</f>
        <v/>
      </c>
      <c r="J23" s="32" t="str">
        <f>IF(ISBLANK(Values!E22),"",Values!F22 )</f>
        <v/>
      </c>
      <c r="K23" s="28" t="str">
        <f>IF(ISBLANK(Values!E22),"",IF(Values!J22, Values!$B$4, Values!$B$5))</f>
        <v/>
      </c>
      <c r="L23" s="28"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2"/>
      <c r="W23" s="30" t="str">
        <f>IF(ISBLANK(Values!E22),"","Child")</f>
        <v/>
      </c>
      <c r="X23" s="30" t="str">
        <f>IF(ISBLANK(Values!E22),"",Values!$B$13)</f>
        <v/>
      </c>
      <c r="Y23" s="32" t="str">
        <f>IF(ISBLANK(Values!E22),"","Size-Color")</f>
        <v/>
      </c>
      <c r="Z23" s="30" t="str">
        <f>IF(ISBLANK(Values!E22),"","variation")</f>
        <v/>
      </c>
      <c r="AA23" s="2" t="str">
        <f>IF(ISBLANK(Values!E22),"",Values!$B$20)</f>
        <v/>
      </c>
      <c r="AB23" s="2" t="str">
        <f>IF(ISBLANK(Values!E22),"",Values!$B$29)</f>
        <v/>
      </c>
      <c r="AC23" s="2"/>
      <c r="AD23" s="2"/>
      <c r="AE23" s="2"/>
      <c r="AF23" s="2"/>
      <c r="AG23" s="2"/>
      <c r="AH23" s="2"/>
      <c r="AI23" s="35" t="str">
        <f>IF(ISBLANK(Values!E22),"",IF(Values!I22,Values!$B$23,Values!$B$33))</f>
        <v/>
      </c>
      <c r="AJ23" s="33" t="str">
        <f>IF(ISBLANK(Values!E22),"",Values!$B$24 &amp;" "&amp;Values!$B$3)</f>
        <v/>
      </c>
      <c r="AK23" s="2" t="str">
        <f>IF(ISBLANK(Values!E22),"",Values!$B$25)</f>
        <v/>
      </c>
      <c r="AL23" s="2" t="str">
        <f>IF(ISBLANK(Values!E22),"",SUBSTITUTE(SUBSTITUTE(IF(Values!$J22, Values!$B$26, Values!$B$33), "{language}", Values!$H22), "{flag}", INDEX(options!$E$1:$E$20, Values!$V22)))</f>
        <v/>
      </c>
      <c r="AM23" s="2" t="str">
        <f>SUBSTITUTE(IF(ISBLANK(Values!E22),"",Values!$B$27), "{model}", Values!$B$3)</f>
        <v/>
      </c>
      <c r="AN23" s="2"/>
      <c r="AO23" s="2"/>
      <c r="AP23" s="2"/>
      <c r="AQ23" s="2"/>
      <c r="AR23" s="2"/>
      <c r="AS23" s="2"/>
      <c r="AT23" s="28" t="str">
        <f>IF(ISBLANK(Values!E22),"",Values!H22)</f>
        <v/>
      </c>
      <c r="AU23" s="2"/>
      <c r="AV23" s="2" t="str">
        <f>IF(ISBLANK(Values!E22),"",IF(Values!J22,"Backlit", "Non-Backlit"))</f>
        <v/>
      </c>
      <c r="AW23" s="2"/>
      <c r="AX23" s="2"/>
      <c r="AY23" s="2"/>
      <c r="AZ23" s="2"/>
      <c r="BA23" s="2"/>
      <c r="BB23" s="2"/>
      <c r="BC23" s="2"/>
      <c r="BD23" s="2"/>
      <c r="BE23" s="2" t="str">
        <f>IF(ISBLANK(Values!E22),"","Professional Audience")</f>
        <v/>
      </c>
      <c r="BF23" s="2" t="str">
        <f>IF(ISBLANK(Values!E22),"","Consumer Audience")</f>
        <v/>
      </c>
      <c r="BG23" s="2" t="str">
        <f>IF(ISBLANK(Values!E22),"","Adults")</f>
        <v/>
      </c>
      <c r="BH23" s="2" t="str">
        <f>IF(ISBLANK(Values!E22),"","People")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IF(ISBLANK(Values!E22),"",Values!$B$11)</f>
        <v/>
      </c>
      <c r="CH23" s="2" t="str">
        <f>IF(ISBLANK(Values!E22),"","GR")</f>
        <v/>
      </c>
      <c r="CI23" s="2" t="str">
        <f>IF(ISBLANK(Values!E22),"",Values!$B$7)</f>
        <v/>
      </c>
      <c r="CJ23" s="2" t="str">
        <f>IF(ISBLANK(Values!E22),"",Values!$B$8)</f>
        <v/>
      </c>
      <c r="CK23" s="2" t="str">
        <f>IF(ISBLANK(Values!E22),"",Values!$B$9)</f>
        <v/>
      </c>
      <c r="CL23" s="2" t="str">
        <f>IF(ISBLANK(Values!E22),"","CM")</f>
        <v/>
      </c>
      <c r="CM23" s="2"/>
      <c r="CN23" s="2"/>
      <c r="CO23" s="2" t="str">
        <f>IF(ISBLANK(Values!E22), "", IF(AND(Values!$B$37=options!$G$2, Values!$C22), "AMAZON_NA", IF(AND(Values!$B$37=options!$G$1, Values!$D22), "AMAZON_EU", "DEFAULT")))</f>
        <v/>
      </c>
      <c r="CP23" s="2" t="str">
        <f>IF(ISBLANK(Values!E22),"",Values!$B$7)</f>
        <v/>
      </c>
      <c r="CQ23" s="2" t="str">
        <f>IF(ISBLANK(Values!E22),"",Values!$B$8)</f>
        <v/>
      </c>
      <c r="CR23" s="2" t="str">
        <f>IF(ISBLANK(Values!E22),"",Values!$B$9)</f>
        <v/>
      </c>
      <c r="CS23" s="2" t="str">
        <f>IF(ISBLANK(Values!E22),"",Values!$B$11)</f>
        <v/>
      </c>
      <c r="CT23" s="2" t="str">
        <f>IF(ISBLANK(Values!E22),"","GR")</f>
        <v/>
      </c>
      <c r="CU23" s="2" t="str">
        <f>IF(ISBLANK(Values!E22),"","CM")</f>
        <v/>
      </c>
      <c r="CV23" s="2" t="str">
        <f>IF(ISBLANK(Values!E22),"",IF(Values!$B$36=options!$F$1,"Denmark", IF(Values!$B$36=options!$F$2, "Danemark",IF(Values!$B$36=options!$F$3, "Dänemark",IF(Values!$B$36=options!$F$4, "Danimarca",IF(Values!$B$36=options!$F$5, "Dinamarca",IF(Values!$B$36=options!$F$6, "Denemarken","" ) ) ) ) )))</f>
        <v/>
      </c>
      <c r="CW23" s="2"/>
      <c r="CX23" s="2"/>
      <c r="CY23" s="2"/>
      <c r="CZ23" s="2" t="str">
        <f>IF(ISBLANK(Values!E22),"","No")</f>
        <v/>
      </c>
      <c r="DA23" s="2" t="str">
        <f>IF(ISBLANK(Values!E22),"","No")</f>
        <v/>
      </c>
      <c r="DB23" s="2"/>
      <c r="DC23" s="2"/>
      <c r="DD23" s="2"/>
      <c r="DE23" s="2"/>
      <c r="DF23" s="2"/>
      <c r="DG23" s="2"/>
      <c r="DH23" s="2"/>
      <c r="DI23" s="2"/>
      <c r="DJ23" s="2"/>
      <c r="DK23" s="2"/>
      <c r="DL23" s="2"/>
      <c r="DM23" s="2"/>
      <c r="DN23" s="2"/>
      <c r="DO23" s="2" t="str">
        <f>IF(ISBLANK(Values!E22),"","Parts")</f>
        <v/>
      </c>
      <c r="DP23" s="2" t="str">
        <f>IF(ISBLANK(Values!E22),"",Values!$B$31)</f>
        <v/>
      </c>
      <c r="DQ23" s="2"/>
      <c r="DR23" s="2"/>
      <c r="DS23" s="2"/>
      <c r="DT23" s="2"/>
      <c r="DU23" s="2"/>
      <c r="DV23" s="2"/>
      <c r="DW23" s="2"/>
      <c r="DX23" s="2"/>
      <c r="DY23" t="str">
        <f>IF(ISBLANK(Values!$E22), "", "not_applicable")</f>
        <v/>
      </c>
      <c r="DZ23" s="2"/>
      <c r="EA23" s="2"/>
      <c r="EB23" s="2"/>
      <c r="EC23" s="2"/>
      <c r="ED23" s="2"/>
      <c r="EE23" s="2"/>
      <c r="EF23" s="2"/>
      <c r="EG23" s="2"/>
      <c r="EH23" s="2"/>
      <c r="EI23" s="2" t="str">
        <f>IF(ISBLANK(Values!E22),"",Values!$B$31)</f>
        <v/>
      </c>
      <c r="EJ23" s="2"/>
      <c r="EK23" s="2"/>
      <c r="EL23" s="2"/>
      <c r="EM23" s="2"/>
      <c r="EN23" s="2"/>
      <c r="EO23" s="2"/>
      <c r="EP23" s="2"/>
      <c r="EQ23" s="2"/>
      <c r="ER23" s="2"/>
      <c r="ES23" s="2" t="str">
        <f>IF(ISBLANK(Values!E22),"","Amazon Tellus UPS")</f>
        <v/>
      </c>
      <c r="ET23" s="2"/>
      <c r="EU23" s="2"/>
      <c r="EV23" s="2" t="str">
        <f>IF(ISBLANK(Values!E22),"","New")</f>
        <v/>
      </c>
      <c r="EW23" s="2"/>
      <c r="EX23" s="2"/>
      <c r="EY23" s="2"/>
      <c r="EZ23" s="2"/>
      <c r="FA23" s="2"/>
      <c r="FB23" s="2"/>
      <c r="FC23" s="2"/>
      <c r="FD23" s="2"/>
      <c r="FE23" s="2" t="str">
        <f>IF(ISBLANK(Values!E22),"",IF(CO23&lt;&gt;"DEFAULT", "", 3))</f>
        <v/>
      </c>
      <c r="FF23" s="2"/>
      <c r="FG23" s="2"/>
      <c r="FH23" s="2" t="str">
        <f>IF(ISBLANK(Values!E22),"","FALSE")</f>
        <v/>
      </c>
      <c r="FI23" s="2" t="str">
        <f>IF(ISBLANK(Values!E22),"","FALSE")</f>
        <v/>
      </c>
      <c r="FJ23" s="2" t="str">
        <f>IF(ISBLANK(Values!E22),"","FALSE")</f>
        <v/>
      </c>
      <c r="FK23" s="2"/>
      <c r="FL23" s="2"/>
      <c r="FM23" s="2" t="str">
        <f>IF(ISBLANK(Values!E22),"","1")</f>
        <v/>
      </c>
      <c r="FN23" s="2"/>
      <c r="FO23" s="28" t="str">
        <f>IF(ISBLANK(Values!E22),"",IF(Values!J22, Values!$B$4, Values!$B$5))</f>
        <v/>
      </c>
      <c r="FP23" s="2" t="str">
        <f>IF(ISBLANK(Values!E22),"","Percent")</f>
        <v/>
      </c>
      <c r="FQ23" s="2" t="str">
        <f>IF(ISBLANK(Values!E22),"","2")</f>
        <v/>
      </c>
      <c r="FR23" s="2" t="str">
        <f>IF(ISBLANK(Values!E22),"","3")</f>
        <v/>
      </c>
      <c r="FS23" s="2" t="str">
        <f>IF(ISBLANK(Values!E22),"","5")</f>
        <v/>
      </c>
      <c r="FT23" s="2" t="str">
        <f>IF(ISBLANK(Values!E22),"","6")</f>
        <v/>
      </c>
      <c r="FU23" s="2" t="str">
        <f>IF(ISBLANK(Values!E22),"","10")</f>
        <v/>
      </c>
      <c r="FV23" s="2" t="str">
        <f>IF(ISBLANK(Values!E22),"","10")</f>
        <v/>
      </c>
      <c r="FW23" s="2"/>
      <c r="FX23" s="2"/>
      <c r="FY23" s="2"/>
      <c r="FZ23" s="2"/>
      <c r="GA23" s="2"/>
      <c r="GB23" s="2"/>
      <c r="GC23" s="2"/>
      <c r="GD23" s="2"/>
      <c r="GE23" s="2"/>
      <c r="GF23" s="2"/>
      <c r="GG23" s="2"/>
      <c r="GH23" s="2"/>
      <c r="GI23" s="2"/>
      <c r="GJ23" s="2"/>
      <c r="GK23" s="62" t="str">
        <f>K23</f>
        <v/>
      </c>
    </row>
    <row r="24" spans="1:193" s="36" customFormat="1" ht="17" x14ac:dyDescent="0.2">
      <c r="A24" s="2" t="str">
        <f>IF(ISBLANK(Values!E23),"",IF(Values!$B$37="EU","computercomponent","computer"))</f>
        <v/>
      </c>
      <c r="B24" s="34" t="str">
        <f>IF(ISBLANK(Values!E23),"",Values!F23)</f>
        <v/>
      </c>
      <c r="C24" s="30" t="str">
        <f>IF(ISBLANK(Values!E23),"","TellusRem")</f>
        <v/>
      </c>
      <c r="D24" s="29" t="str">
        <f>IF(ISBLANK(Values!E23),"",Values!E23)</f>
        <v/>
      </c>
      <c r="E24" s="2" t="str">
        <f>IF(ISBLANK(Values!E23),"","EAN")</f>
        <v/>
      </c>
      <c r="F24" s="28" t="str">
        <f>IF(ISBLANK(Values!E23),"",IF(Values!J23, SUBSTITUTE(Values!$B$1, "{language}", Values!H23) &amp; " " &amp;Values!$B$3, SUBSTITUTE(Values!$B$2, "{language}", Values!$H23) &amp; " " &amp;Values!$B$3))</f>
        <v/>
      </c>
      <c r="G24" s="30" t="str">
        <f>IF(ISBLANK(Values!E23),"","TellusRem")</f>
        <v/>
      </c>
      <c r="H24" s="2" t="str">
        <f>IF(ISBLANK(Values!E23),"",Values!$B$16)</f>
        <v/>
      </c>
      <c r="I24" s="2" t="str">
        <f>IF(ISBLANK(Values!E23),"","4730574031")</f>
        <v/>
      </c>
      <c r="J24" s="32" t="str">
        <f>IF(ISBLANK(Values!E23),"",Values!F23 )</f>
        <v/>
      </c>
      <c r="K24" s="28" t="str">
        <f>IF(ISBLANK(Values!E23),"",IF(Values!J23, Values!$B$4, Values!$B$5))</f>
        <v/>
      </c>
      <c r="L24" s="28"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2"/>
      <c r="W24" s="30" t="str">
        <f>IF(ISBLANK(Values!E23),"","Child")</f>
        <v/>
      </c>
      <c r="X24" s="30" t="str">
        <f>IF(ISBLANK(Values!E23),"",Values!$B$13)</f>
        <v/>
      </c>
      <c r="Y24" s="32" t="str">
        <f>IF(ISBLANK(Values!E23),"","Size-Color")</f>
        <v/>
      </c>
      <c r="Z24" s="30" t="str">
        <f>IF(ISBLANK(Values!E23),"","variation")</f>
        <v/>
      </c>
      <c r="AA24" s="2" t="str">
        <f>IF(ISBLANK(Values!E23),"",Values!$B$20)</f>
        <v/>
      </c>
      <c r="AB24" s="2" t="str">
        <f>IF(ISBLANK(Values!E23),"",Values!$B$29)</f>
        <v/>
      </c>
      <c r="AC24" s="2"/>
      <c r="AD24" s="2"/>
      <c r="AE24" s="2"/>
      <c r="AF24" s="2"/>
      <c r="AG24" s="2"/>
      <c r="AH24" s="2"/>
      <c r="AI24" s="35" t="str">
        <f>IF(ISBLANK(Values!E23),"",IF(Values!I23,Values!$B$23,Values!$B$33))</f>
        <v/>
      </c>
      <c r="AJ24" s="33" t="str">
        <f>IF(ISBLANK(Values!E23),"",Values!$B$24 &amp;" "&amp;Values!$B$3)</f>
        <v/>
      </c>
      <c r="AK24" s="2" t="str">
        <f>IF(ISBLANK(Values!E23),"",Values!$B$25)</f>
        <v/>
      </c>
      <c r="AL24" s="2" t="str">
        <f>IF(ISBLANK(Values!E23),"",SUBSTITUTE(SUBSTITUTE(IF(Values!$J23, Values!$B$26, Values!$B$33), "{language}", Values!$H23), "{flag}", INDEX(options!$E$1:$E$20, Values!$V23)))</f>
        <v/>
      </c>
      <c r="AM24" s="2" t="str">
        <f>SUBSTITUTE(IF(ISBLANK(Values!E23),"",Values!$B$27), "{model}", Values!$B$3)</f>
        <v/>
      </c>
      <c r="AN24" s="2"/>
      <c r="AO24" s="2"/>
      <c r="AP24" s="2"/>
      <c r="AQ24" s="2"/>
      <c r="AR24" s="2"/>
      <c r="AS24" s="2"/>
      <c r="AT24" s="28" t="str">
        <f>IF(ISBLANK(Values!E23),"",Values!H23)</f>
        <v/>
      </c>
      <c r="AU24" s="2"/>
      <c r="AV24" s="2" t="str">
        <f>IF(ISBLANK(Values!E23),"",IF(Values!J23,"Backlit", "Non-Backlit"))</f>
        <v/>
      </c>
      <c r="AW24" s="2"/>
      <c r="AX24" s="2"/>
      <c r="AY24" s="2"/>
      <c r="AZ24" s="2"/>
      <c r="BA24" s="2"/>
      <c r="BB24" s="2"/>
      <c r="BC24" s="2"/>
      <c r="BD24" s="2"/>
      <c r="BE24" s="2" t="str">
        <f>IF(ISBLANK(Values!E23),"","Professional Audience")</f>
        <v/>
      </c>
      <c r="BF24" s="2" t="str">
        <f>IF(ISBLANK(Values!E23),"","Consumer Audience")</f>
        <v/>
      </c>
      <c r="BG24" s="2" t="str">
        <f>IF(ISBLANK(Values!E23),"","Adults")</f>
        <v/>
      </c>
      <c r="BH24" s="2" t="str">
        <f>IF(ISBLANK(Values!E23),"","People")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IF(ISBLANK(Values!E23),"",Values!$B$11)</f>
        <v/>
      </c>
      <c r="CH24" s="2" t="str">
        <f>IF(ISBLANK(Values!E23),"","GR")</f>
        <v/>
      </c>
      <c r="CI24" s="2" t="str">
        <f>IF(ISBLANK(Values!E23),"",Values!$B$7)</f>
        <v/>
      </c>
      <c r="CJ24" s="2" t="str">
        <f>IF(ISBLANK(Values!E23),"",Values!$B$8)</f>
        <v/>
      </c>
      <c r="CK24" s="2" t="str">
        <f>IF(ISBLANK(Values!E23),"",Values!$B$9)</f>
        <v/>
      </c>
      <c r="CL24" s="2" t="str">
        <f>IF(ISBLANK(Values!E23),"","CM")</f>
        <v/>
      </c>
      <c r="CM24" s="2"/>
      <c r="CN24" s="2"/>
      <c r="CO24" s="2" t="str">
        <f>IF(ISBLANK(Values!E23), "", IF(AND(Values!$B$37=options!$G$2, Values!$C23), "AMAZON_NA", IF(AND(Values!$B$37=options!$G$1, Values!$D23), "AMAZON_EU", "DEFAULT")))</f>
        <v/>
      </c>
      <c r="CP24" s="2" t="str">
        <f>IF(ISBLANK(Values!E23),"",Values!$B$7)</f>
        <v/>
      </c>
      <c r="CQ24" s="2" t="str">
        <f>IF(ISBLANK(Values!E23),"",Values!$B$8)</f>
        <v/>
      </c>
      <c r="CR24" s="2" t="str">
        <f>IF(ISBLANK(Values!E23),"",Values!$B$9)</f>
        <v/>
      </c>
      <c r="CS24" s="2" t="str">
        <f>IF(ISBLANK(Values!E23),"",Values!$B$11)</f>
        <v/>
      </c>
      <c r="CT24" s="2" t="str">
        <f>IF(ISBLANK(Values!E23),"","GR")</f>
        <v/>
      </c>
      <c r="CU24" s="2" t="str">
        <f>IF(ISBLANK(Values!E23),"","CM")</f>
        <v/>
      </c>
      <c r="CV24" s="2" t="str">
        <f>IF(ISBLANK(Values!E23),"",IF(Values!$B$36=options!$F$1,"Denmark", IF(Values!$B$36=options!$F$2, "Danemark",IF(Values!$B$36=options!$F$3, "Dänemark",IF(Values!$B$36=options!$F$4, "Danimarca",IF(Values!$B$36=options!$F$5, "Dinamarca",IF(Values!$B$36=options!$F$6, "Denemarken","" ) ) ) ) )))</f>
        <v/>
      </c>
      <c r="CW24" s="2"/>
      <c r="CX24" s="2"/>
      <c r="CY24" s="2"/>
      <c r="CZ24" s="2" t="str">
        <f>IF(ISBLANK(Values!E23),"","No")</f>
        <v/>
      </c>
      <c r="DA24" s="2" t="str">
        <f>IF(ISBLANK(Values!E23),"","No")</f>
        <v/>
      </c>
      <c r="DB24" s="2"/>
      <c r="DC24" s="2"/>
      <c r="DD24" s="2"/>
      <c r="DE24" s="2"/>
      <c r="DF24" s="2"/>
      <c r="DG24" s="2"/>
      <c r="DH24" s="2"/>
      <c r="DI24" s="2"/>
      <c r="DJ24" s="2"/>
      <c r="DK24" s="2"/>
      <c r="DL24" s="2"/>
      <c r="DM24" s="2"/>
      <c r="DN24" s="2"/>
      <c r="DO24" s="2" t="str">
        <f>IF(ISBLANK(Values!E23),"","Parts")</f>
        <v/>
      </c>
      <c r="DP24" s="2" t="str">
        <f>IF(ISBLANK(Values!E23),"",Values!$B$31)</f>
        <v/>
      </c>
      <c r="DQ24" s="2"/>
      <c r="DR24" s="2"/>
      <c r="DS24" s="2"/>
      <c r="DT24" s="2"/>
      <c r="DU24" s="2"/>
      <c r="DV24" s="2"/>
      <c r="DW24" s="2"/>
      <c r="DX24" s="2"/>
      <c r="DY24" t="str">
        <f>IF(ISBLANK(Values!$E23), "", "not_applicable")</f>
        <v/>
      </c>
      <c r="DZ24" s="2"/>
      <c r="EA24" s="2"/>
      <c r="EB24" s="2"/>
      <c r="EC24" s="2"/>
      <c r="ED24" s="2"/>
      <c r="EE24" s="2"/>
      <c r="EF24" s="2"/>
      <c r="EG24" s="2"/>
      <c r="EH24" s="2"/>
      <c r="EI24" s="2" t="str">
        <f>IF(ISBLANK(Values!E23),"",Values!$B$31)</f>
        <v/>
      </c>
      <c r="EJ24" s="2"/>
      <c r="EK24" s="2"/>
      <c r="EL24" s="2"/>
      <c r="EM24" s="2"/>
      <c r="EN24" s="2"/>
      <c r="EO24" s="2"/>
      <c r="EP24" s="2"/>
      <c r="EQ24" s="2"/>
      <c r="ER24" s="2"/>
      <c r="ES24" s="2" t="str">
        <f>IF(ISBLANK(Values!E23),"","Amazon Tellus UPS")</f>
        <v/>
      </c>
      <c r="ET24" s="2"/>
      <c r="EU24" s="2"/>
      <c r="EV24" s="2" t="str">
        <f>IF(ISBLANK(Values!E23),"","New")</f>
        <v/>
      </c>
      <c r="EW24" s="2"/>
      <c r="EX24" s="2"/>
      <c r="EY24" s="2"/>
      <c r="EZ24" s="2"/>
      <c r="FA24" s="2"/>
      <c r="FB24" s="2"/>
      <c r="FC24" s="2"/>
      <c r="FD24" s="2"/>
      <c r="FE24" s="2" t="str">
        <f>IF(ISBLANK(Values!E23),"",IF(CO24&lt;&gt;"DEFAULT", "", 3))</f>
        <v/>
      </c>
      <c r="FF24" s="2"/>
      <c r="FG24" s="2"/>
      <c r="FH24" s="2" t="str">
        <f>IF(ISBLANK(Values!E23),"","FALSE")</f>
        <v/>
      </c>
      <c r="FI24" s="2" t="str">
        <f>IF(ISBLANK(Values!E23),"","FALSE")</f>
        <v/>
      </c>
      <c r="FJ24" s="2" t="str">
        <f>IF(ISBLANK(Values!E23),"","FALSE")</f>
        <v/>
      </c>
      <c r="FK24" s="2"/>
      <c r="FL24" s="2"/>
      <c r="FM24" s="2" t="str">
        <f>IF(ISBLANK(Values!E23),"","1")</f>
        <v/>
      </c>
      <c r="FN24" s="2"/>
      <c r="FO24" s="28" t="str">
        <f>IF(ISBLANK(Values!E23),"",IF(Values!J23, Values!$B$4, Values!$B$5))</f>
        <v/>
      </c>
      <c r="FP24" s="2" t="str">
        <f>IF(ISBLANK(Values!E23),"","Percent")</f>
        <v/>
      </c>
      <c r="FQ24" s="2" t="str">
        <f>IF(ISBLANK(Values!E23),"","2")</f>
        <v/>
      </c>
      <c r="FR24" s="2" t="str">
        <f>IF(ISBLANK(Values!E23),"","3")</f>
        <v/>
      </c>
      <c r="FS24" s="2" t="str">
        <f>IF(ISBLANK(Values!E23),"","5")</f>
        <v/>
      </c>
      <c r="FT24" s="2" t="str">
        <f>IF(ISBLANK(Values!E23),"","6")</f>
        <v/>
      </c>
      <c r="FU24" s="2" t="str">
        <f>IF(ISBLANK(Values!E23),"","10")</f>
        <v/>
      </c>
      <c r="FV24" s="2" t="str">
        <f>IF(ISBLANK(Values!E23),"","10")</f>
        <v/>
      </c>
      <c r="FW24" s="2"/>
      <c r="FX24" s="2"/>
      <c r="FY24" s="2"/>
      <c r="FZ24" s="2"/>
      <c r="GA24" s="2"/>
      <c r="GB24" s="2"/>
      <c r="GC24" s="2"/>
      <c r="GD24" s="2"/>
      <c r="GE24" s="2"/>
      <c r="GF24" s="2"/>
      <c r="GG24" s="2"/>
      <c r="GH24" s="2"/>
      <c r="GI24" s="2"/>
      <c r="GJ24" s="2"/>
      <c r="GK24" s="62" t="str">
        <f>K24</f>
        <v/>
      </c>
    </row>
    <row r="25" spans="1:193" s="36" customFormat="1" ht="17" x14ac:dyDescent="0.2">
      <c r="A25" s="2" t="str">
        <f>IF(ISBLANK(Values!E24),"",IF(Values!$B$37="EU","computercomponent","computer"))</f>
        <v/>
      </c>
      <c r="B25" s="34" t="str">
        <f>IF(ISBLANK(Values!E24),"",Values!F24)</f>
        <v/>
      </c>
      <c r="C25" s="30" t="str">
        <f>IF(ISBLANK(Values!E24),"","TellusRem")</f>
        <v/>
      </c>
      <c r="D25" s="29" t="str">
        <f>IF(ISBLANK(Values!E24),"",Values!E24)</f>
        <v/>
      </c>
      <c r="E25" s="2" t="str">
        <f>IF(ISBLANK(Values!E24),"","EAN")</f>
        <v/>
      </c>
      <c r="F25" s="28" t="str">
        <f>IF(ISBLANK(Values!E24),"",IF(Values!J24, SUBSTITUTE(Values!$B$1, "{language}", Values!H24) &amp; " " &amp;Values!$B$3, SUBSTITUTE(Values!$B$2, "{language}", Values!$H24) &amp; " " &amp;Values!$B$3))</f>
        <v/>
      </c>
      <c r="G25" s="30" t="str">
        <f>IF(ISBLANK(Values!E24),"","TellusRem")</f>
        <v/>
      </c>
      <c r="H25" s="2" t="str">
        <f>IF(ISBLANK(Values!E24),"",Values!$B$16)</f>
        <v/>
      </c>
      <c r="I25" s="2" t="str">
        <f>IF(ISBLANK(Values!E24),"","4730574031")</f>
        <v/>
      </c>
      <c r="J25" s="32" t="str">
        <f>IF(ISBLANK(Values!E24),"",Values!F24 )</f>
        <v/>
      </c>
      <c r="K25" s="28" t="str">
        <f>IF(ISBLANK(Values!E24),"",IF(Values!J24, Values!$B$4, Values!$B$5))</f>
        <v/>
      </c>
      <c r="L25" s="28"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2"/>
      <c r="W25" s="30" t="str">
        <f>IF(ISBLANK(Values!E24),"","Child")</f>
        <v/>
      </c>
      <c r="X25" s="30" t="str">
        <f>IF(ISBLANK(Values!E24),"",Values!$B$13)</f>
        <v/>
      </c>
      <c r="Y25" s="32" t="str">
        <f>IF(ISBLANK(Values!E24),"","Size-Color")</f>
        <v/>
      </c>
      <c r="Z25" s="30" t="str">
        <f>IF(ISBLANK(Values!E24),"","variation")</f>
        <v/>
      </c>
      <c r="AA25" s="2" t="str">
        <f>IF(ISBLANK(Values!E24),"",Values!$B$20)</f>
        <v/>
      </c>
      <c r="AB25" s="2" t="str">
        <f>IF(ISBLANK(Values!E24),"",Values!$B$29)</f>
        <v/>
      </c>
      <c r="AC25" s="2"/>
      <c r="AD25" s="2"/>
      <c r="AE25" s="2"/>
      <c r="AF25" s="2"/>
      <c r="AG25" s="2"/>
      <c r="AH25" s="2"/>
      <c r="AI25" s="35" t="str">
        <f>IF(ISBLANK(Values!E24),"",IF(Values!I24,Values!$B$23,Values!$B$33))</f>
        <v/>
      </c>
      <c r="AJ25" s="33" t="str">
        <f>IF(ISBLANK(Values!E24),"",Values!$B$24 &amp;" "&amp;Values!$B$3)</f>
        <v/>
      </c>
      <c r="AK25" s="2" t="str">
        <f>IF(ISBLANK(Values!E24),"",Values!$B$25)</f>
        <v/>
      </c>
      <c r="AL25" s="2" t="str">
        <f>IF(ISBLANK(Values!E24),"",SUBSTITUTE(SUBSTITUTE(IF(Values!$J24, Values!$B$26, Values!$B$33), "{language}", Values!$H24), "{flag}", INDEX(options!$E$1:$E$20, Values!$V24)))</f>
        <v/>
      </c>
      <c r="AM25" s="2" t="str">
        <f>SUBSTITUTE(IF(ISBLANK(Values!E24),"",Values!$B$27), "{model}", Values!$B$3)</f>
        <v/>
      </c>
      <c r="AN25" s="2"/>
      <c r="AO25" s="2"/>
      <c r="AP25" s="2"/>
      <c r="AQ25" s="2"/>
      <c r="AR25" s="2"/>
      <c r="AS25" s="2"/>
      <c r="AT25" s="28" t="str">
        <f>IF(ISBLANK(Values!E24),"",Values!H24)</f>
        <v/>
      </c>
      <c r="AU25" s="2"/>
      <c r="AV25" s="2" t="str">
        <f>IF(ISBLANK(Values!E24),"",IF(Values!J24,"Backlit", "Non-Backlit"))</f>
        <v/>
      </c>
      <c r="AW25" s="2"/>
      <c r="AX25" s="2"/>
      <c r="AY25" s="2"/>
      <c r="AZ25" s="2"/>
      <c r="BA25" s="2"/>
      <c r="BB25" s="2"/>
      <c r="BC25" s="2"/>
      <c r="BD25" s="2"/>
      <c r="BE25" s="2" t="str">
        <f>IF(ISBLANK(Values!E24),"","Professional Audience")</f>
        <v/>
      </c>
      <c r="BF25" s="2" t="str">
        <f>IF(ISBLANK(Values!E24),"","Consumer Audience")</f>
        <v/>
      </c>
      <c r="BG25" s="2" t="str">
        <f>IF(ISBLANK(Values!E24),"","Adults")</f>
        <v/>
      </c>
      <c r="BH25" s="2" t="str">
        <f>IF(ISBLANK(Values!E24),"","People")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IF(ISBLANK(Values!E24),"",Values!$B$11)</f>
        <v/>
      </c>
      <c r="CH25" s="2" t="str">
        <f>IF(ISBLANK(Values!E24),"","GR")</f>
        <v/>
      </c>
      <c r="CI25" s="2" t="str">
        <f>IF(ISBLANK(Values!E24),"",Values!$B$7)</f>
        <v/>
      </c>
      <c r="CJ25" s="2" t="str">
        <f>IF(ISBLANK(Values!E24),"",Values!$B$8)</f>
        <v/>
      </c>
      <c r="CK25" s="2" t="str">
        <f>IF(ISBLANK(Values!E24),"",Values!$B$9)</f>
        <v/>
      </c>
      <c r="CL25" s="2" t="str">
        <f>IF(ISBLANK(Values!E24),"","CM")</f>
        <v/>
      </c>
      <c r="CM25" s="2"/>
      <c r="CN25" s="2"/>
      <c r="CO25" s="2" t="str">
        <f>IF(ISBLANK(Values!E24), "", IF(AND(Values!$B$37=options!$G$2, Values!$C24), "AMAZON_NA", IF(AND(Values!$B$37=options!$G$1, Values!$D24), "AMAZON_EU", "DEFAULT")))</f>
        <v/>
      </c>
      <c r="CP25" s="2" t="str">
        <f>IF(ISBLANK(Values!E24),"",Values!$B$7)</f>
        <v/>
      </c>
      <c r="CQ25" s="2" t="str">
        <f>IF(ISBLANK(Values!E24),"",Values!$B$8)</f>
        <v/>
      </c>
      <c r="CR25" s="2" t="str">
        <f>IF(ISBLANK(Values!E24),"",Values!$B$9)</f>
        <v/>
      </c>
      <c r="CS25" s="2" t="str">
        <f>IF(ISBLANK(Values!E24),"",Values!$B$11)</f>
        <v/>
      </c>
      <c r="CT25" s="2" t="str">
        <f>IF(ISBLANK(Values!E24),"","GR")</f>
        <v/>
      </c>
      <c r="CU25" s="2" t="str">
        <f>IF(ISBLANK(Values!E24),"","CM")</f>
        <v/>
      </c>
      <c r="CV25" s="2" t="str">
        <f>IF(ISBLANK(Values!E24),"",IF(Values!$B$36=options!$F$1,"Denmark", IF(Values!$B$36=options!$F$2, "Danemark",IF(Values!$B$36=options!$F$3, "Dänemark",IF(Values!$B$36=options!$F$4, "Danimarca",IF(Values!$B$36=options!$F$5, "Dinamarca",IF(Values!$B$36=options!$F$6, "Denemarken","" ) ) ) ) )))</f>
        <v/>
      </c>
      <c r="CW25" s="2"/>
      <c r="CX25" s="2"/>
      <c r="CY25" s="2"/>
      <c r="CZ25" s="2" t="str">
        <f>IF(ISBLANK(Values!E24),"","No")</f>
        <v/>
      </c>
      <c r="DA25" s="2" t="str">
        <f>IF(ISBLANK(Values!E24),"","No")</f>
        <v/>
      </c>
      <c r="DB25" s="2"/>
      <c r="DC25" s="2"/>
      <c r="DD25" s="2"/>
      <c r="DE25" s="2"/>
      <c r="DF25" s="2"/>
      <c r="DG25" s="2"/>
      <c r="DH25" s="2"/>
      <c r="DI25" s="2"/>
      <c r="DJ25" s="2"/>
      <c r="DK25" s="2"/>
      <c r="DL25" s="2"/>
      <c r="DM25" s="2"/>
      <c r="DN25" s="2"/>
      <c r="DO25" s="2" t="str">
        <f>IF(ISBLANK(Values!E24),"","Parts")</f>
        <v/>
      </c>
      <c r="DP25" s="2" t="str">
        <f>IF(ISBLANK(Values!E24),"",Values!$B$31)</f>
        <v/>
      </c>
      <c r="DQ25" s="2"/>
      <c r="DR25" s="2"/>
      <c r="DS25" s="2"/>
      <c r="DT25" s="2"/>
      <c r="DU25" s="2"/>
      <c r="DV25" s="2"/>
      <c r="DW25" s="2"/>
      <c r="DX25" s="2"/>
      <c r="DY25" t="str">
        <f>IF(ISBLANK(Values!$E24), "", "not_applicable")</f>
        <v/>
      </c>
      <c r="DZ25" s="2"/>
      <c r="EA25" s="2"/>
      <c r="EB25" s="2"/>
      <c r="EC25" s="2"/>
      <c r="ED25" s="2"/>
      <c r="EE25" s="2"/>
      <c r="EF25" s="2"/>
      <c r="EG25" s="2"/>
      <c r="EH25" s="2"/>
      <c r="EI25" s="2" t="str">
        <f>IF(ISBLANK(Values!E24),"",Values!$B$31)</f>
        <v/>
      </c>
      <c r="EJ25" s="2"/>
      <c r="EK25" s="2"/>
      <c r="EL25" s="2"/>
      <c r="EM25" s="2"/>
      <c r="EN25" s="2"/>
      <c r="EO25" s="2"/>
      <c r="EP25" s="2"/>
      <c r="EQ25" s="2"/>
      <c r="ER25" s="2"/>
      <c r="ES25" s="2" t="str">
        <f>IF(ISBLANK(Values!E24),"","Amazon Tellus UPS")</f>
        <v/>
      </c>
      <c r="ET25" s="2"/>
      <c r="EU25" s="2"/>
      <c r="EV25" s="2" t="str">
        <f>IF(ISBLANK(Values!E24),"","New")</f>
        <v/>
      </c>
      <c r="EW25" s="2"/>
      <c r="EX25" s="2"/>
      <c r="EY25" s="2"/>
      <c r="EZ25" s="2"/>
      <c r="FA25" s="2"/>
      <c r="FB25" s="2"/>
      <c r="FC25" s="2"/>
      <c r="FD25" s="2"/>
      <c r="FE25" s="2" t="str">
        <f>IF(ISBLANK(Values!E24),"",IF(CO25&lt;&gt;"DEFAULT", "", 3))</f>
        <v/>
      </c>
      <c r="FF25" s="2"/>
      <c r="FG25" s="2"/>
      <c r="FH25" s="2" t="str">
        <f>IF(ISBLANK(Values!E24),"","FALSE")</f>
        <v/>
      </c>
      <c r="FI25" s="2" t="str">
        <f>IF(ISBLANK(Values!E24),"","FALSE")</f>
        <v/>
      </c>
      <c r="FJ25" s="2" t="str">
        <f>IF(ISBLANK(Values!E24),"","FALSE")</f>
        <v/>
      </c>
      <c r="FK25" s="2"/>
      <c r="FL25" s="2"/>
      <c r="FM25" s="2" t="str">
        <f>IF(ISBLANK(Values!E24),"","1")</f>
        <v/>
      </c>
      <c r="FN25" s="2"/>
      <c r="FO25" s="28" t="str">
        <f>IF(ISBLANK(Values!E24),"",IF(Values!J24, Values!$B$4, Values!$B$5))</f>
        <v/>
      </c>
      <c r="FP25" s="2" t="str">
        <f>IF(ISBLANK(Values!E24),"","Percent")</f>
        <v/>
      </c>
      <c r="FQ25" s="2" t="str">
        <f>IF(ISBLANK(Values!E24),"","2")</f>
        <v/>
      </c>
      <c r="FR25" s="2" t="str">
        <f>IF(ISBLANK(Values!E24),"","3")</f>
        <v/>
      </c>
      <c r="FS25" s="2" t="str">
        <f>IF(ISBLANK(Values!E24),"","5")</f>
        <v/>
      </c>
      <c r="FT25" s="2" t="str">
        <f>IF(ISBLANK(Values!E24),"","6")</f>
        <v/>
      </c>
      <c r="FU25" s="2" t="str">
        <f>IF(ISBLANK(Values!E24),"","10")</f>
        <v/>
      </c>
      <c r="FV25" s="2" t="str">
        <f>IF(ISBLANK(Values!E24),"","10")</f>
        <v/>
      </c>
      <c r="FW25" s="2"/>
      <c r="FX25" s="2"/>
      <c r="FY25" s="2"/>
      <c r="FZ25" s="2"/>
      <c r="GA25" s="2"/>
      <c r="GB25" s="2"/>
      <c r="GC25" s="2"/>
      <c r="GD25" s="2"/>
      <c r="GE25" s="2"/>
      <c r="GF25" s="2"/>
      <c r="GG25" s="2"/>
      <c r="GH25" s="2"/>
      <c r="GI25" s="2"/>
      <c r="GJ25" s="2"/>
      <c r="GK25" s="62" t="str">
        <f>K25</f>
        <v/>
      </c>
    </row>
    <row r="26" spans="1:193" s="36" customFormat="1" ht="17" x14ac:dyDescent="0.2">
      <c r="A26" s="2" t="str">
        <f>IF(ISBLANK(Values!E25),"",IF(Values!$B$37="EU","computercomponent","computer"))</f>
        <v/>
      </c>
      <c r="B26" s="34" t="str">
        <f>IF(ISBLANK(Values!E25),"",Values!F25)</f>
        <v/>
      </c>
      <c r="C26" s="30" t="str">
        <f>IF(ISBLANK(Values!E25),"","TellusRem")</f>
        <v/>
      </c>
      <c r="D26" s="29" t="str">
        <f>IF(ISBLANK(Values!E25),"",Values!E25)</f>
        <v/>
      </c>
      <c r="E26" s="2" t="str">
        <f>IF(ISBLANK(Values!E25),"","EAN")</f>
        <v/>
      </c>
      <c r="F26" s="28" t="str">
        <f>IF(ISBLANK(Values!E25),"",IF(Values!J25, SUBSTITUTE(Values!$B$1, "{language}", Values!H25) &amp; " " &amp;Values!$B$3, SUBSTITUTE(Values!$B$2, "{language}", Values!$H25) &amp; " " &amp;Values!$B$3))</f>
        <v/>
      </c>
      <c r="G26" s="30" t="str">
        <f>IF(ISBLANK(Values!E25),"","TellusRem")</f>
        <v/>
      </c>
      <c r="H26" s="2" t="str">
        <f>IF(ISBLANK(Values!E25),"",Values!$B$16)</f>
        <v/>
      </c>
      <c r="I26" s="2" t="str">
        <f>IF(ISBLANK(Values!E25),"","4730574031")</f>
        <v/>
      </c>
      <c r="J26" s="32" t="str">
        <f>IF(ISBLANK(Values!E25),"",Values!F25 )</f>
        <v/>
      </c>
      <c r="K26" s="28" t="str">
        <f>IF(ISBLANK(Values!E25),"",IF(Values!J25, Values!$B$4, Values!$B$5))</f>
        <v/>
      </c>
      <c r="L26" s="28"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2"/>
      <c r="W26" s="30" t="str">
        <f>IF(ISBLANK(Values!E25),"","Child")</f>
        <v/>
      </c>
      <c r="X26" s="30" t="str">
        <f>IF(ISBLANK(Values!E25),"",Values!$B$13)</f>
        <v/>
      </c>
      <c r="Y26" s="32" t="str">
        <f>IF(ISBLANK(Values!E25),"","Size-Color")</f>
        <v/>
      </c>
      <c r="Z26" s="30" t="str">
        <f>IF(ISBLANK(Values!E25),"","variation")</f>
        <v/>
      </c>
      <c r="AA26" s="2" t="str">
        <f>IF(ISBLANK(Values!E25),"",Values!$B$20)</f>
        <v/>
      </c>
      <c r="AB26" s="2" t="str">
        <f>IF(ISBLANK(Values!E25),"",Values!$B$29)</f>
        <v/>
      </c>
      <c r="AC26" s="2"/>
      <c r="AD26" s="2"/>
      <c r="AE26" s="2"/>
      <c r="AF26" s="2"/>
      <c r="AG26" s="2"/>
      <c r="AH26" s="2"/>
      <c r="AI26" s="35" t="str">
        <f>IF(ISBLANK(Values!E25),"",IF(Values!I25,Values!$B$23,Values!$B$33))</f>
        <v/>
      </c>
      <c r="AJ26" s="33" t="str">
        <f>IF(ISBLANK(Values!E25),"",Values!$B$24 &amp;" "&amp;Values!$B$3)</f>
        <v/>
      </c>
      <c r="AK26" s="2" t="str">
        <f>IF(ISBLANK(Values!E25),"",Values!$B$25)</f>
        <v/>
      </c>
      <c r="AL26" s="2" t="str">
        <f>IF(ISBLANK(Values!E25),"",SUBSTITUTE(SUBSTITUTE(IF(Values!$J25, Values!$B$26, Values!$B$33), "{language}", Values!$H25), "{flag}", INDEX(options!$E$1:$E$20, Values!$V25)))</f>
        <v/>
      </c>
      <c r="AM26" s="2" t="str">
        <f>SUBSTITUTE(IF(ISBLANK(Values!E25),"",Values!$B$27), "{model}", Values!$B$3)</f>
        <v/>
      </c>
      <c r="AN26" s="2"/>
      <c r="AO26" s="2"/>
      <c r="AP26" s="2"/>
      <c r="AQ26" s="2"/>
      <c r="AR26" s="2"/>
      <c r="AS26" s="2"/>
      <c r="AT26" s="28" t="str">
        <f>IF(ISBLANK(Values!E25),"",Values!H25)</f>
        <v/>
      </c>
      <c r="AU26" s="2"/>
      <c r="AV26" s="2" t="str">
        <f>IF(ISBLANK(Values!E25),"",IF(Values!J25,"Backlit", "Non-Backlit"))</f>
        <v/>
      </c>
      <c r="AW26" s="2"/>
      <c r="AX26" s="2"/>
      <c r="AY26" s="2"/>
      <c r="AZ26" s="2"/>
      <c r="BA26" s="2"/>
      <c r="BB26" s="2"/>
      <c r="BC26" s="2"/>
      <c r="BD26" s="2"/>
      <c r="BE26" s="2" t="str">
        <f>IF(ISBLANK(Values!E25),"","Professional Audience")</f>
        <v/>
      </c>
      <c r="BF26" s="2" t="str">
        <f>IF(ISBLANK(Values!E25),"","Consumer Audience")</f>
        <v/>
      </c>
      <c r="BG26" s="2" t="str">
        <f>IF(ISBLANK(Values!E25),"","Adults")</f>
        <v/>
      </c>
      <c r="BH26" s="2" t="str">
        <f>IF(ISBLANK(Values!E25),"","People")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IF(ISBLANK(Values!E25),"",Values!$B$11)</f>
        <v/>
      </c>
      <c r="CH26" s="2" t="str">
        <f>IF(ISBLANK(Values!E25),"","GR")</f>
        <v/>
      </c>
      <c r="CI26" s="2" t="str">
        <f>IF(ISBLANK(Values!E25),"",Values!$B$7)</f>
        <v/>
      </c>
      <c r="CJ26" s="2" t="str">
        <f>IF(ISBLANK(Values!E25),"",Values!$B$8)</f>
        <v/>
      </c>
      <c r="CK26" s="2" t="str">
        <f>IF(ISBLANK(Values!E25),"",Values!$B$9)</f>
        <v/>
      </c>
      <c r="CL26" s="2" t="str">
        <f>IF(ISBLANK(Values!E25),"","CM")</f>
        <v/>
      </c>
      <c r="CM26" s="2"/>
      <c r="CN26" s="2"/>
      <c r="CO26" s="2" t="str">
        <f>IF(ISBLANK(Values!E25), "", IF(AND(Values!$B$37=options!$G$2, Values!$C25), "AMAZON_NA", IF(AND(Values!$B$37=options!$G$1, Values!$D25), "AMAZON_EU", "DEFAULT")))</f>
        <v/>
      </c>
      <c r="CP26" s="2" t="str">
        <f>IF(ISBLANK(Values!E25),"",Values!$B$7)</f>
        <v/>
      </c>
      <c r="CQ26" s="2" t="str">
        <f>IF(ISBLANK(Values!E25),"",Values!$B$8)</f>
        <v/>
      </c>
      <c r="CR26" s="2" t="str">
        <f>IF(ISBLANK(Values!E25),"",Values!$B$9)</f>
        <v/>
      </c>
      <c r="CS26" s="2" t="str">
        <f>IF(ISBLANK(Values!E25),"",Values!$B$11)</f>
        <v/>
      </c>
      <c r="CT26" s="2" t="str">
        <f>IF(ISBLANK(Values!E25),"","GR")</f>
        <v/>
      </c>
      <c r="CU26" s="2" t="str">
        <f>IF(ISBLANK(Values!E25),"","CM")</f>
        <v/>
      </c>
      <c r="CV26" s="2" t="str">
        <f>IF(ISBLANK(Values!E25),"",IF(Values!$B$36=options!$F$1,"Denmark", IF(Values!$B$36=options!$F$2, "Danemark",IF(Values!$B$36=options!$F$3, "Dänemark",IF(Values!$B$36=options!$F$4, "Danimarca",IF(Values!$B$36=options!$F$5, "Dinamarca",IF(Values!$B$36=options!$F$6, "Denemarken","" ) ) ) ) )))</f>
        <v/>
      </c>
      <c r="CW26" s="2"/>
      <c r="CX26" s="2"/>
      <c r="CY26" s="2"/>
      <c r="CZ26" s="2" t="str">
        <f>IF(ISBLANK(Values!E25),"","No")</f>
        <v/>
      </c>
      <c r="DA26" s="2" t="str">
        <f>IF(ISBLANK(Values!E25),"","No")</f>
        <v/>
      </c>
      <c r="DB26" s="2"/>
      <c r="DC26" s="2"/>
      <c r="DD26" s="2"/>
      <c r="DE26" s="2"/>
      <c r="DF26" s="2"/>
      <c r="DG26" s="2"/>
      <c r="DH26" s="2"/>
      <c r="DI26" s="2"/>
      <c r="DJ26" s="2"/>
      <c r="DK26" s="2"/>
      <c r="DL26" s="2"/>
      <c r="DM26" s="2"/>
      <c r="DN26" s="2"/>
      <c r="DO26" s="2" t="str">
        <f>IF(ISBLANK(Values!E25),"","Parts")</f>
        <v/>
      </c>
      <c r="DP26" s="2" t="str">
        <f>IF(ISBLANK(Values!E25),"",Values!$B$31)</f>
        <v/>
      </c>
      <c r="DQ26" s="2"/>
      <c r="DR26" s="2"/>
      <c r="DS26" s="2"/>
      <c r="DT26" s="2"/>
      <c r="DU26" s="2"/>
      <c r="DV26" s="2"/>
      <c r="DW26" s="2"/>
      <c r="DX26" s="2"/>
      <c r="DY26" t="str">
        <f>IF(ISBLANK(Values!$E25), "", "not_applicable")</f>
        <v/>
      </c>
      <c r="DZ26" s="2"/>
      <c r="EA26" s="2"/>
      <c r="EB26" s="2"/>
      <c r="EC26" s="2"/>
      <c r="ED26" s="2"/>
      <c r="EE26" s="2"/>
      <c r="EF26" s="2"/>
      <c r="EG26" s="2"/>
      <c r="EH26" s="2"/>
      <c r="EI26" s="2" t="str">
        <f>IF(ISBLANK(Values!E25),"",Values!$B$31)</f>
        <v/>
      </c>
      <c r="EJ26" s="2"/>
      <c r="EK26" s="2"/>
      <c r="EL26" s="2"/>
      <c r="EM26" s="2"/>
      <c r="EN26" s="2"/>
      <c r="EO26" s="2"/>
      <c r="EP26" s="2"/>
      <c r="EQ26" s="2"/>
      <c r="ER26" s="2"/>
      <c r="ES26" s="2" t="str">
        <f>IF(ISBLANK(Values!E25),"","Amazon Tellus UPS")</f>
        <v/>
      </c>
      <c r="ET26" s="2"/>
      <c r="EU26" s="2"/>
      <c r="EV26" s="2" t="str">
        <f>IF(ISBLANK(Values!E25),"","New")</f>
        <v/>
      </c>
      <c r="EW26" s="2"/>
      <c r="EX26" s="2"/>
      <c r="EY26" s="2"/>
      <c r="EZ26" s="2"/>
      <c r="FA26" s="2"/>
      <c r="FB26" s="2"/>
      <c r="FC26" s="2"/>
      <c r="FD26" s="2"/>
      <c r="FE26" s="2" t="str">
        <f>IF(ISBLANK(Values!E25),"",IF(CO26&lt;&gt;"DEFAULT", "", 3))</f>
        <v/>
      </c>
      <c r="FF26" s="2"/>
      <c r="FG26" s="2"/>
      <c r="FH26" s="2" t="str">
        <f>IF(ISBLANK(Values!E25),"","FALSE")</f>
        <v/>
      </c>
      <c r="FI26" s="2" t="str">
        <f>IF(ISBLANK(Values!E25),"","FALSE")</f>
        <v/>
      </c>
      <c r="FJ26" s="2" t="str">
        <f>IF(ISBLANK(Values!E25),"","FALSE")</f>
        <v/>
      </c>
      <c r="FK26" s="2"/>
      <c r="FL26" s="2"/>
      <c r="FM26" s="2" t="str">
        <f>IF(ISBLANK(Values!E25),"","1")</f>
        <v/>
      </c>
      <c r="FN26" s="2"/>
      <c r="FO26" s="28" t="str">
        <f>IF(ISBLANK(Values!E25),"",IF(Values!J25, Values!$B$4, Values!$B$5))</f>
        <v/>
      </c>
      <c r="FP26" s="2" t="str">
        <f>IF(ISBLANK(Values!E25),"","Percent")</f>
        <v/>
      </c>
      <c r="FQ26" s="2" t="str">
        <f>IF(ISBLANK(Values!E25),"","2")</f>
        <v/>
      </c>
      <c r="FR26" s="2" t="str">
        <f>IF(ISBLANK(Values!E25),"","3")</f>
        <v/>
      </c>
      <c r="FS26" s="2" t="str">
        <f>IF(ISBLANK(Values!E25),"","5")</f>
        <v/>
      </c>
      <c r="FT26" s="2" t="str">
        <f>IF(ISBLANK(Values!E25),"","6")</f>
        <v/>
      </c>
      <c r="FU26" s="2" t="str">
        <f>IF(ISBLANK(Values!E25),"","10")</f>
        <v/>
      </c>
      <c r="FV26" s="2" t="str">
        <f>IF(ISBLANK(Values!E25),"","10")</f>
        <v/>
      </c>
      <c r="FW26" s="2"/>
      <c r="FX26" s="2"/>
      <c r="FY26" s="2"/>
      <c r="FZ26" s="2"/>
      <c r="GA26" s="2"/>
      <c r="GB26" s="2"/>
      <c r="GC26" s="2"/>
      <c r="GD26" s="2"/>
      <c r="GE26" s="2"/>
      <c r="GF26" s="2"/>
      <c r="GG26" s="2"/>
      <c r="GH26" s="2"/>
      <c r="GI26" s="2"/>
      <c r="GJ26" s="2"/>
      <c r="GK26" s="62" t="str">
        <f>K26</f>
        <v/>
      </c>
    </row>
    <row r="27" spans="1:193" s="36" customFormat="1" ht="17" x14ac:dyDescent="0.2">
      <c r="A27" s="2" t="str">
        <f>IF(ISBLANK(Values!E26),"",IF(Values!$B$37="EU","computercomponent","computer"))</f>
        <v/>
      </c>
      <c r="B27" s="34" t="str">
        <f>IF(ISBLANK(Values!E26),"",Values!F26)</f>
        <v/>
      </c>
      <c r="C27" s="30" t="str">
        <f>IF(ISBLANK(Values!E26),"","TellusRem")</f>
        <v/>
      </c>
      <c r="D27" s="29" t="str">
        <f>IF(ISBLANK(Values!E26),"",Values!E26)</f>
        <v/>
      </c>
      <c r="E27" s="2" t="str">
        <f>IF(ISBLANK(Values!E26),"","EAN")</f>
        <v/>
      </c>
      <c r="F27" s="28" t="str">
        <f>IF(ISBLANK(Values!E26),"",IF(Values!J26, SUBSTITUTE(Values!$B$1, "{language}", Values!H26) &amp; " " &amp;Values!$B$3, SUBSTITUTE(Values!$B$2, "{language}", Values!$H26) &amp; " " &amp;Values!$B$3))</f>
        <v/>
      </c>
      <c r="G27" s="30" t="str">
        <f>IF(ISBLANK(Values!E26),"","TellusRem")</f>
        <v/>
      </c>
      <c r="H27" s="2" t="str">
        <f>IF(ISBLANK(Values!E26),"",Values!$B$16)</f>
        <v/>
      </c>
      <c r="I27" s="2" t="str">
        <f>IF(ISBLANK(Values!E26),"","4730574031")</f>
        <v/>
      </c>
      <c r="J27" s="32" t="str">
        <f>IF(ISBLANK(Values!E26),"",Values!F26 )</f>
        <v/>
      </c>
      <c r="K27" s="28" t="str">
        <f>IF(ISBLANK(Values!E26),"",IF(Values!J26, Values!$B$4, Values!$B$5))</f>
        <v/>
      </c>
      <c r="L27" s="28"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2"/>
      <c r="W27" s="30" t="str">
        <f>IF(ISBLANK(Values!E26),"","Child")</f>
        <v/>
      </c>
      <c r="X27" s="30" t="str">
        <f>IF(ISBLANK(Values!E26),"",Values!$B$13)</f>
        <v/>
      </c>
      <c r="Y27" s="32" t="str">
        <f>IF(ISBLANK(Values!E26),"","Size-Color")</f>
        <v/>
      </c>
      <c r="Z27" s="30" t="str">
        <f>IF(ISBLANK(Values!E26),"","variation")</f>
        <v/>
      </c>
      <c r="AA27" s="2" t="str">
        <f>IF(ISBLANK(Values!E26),"",Values!$B$20)</f>
        <v/>
      </c>
      <c r="AB27" s="2" t="str">
        <f>IF(ISBLANK(Values!E26),"",Values!$B$29)</f>
        <v/>
      </c>
      <c r="AC27" s="2"/>
      <c r="AD27" s="2"/>
      <c r="AE27" s="2"/>
      <c r="AF27" s="2"/>
      <c r="AG27" s="2"/>
      <c r="AH27" s="2"/>
      <c r="AI27" s="35" t="str">
        <f>IF(ISBLANK(Values!E26),"",IF(Values!I26,Values!$B$23,Values!$B$33))</f>
        <v/>
      </c>
      <c r="AJ27" s="33" t="str">
        <f>IF(ISBLANK(Values!E26),"",Values!$B$24 &amp;" "&amp;Values!$B$3)</f>
        <v/>
      </c>
      <c r="AK27" s="2" t="str">
        <f>IF(ISBLANK(Values!E26),"",Values!$B$25)</f>
        <v/>
      </c>
      <c r="AL27" s="2" t="str">
        <f>IF(ISBLANK(Values!E26),"",SUBSTITUTE(SUBSTITUTE(IF(Values!$J26, Values!$B$26, Values!$B$33), "{language}", Values!$H26), "{flag}", INDEX(options!$E$1:$E$20, Values!$V26)))</f>
        <v/>
      </c>
      <c r="AM27" s="2" t="str">
        <f>SUBSTITUTE(IF(ISBLANK(Values!E26),"",Values!$B$27), "{model}", Values!$B$3)</f>
        <v/>
      </c>
      <c r="AN27" s="2"/>
      <c r="AO27" s="2"/>
      <c r="AP27" s="2"/>
      <c r="AQ27" s="2"/>
      <c r="AR27" s="2"/>
      <c r="AS27" s="2"/>
      <c r="AT27" s="28" t="str">
        <f>IF(ISBLANK(Values!E26),"",Values!H26)</f>
        <v/>
      </c>
      <c r="AU27" s="2"/>
      <c r="AV27" s="2" t="str">
        <f>IF(ISBLANK(Values!E26),"",IF(Values!J26,"Backlit", "Non-Backlit"))</f>
        <v/>
      </c>
      <c r="AW27" s="2"/>
      <c r="AX27" s="2"/>
      <c r="AY27" s="2"/>
      <c r="AZ27" s="2"/>
      <c r="BA27" s="2"/>
      <c r="BB27" s="2"/>
      <c r="BC27" s="2"/>
      <c r="BD27" s="2"/>
      <c r="BE27" s="2" t="str">
        <f>IF(ISBLANK(Values!E26),"","Professional Audience")</f>
        <v/>
      </c>
      <c r="BF27" s="2" t="str">
        <f>IF(ISBLANK(Values!E26),"","Consumer Audience")</f>
        <v/>
      </c>
      <c r="BG27" s="2" t="str">
        <f>IF(ISBLANK(Values!E26),"","Adults")</f>
        <v/>
      </c>
      <c r="BH27" s="2" t="str">
        <f>IF(ISBLANK(Values!E26),"","People")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IF(ISBLANK(Values!E26),"",Values!$B$11)</f>
        <v/>
      </c>
      <c r="CH27" s="2" t="str">
        <f>IF(ISBLANK(Values!E26),"","GR")</f>
        <v/>
      </c>
      <c r="CI27" s="2" t="str">
        <f>IF(ISBLANK(Values!E26),"",Values!$B$7)</f>
        <v/>
      </c>
      <c r="CJ27" s="2" t="str">
        <f>IF(ISBLANK(Values!E26),"",Values!$B$8)</f>
        <v/>
      </c>
      <c r="CK27" s="2" t="str">
        <f>IF(ISBLANK(Values!E26),"",Values!$B$9)</f>
        <v/>
      </c>
      <c r="CL27" s="2" t="str">
        <f>IF(ISBLANK(Values!E26),"","CM")</f>
        <v/>
      </c>
      <c r="CM27" s="2"/>
      <c r="CN27" s="2"/>
      <c r="CO27" s="2" t="str">
        <f>IF(ISBLANK(Values!E26), "", IF(AND(Values!$B$37=options!$G$2, Values!$C26), "AMAZON_NA", IF(AND(Values!$B$37=options!$G$1, Values!$D26), "AMAZON_EU", "DEFAULT")))</f>
        <v/>
      </c>
      <c r="CP27" s="2" t="str">
        <f>IF(ISBLANK(Values!E26),"",Values!$B$7)</f>
        <v/>
      </c>
      <c r="CQ27" s="2" t="str">
        <f>IF(ISBLANK(Values!E26),"",Values!$B$8)</f>
        <v/>
      </c>
      <c r="CR27" s="2" t="str">
        <f>IF(ISBLANK(Values!E26),"",Values!$B$9)</f>
        <v/>
      </c>
      <c r="CS27" s="2" t="str">
        <f>IF(ISBLANK(Values!E26),"",Values!$B$11)</f>
        <v/>
      </c>
      <c r="CT27" s="2" t="str">
        <f>IF(ISBLANK(Values!E26),"","GR")</f>
        <v/>
      </c>
      <c r="CU27" s="2" t="str">
        <f>IF(ISBLANK(Values!E26),"","CM")</f>
        <v/>
      </c>
      <c r="CV27" s="2" t="str">
        <f>IF(ISBLANK(Values!E26),"",IF(Values!$B$36=options!$F$1,"Denmark", IF(Values!$B$36=options!$F$2, "Danemark",IF(Values!$B$36=options!$F$3, "Dänemark",IF(Values!$B$36=options!$F$4, "Danimarca",IF(Values!$B$36=options!$F$5, "Dinamarca",IF(Values!$B$36=options!$F$6, "Denemarken","" ) ) ) ) )))</f>
        <v/>
      </c>
      <c r="CW27" s="2"/>
      <c r="CX27" s="2"/>
      <c r="CY27" s="2"/>
      <c r="CZ27" s="2" t="str">
        <f>IF(ISBLANK(Values!E26),"","No")</f>
        <v/>
      </c>
      <c r="DA27" s="2" t="str">
        <f>IF(ISBLANK(Values!E26),"","No")</f>
        <v/>
      </c>
      <c r="DB27" s="2"/>
      <c r="DC27" s="2"/>
      <c r="DD27" s="2"/>
      <c r="DE27" s="2"/>
      <c r="DF27" s="2"/>
      <c r="DG27" s="2"/>
      <c r="DH27" s="2"/>
      <c r="DI27" s="2"/>
      <c r="DJ27" s="2"/>
      <c r="DK27" s="2"/>
      <c r="DL27" s="2"/>
      <c r="DM27" s="2"/>
      <c r="DN27" s="2"/>
      <c r="DO27" s="2" t="str">
        <f>IF(ISBLANK(Values!E26),"","Parts")</f>
        <v/>
      </c>
      <c r="DP27" s="2" t="str">
        <f>IF(ISBLANK(Values!E26),"",Values!$B$31)</f>
        <v/>
      </c>
      <c r="DQ27" s="2"/>
      <c r="DR27" s="2"/>
      <c r="DS27" s="2"/>
      <c r="DT27" s="2"/>
      <c r="DU27" s="2"/>
      <c r="DV27" s="2"/>
      <c r="DW27" s="2"/>
      <c r="DX27" s="2"/>
      <c r="DY27" t="str">
        <f>IF(ISBLANK(Values!$E26), "", "not_applicable")</f>
        <v/>
      </c>
      <c r="DZ27" s="2"/>
      <c r="EA27" s="2"/>
      <c r="EB27" s="2"/>
      <c r="EC27" s="2"/>
      <c r="ED27" s="2"/>
      <c r="EE27" s="2"/>
      <c r="EF27" s="2"/>
      <c r="EG27" s="2"/>
      <c r="EH27" s="2"/>
      <c r="EI27" s="2" t="str">
        <f>IF(ISBLANK(Values!E26),"",Values!$B$31)</f>
        <v/>
      </c>
      <c r="EJ27" s="2"/>
      <c r="EK27" s="2"/>
      <c r="EL27" s="2"/>
      <c r="EM27" s="2"/>
      <c r="EN27" s="2"/>
      <c r="EO27" s="2"/>
      <c r="EP27" s="2"/>
      <c r="EQ27" s="2"/>
      <c r="ER27" s="2"/>
      <c r="ES27" s="2" t="str">
        <f>IF(ISBLANK(Values!E26),"","Amazon Tellus UPS")</f>
        <v/>
      </c>
      <c r="ET27" s="2"/>
      <c r="EU27" s="2"/>
      <c r="EV27" s="2" t="str">
        <f>IF(ISBLANK(Values!E26),"","New")</f>
        <v/>
      </c>
      <c r="EW27" s="2"/>
      <c r="EX27" s="2"/>
      <c r="EY27" s="2"/>
      <c r="EZ27" s="2"/>
      <c r="FA27" s="2"/>
      <c r="FB27" s="2"/>
      <c r="FC27" s="2"/>
      <c r="FD27" s="2"/>
      <c r="FE27" s="2" t="str">
        <f>IF(ISBLANK(Values!E26),"",IF(CO27&lt;&gt;"DEFAULT", "", 3))</f>
        <v/>
      </c>
      <c r="FF27" s="2"/>
      <c r="FG27" s="2"/>
      <c r="FH27" s="2" t="str">
        <f>IF(ISBLANK(Values!E26),"","FALSE")</f>
        <v/>
      </c>
      <c r="FI27" s="2" t="str">
        <f>IF(ISBLANK(Values!E26),"","FALSE")</f>
        <v/>
      </c>
      <c r="FJ27" s="2" t="str">
        <f>IF(ISBLANK(Values!E26),"","FALSE")</f>
        <v/>
      </c>
      <c r="FK27" s="2"/>
      <c r="FL27" s="2"/>
      <c r="FM27" s="2" t="str">
        <f>IF(ISBLANK(Values!E26),"","1")</f>
        <v/>
      </c>
      <c r="FN27" s="2"/>
      <c r="FO27" s="28" t="str">
        <f>IF(ISBLANK(Values!E26),"",IF(Values!J26, Values!$B$4, Values!$B$5))</f>
        <v/>
      </c>
      <c r="FP27" s="2" t="str">
        <f>IF(ISBLANK(Values!E26),"","Percent")</f>
        <v/>
      </c>
      <c r="FQ27" s="2" t="str">
        <f>IF(ISBLANK(Values!E26),"","2")</f>
        <v/>
      </c>
      <c r="FR27" s="2" t="str">
        <f>IF(ISBLANK(Values!E26),"","3")</f>
        <v/>
      </c>
      <c r="FS27" s="2" t="str">
        <f>IF(ISBLANK(Values!E26),"","5")</f>
        <v/>
      </c>
      <c r="FT27" s="2" t="str">
        <f>IF(ISBLANK(Values!E26),"","6")</f>
        <v/>
      </c>
      <c r="FU27" s="2" t="str">
        <f>IF(ISBLANK(Values!E26),"","10")</f>
        <v/>
      </c>
      <c r="FV27" s="2" t="str">
        <f>IF(ISBLANK(Values!E26),"","10")</f>
        <v/>
      </c>
      <c r="FW27" s="2"/>
      <c r="FX27" s="2"/>
      <c r="FY27" s="2"/>
      <c r="FZ27" s="2"/>
      <c r="GA27" s="2"/>
      <c r="GB27" s="2"/>
      <c r="GC27" s="2"/>
      <c r="GD27" s="2"/>
      <c r="GE27" s="2"/>
      <c r="GF27" s="2"/>
      <c r="GG27" s="2"/>
      <c r="GH27" s="2"/>
      <c r="GI27" s="2"/>
      <c r="GJ27" s="2"/>
      <c r="GK27" s="62" t="str">
        <f>K27</f>
        <v/>
      </c>
    </row>
    <row r="28" spans="1:193" s="36" customFormat="1" ht="17" x14ac:dyDescent="0.2">
      <c r="A28" s="2" t="str">
        <f>IF(ISBLANK(Values!E27),"",IF(Values!$B$37="EU","computercomponent","computer"))</f>
        <v/>
      </c>
      <c r="B28" s="34" t="str">
        <f>IF(ISBLANK(Values!E27),"",Values!F27)</f>
        <v/>
      </c>
      <c r="C28" s="30" t="str">
        <f>IF(ISBLANK(Values!E27),"","TellusRem")</f>
        <v/>
      </c>
      <c r="D28" s="29" t="str">
        <f>IF(ISBLANK(Values!E27),"",Values!E27)</f>
        <v/>
      </c>
      <c r="E28" s="2" t="str">
        <f>IF(ISBLANK(Values!E27),"","EAN")</f>
        <v/>
      </c>
      <c r="F28" s="28" t="str">
        <f>IF(ISBLANK(Values!E27),"",IF(Values!J27, SUBSTITUTE(Values!$B$1, "{language}", Values!H27) &amp; " " &amp;Values!$B$3, SUBSTITUTE(Values!$B$2, "{language}", Values!$H27) &amp; " " &amp;Values!$B$3))</f>
        <v/>
      </c>
      <c r="G28" s="30" t="str">
        <f>IF(ISBLANK(Values!E27),"","TellusRem")</f>
        <v/>
      </c>
      <c r="H28" s="2" t="str">
        <f>IF(ISBLANK(Values!E27),"",Values!$B$16)</f>
        <v/>
      </c>
      <c r="I28" s="2" t="str">
        <f>IF(ISBLANK(Values!E27),"","4730574031")</f>
        <v/>
      </c>
      <c r="J28" s="32" t="str">
        <f>IF(ISBLANK(Values!E27),"",Values!F27 )</f>
        <v/>
      </c>
      <c r="K28" s="28" t="str">
        <f>IF(ISBLANK(Values!E27),"",IF(Values!J27, Values!$B$4, Values!$B$5))</f>
        <v/>
      </c>
      <c r="L28" s="28"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2"/>
      <c r="W28" s="30" t="str">
        <f>IF(ISBLANK(Values!E27),"","Child")</f>
        <v/>
      </c>
      <c r="X28" s="30" t="str">
        <f>IF(ISBLANK(Values!E27),"",Values!$B$13)</f>
        <v/>
      </c>
      <c r="Y28" s="32" t="str">
        <f>IF(ISBLANK(Values!E27),"","Size-Color")</f>
        <v/>
      </c>
      <c r="Z28" s="30" t="str">
        <f>IF(ISBLANK(Values!E27),"","variation")</f>
        <v/>
      </c>
      <c r="AA28" s="2" t="str">
        <f>IF(ISBLANK(Values!E27),"",Values!$B$20)</f>
        <v/>
      </c>
      <c r="AB28" s="2" t="str">
        <f>IF(ISBLANK(Values!E27),"",Values!$B$29)</f>
        <v/>
      </c>
      <c r="AC28" s="2"/>
      <c r="AD28" s="2"/>
      <c r="AE28" s="2"/>
      <c r="AF28" s="2"/>
      <c r="AG28" s="2"/>
      <c r="AH28" s="2"/>
      <c r="AI28" s="35" t="str">
        <f>IF(ISBLANK(Values!E27),"",IF(Values!I27,Values!$B$23,Values!$B$33))</f>
        <v/>
      </c>
      <c r="AJ28" s="33" t="str">
        <f>IF(ISBLANK(Values!E27),"",Values!$B$24 &amp;" "&amp;Values!$B$3)</f>
        <v/>
      </c>
      <c r="AK28" s="2" t="str">
        <f>IF(ISBLANK(Values!E27),"",Values!$B$25)</f>
        <v/>
      </c>
      <c r="AL28" s="2" t="str">
        <f>IF(ISBLANK(Values!E27),"",SUBSTITUTE(SUBSTITUTE(IF(Values!$J27, Values!$B$26, Values!$B$33), "{language}", Values!$H27), "{flag}", INDEX(options!$E$1:$E$20, Values!$V27)))</f>
        <v/>
      </c>
      <c r="AM28" s="2" t="str">
        <f>SUBSTITUTE(IF(ISBLANK(Values!E27),"",Values!$B$27), "{model}", Values!$B$3)</f>
        <v/>
      </c>
      <c r="AN28" s="2"/>
      <c r="AO28" s="2"/>
      <c r="AP28" s="2"/>
      <c r="AQ28" s="2"/>
      <c r="AR28" s="2"/>
      <c r="AS28" s="2"/>
      <c r="AT28" s="28" t="str">
        <f>IF(ISBLANK(Values!E27),"",Values!H27)</f>
        <v/>
      </c>
      <c r="AU28" s="2"/>
      <c r="AV28" s="2" t="str">
        <f>IF(ISBLANK(Values!E27),"",IF(Values!J27,"Backlit", "Non-Backlit"))</f>
        <v/>
      </c>
      <c r="AW28" s="2"/>
      <c r="AX28" s="2"/>
      <c r="AY28" s="2"/>
      <c r="AZ28" s="2"/>
      <c r="BA28" s="2"/>
      <c r="BB28" s="2"/>
      <c r="BC28" s="2"/>
      <c r="BD28" s="2"/>
      <c r="BE28" s="2" t="str">
        <f>IF(ISBLANK(Values!E27),"","Professional Audience")</f>
        <v/>
      </c>
      <c r="BF28" s="2" t="str">
        <f>IF(ISBLANK(Values!E27),"","Consumer Audience")</f>
        <v/>
      </c>
      <c r="BG28" s="2" t="str">
        <f>IF(ISBLANK(Values!E27),"","Adults")</f>
        <v/>
      </c>
      <c r="BH28" s="2" t="str">
        <f>IF(ISBLANK(Values!E27),"","People")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IF(ISBLANK(Values!E27),"",Values!$B$11)</f>
        <v/>
      </c>
      <c r="CH28" s="2" t="str">
        <f>IF(ISBLANK(Values!E27),"","GR")</f>
        <v/>
      </c>
      <c r="CI28" s="2" t="str">
        <f>IF(ISBLANK(Values!E27),"",Values!$B$7)</f>
        <v/>
      </c>
      <c r="CJ28" s="2" t="str">
        <f>IF(ISBLANK(Values!E27),"",Values!$B$8)</f>
        <v/>
      </c>
      <c r="CK28" s="2" t="str">
        <f>IF(ISBLANK(Values!E27),"",Values!$B$9)</f>
        <v/>
      </c>
      <c r="CL28" s="2" t="str">
        <f>IF(ISBLANK(Values!E27),"","CM")</f>
        <v/>
      </c>
      <c r="CM28" s="2"/>
      <c r="CN28" s="2"/>
      <c r="CO28" s="2" t="str">
        <f>IF(ISBLANK(Values!E27), "", IF(AND(Values!$B$37=options!$G$2, Values!$C27), "AMAZON_NA", IF(AND(Values!$B$37=options!$G$1, Values!$D27), "AMAZON_EU", "DEFAULT")))</f>
        <v/>
      </c>
      <c r="CP28" s="2" t="str">
        <f>IF(ISBLANK(Values!E27),"",Values!$B$7)</f>
        <v/>
      </c>
      <c r="CQ28" s="2" t="str">
        <f>IF(ISBLANK(Values!E27),"",Values!$B$8)</f>
        <v/>
      </c>
      <c r="CR28" s="2" t="str">
        <f>IF(ISBLANK(Values!E27),"",Values!$B$9)</f>
        <v/>
      </c>
      <c r="CS28" s="2" t="str">
        <f>IF(ISBLANK(Values!E27),"",Values!$B$11)</f>
        <v/>
      </c>
      <c r="CT28" s="2" t="str">
        <f>IF(ISBLANK(Values!E27),"","GR")</f>
        <v/>
      </c>
      <c r="CU28" s="2" t="str">
        <f>IF(ISBLANK(Values!E27),"","CM")</f>
        <v/>
      </c>
      <c r="CV28" s="2" t="str">
        <f>IF(ISBLANK(Values!E27),"",IF(Values!$B$36=options!$F$1,"Denmark", IF(Values!$B$36=options!$F$2, "Danemark",IF(Values!$B$36=options!$F$3, "Dänemark",IF(Values!$B$36=options!$F$4, "Danimarca",IF(Values!$B$36=options!$F$5, "Dinamarca",IF(Values!$B$36=options!$F$6, "Denemarken","" ) ) ) ) )))</f>
        <v/>
      </c>
      <c r="CW28" s="2"/>
      <c r="CX28" s="2"/>
      <c r="CY28" s="2"/>
      <c r="CZ28" s="2" t="str">
        <f>IF(ISBLANK(Values!E27),"","No")</f>
        <v/>
      </c>
      <c r="DA28" s="2" t="str">
        <f>IF(ISBLANK(Values!E27),"","No")</f>
        <v/>
      </c>
      <c r="DB28" s="2"/>
      <c r="DC28" s="2"/>
      <c r="DD28" s="2"/>
      <c r="DE28" s="2"/>
      <c r="DF28" s="2"/>
      <c r="DG28" s="2"/>
      <c r="DH28" s="2"/>
      <c r="DI28" s="2"/>
      <c r="DJ28" s="2"/>
      <c r="DK28" s="2"/>
      <c r="DL28" s="2"/>
      <c r="DM28" s="2"/>
      <c r="DN28" s="2"/>
      <c r="DO28" s="2" t="str">
        <f>IF(ISBLANK(Values!E27),"","Parts")</f>
        <v/>
      </c>
      <c r="DP28" s="2" t="str">
        <f>IF(ISBLANK(Values!E27),"",Values!$B$31)</f>
        <v/>
      </c>
      <c r="DQ28" s="2"/>
      <c r="DR28" s="2"/>
      <c r="DS28" s="2"/>
      <c r="DT28" s="2"/>
      <c r="DU28" s="2"/>
      <c r="DV28" s="2"/>
      <c r="DW28" s="2"/>
      <c r="DX28" s="2"/>
      <c r="DY28" t="str">
        <f>IF(ISBLANK(Values!$E27), "", "not_applicable")</f>
        <v/>
      </c>
      <c r="DZ28" s="2"/>
      <c r="EA28" s="2"/>
      <c r="EB28" s="2"/>
      <c r="EC28" s="2"/>
      <c r="ED28" s="2"/>
      <c r="EE28" s="2"/>
      <c r="EF28" s="2"/>
      <c r="EG28" s="2"/>
      <c r="EH28" s="2"/>
      <c r="EI28" s="2" t="str">
        <f>IF(ISBLANK(Values!E27),"",Values!$B$31)</f>
        <v/>
      </c>
      <c r="EJ28" s="2"/>
      <c r="EK28" s="2"/>
      <c r="EL28" s="2"/>
      <c r="EM28" s="2"/>
      <c r="EN28" s="2"/>
      <c r="EO28" s="2"/>
      <c r="EP28" s="2"/>
      <c r="EQ28" s="2"/>
      <c r="ER28" s="2"/>
      <c r="ES28" s="2" t="str">
        <f>IF(ISBLANK(Values!E27),"","Amazon Tellus UPS")</f>
        <v/>
      </c>
      <c r="ET28" s="2"/>
      <c r="EU28" s="2"/>
      <c r="EV28" s="2" t="str">
        <f>IF(ISBLANK(Values!E27),"","New")</f>
        <v/>
      </c>
      <c r="EW28" s="2"/>
      <c r="EX28" s="2"/>
      <c r="EY28" s="2"/>
      <c r="EZ28" s="2"/>
      <c r="FA28" s="2"/>
      <c r="FB28" s="2"/>
      <c r="FC28" s="2"/>
      <c r="FD28" s="2"/>
      <c r="FE28" s="2" t="str">
        <f>IF(ISBLANK(Values!E27),"",IF(CO28&lt;&gt;"DEFAULT", "", 3))</f>
        <v/>
      </c>
      <c r="FF28" s="2"/>
      <c r="FG28" s="2"/>
      <c r="FH28" s="2" t="str">
        <f>IF(ISBLANK(Values!E27),"","FALSE")</f>
        <v/>
      </c>
      <c r="FI28" s="2" t="str">
        <f>IF(ISBLANK(Values!E27),"","FALSE")</f>
        <v/>
      </c>
      <c r="FJ28" s="2" t="str">
        <f>IF(ISBLANK(Values!E27),"","FALSE")</f>
        <v/>
      </c>
      <c r="FK28" s="2"/>
      <c r="FL28" s="2"/>
      <c r="FM28" s="2" t="str">
        <f>IF(ISBLANK(Values!E27),"","1")</f>
        <v/>
      </c>
      <c r="FN28" s="2"/>
      <c r="FO28" s="28" t="str">
        <f>IF(ISBLANK(Values!E27),"",IF(Values!J27, Values!$B$4, Values!$B$5))</f>
        <v/>
      </c>
      <c r="FP28" s="2" t="str">
        <f>IF(ISBLANK(Values!E27),"","Percent")</f>
        <v/>
      </c>
      <c r="FQ28" s="2" t="str">
        <f>IF(ISBLANK(Values!E27),"","2")</f>
        <v/>
      </c>
      <c r="FR28" s="2" t="str">
        <f>IF(ISBLANK(Values!E27),"","3")</f>
        <v/>
      </c>
      <c r="FS28" s="2" t="str">
        <f>IF(ISBLANK(Values!E27),"","5")</f>
        <v/>
      </c>
      <c r="FT28" s="2" t="str">
        <f>IF(ISBLANK(Values!E27),"","6")</f>
        <v/>
      </c>
      <c r="FU28" s="2" t="str">
        <f>IF(ISBLANK(Values!E27),"","10")</f>
        <v/>
      </c>
      <c r="FV28" s="2" t="str">
        <f>IF(ISBLANK(Values!E27),"","10")</f>
        <v/>
      </c>
      <c r="FW28" s="2"/>
      <c r="FX28" s="2"/>
      <c r="FY28" s="2"/>
      <c r="FZ28" s="2"/>
      <c r="GA28" s="2"/>
      <c r="GB28" s="2"/>
      <c r="GC28" s="2"/>
      <c r="GD28" s="2"/>
      <c r="GE28" s="2"/>
      <c r="GF28" s="2"/>
      <c r="GG28" s="2"/>
      <c r="GH28" s="2"/>
      <c r="GI28" s="2"/>
      <c r="GJ28" s="2"/>
      <c r="GK28" s="62" t="str">
        <f>K28</f>
        <v/>
      </c>
    </row>
    <row r="29" spans="1:193" s="36" customFormat="1" ht="17" x14ac:dyDescent="0.2">
      <c r="A29" s="2" t="str">
        <f>IF(ISBLANK(Values!E28),"",IF(Values!$B$37="EU","computercomponent","computer"))</f>
        <v/>
      </c>
      <c r="B29" s="34" t="str">
        <f>IF(ISBLANK(Values!E28),"",Values!F28)</f>
        <v/>
      </c>
      <c r="C29" s="30" t="str">
        <f>IF(ISBLANK(Values!E28),"","TellusRem")</f>
        <v/>
      </c>
      <c r="D29" s="29" t="str">
        <f>IF(ISBLANK(Values!E28),"",Values!E28)</f>
        <v/>
      </c>
      <c r="E29" s="2" t="str">
        <f>IF(ISBLANK(Values!E28),"","EAN")</f>
        <v/>
      </c>
      <c r="F29" s="28" t="str">
        <f>IF(ISBLANK(Values!E28),"",IF(Values!J28, SUBSTITUTE(Values!$B$1, "{language}", Values!H28) &amp; " " &amp;Values!$B$3, SUBSTITUTE(Values!$B$2, "{language}", Values!$H28) &amp; " " &amp;Values!$B$3))</f>
        <v/>
      </c>
      <c r="G29" s="30" t="str">
        <f>IF(ISBLANK(Values!E28),"","TellusRem")</f>
        <v/>
      </c>
      <c r="H29" s="2" t="str">
        <f>IF(ISBLANK(Values!E28),"",Values!$B$16)</f>
        <v/>
      </c>
      <c r="I29" s="2" t="str">
        <f>IF(ISBLANK(Values!E28),"","4730574031")</f>
        <v/>
      </c>
      <c r="J29" s="32" t="str">
        <f>IF(ISBLANK(Values!E28),"",Values!F28 )</f>
        <v/>
      </c>
      <c r="K29" s="28" t="str">
        <f>IF(ISBLANK(Values!E28),"",IF(Values!J28, Values!$B$4, Values!$B$5))</f>
        <v/>
      </c>
      <c r="L29" s="28"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2"/>
      <c r="W29" s="30" t="str">
        <f>IF(ISBLANK(Values!E28),"","Child")</f>
        <v/>
      </c>
      <c r="X29" s="30" t="str">
        <f>IF(ISBLANK(Values!E28),"",Values!$B$13)</f>
        <v/>
      </c>
      <c r="Y29" s="32" t="str">
        <f>IF(ISBLANK(Values!E28),"","Size-Color")</f>
        <v/>
      </c>
      <c r="Z29" s="30" t="str">
        <f>IF(ISBLANK(Values!E28),"","variation")</f>
        <v/>
      </c>
      <c r="AA29" s="2" t="str">
        <f>IF(ISBLANK(Values!E28),"",Values!$B$20)</f>
        <v/>
      </c>
      <c r="AB29" s="2" t="str">
        <f>IF(ISBLANK(Values!E28),"",Values!$B$29)</f>
        <v/>
      </c>
      <c r="AC29" s="2"/>
      <c r="AD29" s="2"/>
      <c r="AE29" s="2"/>
      <c r="AF29" s="2"/>
      <c r="AG29" s="2"/>
      <c r="AH29" s="2"/>
      <c r="AI29" s="35" t="str">
        <f>IF(ISBLANK(Values!E28),"",IF(Values!I28,Values!$B$23,Values!$B$33))</f>
        <v/>
      </c>
      <c r="AJ29" s="33" t="str">
        <f>IF(ISBLANK(Values!E28),"",Values!$B$24 &amp;" "&amp;Values!$B$3)</f>
        <v/>
      </c>
      <c r="AK29" s="2" t="str">
        <f>IF(ISBLANK(Values!E28),"",Values!$B$25)</f>
        <v/>
      </c>
      <c r="AL29" s="2" t="str">
        <f>IF(ISBLANK(Values!E28),"",SUBSTITUTE(SUBSTITUTE(IF(Values!$J28, Values!$B$26, Values!$B$33), "{language}", Values!$H28), "{flag}", INDEX(options!$E$1:$E$20, Values!$V28)))</f>
        <v/>
      </c>
      <c r="AM29" s="2" t="str">
        <f>SUBSTITUTE(IF(ISBLANK(Values!E28),"",Values!$B$27), "{model}", Values!$B$3)</f>
        <v/>
      </c>
      <c r="AN29" s="2"/>
      <c r="AO29" s="2"/>
      <c r="AP29" s="2"/>
      <c r="AQ29" s="2"/>
      <c r="AR29" s="2"/>
      <c r="AS29" s="2"/>
      <c r="AT29" s="28" t="str">
        <f>IF(ISBLANK(Values!E28),"",Values!H28)</f>
        <v/>
      </c>
      <c r="AU29" s="2"/>
      <c r="AV29" s="2" t="str">
        <f>IF(ISBLANK(Values!E28),"",IF(Values!J28,"Backlit", "Non-Backlit"))</f>
        <v/>
      </c>
      <c r="AW29" s="2"/>
      <c r="AX29" s="2"/>
      <c r="AY29" s="2"/>
      <c r="AZ29" s="2"/>
      <c r="BA29" s="2"/>
      <c r="BB29" s="2"/>
      <c r="BC29" s="2"/>
      <c r="BD29" s="2"/>
      <c r="BE29" s="2" t="str">
        <f>IF(ISBLANK(Values!E28),"","Professional Audience")</f>
        <v/>
      </c>
      <c r="BF29" s="2" t="str">
        <f>IF(ISBLANK(Values!E28),"","Consumer Audience")</f>
        <v/>
      </c>
      <c r="BG29" s="2" t="str">
        <f>IF(ISBLANK(Values!E28),"","Adults")</f>
        <v/>
      </c>
      <c r="BH29" s="2" t="str">
        <f>IF(ISBLANK(Values!E28),"","People")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IF(ISBLANK(Values!E28),"",Values!$B$11)</f>
        <v/>
      </c>
      <c r="CH29" s="2" t="str">
        <f>IF(ISBLANK(Values!E28),"","GR")</f>
        <v/>
      </c>
      <c r="CI29" s="2" t="str">
        <f>IF(ISBLANK(Values!E28),"",Values!$B$7)</f>
        <v/>
      </c>
      <c r="CJ29" s="2" t="str">
        <f>IF(ISBLANK(Values!E28),"",Values!$B$8)</f>
        <v/>
      </c>
      <c r="CK29" s="2" t="str">
        <f>IF(ISBLANK(Values!E28),"",Values!$B$9)</f>
        <v/>
      </c>
      <c r="CL29" s="2" t="str">
        <f>IF(ISBLANK(Values!E28),"","CM")</f>
        <v/>
      </c>
      <c r="CM29" s="2"/>
      <c r="CN29" s="2"/>
      <c r="CO29" s="2" t="str">
        <f>IF(ISBLANK(Values!E28), "", IF(AND(Values!$B$37=options!$G$2, Values!$C28), "AMAZON_NA", IF(AND(Values!$B$37=options!$G$1, Values!$D28), "AMAZON_EU", "DEFAULT")))</f>
        <v/>
      </c>
      <c r="CP29" s="2" t="str">
        <f>IF(ISBLANK(Values!E28),"",Values!$B$7)</f>
        <v/>
      </c>
      <c r="CQ29" s="2" t="str">
        <f>IF(ISBLANK(Values!E28),"",Values!$B$8)</f>
        <v/>
      </c>
      <c r="CR29" s="2" t="str">
        <f>IF(ISBLANK(Values!E28),"",Values!$B$9)</f>
        <v/>
      </c>
      <c r="CS29" s="2" t="str">
        <f>IF(ISBLANK(Values!E28),"",Values!$B$11)</f>
        <v/>
      </c>
      <c r="CT29" s="2" t="str">
        <f>IF(ISBLANK(Values!E28),"","GR")</f>
        <v/>
      </c>
      <c r="CU29" s="2" t="str">
        <f>IF(ISBLANK(Values!E28),"","CM")</f>
        <v/>
      </c>
      <c r="CV29" s="2" t="str">
        <f>IF(ISBLANK(Values!E28),"",IF(Values!$B$36=options!$F$1,"Denmark", IF(Values!$B$36=options!$F$2, "Danemark",IF(Values!$B$36=options!$F$3, "Dänemark",IF(Values!$B$36=options!$F$4, "Danimarca",IF(Values!$B$36=options!$F$5, "Dinamarca",IF(Values!$B$36=options!$F$6, "Denemarken","" ) ) ) ) )))</f>
        <v/>
      </c>
      <c r="CW29" s="2"/>
      <c r="CX29" s="2"/>
      <c r="CY29" s="2"/>
      <c r="CZ29" s="2" t="str">
        <f>IF(ISBLANK(Values!E28),"","No")</f>
        <v/>
      </c>
      <c r="DA29" s="2" t="str">
        <f>IF(ISBLANK(Values!E28),"","No")</f>
        <v/>
      </c>
      <c r="DB29" s="2"/>
      <c r="DC29" s="2"/>
      <c r="DD29" s="2"/>
      <c r="DE29" s="2"/>
      <c r="DF29" s="2"/>
      <c r="DG29" s="2"/>
      <c r="DH29" s="2"/>
      <c r="DI29" s="2"/>
      <c r="DJ29" s="2"/>
      <c r="DK29" s="2"/>
      <c r="DL29" s="2"/>
      <c r="DM29" s="2"/>
      <c r="DN29" s="2"/>
      <c r="DO29" s="2" t="str">
        <f>IF(ISBLANK(Values!E28),"","Parts")</f>
        <v/>
      </c>
      <c r="DP29" s="2" t="str">
        <f>IF(ISBLANK(Values!E28),"",Values!$B$31)</f>
        <v/>
      </c>
      <c r="DQ29" s="2"/>
      <c r="DR29" s="2"/>
      <c r="DS29" s="2"/>
      <c r="DT29" s="2"/>
      <c r="DU29" s="2"/>
      <c r="DV29" s="2"/>
      <c r="DW29" s="2"/>
      <c r="DX29" s="2"/>
      <c r="DY29" t="str">
        <f>IF(ISBLANK(Values!$E28), "", "not_applicable")</f>
        <v/>
      </c>
      <c r="DZ29" s="2"/>
      <c r="EA29" s="2"/>
      <c r="EB29" s="2"/>
      <c r="EC29" s="2"/>
      <c r="ED29" s="2"/>
      <c r="EE29" s="2"/>
      <c r="EF29" s="2"/>
      <c r="EG29" s="2"/>
      <c r="EH29" s="2"/>
      <c r="EI29" s="2" t="str">
        <f>IF(ISBLANK(Values!E28),"",Values!$B$31)</f>
        <v/>
      </c>
      <c r="EJ29" s="2"/>
      <c r="EK29" s="2"/>
      <c r="EL29" s="2"/>
      <c r="EM29" s="2"/>
      <c r="EN29" s="2"/>
      <c r="EO29" s="2"/>
      <c r="EP29" s="2"/>
      <c r="EQ29" s="2"/>
      <c r="ER29" s="2"/>
      <c r="ES29" s="2" t="str">
        <f>IF(ISBLANK(Values!E28),"","Amazon Tellus UPS")</f>
        <v/>
      </c>
      <c r="ET29" s="2"/>
      <c r="EU29" s="2"/>
      <c r="EV29" s="2" t="str">
        <f>IF(ISBLANK(Values!E28),"","New")</f>
        <v/>
      </c>
      <c r="EW29" s="2"/>
      <c r="EX29" s="2"/>
      <c r="EY29" s="2"/>
      <c r="EZ29" s="2"/>
      <c r="FA29" s="2"/>
      <c r="FB29" s="2"/>
      <c r="FC29" s="2"/>
      <c r="FD29" s="2"/>
      <c r="FE29" s="2" t="str">
        <f>IF(ISBLANK(Values!E28),"",IF(CO29&lt;&gt;"DEFAULT", "", 3))</f>
        <v/>
      </c>
      <c r="FF29" s="2"/>
      <c r="FG29" s="2"/>
      <c r="FH29" s="2" t="str">
        <f>IF(ISBLANK(Values!E28),"","FALSE")</f>
        <v/>
      </c>
      <c r="FI29" s="2" t="str">
        <f>IF(ISBLANK(Values!E28),"","FALSE")</f>
        <v/>
      </c>
      <c r="FJ29" s="2" t="str">
        <f>IF(ISBLANK(Values!E28),"","FALSE")</f>
        <v/>
      </c>
      <c r="FK29" s="2"/>
      <c r="FL29" s="2"/>
      <c r="FM29" s="2" t="str">
        <f>IF(ISBLANK(Values!E28),"","1")</f>
        <v/>
      </c>
      <c r="FN29" s="2"/>
      <c r="FO29" s="28" t="str">
        <f>IF(ISBLANK(Values!E28),"",IF(Values!J28, Values!$B$4, Values!$B$5))</f>
        <v/>
      </c>
      <c r="FP29" s="2" t="str">
        <f>IF(ISBLANK(Values!E28),"","Percent")</f>
        <v/>
      </c>
      <c r="FQ29" s="2" t="str">
        <f>IF(ISBLANK(Values!E28),"","2")</f>
        <v/>
      </c>
      <c r="FR29" s="2" t="str">
        <f>IF(ISBLANK(Values!E28),"","3")</f>
        <v/>
      </c>
      <c r="FS29" s="2" t="str">
        <f>IF(ISBLANK(Values!E28),"","5")</f>
        <v/>
      </c>
      <c r="FT29" s="2" t="str">
        <f>IF(ISBLANK(Values!E28),"","6")</f>
        <v/>
      </c>
      <c r="FU29" s="2" t="str">
        <f>IF(ISBLANK(Values!E28),"","10")</f>
        <v/>
      </c>
      <c r="FV29" s="2" t="str">
        <f>IF(ISBLANK(Values!E28),"","10")</f>
        <v/>
      </c>
      <c r="FW29" s="2"/>
      <c r="FX29" s="2"/>
      <c r="FY29" s="2"/>
      <c r="FZ29" s="2"/>
      <c r="GA29" s="2"/>
      <c r="GB29" s="2"/>
      <c r="GC29" s="2"/>
      <c r="GD29" s="2"/>
      <c r="GE29" s="2"/>
      <c r="GF29" s="2"/>
      <c r="GG29" s="2"/>
      <c r="GH29" s="2"/>
      <c r="GI29" s="2"/>
      <c r="GJ29" s="2"/>
      <c r="GK29" s="62" t="str">
        <f>K29</f>
        <v/>
      </c>
    </row>
    <row r="30" spans="1:193" s="36" customFormat="1" ht="17" x14ac:dyDescent="0.2">
      <c r="A30" s="2" t="str">
        <f>IF(ISBLANK(Values!E29),"",IF(Values!$B$37="EU","computercomponent","computer"))</f>
        <v/>
      </c>
      <c r="B30" s="34" t="str">
        <f>IF(ISBLANK(Values!E29),"",Values!F29)</f>
        <v/>
      </c>
      <c r="C30" s="30" t="str">
        <f>IF(ISBLANK(Values!E29),"","TellusRem")</f>
        <v/>
      </c>
      <c r="D30" s="29" t="str">
        <f>IF(ISBLANK(Values!E29),"",Values!E29)</f>
        <v/>
      </c>
      <c r="E30" s="2" t="str">
        <f>IF(ISBLANK(Values!E29),"","EAN")</f>
        <v/>
      </c>
      <c r="F30" s="28" t="str">
        <f>IF(ISBLANK(Values!E29),"",IF(Values!J29, SUBSTITUTE(Values!$B$1, "{language}", Values!H29) &amp; " " &amp;Values!$B$3, SUBSTITUTE(Values!$B$2, "{language}", Values!$H29) &amp; " " &amp;Values!$B$3))</f>
        <v/>
      </c>
      <c r="G30" s="30" t="str">
        <f>IF(ISBLANK(Values!E29),"","TellusRem")</f>
        <v/>
      </c>
      <c r="H30" s="2" t="str">
        <f>IF(ISBLANK(Values!E29),"",Values!$B$16)</f>
        <v/>
      </c>
      <c r="I30" s="2" t="str">
        <f>IF(ISBLANK(Values!E29),"","4730574031")</f>
        <v/>
      </c>
      <c r="J30" s="32" t="str">
        <f>IF(ISBLANK(Values!E29),"",Values!F29 )</f>
        <v/>
      </c>
      <c r="K30" s="28" t="str">
        <f>IF(ISBLANK(Values!E29),"",IF(Values!J29, Values!$B$4, Values!$B$5))</f>
        <v/>
      </c>
      <c r="L30" s="28"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2"/>
      <c r="W30" s="30" t="str">
        <f>IF(ISBLANK(Values!E29),"","Child")</f>
        <v/>
      </c>
      <c r="X30" s="30" t="str">
        <f>IF(ISBLANK(Values!E29),"",Values!$B$13)</f>
        <v/>
      </c>
      <c r="Y30" s="32" t="str">
        <f>IF(ISBLANK(Values!E29),"","Size-Color")</f>
        <v/>
      </c>
      <c r="Z30" s="30" t="str">
        <f>IF(ISBLANK(Values!E29),"","variation")</f>
        <v/>
      </c>
      <c r="AA30" s="2" t="str">
        <f>IF(ISBLANK(Values!E29),"",Values!$B$20)</f>
        <v/>
      </c>
      <c r="AB30" s="2" t="str">
        <f>IF(ISBLANK(Values!E29),"",Values!$B$29)</f>
        <v/>
      </c>
      <c r="AC30" s="2"/>
      <c r="AD30" s="2"/>
      <c r="AE30" s="2"/>
      <c r="AF30" s="2"/>
      <c r="AG30" s="2"/>
      <c r="AH30" s="2"/>
      <c r="AI30" s="35" t="str">
        <f>IF(ISBLANK(Values!E29),"",IF(Values!I29,Values!$B$23,Values!$B$33))</f>
        <v/>
      </c>
      <c r="AJ30" s="33" t="str">
        <f>IF(ISBLANK(Values!E29),"",Values!$B$24 &amp;" "&amp;Values!$B$3)</f>
        <v/>
      </c>
      <c r="AK30" s="2" t="str">
        <f>IF(ISBLANK(Values!E29),"",Values!$B$25)</f>
        <v/>
      </c>
      <c r="AL30" s="2" t="str">
        <f>IF(ISBLANK(Values!E29),"",SUBSTITUTE(SUBSTITUTE(IF(Values!$J29, Values!$B$26, Values!$B$33), "{language}", Values!$H29), "{flag}", INDEX(options!$E$1:$E$20, Values!$V29)))</f>
        <v/>
      </c>
      <c r="AM30" s="2" t="str">
        <f>SUBSTITUTE(IF(ISBLANK(Values!E29),"",Values!$B$27), "{model}", Values!$B$3)</f>
        <v/>
      </c>
      <c r="AN30" s="2"/>
      <c r="AO30" s="2"/>
      <c r="AP30" s="2"/>
      <c r="AQ30" s="2"/>
      <c r="AR30" s="2"/>
      <c r="AS30" s="2"/>
      <c r="AT30" s="28" t="str">
        <f>IF(ISBLANK(Values!E29),"",Values!H29)</f>
        <v/>
      </c>
      <c r="AU30" s="2"/>
      <c r="AV30" s="2" t="str">
        <f>IF(ISBLANK(Values!E29),"",IF(Values!J29,"Backlit", "Non-Backlit"))</f>
        <v/>
      </c>
      <c r="AW30" s="2"/>
      <c r="AX30" s="2"/>
      <c r="AY30" s="2"/>
      <c r="AZ30" s="2"/>
      <c r="BA30" s="2"/>
      <c r="BB30" s="2"/>
      <c r="BC30" s="2"/>
      <c r="BD30" s="2"/>
      <c r="BE30" s="2" t="str">
        <f>IF(ISBLANK(Values!E29),"","Professional Audience")</f>
        <v/>
      </c>
      <c r="BF30" s="2" t="str">
        <f>IF(ISBLANK(Values!E29),"","Consumer Audience")</f>
        <v/>
      </c>
      <c r="BG30" s="2" t="str">
        <f>IF(ISBLANK(Values!E29),"","Adults")</f>
        <v/>
      </c>
      <c r="BH30" s="2" t="str">
        <f>IF(ISBLANK(Values!E29),"","People")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IF(ISBLANK(Values!E29),"",Values!$B$11)</f>
        <v/>
      </c>
      <c r="CH30" s="2" t="str">
        <f>IF(ISBLANK(Values!E29),"","GR")</f>
        <v/>
      </c>
      <c r="CI30" s="2" t="str">
        <f>IF(ISBLANK(Values!E29),"",Values!$B$7)</f>
        <v/>
      </c>
      <c r="CJ30" s="2" t="str">
        <f>IF(ISBLANK(Values!E29),"",Values!$B$8)</f>
        <v/>
      </c>
      <c r="CK30" s="2" t="str">
        <f>IF(ISBLANK(Values!E29),"",Values!$B$9)</f>
        <v/>
      </c>
      <c r="CL30" s="2" t="str">
        <f>IF(ISBLANK(Values!E29),"","CM")</f>
        <v/>
      </c>
      <c r="CM30" s="2"/>
      <c r="CN30" s="2"/>
      <c r="CO30" s="2" t="str">
        <f>IF(ISBLANK(Values!E29), "", IF(AND(Values!$B$37=options!$G$2, Values!$C29), "AMAZON_NA", IF(AND(Values!$B$37=options!$G$1, Values!$D29), "AMAZON_EU", "DEFAULT")))</f>
        <v/>
      </c>
      <c r="CP30" s="2" t="str">
        <f>IF(ISBLANK(Values!E29),"",Values!$B$7)</f>
        <v/>
      </c>
      <c r="CQ30" s="2" t="str">
        <f>IF(ISBLANK(Values!E29),"",Values!$B$8)</f>
        <v/>
      </c>
      <c r="CR30" s="2" t="str">
        <f>IF(ISBLANK(Values!E29),"",Values!$B$9)</f>
        <v/>
      </c>
      <c r="CS30" s="2" t="str">
        <f>IF(ISBLANK(Values!E29),"",Values!$B$11)</f>
        <v/>
      </c>
      <c r="CT30" s="2" t="str">
        <f>IF(ISBLANK(Values!E29),"","GR")</f>
        <v/>
      </c>
      <c r="CU30" s="2" t="str">
        <f>IF(ISBLANK(Values!E29),"","CM")</f>
        <v/>
      </c>
      <c r="CV30" s="2" t="str">
        <f>IF(ISBLANK(Values!E29),"",IF(Values!$B$36=options!$F$1,"Denmark", IF(Values!$B$36=options!$F$2, "Danemark",IF(Values!$B$36=options!$F$3, "Dänemark",IF(Values!$B$36=options!$F$4, "Danimarca",IF(Values!$B$36=options!$F$5, "Dinamarca",IF(Values!$B$36=options!$F$6, "Denemarken","" ) ) ) ) )))</f>
        <v/>
      </c>
      <c r="CW30" s="2"/>
      <c r="CX30" s="2"/>
      <c r="CY30" s="2"/>
      <c r="CZ30" s="2" t="str">
        <f>IF(ISBLANK(Values!E29),"","No")</f>
        <v/>
      </c>
      <c r="DA30" s="2" t="str">
        <f>IF(ISBLANK(Values!E29),"","No")</f>
        <v/>
      </c>
      <c r="DB30" s="2"/>
      <c r="DC30" s="2"/>
      <c r="DD30" s="2"/>
      <c r="DE30" s="2"/>
      <c r="DF30" s="2"/>
      <c r="DG30" s="2"/>
      <c r="DH30" s="2"/>
      <c r="DI30" s="2"/>
      <c r="DJ30" s="2"/>
      <c r="DK30" s="2"/>
      <c r="DL30" s="2"/>
      <c r="DM30" s="2"/>
      <c r="DN30" s="2"/>
      <c r="DO30" s="2" t="str">
        <f>IF(ISBLANK(Values!E29),"","Parts")</f>
        <v/>
      </c>
      <c r="DP30" s="2" t="str">
        <f>IF(ISBLANK(Values!E29),"",Values!$B$31)</f>
        <v/>
      </c>
      <c r="DQ30" s="2"/>
      <c r="DR30" s="2"/>
      <c r="DS30" s="2"/>
      <c r="DT30" s="2"/>
      <c r="DU30" s="2"/>
      <c r="DV30" s="2"/>
      <c r="DW30" s="2"/>
      <c r="DX30" s="2"/>
      <c r="DY30" t="str">
        <f>IF(ISBLANK(Values!$E29), "", "not_applicable")</f>
        <v/>
      </c>
      <c r="DZ30" s="2"/>
      <c r="EA30" s="2"/>
      <c r="EB30" s="2"/>
      <c r="EC30" s="2"/>
      <c r="ED30" s="2"/>
      <c r="EE30" s="2"/>
      <c r="EF30" s="2"/>
      <c r="EG30" s="2"/>
      <c r="EH30" s="2"/>
      <c r="EI30" s="2" t="str">
        <f>IF(ISBLANK(Values!E29),"",Values!$B$31)</f>
        <v/>
      </c>
      <c r="EJ30" s="2"/>
      <c r="EK30" s="2"/>
      <c r="EL30" s="2"/>
      <c r="EM30" s="2"/>
      <c r="EN30" s="2"/>
      <c r="EO30" s="2"/>
      <c r="EP30" s="2"/>
      <c r="EQ30" s="2"/>
      <c r="ER30" s="2"/>
      <c r="ES30" s="2" t="str">
        <f>IF(ISBLANK(Values!E29),"","Amazon Tellus UPS")</f>
        <v/>
      </c>
      <c r="ET30" s="2"/>
      <c r="EU30" s="2"/>
      <c r="EV30" s="2" t="str">
        <f>IF(ISBLANK(Values!E29),"","New")</f>
        <v/>
      </c>
      <c r="EW30" s="2"/>
      <c r="EX30" s="2"/>
      <c r="EY30" s="2"/>
      <c r="EZ30" s="2"/>
      <c r="FA30" s="2"/>
      <c r="FB30" s="2"/>
      <c r="FC30" s="2"/>
      <c r="FD30" s="2"/>
      <c r="FE30" s="2" t="str">
        <f>IF(ISBLANK(Values!E29),"",IF(CO30&lt;&gt;"DEFAULT", "", 3))</f>
        <v/>
      </c>
      <c r="FF30" s="2"/>
      <c r="FG30" s="2"/>
      <c r="FH30" s="2" t="str">
        <f>IF(ISBLANK(Values!E29),"","FALSE")</f>
        <v/>
      </c>
      <c r="FI30" s="2" t="str">
        <f>IF(ISBLANK(Values!E29),"","FALSE")</f>
        <v/>
      </c>
      <c r="FJ30" s="2" t="str">
        <f>IF(ISBLANK(Values!E29),"","FALSE")</f>
        <v/>
      </c>
      <c r="FK30" s="2"/>
      <c r="FL30" s="2"/>
      <c r="FM30" s="2" t="str">
        <f>IF(ISBLANK(Values!E29),"","1")</f>
        <v/>
      </c>
      <c r="FN30" s="2"/>
      <c r="FO30" s="28" t="str">
        <f>IF(ISBLANK(Values!E29),"",IF(Values!J29, Values!$B$4, Values!$B$5))</f>
        <v/>
      </c>
      <c r="FP30" s="2" t="str">
        <f>IF(ISBLANK(Values!E29),"","Percent")</f>
        <v/>
      </c>
      <c r="FQ30" s="2" t="str">
        <f>IF(ISBLANK(Values!E29),"","2")</f>
        <v/>
      </c>
      <c r="FR30" s="2" t="str">
        <f>IF(ISBLANK(Values!E29),"","3")</f>
        <v/>
      </c>
      <c r="FS30" s="2" t="str">
        <f>IF(ISBLANK(Values!E29),"","5")</f>
        <v/>
      </c>
      <c r="FT30" s="2" t="str">
        <f>IF(ISBLANK(Values!E29),"","6")</f>
        <v/>
      </c>
      <c r="FU30" s="2" t="str">
        <f>IF(ISBLANK(Values!E29),"","10")</f>
        <v/>
      </c>
      <c r="FV30" s="2" t="str">
        <f>IF(ISBLANK(Values!E29),"","10")</f>
        <v/>
      </c>
      <c r="FW30" s="2"/>
      <c r="FX30" s="2"/>
      <c r="FY30" s="2"/>
      <c r="FZ30" s="2"/>
      <c r="GA30" s="2"/>
      <c r="GB30" s="2"/>
      <c r="GC30" s="2"/>
      <c r="GD30" s="2"/>
      <c r="GE30" s="2"/>
      <c r="GF30" s="2"/>
      <c r="GG30" s="2"/>
      <c r="GH30" s="2"/>
      <c r="GI30" s="2"/>
      <c r="GJ30" s="2"/>
      <c r="GK30" s="62" t="str">
        <f>K30</f>
        <v/>
      </c>
    </row>
    <row r="31" spans="1:193" s="36" customFormat="1" ht="17" x14ac:dyDescent="0.2">
      <c r="A31" s="2" t="str">
        <f>IF(ISBLANK(Values!E30),"",IF(Values!$B$37="EU","computercomponent","computer"))</f>
        <v/>
      </c>
      <c r="B31" s="34" t="str">
        <f>IF(ISBLANK(Values!E30),"",Values!F30)</f>
        <v/>
      </c>
      <c r="C31" s="30" t="str">
        <f>IF(ISBLANK(Values!E30),"","TellusRem")</f>
        <v/>
      </c>
      <c r="D31" s="29" t="str">
        <f>IF(ISBLANK(Values!E30),"",Values!E30)</f>
        <v/>
      </c>
      <c r="E31" s="2" t="str">
        <f>IF(ISBLANK(Values!E30),"","EAN")</f>
        <v/>
      </c>
      <c r="F31" s="28" t="str">
        <f>IF(ISBLANK(Values!E30),"",IF(Values!J30, SUBSTITUTE(Values!$B$1, "{language}", Values!H30) &amp; " " &amp;Values!$B$3, SUBSTITUTE(Values!$B$2, "{language}", Values!$H30) &amp; " " &amp;Values!$B$3))</f>
        <v/>
      </c>
      <c r="G31" s="30" t="str">
        <f>IF(ISBLANK(Values!E30),"","TellusRem")</f>
        <v/>
      </c>
      <c r="H31" s="2" t="str">
        <f>IF(ISBLANK(Values!E30),"",Values!$B$16)</f>
        <v/>
      </c>
      <c r="I31" s="2" t="str">
        <f>IF(ISBLANK(Values!E30),"","4730574031")</f>
        <v/>
      </c>
      <c r="J31" s="32" t="str">
        <f>IF(ISBLANK(Values!E30),"",Values!F30 )</f>
        <v/>
      </c>
      <c r="K31" s="28" t="str">
        <f>IF(ISBLANK(Values!E30),"",IF(Values!J30, Values!$B$4, Values!$B$5))</f>
        <v/>
      </c>
      <c r="L31" s="28"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2"/>
      <c r="W31" s="30" t="str">
        <f>IF(ISBLANK(Values!E30),"","Child")</f>
        <v/>
      </c>
      <c r="X31" s="30" t="str">
        <f>IF(ISBLANK(Values!E30),"",Values!$B$13)</f>
        <v/>
      </c>
      <c r="Y31" s="32" t="str">
        <f>IF(ISBLANK(Values!E30),"","Size-Color")</f>
        <v/>
      </c>
      <c r="Z31" s="30" t="str">
        <f>IF(ISBLANK(Values!E30),"","variation")</f>
        <v/>
      </c>
      <c r="AA31" s="2" t="str">
        <f>IF(ISBLANK(Values!E30),"",Values!$B$20)</f>
        <v/>
      </c>
      <c r="AB31" s="2" t="str">
        <f>IF(ISBLANK(Values!E30),"",Values!$B$29)</f>
        <v/>
      </c>
      <c r="AC31" s="2"/>
      <c r="AD31" s="2"/>
      <c r="AE31" s="2"/>
      <c r="AF31" s="2"/>
      <c r="AG31" s="2"/>
      <c r="AH31" s="2"/>
      <c r="AI31" s="35" t="str">
        <f>IF(ISBLANK(Values!E30),"",IF(Values!I30,Values!$B$23,Values!$B$33))</f>
        <v/>
      </c>
      <c r="AJ31" s="33" t="str">
        <f>IF(ISBLANK(Values!E30),"",Values!$B$24 &amp;" "&amp;Values!$B$3)</f>
        <v/>
      </c>
      <c r="AK31" s="2" t="str">
        <f>IF(ISBLANK(Values!E30),"",Values!$B$25)</f>
        <v/>
      </c>
      <c r="AL31" s="2" t="str">
        <f>IF(ISBLANK(Values!E30),"",SUBSTITUTE(SUBSTITUTE(IF(Values!$J30, Values!$B$26, Values!$B$33), "{language}", Values!$H30), "{flag}", INDEX(options!$E$1:$E$20, Values!$V30)))</f>
        <v/>
      </c>
      <c r="AM31" s="2" t="str">
        <f>SUBSTITUTE(IF(ISBLANK(Values!E30),"",Values!$B$27), "{model}", Values!$B$3)</f>
        <v/>
      </c>
      <c r="AN31" s="2"/>
      <c r="AO31" s="2"/>
      <c r="AP31" s="2"/>
      <c r="AQ31" s="2"/>
      <c r="AR31" s="2"/>
      <c r="AS31" s="2"/>
      <c r="AT31" s="28" t="str">
        <f>IF(ISBLANK(Values!E30),"",Values!H30)</f>
        <v/>
      </c>
      <c r="AU31" s="2"/>
      <c r="AV31" s="2" t="str">
        <f>IF(ISBLANK(Values!E30),"",IF(Values!J30,"Backlit", "Non-Backlit"))</f>
        <v/>
      </c>
      <c r="AW31" s="2"/>
      <c r="AX31" s="2"/>
      <c r="AY31" s="2"/>
      <c r="AZ31" s="2"/>
      <c r="BA31" s="2"/>
      <c r="BB31" s="2"/>
      <c r="BC31" s="2"/>
      <c r="BD31" s="2"/>
      <c r="BE31" s="2" t="str">
        <f>IF(ISBLANK(Values!E30),"","Professional Audience")</f>
        <v/>
      </c>
      <c r="BF31" s="2" t="str">
        <f>IF(ISBLANK(Values!E30),"","Consumer Audience")</f>
        <v/>
      </c>
      <c r="BG31" s="2" t="str">
        <f>IF(ISBLANK(Values!E30),"","Adults")</f>
        <v/>
      </c>
      <c r="BH31" s="2" t="str">
        <f>IF(ISBLANK(Values!E30),"","People")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IF(ISBLANK(Values!E30),"",Values!$B$11)</f>
        <v/>
      </c>
      <c r="CH31" s="2" t="str">
        <f>IF(ISBLANK(Values!E30),"","GR")</f>
        <v/>
      </c>
      <c r="CI31" s="2" t="str">
        <f>IF(ISBLANK(Values!E30),"",Values!$B$7)</f>
        <v/>
      </c>
      <c r="CJ31" s="2" t="str">
        <f>IF(ISBLANK(Values!E30),"",Values!$B$8)</f>
        <v/>
      </c>
      <c r="CK31" s="2" t="str">
        <f>IF(ISBLANK(Values!E30),"",Values!$B$9)</f>
        <v/>
      </c>
      <c r="CL31" s="2" t="str">
        <f>IF(ISBLANK(Values!E30),"","CM")</f>
        <v/>
      </c>
      <c r="CM31" s="2"/>
      <c r="CN31" s="2"/>
      <c r="CO31" s="2" t="str">
        <f>IF(ISBLANK(Values!E30), "", IF(AND(Values!$B$37=options!$G$2, Values!$C30), "AMAZON_NA", IF(AND(Values!$B$37=options!$G$1, Values!$D30), "AMAZON_EU", "DEFAULT")))</f>
        <v/>
      </c>
      <c r="CP31" s="2" t="str">
        <f>IF(ISBLANK(Values!E30),"",Values!$B$7)</f>
        <v/>
      </c>
      <c r="CQ31" s="2" t="str">
        <f>IF(ISBLANK(Values!E30),"",Values!$B$8)</f>
        <v/>
      </c>
      <c r="CR31" s="2" t="str">
        <f>IF(ISBLANK(Values!E30),"",Values!$B$9)</f>
        <v/>
      </c>
      <c r="CS31" s="2" t="str">
        <f>IF(ISBLANK(Values!E30),"",Values!$B$11)</f>
        <v/>
      </c>
      <c r="CT31" s="2" t="str">
        <f>IF(ISBLANK(Values!E30),"","GR")</f>
        <v/>
      </c>
      <c r="CU31" s="2" t="str">
        <f>IF(ISBLANK(Values!E30),"","CM")</f>
        <v/>
      </c>
      <c r="CV31" s="2" t="str">
        <f>IF(ISBLANK(Values!E30),"",IF(Values!$B$36=options!$F$1,"Denmark", IF(Values!$B$36=options!$F$2, "Danemark",IF(Values!$B$36=options!$F$3, "Dänemark",IF(Values!$B$36=options!$F$4, "Danimarca",IF(Values!$B$36=options!$F$5, "Dinamarca",IF(Values!$B$36=options!$F$6, "Denemarken","" ) ) ) ) )))</f>
        <v/>
      </c>
      <c r="CW31" s="2"/>
      <c r="CX31" s="2"/>
      <c r="CY31" s="2"/>
      <c r="CZ31" s="2" t="str">
        <f>IF(ISBLANK(Values!E30),"","No")</f>
        <v/>
      </c>
      <c r="DA31" s="2" t="str">
        <f>IF(ISBLANK(Values!E30),"","No")</f>
        <v/>
      </c>
      <c r="DB31" s="2"/>
      <c r="DC31" s="2"/>
      <c r="DD31" s="2"/>
      <c r="DE31" s="2"/>
      <c r="DF31" s="2"/>
      <c r="DG31" s="2"/>
      <c r="DH31" s="2"/>
      <c r="DI31" s="2"/>
      <c r="DJ31" s="2"/>
      <c r="DK31" s="2"/>
      <c r="DL31" s="2"/>
      <c r="DM31" s="2"/>
      <c r="DN31" s="2"/>
      <c r="DO31" s="2" t="str">
        <f>IF(ISBLANK(Values!E30),"","Parts")</f>
        <v/>
      </c>
      <c r="DP31" s="2" t="str">
        <f>IF(ISBLANK(Values!E30),"",Values!$B$31)</f>
        <v/>
      </c>
      <c r="DQ31" s="2"/>
      <c r="DR31" s="2"/>
      <c r="DS31" s="2"/>
      <c r="DT31" s="2"/>
      <c r="DU31" s="2"/>
      <c r="DV31" s="2"/>
      <c r="DW31" s="2"/>
      <c r="DX31" s="2"/>
      <c r="DY31" t="str">
        <f>IF(ISBLANK(Values!$E30), "", "not_applicable")</f>
        <v/>
      </c>
      <c r="DZ31" s="2"/>
      <c r="EA31" s="2"/>
      <c r="EB31" s="2"/>
      <c r="EC31" s="2"/>
      <c r="ED31" s="2"/>
      <c r="EE31" s="2"/>
      <c r="EF31" s="2"/>
      <c r="EG31" s="2"/>
      <c r="EH31" s="2"/>
      <c r="EI31" s="2" t="str">
        <f>IF(ISBLANK(Values!E30),"",Values!$B$31)</f>
        <v/>
      </c>
      <c r="EJ31" s="2"/>
      <c r="EK31" s="2"/>
      <c r="EL31" s="2"/>
      <c r="EM31" s="2"/>
      <c r="EN31" s="2"/>
      <c r="EO31" s="2"/>
      <c r="EP31" s="2"/>
      <c r="EQ31" s="2"/>
      <c r="ER31" s="2"/>
      <c r="ES31" s="2" t="str">
        <f>IF(ISBLANK(Values!E30),"","Amazon Tellus UPS")</f>
        <v/>
      </c>
      <c r="ET31" s="2"/>
      <c r="EU31" s="2"/>
      <c r="EV31" s="2" t="str">
        <f>IF(ISBLANK(Values!E30),"","New")</f>
        <v/>
      </c>
      <c r="EW31" s="2"/>
      <c r="EX31" s="2"/>
      <c r="EY31" s="2"/>
      <c r="EZ31" s="2"/>
      <c r="FA31" s="2"/>
      <c r="FB31" s="2"/>
      <c r="FC31" s="2"/>
      <c r="FD31" s="2"/>
      <c r="FE31" s="2" t="str">
        <f>IF(ISBLANK(Values!E30),"",IF(CO31&lt;&gt;"DEFAULT", "", 3))</f>
        <v/>
      </c>
      <c r="FF31" s="2"/>
      <c r="FG31" s="2"/>
      <c r="FH31" s="2" t="str">
        <f>IF(ISBLANK(Values!E30),"","FALSE")</f>
        <v/>
      </c>
      <c r="FI31" s="2" t="str">
        <f>IF(ISBLANK(Values!E30),"","FALSE")</f>
        <v/>
      </c>
      <c r="FJ31" s="2" t="str">
        <f>IF(ISBLANK(Values!E30),"","FALSE")</f>
        <v/>
      </c>
      <c r="FK31" s="2"/>
      <c r="FL31" s="2"/>
      <c r="FM31" s="2" t="str">
        <f>IF(ISBLANK(Values!E30),"","1")</f>
        <v/>
      </c>
      <c r="FN31" s="2"/>
      <c r="FO31" s="28" t="str">
        <f>IF(ISBLANK(Values!E30),"",IF(Values!J30, Values!$B$4, Values!$B$5))</f>
        <v/>
      </c>
      <c r="FP31" s="2" t="str">
        <f>IF(ISBLANK(Values!E30),"","Percent")</f>
        <v/>
      </c>
      <c r="FQ31" s="2" t="str">
        <f>IF(ISBLANK(Values!E30),"","2")</f>
        <v/>
      </c>
      <c r="FR31" s="2" t="str">
        <f>IF(ISBLANK(Values!E30),"","3")</f>
        <v/>
      </c>
      <c r="FS31" s="2" t="str">
        <f>IF(ISBLANK(Values!E30),"","5")</f>
        <v/>
      </c>
      <c r="FT31" s="2" t="str">
        <f>IF(ISBLANK(Values!E30),"","6")</f>
        <v/>
      </c>
      <c r="FU31" s="2" t="str">
        <f>IF(ISBLANK(Values!E30),"","10")</f>
        <v/>
      </c>
      <c r="FV31" s="2" t="str">
        <f>IF(ISBLANK(Values!E30),"","10")</f>
        <v/>
      </c>
      <c r="FW31" s="2"/>
      <c r="FX31" s="2"/>
      <c r="FY31" s="2"/>
      <c r="FZ31" s="2"/>
      <c r="GA31" s="2"/>
      <c r="GB31" s="2"/>
      <c r="GC31" s="2"/>
      <c r="GD31" s="2"/>
      <c r="GE31" s="2"/>
      <c r="GF31" s="2"/>
      <c r="GG31" s="2"/>
      <c r="GH31" s="2"/>
      <c r="GI31" s="2"/>
      <c r="GJ31" s="2"/>
      <c r="GK31" s="62" t="str">
        <f>K31</f>
        <v/>
      </c>
    </row>
    <row r="32" spans="1:193" s="36" customFormat="1" ht="17" x14ac:dyDescent="0.2">
      <c r="A32" s="2" t="str">
        <f>IF(ISBLANK(Values!E31),"",IF(Values!$B$37="EU","computercomponent","computer"))</f>
        <v/>
      </c>
      <c r="B32" s="34" t="str">
        <f>IF(ISBLANK(Values!E31),"",Values!F31)</f>
        <v/>
      </c>
      <c r="C32" s="30" t="str">
        <f>IF(ISBLANK(Values!E31),"","TellusRem")</f>
        <v/>
      </c>
      <c r="D32" s="29" t="str">
        <f>IF(ISBLANK(Values!E31),"",Values!E31)</f>
        <v/>
      </c>
      <c r="E32" s="2" t="str">
        <f>IF(ISBLANK(Values!E31),"","EAN")</f>
        <v/>
      </c>
      <c r="F32" s="28" t="str">
        <f>IF(ISBLANK(Values!E31),"",IF(Values!J31, SUBSTITUTE(Values!$B$1, "{language}", Values!H31) &amp; " " &amp;Values!$B$3, SUBSTITUTE(Values!$B$2, "{language}", Values!$H31) &amp; " " &amp;Values!$B$3))</f>
        <v/>
      </c>
      <c r="G32" s="30" t="str">
        <f>IF(ISBLANK(Values!E31),"","TellusRem")</f>
        <v/>
      </c>
      <c r="H32" s="2" t="str">
        <f>IF(ISBLANK(Values!E31),"",Values!$B$16)</f>
        <v/>
      </c>
      <c r="I32" s="2" t="str">
        <f>IF(ISBLANK(Values!E31),"","4730574031")</f>
        <v/>
      </c>
      <c r="J32" s="32" t="str">
        <f>IF(ISBLANK(Values!E31),"",Values!F31 )</f>
        <v/>
      </c>
      <c r="K32" s="28" t="str">
        <f>IF(ISBLANK(Values!E31),"",IF(Values!J31, Values!$B$4, Values!$B$5))</f>
        <v/>
      </c>
      <c r="L32" s="28"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2"/>
      <c r="W32" s="30" t="str">
        <f>IF(ISBLANK(Values!E31),"","Child")</f>
        <v/>
      </c>
      <c r="X32" s="30" t="str">
        <f>IF(ISBLANK(Values!E31),"",Values!$B$13)</f>
        <v/>
      </c>
      <c r="Y32" s="32" t="str">
        <f>IF(ISBLANK(Values!E31),"","Size-Color")</f>
        <v/>
      </c>
      <c r="Z32" s="30" t="str">
        <f>IF(ISBLANK(Values!E31),"","variation")</f>
        <v/>
      </c>
      <c r="AA32" s="2" t="str">
        <f>IF(ISBLANK(Values!E31),"",Values!$B$20)</f>
        <v/>
      </c>
      <c r="AB32" s="2" t="str">
        <f>IF(ISBLANK(Values!E31),"",Values!$B$29)</f>
        <v/>
      </c>
      <c r="AC32" s="2"/>
      <c r="AD32" s="2"/>
      <c r="AE32" s="2"/>
      <c r="AF32" s="2"/>
      <c r="AG32" s="2"/>
      <c r="AH32" s="2"/>
      <c r="AI32" s="35" t="str">
        <f>IF(ISBLANK(Values!E31),"",IF(Values!I31,Values!$B$23,Values!$B$33))</f>
        <v/>
      </c>
      <c r="AJ32" s="33" t="str">
        <f>IF(ISBLANK(Values!E31),"",Values!$B$24 &amp;" "&amp;Values!$B$3)</f>
        <v/>
      </c>
      <c r="AK32" s="2" t="str">
        <f>IF(ISBLANK(Values!E31),"",Values!$B$25)</f>
        <v/>
      </c>
      <c r="AL32" s="2" t="str">
        <f>IF(ISBLANK(Values!E31),"",SUBSTITUTE(SUBSTITUTE(IF(Values!$J31, Values!$B$26, Values!$B$33), "{language}", Values!$H31), "{flag}", INDEX(options!$E$1:$E$20, Values!$V31)))</f>
        <v/>
      </c>
      <c r="AM32" s="2" t="str">
        <f>SUBSTITUTE(IF(ISBLANK(Values!E31),"",Values!$B$27), "{model}", Values!$B$3)</f>
        <v/>
      </c>
      <c r="AN32" s="2"/>
      <c r="AO32" s="2"/>
      <c r="AP32" s="2"/>
      <c r="AQ32" s="2"/>
      <c r="AR32" s="2"/>
      <c r="AS32" s="2"/>
      <c r="AT32" s="28" t="str">
        <f>IF(ISBLANK(Values!E31),"",Values!H31)</f>
        <v/>
      </c>
      <c r="AU32" s="2"/>
      <c r="AV32" s="2" t="str">
        <f>IF(ISBLANK(Values!E31),"",IF(Values!J31,"Backlit", "Non-Backlit"))</f>
        <v/>
      </c>
      <c r="AW32" s="2"/>
      <c r="AX32" s="2"/>
      <c r="AY32" s="2"/>
      <c r="AZ32" s="2"/>
      <c r="BA32" s="2"/>
      <c r="BB32" s="2"/>
      <c r="BC32" s="2"/>
      <c r="BD32" s="2"/>
      <c r="BE32" s="2" t="str">
        <f>IF(ISBLANK(Values!E31),"","Professional Audience")</f>
        <v/>
      </c>
      <c r="BF32" s="2" t="str">
        <f>IF(ISBLANK(Values!E31),"","Consumer Audience")</f>
        <v/>
      </c>
      <c r="BG32" s="2" t="str">
        <f>IF(ISBLANK(Values!E31),"","Adults")</f>
        <v/>
      </c>
      <c r="BH32" s="2" t="str">
        <f>IF(ISBLANK(Values!E31),"","People")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IF(ISBLANK(Values!E31),"",Values!$B$11)</f>
        <v/>
      </c>
      <c r="CH32" s="2" t="str">
        <f>IF(ISBLANK(Values!E31),"","GR")</f>
        <v/>
      </c>
      <c r="CI32" s="2" t="str">
        <f>IF(ISBLANK(Values!E31),"",Values!$B$7)</f>
        <v/>
      </c>
      <c r="CJ32" s="2" t="str">
        <f>IF(ISBLANK(Values!E31),"",Values!$B$8)</f>
        <v/>
      </c>
      <c r="CK32" s="2" t="str">
        <f>IF(ISBLANK(Values!E31),"",Values!$B$9)</f>
        <v/>
      </c>
      <c r="CL32" s="2" t="str">
        <f>IF(ISBLANK(Values!E31),"","CM")</f>
        <v/>
      </c>
      <c r="CM32" s="2"/>
      <c r="CN32" s="2"/>
      <c r="CO32" s="2" t="str">
        <f>IF(ISBLANK(Values!E31), "", IF(AND(Values!$B$37=options!$G$2, Values!$C31), "AMAZON_NA", IF(AND(Values!$B$37=options!$G$1, Values!$D31), "AMAZON_EU", "DEFAULT")))</f>
        <v/>
      </c>
      <c r="CP32" s="2" t="str">
        <f>IF(ISBLANK(Values!E31),"",Values!$B$7)</f>
        <v/>
      </c>
      <c r="CQ32" s="2" t="str">
        <f>IF(ISBLANK(Values!E31),"",Values!$B$8)</f>
        <v/>
      </c>
      <c r="CR32" s="2" t="str">
        <f>IF(ISBLANK(Values!E31),"",Values!$B$9)</f>
        <v/>
      </c>
      <c r="CS32" s="2" t="str">
        <f>IF(ISBLANK(Values!E31),"",Values!$B$11)</f>
        <v/>
      </c>
      <c r="CT32" s="2" t="str">
        <f>IF(ISBLANK(Values!E31),"","GR")</f>
        <v/>
      </c>
      <c r="CU32" s="2" t="str">
        <f>IF(ISBLANK(Values!E31),"","CM")</f>
        <v/>
      </c>
      <c r="CV32" s="2" t="str">
        <f>IF(ISBLANK(Values!E31),"",IF(Values!$B$36=options!$F$1,"Denmark", IF(Values!$B$36=options!$F$2, "Danemark",IF(Values!$B$36=options!$F$3, "Dänemark",IF(Values!$B$36=options!$F$4, "Danimarca",IF(Values!$B$36=options!$F$5, "Dinamarca",IF(Values!$B$36=options!$F$6, "Denemarken","" ) ) ) ) )))</f>
        <v/>
      </c>
      <c r="CW32" s="2"/>
      <c r="CX32" s="2"/>
      <c r="CY32" s="2"/>
      <c r="CZ32" s="2" t="str">
        <f>IF(ISBLANK(Values!E31),"","No")</f>
        <v/>
      </c>
      <c r="DA32" s="2" t="str">
        <f>IF(ISBLANK(Values!E31),"","No")</f>
        <v/>
      </c>
      <c r="DB32" s="2"/>
      <c r="DC32" s="2"/>
      <c r="DD32" s="2"/>
      <c r="DE32" s="2"/>
      <c r="DF32" s="2"/>
      <c r="DG32" s="2"/>
      <c r="DH32" s="2"/>
      <c r="DI32" s="2"/>
      <c r="DJ32" s="2"/>
      <c r="DK32" s="2"/>
      <c r="DL32" s="2"/>
      <c r="DM32" s="2"/>
      <c r="DN32" s="2"/>
      <c r="DO32" s="2" t="str">
        <f>IF(ISBLANK(Values!E31),"","Parts")</f>
        <v/>
      </c>
      <c r="DP32" s="2" t="str">
        <f>IF(ISBLANK(Values!E31),"",Values!$B$31)</f>
        <v/>
      </c>
      <c r="DQ32" s="2"/>
      <c r="DR32" s="2"/>
      <c r="DS32" s="2"/>
      <c r="DT32" s="2"/>
      <c r="DU32" s="2"/>
      <c r="DV32" s="2"/>
      <c r="DW32" s="2"/>
      <c r="DX32" s="2"/>
      <c r="DY32" t="str">
        <f>IF(ISBLANK(Values!$E31), "", "not_applicable")</f>
        <v/>
      </c>
      <c r="DZ32" s="2"/>
      <c r="EA32" s="2"/>
      <c r="EB32" s="2"/>
      <c r="EC32" s="2"/>
      <c r="ED32" s="2"/>
      <c r="EE32" s="2"/>
      <c r="EF32" s="2"/>
      <c r="EG32" s="2"/>
      <c r="EH32" s="2"/>
      <c r="EI32" s="2" t="str">
        <f>IF(ISBLANK(Values!E31),"",Values!$B$31)</f>
        <v/>
      </c>
      <c r="EJ32" s="2"/>
      <c r="EK32" s="2"/>
      <c r="EL32" s="2"/>
      <c r="EM32" s="2"/>
      <c r="EN32" s="2"/>
      <c r="EO32" s="2"/>
      <c r="EP32" s="2"/>
      <c r="EQ32" s="2"/>
      <c r="ER32" s="2"/>
      <c r="ES32" s="2" t="str">
        <f>IF(ISBLANK(Values!E31),"","Amazon Tellus UPS")</f>
        <v/>
      </c>
      <c r="ET32" s="2"/>
      <c r="EU32" s="2"/>
      <c r="EV32" s="2" t="str">
        <f>IF(ISBLANK(Values!E31),"","New")</f>
        <v/>
      </c>
      <c r="EW32" s="2"/>
      <c r="EX32" s="2"/>
      <c r="EY32" s="2"/>
      <c r="EZ32" s="2"/>
      <c r="FA32" s="2"/>
      <c r="FB32" s="2"/>
      <c r="FC32" s="2"/>
      <c r="FD32" s="2"/>
      <c r="FE32" s="2" t="str">
        <f>IF(ISBLANK(Values!E31),"",IF(CO32&lt;&gt;"DEFAULT", "", 3))</f>
        <v/>
      </c>
      <c r="FF32" s="2"/>
      <c r="FG32" s="2"/>
      <c r="FH32" s="2" t="str">
        <f>IF(ISBLANK(Values!E31),"","FALSE")</f>
        <v/>
      </c>
      <c r="FI32" s="2" t="str">
        <f>IF(ISBLANK(Values!E31),"","FALSE")</f>
        <v/>
      </c>
      <c r="FJ32" s="2" t="str">
        <f>IF(ISBLANK(Values!E31),"","FALSE")</f>
        <v/>
      </c>
      <c r="FK32" s="2"/>
      <c r="FL32" s="2"/>
      <c r="FM32" s="2" t="str">
        <f>IF(ISBLANK(Values!E31),"","1")</f>
        <v/>
      </c>
      <c r="FN32" s="2"/>
      <c r="FO32" s="28" t="str">
        <f>IF(ISBLANK(Values!E31),"",IF(Values!J31, Values!$B$4, Values!$B$5))</f>
        <v/>
      </c>
      <c r="FP32" s="2" t="str">
        <f>IF(ISBLANK(Values!E31),"","Percent")</f>
        <v/>
      </c>
      <c r="FQ32" s="2" t="str">
        <f>IF(ISBLANK(Values!E31),"","2")</f>
        <v/>
      </c>
      <c r="FR32" s="2" t="str">
        <f>IF(ISBLANK(Values!E31),"","3")</f>
        <v/>
      </c>
      <c r="FS32" s="2" t="str">
        <f>IF(ISBLANK(Values!E31),"","5")</f>
        <v/>
      </c>
      <c r="FT32" s="2" t="str">
        <f>IF(ISBLANK(Values!E31),"","6")</f>
        <v/>
      </c>
      <c r="FU32" s="2" t="str">
        <f>IF(ISBLANK(Values!E31),"","10")</f>
        <v/>
      </c>
      <c r="FV32" s="2" t="str">
        <f>IF(ISBLANK(Values!E31),"","10")</f>
        <v/>
      </c>
      <c r="FW32" s="2"/>
      <c r="FX32" s="2"/>
      <c r="FY32" s="2"/>
      <c r="FZ32" s="2"/>
      <c r="GA32" s="2"/>
      <c r="GB32" s="2"/>
      <c r="GC32" s="2"/>
      <c r="GD32" s="2"/>
      <c r="GE32" s="2"/>
      <c r="GF32" s="2"/>
      <c r="GG32" s="2"/>
      <c r="GH32" s="2"/>
      <c r="GI32" s="2"/>
      <c r="GJ32" s="2"/>
      <c r="GK32" s="62" t="str">
        <f>K32</f>
        <v/>
      </c>
    </row>
    <row r="33" spans="1:193" s="36" customFormat="1" ht="17" x14ac:dyDescent="0.2">
      <c r="A33" s="2" t="str">
        <f>IF(ISBLANK(Values!E32),"",IF(Values!$B$37="EU","computercomponent","computer"))</f>
        <v/>
      </c>
      <c r="B33" s="34" t="str">
        <f>IF(ISBLANK(Values!E32),"",Values!F32)</f>
        <v/>
      </c>
      <c r="C33" s="30" t="str">
        <f>IF(ISBLANK(Values!E32),"","TellusRem")</f>
        <v/>
      </c>
      <c r="D33" s="29" t="str">
        <f>IF(ISBLANK(Values!E32),"",Values!E32)</f>
        <v/>
      </c>
      <c r="E33" s="2" t="str">
        <f>IF(ISBLANK(Values!E32),"","EAN")</f>
        <v/>
      </c>
      <c r="F33" s="28" t="str">
        <f>IF(ISBLANK(Values!E32),"",IF(Values!J32, SUBSTITUTE(Values!$B$1, "{language}", Values!H32) &amp; " " &amp;Values!$B$3, SUBSTITUTE(Values!$B$2, "{language}", Values!$H32) &amp; " " &amp;Values!$B$3))</f>
        <v/>
      </c>
      <c r="G33" s="30" t="str">
        <f>IF(ISBLANK(Values!E32),"","TellusRem")</f>
        <v/>
      </c>
      <c r="H33" s="2" t="str">
        <f>IF(ISBLANK(Values!E32),"",Values!$B$16)</f>
        <v/>
      </c>
      <c r="I33" s="2" t="str">
        <f>IF(ISBLANK(Values!E32),"","4730574031")</f>
        <v/>
      </c>
      <c r="J33" s="32" t="str">
        <f>IF(ISBLANK(Values!E32),"",Values!F32 )</f>
        <v/>
      </c>
      <c r="K33" s="28" t="str">
        <f>IF(ISBLANK(Values!E32),"",IF(Values!J32, Values!$B$4, Values!$B$5))</f>
        <v/>
      </c>
      <c r="L33" s="28"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2"/>
      <c r="W33" s="30" t="str">
        <f>IF(ISBLANK(Values!E32),"","Child")</f>
        <v/>
      </c>
      <c r="X33" s="30" t="str">
        <f>IF(ISBLANK(Values!E32),"",Values!$B$13)</f>
        <v/>
      </c>
      <c r="Y33" s="32" t="str">
        <f>IF(ISBLANK(Values!E32),"","Size-Color")</f>
        <v/>
      </c>
      <c r="Z33" s="30" t="str">
        <f>IF(ISBLANK(Values!E32),"","variation")</f>
        <v/>
      </c>
      <c r="AA33" s="2" t="str">
        <f>IF(ISBLANK(Values!E32),"",Values!$B$20)</f>
        <v/>
      </c>
      <c r="AB33" s="2" t="str">
        <f>IF(ISBLANK(Values!E32),"",Values!$B$29)</f>
        <v/>
      </c>
      <c r="AC33" s="2"/>
      <c r="AD33" s="2"/>
      <c r="AE33" s="2"/>
      <c r="AF33" s="2"/>
      <c r="AG33" s="2"/>
      <c r="AH33" s="2"/>
      <c r="AI33" s="35" t="str">
        <f>IF(ISBLANK(Values!E32),"",IF(Values!I32,Values!$B$23,Values!$B$33))</f>
        <v/>
      </c>
      <c r="AJ33" s="33" t="str">
        <f>IF(ISBLANK(Values!E32),"",Values!$B$24 &amp;" "&amp;Values!$B$3)</f>
        <v/>
      </c>
      <c r="AK33" s="2" t="str">
        <f>IF(ISBLANK(Values!E32),"",Values!$B$25)</f>
        <v/>
      </c>
      <c r="AL33" s="2" t="str">
        <f>IF(ISBLANK(Values!E32),"",SUBSTITUTE(SUBSTITUTE(IF(Values!$J32, Values!$B$26, Values!$B$33), "{language}", Values!$H32), "{flag}", INDEX(options!$E$1:$E$20, Values!$V32)))</f>
        <v/>
      </c>
      <c r="AM33" s="2" t="str">
        <f>SUBSTITUTE(IF(ISBLANK(Values!E32),"",Values!$B$27), "{model}", Values!$B$3)</f>
        <v/>
      </c>
      <c r="AN33" s="2"/>
      <c r="AO33" s="2"/>
      <c r="AP33" s="2"/>
      <c r="AQ33" s="2"/>
      <c r="AR33" s="2"/>
      <c r="AS33" s="2"/>
      <c r="AT33" s="28" t="str">
        <f>IF(ISBLANK(Values!E32),"",Values!H32)</f>
        <v/>
      </c>
      <c r="AU33" s="2"/>
      <c r="AV33" s="2" t="str">
        <f>IF(ISBLANK(Values!E32),"",IF(Values!J32,"Backlit", "Non-Backlit"))</f>
        <v/>
      </c>
      <c r="AW33" s="2"/>
      <c r="AX33" s="2"/>
      <c r="AY33" s="2"/>
      <c r="AZ33" s="2"/>
      <c r="BA33" s="2"/>
      <c r="BB33" s="2"/>
      <c r="BC33" s="2"/>
      <c r="BD33" s="2"/>
      <c r="BE33" s="2" t="str">
        <f>IF(ISBLANK(Values!E32),"","Professional Audience")</f>
        <v/>
      </c>
      <c r="BF33" s="2" t="str">
        <f>IF(ISBLANK(Values!E32),"","Consumer Audience")</f>
        <v/>
      </c>
      <c r="BG33" s="2" t="str">
        <f>IF(ISBLANK(Values!E32),"","Adults")</f>
        <v/>
      </c>
      <c r="BH33" s="2" t="str">
        <f>IF(ISBLANK(Values!E32),"","People")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IF(ISBLANK(Values!E32),"",Values!$B$11)</f>
        <v/>
      </c>
      <c r="CH33" s="2" t="str">
        <f>IF(ISBLANK(Values!E32),"","GR")</f>
        <v/>
      </c>
      <c r="CI33" s="2" t="str">
        <f>IF(ISBLANK(Values!E32),"",Values!$B$7)</f>
        <v/>
      </c>
      <c r="CJ33" s="2" t="str">
        <f>IF(ISBLANK(Values!E32),"",Values!$B$8)</f>
        <v/>
      </c>
      <c r="CK33" s="2" t="str">
        <f>IF(ISBLANK(Values!E32),"",Values!$B$9)</f>
        <v/>
      </c>
      <c r="CL33" s="2" t="str">
        <f>IF(ISBLANK(Values!E32),"","CM")</f>
        <v/>
      </c>
      <c r="CM33" s="2"/>
      <c r="CN33" s="2"/>
      <c r="CO33" s="2" t="str">
        <f>IF(ISBLANK(Values!E32), "", IF(AND(Values!$B$37=options!$G$2, Values!$C32), "AMAZON_NA", IF(AND(Values!$B$37=options!$G$1, Values!$D32), "AMAZON_EU", "DEFAULT")))</f>
        <v/>
      </c>
      <c r="CP33" s="2" t="str">
        <f>IF(ISBLANK(Values!E32),"",Values!$B$7)</f>
        <v/>
      </c>
      <c r="CQ33" s="2" t="str">
        <f>IF(ISBLANK(Values!E32),"",Values!$B$8)</f>
        <v/>
      </c>
      <c r="CR33" s="2" t="str">
        <f>IF(ISBLANK(Values!E32),"",Values!$B$9)</f>
        <v/>
      </c>
      <c r="CS33" s="2" t="str">
        <f>IF(ISBLANK(Values!E32),"",Values!$B$11)</f>
        <v/>
      </c>
      <c r="CT33" s="2" t="str">
        <f>IF(ISBLANK(Values!E32),"","GR")</f>
        <v/>
      </c>
      <c r="CU33" s="2" t="str">
        <f>IF(ISBLANK(Values!E32),"","CM")</f>
        <v/>
      </c>
      <c r="CV33" s="2" t="str">
        <f>IF(ISBLANK(Values!E32),"",IF(Values!$B$36=options!$F$1,"Denmark", IF(Values!$B$36=options!$F$2, "Danemark",IF(Values!$B$36=options!$F$3, "Dänemark",IF(Values!$B$36=options!$F$4, "Danimarca",IF(Values!$B$36=options!$F$5, "Dinamarca",IF(Values!$B$36=options!$F$6, "Denemarken","" ) ) ) ) )))</f>
        <v/>
      </c>
      <c r="CW33" s="2"/>
      <c r="CX33" s="2"/>
      <c r="CY33" s="2"/>
      <c r="CZ33" s="2" t="str">
        <f>IF(ISBLANK(Values!E32),"","No")</f>
        <v/>
      </c>
      <c r="DA33" s="2" t="str">
        <f>IF(ISBLANK(Values!E32),"","No")</f>
        <v/>
      </c>
      <c r="DB33" s="2"/>
      <c r="DC33" s="2"/>
      <c r="DD33" s="2"/>
      <c r="DE33" s="2"/>
      <c r="DF33" s="2"/>
      <c r="DG33" s="2"/>
      <c r="DH33" s="2"/>
      <c r="DI33" s="2"/>
      <c r="DJ33" s="2"/>
      <c r="DK33" s="2"/>
      <c r="DL33" s="2"/>
      <c r="DM33" s="2"/>
      <c r="DN33" s="2"/>
      <c r="DO33" s="2" t="str">
        <f>IF(ISBLANK(Values!E32),"","Parts")</f>
        <v/>
      </c>
      <c r="DP33" s="2" t="str">
        <f>IF(ISBLANK(Values!E32),"",Values!$B$31)</f>
        <v/>
      </c>
      <c r="DQ33" s="2"/>
      <c r="DR33" s="2"/>
      <c r="DS33" s="2"/>
      <c r="DT33" s="2"/>
      <c r="DU33" s="2"/>
      <c r="DV33" s="2"/>
      <c r="DW33" s="2"/>
      <c r="DX33" s="2"/>
      <c r="DY33" t="str">
        <f>IF(ISBLANK(Values!$E32), "", "not_applicable")</f>
        <v/>
      </c>
      <c r="DZ33" s="2"/>
      <c r="EA33" s="2"/>
      <c r="EB33" s="2"/>
      <c r="EC33" s="2"/>
      <c r="ED33" s="2"/>
      <c r="EE33" s="2"/>
      <c r="EF33" s="2"/>
      <c r="EG33" s="2"/>
      <c r="EH33" s="2"/>
      <c r="EI33" s="2" t="str">
        <f>IF(ISBLANK(Values!E32),"",Values!$B$31)</f>
        <v/>
      </c>
      <c r="EJ33" s="2"/>
      <c r="EK33" s="2"/>
      <c r="EL33" s="2"/>
      <c r="EM33" s="2"/>
      <c r="EN33" s="2"/>
      <c r="EO33" s="2"/>
      <c r="EP33" s="2"/>
      <c r="EQ33" s="2"/>
      <c r="ER33" s="2"/>
      <c r="ES33" s="2" t="str">
        <f>IF(ISBLANK(Values!E32),"","Amazon Tellus UPS")</f>
        <v/>
      </c>
      <c r="ET33" s="2"/>
      <c r="EU33" s="2"/>
      <c r="EV33" s="2" t="str">
        <f>IF(ISBLANK(Values!E32),"","New")</f>
        <v/>
      </c>
      <c r="EW33" s="2"/>
      <c r="EX33" s="2"/>
      <c r="EY33" s="2"/>
      <c r="EZ33" s="2"/>
      <c r="FA33" s="2"/>
      <c r="FB33" s="2"/>
      <c r="FC33" s="2"/>
      <c r="FD33" s="2"/>
      <c r="FE33" s="2" t="str">
        <f>IF(ISBLANK(Values!E32),"",IF(CO33&lt;&gt;"DEFAULT", "", 3))</f>
        <v/>
      </c>
      <c r="FF33" s="2"/>
      <c r="FG33" s="2"/>
      <c r="FH33" s="2" t="str">
        <f>IF(ISBLANK(Values!E32),"","FALSE")</f>
        <v/>
      </c>
      <c r="FI33" s="2" t="str">
        <f>IF(ISBLANK(Values!E32),"","FALSE")</f>
        <v/>
      </c>
      <c r="FJ33" s="2" t="str">
        <f>IF(ISBLANK(Values!E32),"","FALSE")</f>
        <v/>
      </c>
      <c r="FK33" s="2"/>
      <c r="FL33" s="2"/>
      <c r="FM33" s="2" t="str">
        <f>IF(ISBLANK(Values!E32),"","1")</f>
        <v/>
      </c>
      <c r="FN33" s="2"/>
      <c r="FO33" s="28" t="str">
        <f>IF(ISBLANK(Values!E32),"",IF(Values!J32, Values!$B$4, Values!$B$5))</f>
        <v/>
      </c>
      <c r="FP33" s="2" t="str">
        <f>IF(ISBLANK(Values!E32),"","Percent")</f>
        <v/>
      </c>
      <c r="FQ33" s="2" t="str">
        <f>IF(ISBLANK(Values!E32),"","2")</f>
        <v/>
      </c>
      <c r="FR33" s="2" t="str">
        <f>IF(ISBLANK(Values!E32),"","3")</f>
        <v/>
      </c>
      <c r="FS33" s="2" t="str">
        <f>IF(ISBLANK(Values!E32),"","5")</f>
        <v/>
      </c>
      <c r="FT33" s="2" t="str">
        <f>IF(ISBLANK(Values!E32),"","6")</f>
        <v/>
      </c>
      <c r="FU33" s="2" t="str">
        <f>IF(ISBLANK(Values!E32),"","10")</f>
        <v/>
      </c>
      <c r="FV33" s="2" t="str">
        <f>IF(ISBLANK(Values!E32),"","10")</f>
        <v/>
      </c>
      <c r="FW33" s="2"/>
      <c r="FX33" s="2"/>
      <c r="FY33" s="2"/>
      <c r="FZ33" s="2"/>
      <c r="GA33" s="2"/>
      <c r="GB33" s="2"/>
      <c r="GC33" s="2"/>
      <c r="GD33" s="2"/>
      <c r="GE33" s="2"/>
      <c r="GF33" s="2"/>
      <c r="GG33" s="2"/>
      <c r="GH33" s="2"/>
      <c r="GI33" s="2"/>
      <c r="GJ33" s="2"/>
      <c r="GK33" s="62" t="str">
        <f>K33</f>
        <v/>
      </c>
    </row>
    <row r="34" spans="1:193" s="36" customFormat="1" ht="17" x14ac:dyDescent="0.2">
      <c r="A34" s="2" t="str">
        <f>IF(ISBLANK(Values!E33),"",IF(Values!$B$37="EU","computercomponent","computer"))</f>
        <v/>
      </c>
      <c r="B34" s="34" t="str">
        <f>IF(ISBLANK(Values!E33),"",Values!F33)</f>
        <v/>
      </c>
      <c r="C34" s="30" t="str">
        <f>IF(ISBLANK(Values!E33),"","TellusRem")</f>
        <v/>
      </c>
      <c r="D34" s="29" t="str">
        <f>IF(ISBLANK(Values!E33),"",Values!E33)</f>
        <v/>
      </c>
      <c r="E34" s="2" t="str">
        <f>IF(ISBLANK(Values!E33),"","EAN")</f>
        <v/>
      </c>
      <c r="F34" s="28" t="str">
        <f>IF(ISBLANK(Values!E33),"",IF(Values!J33, SUBSTITUTE(Values!$B$1, "{language}", Values!H33) &amp; " " &amp;Values!$B$3, SUBSTITUTE(Values!$B$2, "{language}", Values!$H33) &amp; " " &amp;Values!$B$3))</f>
        <v/>
      </c>
      <c r="G34" s="30" t="str">
        <f>IF(ISBLANK(Values!E33),"","TellusRem")</f>
        <v/>
      </c>
      <c r="H34" s="2" t="str">
        <f>IF(ISBLANK(Values!E33),"",Values!$B$16)</f>
        <v/>
      </c>
      <c r="I34" s="2" t="str">
        <f>IF(ISBLANK(Values!E33),"","4730574031")</f>
        <v/>
      </c>
      <c r="J34" s="32" t="str">
        <f>IF(ISBLANK(Values!E33),"",Values!F33 )</f>
        <v/>
      </c>
      <c r="K34" s="28" t="str">
        <f>IF(ISBLANK(Values!E33),"",IF(Values!J33, Values!$B$4, Values!$B$5))</f>
        <v/>
      </c>
      <c r="L34" s="28"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2"/>
      <c r="W34" s="30" t="str">
        <f>IF(ISBLANK(Values!E33),"","Child")</f>
        <v/>
      </c>
      <c r="X34" s="30" t="str">
        <f>IF(ISBLANK(Values!E33),"",Values!$B$13)</f>
        <v/>
      </c>
      <c r="Y34" s="32" t="str">
        <f>IF(ISBLANK(Values!E33),"","Size-Color")</f>
        <v/>
      </c>
      <c r="Z34" s="30" t="str">
        <f>IF(ISBLANK(Values!E33),"","variation")</f>
        <v/>
      </c>
      <c r="AA34" s="2" t="str">
        <f>IF(ISBLANK(Values!E33),"",Values!$B$20)</f>
        <v/>
      </c>
      <c r="AB34" s="2" t="str">
        <f>IF(ISBLANK(Values!E33),"",Values!$B$29)</f>
        <v/>
      </c>
      <c r="AC34" s="2"/>
      <c r="AD34" s="2"/>
      <c r="AE34" s="2"/>
      <c r="AF34" s="2"/>
      <c r="AG34" s="2"/>
      <c r="AH34" s="2"/>
      <c r="AI34" s="35" t="str">
        <f>IF(ISBLANK(Values!E33),"",IF(Values!I33,Values!$B$23,Values!$B$33))</f>
        <v/>
      </c>
      <c r="AJ34" s="33" t="str">
        <f>IF(ISBLANK(Values!E33),"",Values!$B$24 &amp;" "&amp;Values!$B$3)</f>
        <v/>
      </c>
      <c r="AK34" s="2" t="str">
        <f>IF(ISBLANK(Values!E33),"",Values!$B$25)</f>
        <v/>
      </c>
      <c r="AL34" s="2" t="str">
        <f>IF(ISBLANK(Values!E33),"",SUBSTITUTE(SUBSTITUTE(IF(Values!$J33, Values!$B$26, Values!$B$33), "{language}", Values!$H33), "{flag}", INDEX(options!$E$1:$E$20, Values!$V33)))</f>
        <v/>
      </c>
      <c r="AM34" s="2" t="str">
        <f>SUBSTITUTE(IF(ISBLANK(Values!E33),"",Values!$B$27), "{model}", Values!$B$3)</f>
        <v/>
      </c>
      <c r="AN34" s="2"/>
      <c r="AO34" s="2"/>
      <c r="AP34" s="2"/>
      <c r="AQ34" s="2"/>
      <c r="AR34" s="2"/>
      <c r="AS34" s="2"/>
      <c r="AT34" s="28" t="str">
        <f>IF(ISBLANK(Values!E33),"",Values!H33)</f>
        <v/>
      </c>
      <c r="AU34" s="2"/>
      <c r="AV34" s="2" t="str">
        <f>IF(ISBLANK(Values!E33),"",IF(Values!J33,"Backlit", "Non-Backlit"))</f>
        <v/>
      </c>
      <c r="AW34" s="2"/>
      <c r="AX34" s="2"/>
      <c r="AY34" s="2"/>
      <c r="AZ34" s="2"/>
      <c r="BA34" s="2"/>
      <c r="BB34" s="2"/>
      <c r="BC34" s="2"/>
      <c r="BD34" s="2"/>
      <c r="BE34" s="2" t="str">
        <f>IF(ISBLANK(Values!E33),"","Professional Audience")</f>
        <v/>
      </c>
      <c r="BF34" s="2" t="str">
        <f>IF(ISBLANK(Values!E33),"","Consumer Audience")</f>
        <v/>
      </c>
      <c r="BG34" s="2" t="str">
        <f>IF(ISBLANK(Values!E33),"","Adults")</f>
        <v/>
      </c>
      <c r="BH34" s="2" t="str">
        <f>IF(ISBLANK(Values!E33),"","People")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IF(ISBLANK(Values!E33),"",Values!$B$11)</f>
        <v/>
      </c>
      <c r="CH34" s="2" t="str">
        <f>IF(ISBLANK(Values!E33),"","GR")</f>
        <v/>
      </c>
      <c r="CI34" s="2" t="str">
        <f>IF(ISBLANK(Values!E33),"",Values!$B$7)</f>
        <v/>
      </c>
      <c r="CJ34" s="2" t="str">
        <f>IF(ISBLANK(Values!E33),"",Values!$B$8)</f>
        <v/>
      </c>
      <c r="CK34" s="2" t="str">
        <f>IF(ISBLANK(Values!E33),"",Values!$B$9)</f>
        <v/>
      </c>
      <c r="CL34" s="2" t="str">
        <f>IF(ISBLANK(Values!E33),"","CM")</f>
        <v/>
      </c>
      <c r="CM34" s="2"/>
      <c r="CN34" s="2"/>
      <c r="CO34" s="2" t="str">
        <f>IF(ISBLANK(Values!E33), "", IF(AND(Values!$B$37=options!$G$2, Values!$C33), "AMAZON_NA", IF(AND(Values!$B$37=options!$G$1, Values!$D33), "AMAZON_EU", "DEFAULT")))</f>
        <v/>
      </c>
      <c r="CP34" s="2" t="str">
        <f>IF(ISBLANK(Values!E33),"",Values!$B$7)</f>
        <v/>
      </c>
      <c r="CQ34" s="2" t="str">
        <f>IF(ISBLANK(Values!E33),"",Values!$B$8)</f>
        <v/>
      </c>
      <c r="CR34" s="2" t="str">
        <f>IF(ISBLANK(Values!E33),"",Values!$B$9)</f>
        <v/>
      </c>
      <c r="CS34" s="2" t="str">
        <f>IF(ISBLANK(Values!E33),"",Values!$B$11)</f>
        <v/>
      </c>
      <c r="CT34" s="2" t="str">
        <f>IF(ISBLANK(Values!E33),"","GR")</f>
        <v/>
      </c>
      <c r="CU34" s="2" t="str">
        <f>IF(ISBLANK(Values!E33),"","CM")</f>
        <v/>
      </c>
      <c r="CV34" s="2" t="str">
        <f>IF(ISBLANK(Values!E33),"",IF(Values!$B$36=options!$F$1,"Denmark", IF(Values!$B$36=options!$F$2, "Danemark",IF(Values!$B$36=options!$F$3, "Dänemark",IF(Values!$B$36=options!$F$4, "Danimarca",IF(Values!$B$36=options!$F$5, "Dinamarca",IF(Values!$B$36=options!$F$6, "Denemarken","" ) ) ) ) )))</f>
        <v/>
      </c>
      <c r="CW34" s="2"/>
      <c r="CX34" s="2"/>
      <c r="CY34" s="2"/>
      <c r="CZ34" s="2" t="str">
        <f>IF(ISBLANK(Values!E33),"","No")</f>
        <v/>
      </c>
      <c r="DA34" s="2" t="str">
        <f>IF(ISBLANK(Values!E33),"","No")</f>
        <v/>
      </c>
      <c r="DB34" s="2"/>
      <c r="DC34" s="2"/>
      <c r="DD34" s="2"/>
      <c r="DE34" s="2"/>
      <c r="DF34" s="2"/>
      <c r="DG34" s="2"/>
      <c r="DH34" s="2"/>
      <c r="DI34" s="2"/>
      <c r="DJ34" s="2"/>
      <c r="DK34" s="2"/>
      <c r="DL34" s="2"/>
      <c r="DM34" s="2"/>
      <c r="DN34" s="2"/>
      <c r="DO34" s="2" t="str">
        <f>IF(ISBLANK(Values!E33),"","Parts")</f>
        <v/>
      </c>
      <c r="DP34" s="2" t="str">
        <f>IF(ISBLANK(Values!E33),"",Values!$B$31)</f>
        <v/>
      </c>
      <c r="DQ34" s="2"/>
      <c r="DR34" s="2"/>
      <c r="DS34" s="2"/>
      <c r="DT34" s="2"/>
      <c r="DU34" s="2"/>
      <c r="DV34" s="2"/>
      <c r="DW34" s="2"/>
      <c r="DX34" s="2"/>
      <c r="DY34" t="str">
        <f>IF(ISBLANK(Values!$E33), "", "not_applicable")</f>
        <v/>
      </c>
      <c r="DZ34" s="2"/>
      <c r="EA34" s="2"/>
      <c r="EB34" s="2"/>
      <c r="EC34" s="2"/>
      <c r="ED34" s="2"/>
      <c r="EE34" s="2"/>
      <c r="EF34" s="2"/>
      <c r="EG34" s="2"/>
      <c r="EH34" s="2"/>
      <c r="EI34" s="2" t="str">
        <f>IF(ISBLANK(Values!E33),"",Values!$B$31)</f>
        <v/>
      </c>
      <c r="EJ34" s="2"/>
      <c r="EK34" s="2"/>
      <c r="EL34" s="2"/>
      <c r="EM34" s="2"/>
      <c r="EN34" s="2"/>
      <c r="EO34" s="2"/>
      <c r="EP34" s="2"/>
      <c r="EQ34" s="2"/>
      <c r="ER34" s="2"/>
      <c r="ES34" s="2" t="str">
        <f>IF(ISBLANK(Values!E33),"","Amazon Tellus UPS")</f>
        <v/>
      </c>
      <c r="ET34" s="2"/>
      <c r="EU34" s="2"/>
      <c r="EV34" s="2" t="str">
        <f>IF(ISBLANK(Values!E33),"","New")</f>
        <v/>
      </c>
      <c r="EW34" s="2"/>
      <c r="EX34" s="2"/>
      <c r="EY34" s="2"/>
      <c r="EZ34" s="2"/>
      <c r="FA34" s="2"/>
      <c r="FB34" s="2"/>
      <c r="FC34" s="2"/>
      <c r="FD34" s="2"/>
      <c r="FE34" s="2" t="str">
        <f>IF(ISBLANK(Values!E33),"",IF(CO34&lt;&gt;"DEFAULT", "", 3))</f>
        <v/>
      </c>
      <c r="FF34" s="2"/>
      <c r="FG34" s="2"/>
      <c r="FH34" s="2" t="str">
        <f>IF(ISBLANK(Values!E33),"","FALSE")</f>
        <v/>
      </c>
      <c r="FI34" s="2" t="str">
        <f>IF(ISBLANK(Values!E33),"","FALSE")</f>
        <v/>
      </c>
      <c r="FJ34" s="2" t="str">
        <f>IF(ISBLANK(Values!E33),"","FALSE")</f>
        <v/>
      </c>
      <c r="FK34" s="2"/>
      <c r="FL34" s="2"/>
      <c r="FM34" s="2" t="str">
        <f>IF(ISBLANK(Values!E33),"","1")</f>
        <v/>
      </c>
      <c r="FN34" s="2"/>
      <c r="FO34" s="28" t="str">
        <f>IF(ISBLANK(Values!E33),"",IF(Values!J33, Values!$B$4, Values!$B$5))</f>
        <v/>
      </c>
      <c r="FP34" s="2" t="str">
        <f>IF(ISBLANK(Values!E33),"","Percent")</f>
        <v/>
      </c>
      <c r="FQ34" s="2" t="str">
        <f>IF(ISBLANK(Values!E33),"","2")</f>
        <v/>
      </c>
      <c r="FR34" s="2" t="str">
        <f>IF(ISBLANK(Values!E33),"","3")</f>
        <v/>
      </c>
      <c r="FS34" s="2" t="str">
        <f>IF(ISBLANK(Values!E33),"","5")</f>
        <v/>
      </c>
      <c r="FT34" s="2" t="str">
        <f>IF(ISBLANK(Values!E33),"","6")</f>
        <v/>
      </c>
      <c r="FU34" s="2" t="str">
        <f>IF(ISBLANK(Values!E33),"","10")</f>
        <v/>
      </c>
      <c r="FV34" s="2" t="str">
        <f>IF(ISBLANK(Values!E33),"","10")</f>
        <v/>
      </c>
      <c r="FW34" s="2"/>
      <c r="FX34" s="2"/>
      <c r="FY34" s="2"/>
      <c r="FZ34" s="2"/>
      <c r="GA34" s="2"/>
      <c r="GB34" s="2"/>
      <c r="GC34" s="2"/>
      <c r="GD34" s="2"/>
      <c r="GE34" s="2"/>
      <c r="GF34" s="2"/>
      <c r="GG34" s="2"/>
      <c r="GH34" s="2"/>
      <c r="GI34" s="2"/>
      <c r="GJ34" s="2"/>
      <c r="GK34" s="62" t="str">
        <f>K34</f>
        <v/>
      </c>
    </row>
    <row r="35" spans="1:193" s="36" customFormat="1" ht="17" x14ac:dyDescent="0.2">
      <c r="A35" s="2" t="str">
        <f>IF(ISBLANK(Values!E34),"",IF(Values!$B$37="EU","computercomponent","computer"))</f>
        <v/>
      </c>
      <c r="B35" s="34" t="str">
        <f>IF(ISBLANK(Values!E34),"",Values!F34)</f>
        <v/>
      </c>
      <c r="C35" s="30" t="str">
        <f>IF(ISBLANK(Values!E34),"","TellusRem")</f>
        <v/>
      </c>
      <c r="D35" s="29" t="str">
        <f>IF(ISBLANK(Values!E34),"",Values!E34)</f>
        <v/>
      </c>
      <c r="E35" s="2" t="str">
        <f>IF(ISBLANK(Values!E34),"","EAN")</f>
        <v/>
      </c>
      <c r="F35" s="28" t="str">
        <f>IF(ISBLANK(Values!E34),"",IF(Values!J34, SUBSTITUTE(Values!$B$1, "{language}", Values!H34) &amp; " " &amp;Values!$B$3, SUBSTITUTE(Values!$B$2, "{language}", Values!$H34) &amp; " " &amp;Values!$B$3))</f>
        <v/>
      </c>
      <c r="G35" s="30" t="str">
        <f>IF(ISBLANK(Values!E34),"","TellusRem")</f>
        <v/>
      </c>
      <c r="H35" s="2" t="str">
        <f>IF(ISBLANK(Values!E34),"",Values!$B$16)</f>
        <v/>
      </c>
      <c r="I35" s="2" t="str">
        <f>IF(ISBLANK(Values!E34),"","4730574031")</f>
        <v/>
      </c>
      <c r="J35" s="32" t="str">
        <f>IF(ISBLANK(Values!E34),"",Values!F34 )</f>
        <v/>
      </c>
      <c r="K35" s="28" t="str">
        <f>IF(ISBLANK(Values!E34),"",IF(Values!J34, Values!$B$4, Values!$B$5))</f>
        <v/>
      </c>
      <c r="L35" s="28"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2"/>
      <c r="W35" s="30" t="str">
        <f>IF(ISBLANK(Values!E34),"","Child")</f>
        <v/>
      </c>
      <c r="X35" s="30" t="str">
        <f>IF(ISBLANK(Values!E34),"",Values!$B$13)</f>
        <v/>
      </c>
      <c r="Y35" s="32" t="str">
        <f>IF(ISBLANK(Values!E34),"","Size-Color")</f>
        <v/>
      </c>
      <c r="Z35" s="30" t="str">
        <f>IF(ISBLANK(Values!E34),"","variation")</f>
        <v/>
      </c>
      <c r="AA35" s="2" t="str">
        <f>IF(ISBLANK(Values!E34),"",Values!$B$20)</f>
        <v/>
      </c>
      <c r="AB35" s="2" t="str">
        <f>IF(ISBLANK(Values!E34),"",Values!$B$29)</f>
        <v/>
      </c>
      <c r="AC35" s="2"/>
      <c r="AD35" s="2"/>
      <c r="AE35" s="2"/>
      <c r="AF35" s="2"/>
      <c r="AG35" s="2"/>
      <c r="AH35" s="2"/>
      <c r="AI35" s="35" t="str">
        <f>IF(ISBLANK(Values!E34),"",IF(Values!I34,Values!$B$23,Values!$B$33))</f>
        <v/>
      </c>
      <c r="AJ35" s="33" t="str">
        <f>IF(ISBLANK(Values!E34),"",Values!$B$24 &amp;" "&amp;Values!$B$3)</f>
        <v/>
      </c>
      <c r="AK35" s="2" t="str">
        <f>IF(ISBLANK(Values!E34),"",Values!$B$25)</f>
        <v/>
      </c>
      <c r="AL35" s="2" t="str">
        <f>IF(ISBLANK(Values!E34),"",SUBSTITUTE(SUBSTITUTE(IF(Values!$J34, Values!$B$26, Values!$B$33), "{language}", Values!$H34), "{flag}", INDEX(options!$E$1:$E$20, Values!$V34)))</f>
        <v/>
      </c>
      <c r="AM35" s="2" t="str">
        <f>SUBSTITUTE(IF(ISBLANK(Values!E34),"",Values!$B$27), "{model}", Values!$B$3)</f>
        <v/>
      </c>
      <c r="AN35" s="2"/>
      <c r="AO35" s="2"/>
      <c r="AP35" s="2"/>
      <c r="AQ35" s="2"/>
      <c r="AR35" s="2"/>
      <c r="AS35" s="2"/>
      <c r="AT35" s="28" t="str">
        <f>IF(ISBLANK(Values!E34),"",Values!H34)</f>
        <v/>
      </c>
      <c r="AU35" s="2"/>
      <c r="AV35" s="2" t="str">
        <f>IF(ISBLANK(Values!E34),"",IF(Values!J34,"Backlit", "Non-Backlit"))</f>
        <v/>
      </c>
      <c r="AW35" s="2"/>
      <c r="AX35" s="2"/>
      <c r="AY35" s="2"/>
      <c r="AZ35" s="2"/>
      <c r="BA35" s="2"/>
      <c r="BB35" s="2"/>
      <c r="BC35" s="2"/>
      <c r="BD35" s="2"/>
      <c r="BE35" s="2" t="str">
        <f>IF(ISBLANK(Values!E34),"","Professional Audience")</f>
        <v/>
      </c>
      <c r="BF35" s="2" t="str">
        <f>IF(ISBLANK(Values!E34),"","Consumer Audience")</f>
        <v/>
      </c>
      <c r="BG35" s="2" t="str">
        <f>IF(ISBLANK(Values!E34),"","Adults")</f>
        <v/>
      </c>
      <c r="BH35" s="2" t="str">
        <f>IF(ISBLANK(Values!E34),"","People")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IF(ISBLANK(Values!E34),"",Values!$B$11)</f>
        <v/>
      </c>
      <c r="CH35" s="2" t="str">
        <f>IF(ISBLANK(Values!E34),"","GR")</f>
        <v/>
      </c>
      <c r="CI35" s="2" t="str">
        <f>IF(ISBLANK(Values!E34),"",Values!$B$7)</f>
        <v/>
      </c>
      <c r="CJ35" s="2" t="str">
        <f>IF(ISBLANK(Values!E34),"",Values!$B$8)</f>
        <v/>
      </c>
      <c r="CK35" s="2" t="str">
        <f>IF(ISBLANK(Values!E34),"",Values!$B$9)</f>
        <v/>
      </c>
      <c r="CL35" s="2" t="str">
        <f>IF(ISBLANK(Values!E34),"","CM")</f>
        <v/>
      </c>
      <c r="CM35" s="2"/>
      <c r="CN35" s="2"/>
      <c r="CO35" s="2" t="str">
        <f>IF(ISBLANK(Values!E34), "", IF(AND(Values!$B$37=options!$G$2, Values!$C34), "AMAZON_NA", IF(AND(Values!$B$37=options!$G$1, Values!$D34), "AMAZON_EU", "DEFAULT")))</f>
        <v/>
      </c>
      <c r="CP35" s="2" t="str">
        <f>IF(ISBLANK(Values!E34),"",Values!$B$7)</f>
        <v/>
      </c>
      <c r="CQ35" s="2" t="str">
        <f>IF(ISBLANK(Values!E34),"",Values!$B$8)</f>
        <v/>
      </c>
      <c r="CR35" s="2" t="str">
        <f>IF(ISBLANK(Values!E34),"",Values!$B$9)</f>
        <v/>
      </c>
      <c r="CS35" s="2" t="str">
        <f>IF(ISBLANK(Values!E34),"",Values!$B$11)</f>
        <v/>
      </c>
      <c r="CT35" s="2" t="str">
        <f>IF(ISBLANK(Values!E34),"","GR")</f>
        <v/>
      </c>
      <c r="CU35" s="2" t="str">
        <f>IF(ISBLANK(Values!E34),"","CM")</f>
        <v/>
      </c>
      <c r="CV35" s="2" t="str">
        <f>IF(ISBLANK(Values!E34),"",IF(Values!$B$36=options!$F$1,"Denmark", IF(Values!$B$36=options!$F$2, "Danemark",IF(Values!$B$36=options!$F$3, "Dänemark",IF(Values!$B$36=options!$F$4, "Danimarca",IF(Values!$B$36=options!$F$5, "Dinamarca",IF(Values!$B$36=options!$F$6, "Denemarken","" ) ) ) ) )))</f>
        <v/>
      </c>
      <c r="CW35" s="2"/>
      <c r="CX35" s="2"/>
      <c r="CY35" s="2"/>
      <c r="CZ35" s="2" t="str">
        <f>IF(ISBLANK(Values!E34),"","No")</f>
        <v/>
      </c>
      <c r="DA35" s="2" t="str">
        <f>IF(ISBLANK(Values!E34),"","No")</f>
        <v/>
      </c>
      <c r="DB35" s="2"/>
      <c r="DC35" s="2"/>
      <c r="DD35" s="2"/>
      <c r="DE35" s="2"/>
      <c r="DF35" s="2"/>
      <c r="DG35" s="2"/>
      <c r="DH35" s="2"/>
      <c r="DI35" s="2"/>
      <c r="DJ35" s="2"/>
      <c r="DK35" s="2"/>
      <c r="DL35" s="2"/>
      <c r="DM35" s="2"/>
      <c r="DN35" s="2"/>
      <c r="DO35" s="2" t="str">
        <f>IF(ISBLANK(Values!E34),"","Parts")</f>
        <v/>
      </c>
      <c r="DP35" s="2" t="str">
        <f>IF(ISBLANK(Values!E34),"",Values!$B$31)</f>
        <v/>
      </c>
      <c r="DQ35" s="2"/>
      <c r="DR35" s="2"/>
      <c r="DS35" s="2"/>
      <c r="DT35" s="2"/>
      <c r="DU35" s="2"/>
      <c r="DV35" s="2"/>
      <c r="DW35" s="2"/>
      <c r="DX35" s="2"/>
      <c r="DY35" t="str">
        <f>IF(ISBLANK(Values!$E34), "", "not_applicable")</f>
        <v/>
      </c>
      <c r="DZ35" s="2"/>
      <c r="EA35" s="2"/>
      <c r="EB35" s="2"/>
      <c r="EC35" s="2"/>
      <c r="ED35" s="2"/>
      <c r="EE35" s="2"/>
      <c r="EF35" s="2"/>
      <c r="EG35" s="2"/>
      <c r="EH35" s="2"/>
      <c r="EI35" s="2" t="str">
        <f>IF(ISBLANK(Values!E34),"",Values!$B$31)</f>
        <v/>
      </c>
      <c r="EJ35" s="2"/>
      <c r="EK35" s="2"/>
      <c r="EL35" s="2"/>
      <c r="EM35" s="2"/>
      <c r="EN35" s="2"/>
      <c r="EO35" s="2"/>
      <c r="EP35" s="2"/>
      <c r="EQ35" s="2"/>
      <c r="ER35" s="2"/>
      <c r="ES35" s="2" t="str">
        <f>IF(ISBLANK(Values!E34),"","Amazon Tellus UPS")</f>
        <v/>
      </c>
      <c r="ET35" s="2"/>
      <c r="EU35" s="2"/>
      <c r="EV35" s="2" t="str">
        <f>IF(ISBLANK(Values!E34),"","New")</f>
        <v/>
      </c>
      <c r="EW35" s="2"/>
      <c r="EX35" s="2"/>
      <c r="EY35" s="2"/>
      <c r="EZ35" s="2"/>
      <c r="FA35" s="2"/>
      <c r="FB35" s="2"/>
      <c r="FC35" s="2"/>
      <c r="FD35" s="2"/>
      <c r="FE35" s="2" t="str">
        <f>IF(ISBLANK(Values!E34),"",IF(CO35&lt;&gt;"DEFAULT", "", 3))</f>
        <v/>
      </c>
      <c r="FF35" s="2"/>
      <c r="FG35" s="2"/>
      <c r="FH35" s="2" t="str">
        <f>IF(ISBLANK(Values!E34),"","FALSE")</f>
        <v/>
      </c>
      <c r="FI35" s="2" t="str">
        <f>IF(ISBLANK(Values!E34),"","FALSE")</f>
        <v/>
      </c>
      <c r="FJ35" s="2" t="str">
        <f>IF(ISBLANK(Values!E34),"","FALSE")</f>
        <v/>
      </c>
      <c r="FK35" s="2"/>
      <c r="FL35" s="2"/>
      <c r="FM35" s="2" t="str">
        <f>IF(ISBLANK(Values!E34),"","1")</f>
        <v/>
      </c>
      <c r="FN35" s="2"/>
      <c r="FO35" s="28" t="str">
        <f>IF(ISBLANK(Values!E34),"",IF(Values!J34, Values!$B$4, Values!$B$5))</f>
        <v/>
      </c>
      <c r="FP35" s="2" t="str">
        <f>IF(ISBLANK(Values!E34),"","Percent")</f>
        <v/>
      </c>
      <c r="FQ35" s="2" t="str">
        <f>IF(ISBLANK(Values!E34),"","2")</f>
        <v/>
      </c>
      <c r="FR35" s="2" t="str">
        <f>IF(ISBLANK(Values!E34),"","3")</f>
        <v/>
      </c>
      <c r="FS35" s="2" t="str">
        <f>IF(ISBLANK(Values!E34),"","5")</f>
        <v/>
      </c>
      <c r="FT35" s="2" t="str">
        <f>IF(ISBLANK(Values!E34),"","6")</f>
        <v/>
      </c>
      <c r="FU35" s="2" t="str">
        <f>IF(ISBLANK(Values!E34),"","10")</f>
        <v/>
      </c>
      <c r="FV35" s="2" t="str">
        <f>IF(ISBLANK(Values!E34),"","10")</f>
        <v/>
      </c>
      <c r="FW35" s="2"/>
      <c r="FX35" s="2"/>
      <c r="FY35" s="2"/>
      <c r="FZ35" s="2"/>
      <c r="GA35" s="2"/>
      <c r="GB35" s="2"/>
      <c r="GC35" s="2"/>
      <c r="GD35" s="2"/>
      <c r="GE35" s="2"/>
      <c r="GF35" s="2"/>
      <c r="GG35" s="2"/>
      <c r="GH35" s="2"/>
      <c r="GI35" s="2"/>
      <c r="GJ35" s="2"/>
      <c r="GK35" s="62" t="str">
        <f>K35</f>
        <v/>
      </c>
    </row>
    <row r="36" spans="1:193" s="36" customFormat="1" ht="17" x14ac:dyDescent="0.2">
      <c r="A36" s="2" t="str">
        <f>IF(ISBLANK(Values!E35),"",IF(Values!$B$37="EU","computercomponent","computer"))</f>
        <v/>
      </c>
      <c r="B36" s="34" t="str">
        <f>IF(ISBLANK(Values!E35),"",Values!F35)</f>
        <v/>
      </c>
      <c r="C36" s="30" t="str">
        <f>IF(ISBLANK(Values!E35),"","TellusRem")</f>
        <v/>
      </c>
      <c r="D36" s="29" t="str">
        <f>IF(ISBLANK(Values!E35),"",Values!E35)</f>
        <v/>
      </c>
      <c r="E36" s="2" t="str">
        <f>IF(ISBLANK(Values!E35),"","EAN")</f>
        <v/>
      </c>
      <c r="F36" s="28" t="str">
        <f>IF(ISBLANK(Values!E35),"",IF(Values!J35, SUBSTITUTE(Values!$B$1, "{language}", Values!H35) &amp; " " &amp;Values!$B$3, SUBSTITUTE(Values!$B$2, "{language}", Values!$H35) &amp; " " &amp;Values!$B$3))</f>
        <v/>
      </c>
      <c r="G36" s="30" t="str">
        <f>IF(ISBLANK(Values!E35),"","TellusRem")</f>
        <v/>
      </c>
      <c r="H36" s="2" t="str">
        <f>IF(ISBLANK(Values!E35),"",Values!$B$16)</f>
        <v/>
      </c>
      <c r="I36" s="2" t="str">
        <f>IF(ISBLANK(Values!E35),"","4730574031")</f>
        <v/>
      </c>
      <c r="J36" s="32" t="str">
        <f>IF(ISBLANK(Values!E35),"",Values!F35 )</f>
        <v/>
      </c>
      <c r="K36" s="28" t="str">
        <f>IF(ISBLANK(Values!E35),"",IF(Values!J35, Values!$B$4, Values!$B$5))</f>
        <v/>
      </c>
      <c r="L36" s="28"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2"/>
      <c r="W36" s="30" t="str">
        <f>IF(ISBLANK(Values!E35),"","Child")</f>
        <v/>
      </c>
      <c r="X36" s="30" t="str">
        <f>IF(ISBLANK(Values!E35),"",Values!$B$13)</f>
        <v/>
      </c>
      <c r="Y36" s="32" t="str">
        <f>IF(ISBLANK(Values!E35),"","Size-Color")</f>
        <v/>
      </c>
      <c r="Z36" s="30" t="str">
        <f>IF(ISBLANK(Values!E35),"","variation")</f>
        <v/>
      </c>
      <c r="AA36" s="2" t="str">
        <f>IF(ISBLANK(Values!E35),"",Values!$B$20)</f>
        <v/>
      </c>
      <c r="AB36" s="2" t="str">
        <f>IF(ISBLANK(Values!E35),"",Values!$B$29)</f>
        <v/>
      </c>
      <c r="AC36" s="2"/>
      <c r="AD36" s="2"/>
      <c r="AE36" s="2"/>
      <c r="AF36" s="2"/>
      <c r="AG36" s="2"/>
      <c r="AH36" s="2"/>
      <c r="AI36" s="35" t="str">
        <f>IF(ISBLANK(Values!E35),"",IF(Values!I35,Values!$B$23,Values!$B$33))</f>
        <v/>
      </c>
      <c r="AJ36" s="33" t="str">
        <f>IF(ISBLANK(Values!E35),"",Values!$B$24 &amp;" "&amp;Values!$B$3)</f>
        <v/>
      </c>
      <c r="AK36" s="2" t="str">
        <f>IF(ISBLANK(Values!E35),"",Values!$B$25)</f>
        <v/>
      </c>
      <c r="AL36" s="2" t="str">
        <f>IF(ISBLANK(Values!E35),"",SUBSTITUTE(SUBSTITUTE(IF(Values!$J35, Values!$B$26, Values!$B$33), "{language}", Values!$H35), "{flag}", INDEX(options!$E$1:$E$20, Values!$V35)))</f>
        <v/>
      </c>
      <c r="AM36" s="2" t="str">
        <f>SUBSTITUTE(IF(ISBLANK(Values!E35),"",Values!$B$27), "{model}", Values!$B$3)</f>
        <v/>
      </c>
      <c r="AN36" s="2"/>
      <c r="AO36" s="2"/>
      <c r="AP36" s="2"/>
      <c r="AQ36" s="2"/>
      <c r="AR36" s="2"/>
      <c r="AS36" s="2"/>
      <c r="AT36" s="28" t="str">
        <f>IF(ISBLANK(Values!E35),"",Values!H35)</f>
        <v/>
      </c>
      <c r="AU36" s="2"/>
      <c r="AV36" s="2" t="str">
        <f>IF(ISBLANK(Values!E35),"",IF(Values!J35,"Backlit", "Non-Backlit"))</f>
        <v/>
      </c>
      <c r="AW36" s="2"/>
      <c r="AX36" s="2"/>
      <c r="AY36" s="2"/>
      <c r="AZ36" s="2"/>
      <c r="BA36" s="2"/>
      <c r="BB36" s="2"/>
      <c r="BC36" s="2"/>
      <c r="BD36" s="2"/>
      <c r="BE36" s="2" t="str">
        <f>IF(ISBLANK(Values!E35),"","Professional Audience")</f>
        <v/>
      </c>
      <c r="BF36" s="2" t="str">
        <f>IF(ISBLANK(Values!E35),"","Consumer Audience")</f>
        <v/>
      </c>
      <c r="BG36" s="2" t="str">
        <f>IF(ISBLANK(Values!E35),"","Adults")</f>
        <v/>
      </c>
      <c r="BH36" s="2" t="str">
        <f>IF(ISBLANK(Values!E35),"","People")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IF(ISBLANK(Values!E35),"",Values!$B$11)</f>
        <v/>
      </c>
      <c r="CH36" s="2" t="str">
        <f>IF(ISBLANK(Values!E35),"","GR")</f>
        <v/>
      </c>
      <c r="CI36" s="2" t="str">
        <f>IF(ISBLANK(Values!E35),"",Values!$B$7)</f>
        <v/>
      </c>
      <c r="CJ36" s="2" t="str">
        <f>IF(ISBLANK(Values!E35),"",Values!$B$8)</f>
        <v/>
      </c>
      <c r="CK36" s="2" t="str">
        <f>IF(ISBLANK(Values!E35),"",Values!$B$9)</f>
        <v/>
      </c>
      <c r="CL36" s="2" t="str">
        <f>IF(ISBLANK(Values!E35),"","CM")</f>
        <v/>
      </c>
      <c r="CM36" s="2"/>
      <c r="CN36" s="2"/>
      <c r="CO36" s="2" t="str">
        <f>IF(ISBLANK(Values!E35), "", IF(AND(Values!$B$37=options!$G$2, Values!$C35), "AMAZON_NA", IF(AND(Values!$B$37=options!$G$1, Values!$D35), "AMAZON_EU", "DEFAULT")))</f>
        <v/>
      </c>
      <c r="CP36" s="2" t="str">
        <f>IF(ISBLANK(Values!E35),"",Values!$B$7)</f>
        <v/>
      </c>
      <c r="CQ36" s="2" t="str">
        <f>IF(ISBLANK(Values!E35),"",Values!$B$8)</f>
        <v/>
      </c>
      <c r="CR36" s="2" t="str">
        <f>IF(ISBLANK(Values!E35),"",Values!$B$9)</f>
        <v/>
      </c>
      <c r="CS36" s="2" t="str">
        <f>IF(ISBLANK(Values!E35),"",Values!$B$11)</f>
        <v/>
      </c>
      <c r="CT36" s="2" t="str">
        <f>IF(ISBLANK(Values!E35),"","GR")</f>
        <v/>
      </c>
      <c r="CU36" s="2" t="str">
        <f>IF(ISBLANK(Values!E35),"","CM")</f>
        <v/>
      </c>
      <c r="CV36" s="2" t="str">
        <f>IF(ISBLANK(Values!E35),"",IF(Values!$B$36=options!$F$1,"Denmark", IF(Values!$B$36=options!$F$2, "Danemark",IF(Values!$B$36=options!$F$3, "Dänemark",IF(Values!$B$36=options!$F$4, "Danimarca",IF(Values!$B$36=options!$F$5, "Dinamarca",IF(Values!$B$36=options!$F$6, "Denemarken","" ) ) ) ) )))</f>
        <v/>
      </c>
      <c r="CW36" s="2"/>
      <c r="CX36" s="2"/>
      <c r="CY36" s="2"/>
      <c r="CZ36" s="2" t="str">
        <f>IF(ISBLANK(Values!E35),"","No")</f>
        <v/>
      </c>
      <c r="DA36" s="2" t="str">
        <f>IF(ISBLANK(Values!E35),"","No")</f>
        <v/>
      </c>
      <c r="DB36" s="2"/>
      <c r="DC36" s="2"/>
      <c r="DD36" s="2"/>
      <c r="DE36" s="2"/>
      <c r="DF36" s="2"/>
      <c r="DG36" s="2"/>
      <c r="DH36" s="2"/>
      <c r="DI36" s="2"/>
      <c r="DJ36" s="2"/>
      <c r="DK36" s="2"/>
      <c r="DL36" s="2"/>
      <c r="DM36" s="2"/>
      <c r="DN36" s="2"/>
      <c r="DO36" s="2" t="str">
        <f>IF(ISBLANK(Values!E35),"","Parts")</f>
        <v/>
      </c>
      <c r="DP36" s="2" t="str">
        <f>IF(ISBLANK(Values!E35),"",Values!$B$31)</f>
        <v/>
      </c>
      <c r="DQ36" s="2"/>
      <c r="DR36" s="2"/>
      <c r="DS36" s="2"/>
      <c r="DT36" s="2"/>
      <c r="DU36" s="2"/>
      <c r="DV36" s="2"/>
      <c r="DW36" s="2"/>
      <c r="DX36" s="2"/>
      <c r="DY36" t="str">
        <f>IF(ISBLANK(Values!$E35), "", "not_applicable")</f>
        <v/>
      </c>
      <c r="DZ36" s="2"/>
      <c r="EA36" s="2"/>
      <c r="EB36" s="2"/>
      <c r="EC36" s="2"/>
      <c r="ED36" s="2"/>
      <c r="EE36" s="2"/>
      <c r="EF36" s="2"/>
      <c r="EG36" s="2"/>
      <c r="EH36" s="2"/>
      <c r="EI36" s="2" t="str">
        <f>IF(ISBLANK(Values!E35),"",Values!$B$31)</f>
        <v/>
      </c>
      <c r="EJ36" s="2"/>
      <c r="EK36" s="2"/>
      <c r="EL36" s="2"/>
      <c r="EM36" s="2"/>
      <c r="EN36" s="2"/>
      <c r="EO36" s="2"/>
      <c r="EP36" s="2"/>
      <c r="EQ36" s="2"/>
      <c r="ER36" s="2"/>
      <c r="ES36" s="2" t="str">
        <f>IF(ISBLANK(Values!E35),"","Amazon Tellus UPS")</f>
        <v/>
      </c>
      <c r="ET36" s="2"/>
      <c r="EU36" s="2"/>
      <c r="EV36" s="2" t="str">
        <f>IF(ISBLANK(Values!E35),"","New")</f>
        <v/>
      </c>
      <c r="EW36" s="2"/>
      <c r="EX36" s="2"/>
      <c r="EY36" s="2"/>
      <c r="EZ36" s="2"/>
      <c r="FA36" s="2"/>
      <c r="FB36" s="2"/>
      <c r="FC36" s="2"/>
      <c r="FD36" s="2"/>
      <c r="FE36" s="2" t="str">
        <f>IF(ISBLANK(Values!E35),"",IF(CO36&lt;&gt;"DEFAULT", "", 3))</f>
        <v/>
      </c>
      <c r="FF36" s="2"/>
      <c r="FG36" s="2"/>
      <c r="FH36" s="2" t="str">
        <f>IF(ISBLANK(Values!E35),"","FALSE")</f>
        <v/>
      </c>
      <c r="FI36" s="2" t="str">
        <f>IF(ISBLANK(Values!E35),"","FALSE")</f>
        <v/>
      </c>
      <c r="FJ36" s="2" t="str">
        <f>IF(ISBLANK(Values!E35),"","FALSE")</f>
        <v/>
      </c>
      <c r="FK36" s="2"/>
      <c r="FL36" s="2"/>
      <c r="FM36" s="2" t="str">
        <f>IF(ISBLANK(Values!E35),"","1")</f>
        <v/>
      </c>
      <c r="FN36" s="2"/>
      <c r="FO36" s="28" t="str">
        <f>IF(ISBLANK(Values!E35),"",IF(Values!J35, Values!$B$4, Values!$B$5))</f>
        <v/>
      </c>
      <c r="FP36" s="2" t="str">
        <f>IF(ISBLANK(Values!E35),"","Percent")</f>
        <v/>
      </c>
      <c r="FQ36" s="2" t="str">
        <f>IF(ISBLANK(Values!E35),"","2")</f>
        <v/>
      </c>
      <c r="FR36" s="2" t="str">
        <f>IF(ISBLANK(Values!E35),"","3")</f>
        <v/>
      </c>
      <c r="FS36" s="2" t="str">
        <f>IF(ISBLANK(Values!E35),"","5")</f>
        <v/>
      </c>
      <c r="FT36" s="2" t="str">
        <f>IF(ISBLANK(Values!E35),"","6")</f>
        <v/>
      </c>
      <c r="FU36" s="2" t="str">
        <f>IF(ISBLANK(Values!E35),"","10")</f>
        <v/>
      </c>
      <c r="FV36" s="2" t="str">
        <f>IF(ISBLANK(Values!E35),"","10")</f>
        <v/>
      </c>
      <c r="FW36" s="2"/>
      <c r="FX36" s="2"/>
      <c r="FY36" s="2"/>
      <c r="FZ36" s="2"/>
      <c r="GA36" s="2"/>
      <c r="GB36" s="2"/>
      <c r="GC36" s="2"/>
      <c r="GD36" s="2"/>
      <c r="GE36" s="2"/>
      <c r="GF36" s="2"/>
      <c r="GG36" s="2"/>
      <c r="GH36" s="2"/>
      <c r="GI36" s="2"/>
      <c r="GJ36" s="2"/>
      <c r="GK36" s="62" t="str">
        <f>K36</f>
        <v/>
      </c>
    </row>
    <row r="37" spans="1:193" s="36" customFormat="1" ht="17" x14ac:dyDescent="0.2">
      <c r="A37" s="2" t="str">
        <f>IF(ISBLANK(Values!E36),"",IF(Values!$B$37="EU","computercomponent","computer"))</f>
        <v/>
      </c>
      <c r="B37" s="34" t="str">
        <f>IF(ISBLANK(Values!E36),"",Values!F36)</f>
        <v/>
      </c>
      <c r="C37" s="30" t="str">
        <f>IF(ISBLANK(Values!E36),"","TellusRem")</f>
        <v/>
      </c>
      <c r="D37" s="29" t="str">
        <f>IF(ISBLANK(Values!E36),"",Values!E36)</f>
        <v/>
      </c>
      <c r="E37" s="2" t="str">
        <f>IF(ISBLANK(Values!E36),"","EAN")</f>
        <v/>
      </c>
      <c r="F37" s="28" t="str">
        <f>IF(ISBLANK(Values!E36),"",IF(Values!J36, SUBSTITUTE(Values!$B$1, "{language}", Values!H36) &amp; " " &amp;Values!$B$3, SUBSTITUTE(Values!$B$2, "{language}", Values!$H36) &amp; " " &amp;Values!$B$3))</f>
        <v/>
      </c>
      <c r="G37" s="30" t="str">
        <f>IF(ISBLANK(Values!E36),"","TellusRem")</f>
        <v/>
      </c>
      <c r="H37" s="2" t="str">
        <f>IF(ISBLANK(Values!E36),"",Values!$B$16)</f>
        <v/>
      </c>
      <c r="I37" s="2" t="str">
        <f>IF(ISBLANK(Values!E36),"","4730574031")</f>
        <v/>
      </c>
      <c r="J37" s="32" t="str">
        <f>IF(ISBLANK(Values!E36),"",Values!F36 )</f>
        <v/>
      </c>
      <c r="K37" s="28" t="str">
        <f>IF(ISBLANK(Values!E36),"",IF(Values!J36, Values!$B$4, Values!$B$5))</f>
        <v/>
      </c>
      <c r="L37" s="28"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2"/>
      <c r="W37" s="30" t="str">
        <f>IF(ISBLANK(Values!E36),"","Child")</f>
        <v/>
      </c>
      <c r="X37" s="30" t="str">
        <f>IF(ISBLANK(Values!E36),"",Values!$B$13)</f>
        <v/>
      </c>
      <c r="Y37" s="32" t="str">
        <f>IF(ISBLANK(Values!E36),"","Size-Color")</f>
        <v/>
      </c>
      <c r="Z37" s="30" t="str">
        <f>IF(ISBLANK(Values!E36),"","variation")</f>
        <v/>
      </c>
      <c r="AA37" s="2" t="str">
        <f>IF(ISBLANK(Values!E36),"",Values!$B$20)</f>
        <v/>
      </c>
      <c r="AB37" s="2" t="str">
        <f>IF(ISBLANK(Values!E36),"",Values!$B$29)</f>
        <v/>
      </c>
      <c r="AC37" s="2"/>
      <c r="AD37" s="2"/>
      <c r="AE37" s="2"/>
      <c r="AF37" s="2"/>
      <c r="AG37" s="2"/>
      <c r="AH37" s="2"/>
      <c r="AI37" s="35" t="str">
        <f>IF(ISBLANK(Values!E36),"",IF(Values!I36,Values!$B$23,Values!$B$33))</f>
        <v/>
      </c>
      <c r="AJ37" s="33" t="str">
        <f>IF(ISBLANK(Values!E36),"",Values!$B$24 &amp;" "&amp;Values!$B$3)</f>
        <v/>
      </c>
      <c r="AK37" s="2" t="str">
        <f>IF(ISBLANK(Values!E36),"",Values!$B$25)</f>
        <v/>
      </c>
      <c r="AL37" s="2" t="str">
        <f>IF(ISBLANK(Values!E36),"",SUBSTITUTE(SUBSTITUTE(IF(Values!$J36, Values!$B$26, Values!$B$33), "{language}", Values!$H36), "{flag}", INDEX(options!$E$1:$E$20, Values!$V36)))</f>
        <v/>
      </c>
      <c r="AM37" s="2" t="str">
        <f>SUBSTITUTE(IF(ISBLANK(Values!E36),"",Values!$B$27), "{model}", Values!$B$3)</f>
        <v/>
      </c>
      <c r="AN37" s="2"/>
      <c r="AO37" s="2"/>
      <c r="AP37" s="2"/>
      <c r="AQ37" s="2"/>
      <c r="AR37" s="2"/>
      <c r="AS37" s="2"/>
      <c r="AT37" s="28" t="str">
        <f>IF(ISBLANK(Values!E36),"",Values!H36)</f>
        <v/>
      </c>
      <c r="AU37" s="2"/>
      <c r="AV37" s="2" t="str">
        <f>IF(ISBLANK(Values!E36),"",IF(Values!J36,"Backlit", "Non-Backlit"))</f>
        <v/>
      </c>
      <c r="AW37" s="2"/>
      <c r="AX37" s="2"/>
      <c r="AY37" s="2"/>
      <c r="AZ37" s="2"/>
      <c r="BA37" s="2"/>
      <c r="BB37" s="2"/>
      <c r="BC37" s="2"/>
      <c r="BD37" s="2"/>
      <c r="BE37" s="2" t="str">
        <f>IF(ISBLANK(Values!E36),"","Professional Audience")</f>
        <v/>
      </c>
      <c r="BF37" s="2" t="str">
        <f>IF(ISBLANK(Values!E36),"","Consumer Audience")</f>
        <v/>
      </c>
      <c r="BG37" s="2" t="str">
        <f>IF(ISBLANK(Values!E36),"","Adults")</f>
        <v/>
      </c>
      <c r="BH37" s="2" t="str">
        <f>IF(ISBLANK(Values!E36),"","People")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IF(ISBLANK(Values!E36),"",Values!$B$11)</f>
        <v/>
      </c>
      <c r="CH37" s="2" t="str">
        <f>IF(ISBLANK(Values!E36),"","GR")</f>
        <v/>
      </c>
      <c r="CI37" s="2" t="str">
        <f>IF(ISBLANK(Values!E36),"",Values!$B$7)</f>
        <v/>
      </c>
      <c r="CJ37" s="2" t="str">
        <f>IF(ISBLANK(Values!E36),"",Values!$B$8)</f>
        <v/>
      </c>
      <c r="CK37" s="2" t="str">
        <f>IF(ISBLANK(Values!E36),"",Values!$B$9)</f>
        <v/>
      </c>
      <c r="CL37" s="2" t="str">
        <f>IF(ISBLANK(Values!E36),"","CM")</f>
        <v/>
      </c>
      <c r="CM37" s="2"/>
      <c r="CN37" s="2"/>
      <c r="CO37" s="2" t="str">
        <f>IF(ISBLANK(Values!E36), "", IF(AND(Values!$B$37=options!$G$2, Values!$C36), "AMAZON_NA", IF(AND(Values!$B$37=options!$G$1, Values!$D36), "AMAZON_EU", "DEFAULT")))</f>
        <v/>
      </c>
      <c r="CP37" s="2" t="str">
        <f>IF(ISBLANK(Values!E36),"",Values!$B$7)</f>
        <v/>
      </c>
      <c r="CQ37" s="2" t="str">
        <f>IF(ISBLANK(Values!E36),"",Values!$B$8)</f>
        <v/>
      </c>
      <c r="CR37" s="2" t="str">
        <f>IF(ISBLANK(Values!E36),"",Values!$B$9)</f>
        <v/>
      </c>
      <c r="CS37" s="2" t="str">
        <f>IF(ISBLANK(Values!E36),"",Values!$B$11)</f>
        <v/>
      </c>
      <c r="CT37" s="2" t="str">
        <f>IF(ISBLANK(Values!E36),"","GR")</f>
        <v/>
      </c>
      <c r="CU37" s="2" t="str">
        <f>IF(ISBLANK(Values!E36),"","CM")</f>
        <v/>
      </c>
      <c r="CV37" s="2" t="str">
        <f>IF(ISBLANK(Values!E36),"",IF(Values!$B$36=options!$F$1,"Denmark", IF(Values!$B$36=options!$F$2, "Danemark",IF(Values!$B$36=options!$F$3, "Dänemark",IF(Values!$B$36=options!$F$4, "Danimarca",IF(Values!$B$36=options!$F$5, "Dinamarca",IF(Values!$B$36=options!$F$6, "Denemarken","" ) ) ) ) )))</f>
        <v/>
      </c>
      <c r="CW37" s="2"/>
      <c r="CX37" s="2"/>
      <c r="CY37" s="2"/>
      <c r="CZ37" s="2" t="str">
        <f>IF(ISBLANK(Values!E36),"","No")</f>
        <v/>
      </c>
      <c r="DA37" s="2" t="str">
        <f>IF(ISBLANK(Values!E36),"","No")</f>
        <v/>
      </c>
      <c r="DB37" s="2"/>
      <c r="DC37" s="2"/>
      <c r="DD37" s="2"/>
      <c r="DE37" s="2"/>
      <c r="DF37" s="2"/>
      <c r="DG37" s="2"/>
      <c r="DH37" s="2"/>
      <c r="DI37" s="2"/>
      <c r="DJ37" s="2"/>
      <c r="DK37" s="2"/>
      <c r="DL37" s="2"/>
      <c r="DM37" s="2"/>
      <c r="DN37" s="2"/>
      <c r="DO37" s="2" t="str">
        <f>IF(ISBLANK(Values!E36),"","Parts")</f>
        <v/>
      </c>
      <c r="DP37" s="2" t="str">
        <f>IF(ISBLANK(Values!E36),"",Values!$B$31)</f>
        <v/>
      </c>
      <c r="DQ37" s="2"/>
      <c r="DR37" s="2"/>
      <c r="DS37" s="2"/>
      <c r="DT37" s="2"/>
      <c r="DU37" s="2"/>
      <c r="DV37" s="2"/>
      <c r="DW37" s="2"/>
      <c r="DX37" s="2"/>
      <c r="DY37" t="str">
        <f>IF(ISBLANK(Values!$E36), "", "not_applicable")</f>
        <v/>
      </c>
      <c r="DZ37" s="2"/>
      <c r="EA37" s="2"/>
      <c r="EB37" s="2"/>
      <c r="EC37" s="2"/>
      <c r="ED37" s="2"/>
      <c r="EE37" s="2"/>
      <c r="EF37" s="2"/>
      <c r="EG37" s="2"/>
      <c r="EH37" s="2"/>
      <c r="EI37" s="2" t="str">
        <f>IF(ISBLANK(Values!E36),"",Values!$B$31)</f>
        <v/>
      </c>
      <c r="EJ37" s="2"/>
      <c r="EK37" s="2"/>
      <c r="EL37" s="2"/>
      <c r="EM37" s="2"/>
      <c r="EN37" s="2"/>
      <c r="EO37" s="2"/>
      <c r="EP37" s="2"/>
      <c r="EQ37" s="2"/>
      <c r="ER37" s="2"/>
      <c r="ES37" s="2" t="str">
        <f>IF(ISBLANK(Values!E36),"","Amazon Tellus UPS")</f>
        <v/>
      </c>
      <c r="ET37" s="2"/>
      <c r="EU37" s="2"/>
      <c r="EV37" s="2" t="str">
        <f>IF(ISBLANK(Values!E36),"","New")</f>
        <v/>
      </c>
      <c r="EW37" s="2"/>
      <c r="EX37" s="2"/>
      <c r="EY37" s="2"/>
      <c r="EZ37" s="2"/>
      <c r="FA37" s="2"/>
      <c r="FB37" s="2"/>
      <c r="FC37" s="2"/>
      <c r="FD37" s="2"/>
      <c r="FE37" s="2" t="str">
        <f>IF(ISBLANK(Values!E36),"",IF(CO37&lt;&gt;"DEFAULT", "", 3))</f>
        <v/>
      </c>
      <c r="FF37" s="2"/>
      <c r="FG37" s="2"/>
      <c r="FH37" s="2" t="str">
        <f>IF(ISBLANK(Values!E36),"","FALSE")</f>
        <v/>
      </c>
      <c r="FI37" s="2" t="str">
        <f>IF(ISBLANK(Values!E36),"","FALSE")</f>
        <v/>
      </c>
      <c r="FJ37" s="2" t="str">
        <f>IF(ISBLANK(Values!E36),"","FALSE")</f>
        <v/>
      </c>
      <c r="FK37" s="2"/>
      <c r="FL37" s="2"/>
      <c r="FM37" s="2" t="str">
        <f>IF(ISBLANK(Values!E36),"","1")</f>
        <v/>
      </c>
      <c r="FN37" s="2"/>
      <c r="FO37" s="28" t="str">
        <f>IF(ISBLANK(Values!E36),"",IF(Values!J36, Values!$B$4, Values!$B$5))</f>
        <v/>
      </c>
      <c r="FP37" s="2" t="str">
        <f>IF(ISBLANK(Values!E36),"","Percent")</f>
        <v/>
      </c>
      <c r="FQ37" s="2" t="str">
        <f>IF(ISBLANK(Values!E36),"","2")</f>
        <v/>
      </c>
      <c r="FR37" s="2" t="str">
        <f>IF(ISBLANK(Values!E36),"","3")</f>
        <v/>
      </c>
      <c r="FS37" s="2" t="str">
        <f>IF(ISBLANK(Values!E36),"","5")</f>
        <v/>
      </c>
      <c r="FT37" s="2" t="str">
        <f>IF(ISBLANK(Values!E36),"","6")</f>
        <v/>
      </c>
      <c r="FU37" s="2" t="str">
        <f>IF(ISBLANK(Values!E36),"","10")</f>
        <v/>
      </c>
      <c r="FV37" s="2" t="str">
        <f>IF(ISBLANK(Values!E36),"","10")</f>
        <v/>
      </c>
      <c r="FW37" s="2"/>
      <c r="FX37" s="2"/>
      <c r="FY37" s="2"/>
      <c r="FZ37" s="2"/>
      <c r="GA37" s="2"/>
      <c r="GB37" s="2"/>
      <c r="GC37" s="2"/>
      <c r="GD37" s="2"/>
      <c r="GE37" s="2"/>
      <c r="GF37" s="2"/>
      <c r="GG37" s="2"/>
      <c r="GH37" s="2"/>
      <c r="GI37" s="2"/>
      <c r="GJ37" s="2"/>
      <c r="GK37" s="62" t="str">
        <f>K37</f>
        <v/>
      </c>
    </row>
    <row r="38" spans="1:193" s="36" customFormat="1" ht="17" x14ac:dyDescent="0.2">
      <c r="A38" s="2" t="str">
        <f>IF(ISBLANK(Values!E37),"",IF(Values!$B$37="EU","computercomponent","computer"))</f>
        <v/>
      </c>
      <c r="B38" s="34" t="str">
        <f>IF(ISBLANK(Values!E37),"",Values!F37)</f>
        <v/>
      </c>
      <c r="C38" s="30" t="str">
        <f>IF(ISBLANK(Values!E37),"","TellusRem")</f>
        <v/>
      </c>
      <c r="D38" s="29" t="str">
        <f>IF(ISBLANK(Values!E37),"",Values!E37)</f>
        <v/>
      </c>
      <c r="E38" s="2" t="str">
        <f>IF(ISBLANK(Values!E37),"","EAN")</f>
        <v/>
      </c>
      <c r="F38" s="28" t="str">
        <f>IF(ISBLANK(Values!E37),"",IF(Values!J37, SUBSTITUTE(Values!$B$1, "{language}", Values!H37) &amp; " " &amp;Values!$B$3, SUBSTITUTE(Values!$B$2, "{language}", Values!$H37) &amp; " " &amp;Values!$B$3))</f>
        <v/>
      </c>
      <c r="G38" s="30" t="str">
        <f>IF(ISBLANK(Values!E37),"","TellusRem")</f>
        <v/>
      </c>
      <c r="H38" s="2" t="str">
        <f>IF(ISBLANK(Values!E37),"",Values!$B$16)</f>
        <v/>
      </c>
      <c r="I38" s="2" t="str">
        <f>IF(ISBLANK(Values!E37),"","4730574031")</f>
        <v/>
      </c>
      <c r="J38" s="32" t="str">
        <f>IF(ISBLANK(Values!E37),"",Values!F37 )</f>
        <v/>
      </c>
      <c r="K38" s="28" t="str">
        <f>IF(ISBLANK(Values!E37),"",IF(Values!J37, Values!$B$4, Values!$B$5))</f>
        <v/>
      </c>
      <c r="L38" s="28"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2"/>
      <c r="W38" s="30" t="str">
        <f>IF(ISBLANK(Values!E37),"","Child")</f>
        <v/>
      </c>
      <c r="X38" s="30" t="str">
        <f>IF(ISBLANK(Values!E37),"",Values!$B$13)</f>
        <v/>
      </c>
      <c r="Y38" s="32" t="str">
        <f>IF(ISBLANK(Values!E37),"","Size-Color")</f>
        <v/>
      </c>
      <c r="Z38" s="30" t="str">
        <f>IF(ISBLANK(Values!E37),"","variation")</f>
        <v/>
      </c>
      <c r="AA38" s="2" t="str">
        <f>IF(ISBLANK(Values!E37),"",Values!$B$20)</f>
        <v/>
      </c>
      <c r="AB38" s="2" t="str">
        <f>IF(ISBLANK(Values!E37),"",Values!$B$29)</f>
        <v/>
      </c>
      <c r="AC38" s="2"/>
      <c r="AD38" s="2"/>
      <c r="AE38" s="2"/>
      <c r="AF38" s="2"/>
      <c r="AG38" s="2"/>
      <c r="AH38" s="2"/>
      <c r="AI38" s="35" t="str">
        <f>IF(ISBLANK(Values!E37),"",IF(Values!I37,Values!$B$23,Values!$B$33))</f>
        <v/>
      </c>
      <c r="AJ38" s="33" t="str">
        <f>IF(ISBLANK(Values!E37),"",Values!$B$24 &amp;" "&amp;Values!$B$3)</f>
        <v/>
      </c>
      <c r="AK38" s="2" t="str">
        <f>IF(ISBLANK(Values!E37),"",Values!$B$25)</f>
        <v/>
      </c>
      <c r="AL38" s="2" t="str">
        <f>IF(ISBLANK(Values!E37),"",SUBSTITUTE(SUBSTITUTE(IF(Values!$J37, Values!$B$26, Values!$B$33), "{language}", Values!$H37), "{flag}", INDEX(options!$E$1:$E$20, Values!$V37)))</f>
        <v/>
      </c>
      <c r="AM38" s="2" t="str">
        <f>SUBSTITUTE(IF(ISBLANK(Values!E37),"",Values!$B$27), "{model}", Values!$B$3)</f>
        <v/>
      </c>
      <c r="AN38" s="2"/>
      <c r="AO38" s="2"/>
      <c r="AP38" s="2"/>
      <c r="AQ38" s="2"/>
      <c r="AR38" s="2"/>
      <c r="AS38" s="2"/>
      <c r="AT38" s="28" t="str">
        <f>IF(ISBLANK(Values!E37),"",Values!H37)</f>
        <v/>
      </c>
      <c r="AU38" s="2"/>
      <c r="AV38" s="2" t="str">
        <f>IF(ISBLANK(Values!E37),"",IF(Values!J37,"Backlit", "Non-Backlit"))</f>
        <v/>
      </c>
      <c r="AW38" s="2"/>
      <c r="AX38" s="2"/>
      <c r="AY38" s="2"/>
      <c r="AZ38" s="2"/>
      <c r="BA38" s="2"/>
      <c r="BB38" s="2"/>
      <c r="BC38" s="2"/>
      <c r="BD38" s="2"/>
      <c r="BE38" s="2" t="str">
        <f>IF(ISBLANK(Values!E37),"","Professional Audience")</f>
        <v/>
      </c>
      <c r="BF38" s="2" t="str">
        <f>IF(ISBLANK(Values!E37),"","Consumer Audience")</f>
        <v/>
      </c>
      <c r="BG38" s="2" t="str">
        <f>IF(ISBLANK(Values!E37),"","Adults")</f>
        <v/>
      </c>
      <c r="BH38" s="2" t="str">
        <f>IF(ISBLANK(Values!E37),"","People")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IF(ISBLANK(Values!E37),"",Values!$B$11)</f>
        <v/>
      </c>
      <c r="CH38" s="2" t="str">
        <f>IF(ISBLANK(Values!E37),"","GR")</f>
        <v/>
      </c>
      <c r="CI38" s="2" t="str">
        <f>IF(ISBLANK(Values!E37),"",Values!$B$7)</f>
        <v/>
      </c>
      <c r="CJ38" s="2" t="str">
        <f>IF(ISBLANK(Values!E37),"",Values!$B$8)</f>
        <v/>
      </c>
      <c r="CK38" s="2" t="str">
        <f>IF(ISBLANK(Values!E37),"",Values!$B$9)</f>
        <v/>
      </c>
      <c r="CL38" s="2" t="str">
        <f>IF(ISBLANK(Values!E37),"","CM")</f>
        <v/>
      </c>
      <c r="CM38" s="2"/>
      <c r="CN38" s="2"/>
      <c r="CO38" s="2" t="str">
        <f>IF(ISBLANK(Values!E37), "", IF(AND(Values!$B$37=options!$G$2, Values!$C37), "AMAZON_NA", IF(AND(Values!$B$37=options!$G$1, Values!$D37), "AMAZON_EU", "DEFAULT")))</f>
        <v/>
      </c>
      <c r="CP38" s="2" t="str">
        <f>IF(ISBLANK(Values!E37),"",Values!$B$7)</f>
        <v/>
      </c>
      <c r="CQ38" s="2" t="str">
        <f>IF(ISBLANK(Values!E37),"",Values!$B$8)</f>
        <v/>
      </c>
      <c r="CR38" s="2" t="str">
        <f>IF(ISBLANK(Values!E37),"",Values!$B$9)</f>
        <v/>
      </c>
      <c r="CS38" s="2" t="str">
        <f>IF(ISBLANK(Values!E37),"",Values!$B$11)</f>
        <v/>
      </c>
      <c r="CT38" s="2" t="str">
        <f>IF(ISBLANK(Values!E37),"","GR")</f>
        <v/>
      </c>
      <c r="CU38" s="2" t="str">
        <f>IF(ISBLANK(Values!E37),"","CM")</f>
        <v/>
      </c>
      <c r="CV38" s="2" t="str">
        <f>IF(ISBLANK(Values!E37),"",IF(Values!$B$36=options!$F$1,"Denmark", IF(Values!$B$36=options!$F$2, "Danemark",IF(Values!$B$36=options!$F$3, "Dänemark",IF(Values!$B$36=options!$F$4, "Danimarca",IF(Values!$B$36=options!$F$5, "Dinamarca",IF(Values!$B$36=options!$F$6, "Denemarken","" ) ) ) ) )))</f>
        <v/>
      </c>
      <c r="CW38" s="2"/>
      <c r="CX38" s="2"/>
      <c r="CY38" s="2"/>
      <c r="CZ38" s="2" t="str">
        <f>IF(ISBLANK(Values!E37),"","No")</f>
        <v/>
      </c>
      <c r="DA38" s="2" t="str">
        <f>IF(ISBLANK(Values!E37),"","No")</f>
        <v/>
      </c>
      <c r="DB38" s="2"/>
      <c r="DC38" s="2"/>
      <c r="DD38" s="2"/>
      <c r="DE38" s="2"/>
      <c r="DF38" s="2"/>
      <c r="DG38" s="2"/>
      <c r="DH38" s="2"/>
      <c r="DI38" s="2"/>
      <c r="DJ38" s="2"/>
      <c r="DK38" s="2"/>
      <c r="DL38" s="2"/>
      <c r="DM38" s="2"/>
      <c r="DN38" s="2"/>
      <c r="DO38" s="2" t="str">
        <f>IF(ISBLANK(Values!E37),"","Parts")</f>
        <v/>
      </c>
      <c r="DP38" s="2" t="str">
        <f>IF(ISBLANK(Values!E37),"",Values!$B$31)</f>
        <v/>
      </c>
      <c r="DQ38" s="2"/>
      <c r="DR38" s="2"/>
      <c r="DS38" s="2"/>
      <c r="DT38" s="2"/>
      <c r="DU38" s="2"/>
      <c r="DV38" s="2"/>
      <c r="DW38" s="2"/>
      <c r="DX38" s="2"/>
      <c r="DY38" t="str">
        <f>IF(ISBLANK(Values!$E37), "", "not_applicable")</f>
        <v/>
      </c>
      <c r="DZ38" s="2"/>
      <c r="EA38" s="2"/>
      <c r="EB38" s="2"/>
      <c r="EC38" s="2"/>
      <c r="ED38" s="2"/>
      <c r="EE38" s="2"/>
      <c r="EF38" s="2"/>
      <c r="EG38" s="2"/>
      <c r="EH38" s="2"/>
      <c r="EI38" s="2" t="str">
        <f>IF(ISBLANK(Values!E37),"",Values!$B$31)</f>
        <v/>
      </c>
      <c r="EJ38" s="2"/>
      <c r="EK38" s="2"/>
      <c r="EL38" s="2"/>
      <c r="EM38" s="2"/>
      <c r="EN38" s="2"/>
      <c r="EO38" s="2"/>
      <c r="EP38" s="2"/>
      <c r="EQ38" s="2"/>
      <c r="ER38" s="2"/>
      <c r="ES38" s="2" t="str">
        <f>IF(ISBLANK(Values!E37),"","Amazon Tellus UPS")</f>
        <v/>
      </c>
      <c r="ET38" s="2"/>
      <c r="EU38" s="2"/>
      <c r="EV38" s="2" t="str">
        <f>IF(ISBLANK(Values!E37),"","New")</f>
        <v/>
      </c>
      <c r="EW38" s="2"/>
      <c r="EX38" s="2"/>
      <c r="EY38" s="2"/>
      <c r="EZ38" s="2"/>
      <c r="FA38" s="2"/>
      <c r="FB38" s="2"/>
      <c r="FC38" s="2"/>
      <c r="FD38" s="2"/>
      <c r="FE38" s="2" t="str">
        <f>IF(ISBLANK(Values!E37),"",IF(CO38&lt;&gt;"DEFAULT", "", 3))</f>
        <v/>
      </c>
      <c r="FF38" s="2"/>
      <c r="FG38" s="2"/>
      <c r="FH38" s="2" t="str">
        <f>IF(ISBLANK(Values!E37),"","FALSE")</f>
        <v/>
      </c>
      <c r="FI38" s="2" t="str">
        <f>IF(ISBLANK(Values!E37),"","FALSE")</f>
        <v/>
      </c>
      <c r="FJ38" s="2" t="str">
        <f>IF(ISBLANK(Values!E37),"","FALSE")</f>
        <v/>
      </c>
      <c r="FK38" s="2"/>
      <c r="FL38" s="2"/>
      <c r="FM38" s="2" t="str">
        <f>IF(ISBLANK(Values!E37),"","1")</f>
        <v/>
      </c>
      <c r="FN38" s="2"/>
      <c r="FO38" s="28" t="str">
        <f>IF(ISBLANK(Values!E37),"",IF(Values!J37, Values!$B$4, Values!$B$5))</f>
        <v/>
      </c>
      <c r="FP38" s="2" t="str">
        <f>IF(ISBLANK(Values!E37),"","Percent")</f>
        <v/>
      </c>
      <c r="FQ38" s="2" t="str">
        <f>IF(ISBLANK(Values!E37),"","2")</f>
        <v/>
      </c>
      <c r="FR38" s="2" t="str">
        <f>IF(ISBLANK(Values!E37),"","3")</f>
        <v/>
      </c>
      <c r="FS38" s="2" t="str">
        <f>IF(ISBLANK(Values!E37),"","5")</f>
        <v/>
      </c>
      <c r="FT38" s="2" t="str">
        <f>IF(ISBLANK(Values!E37),"","6")</f>
        <v/>
      </c>
      <c r="FU38" s="2" t="str">
        <f>IF(ISBLANK(Values!E37),"","10")</f>
        <v/>
      </c>
      <c r="FV38" s="2" t="str">
        <f>IF(ISBLANK(Values!E37),"","10")</f>
        <v/>
      </c>
      <c r="FW38" s="2"/>
      <c r="FX38" s="2"/>
      <c r="FY38" s="2"/>
      <c r="FZ38" s="2"/>
      <c r="GA38" s="2"/>
      <c r="GB38" s="2"/>
      <c r="GC38" s="2"/>
      <c r="GD38" s="2"/>
      <c r="GE38" s="2"/>
      <c r="GF38" s="2"/>
      <c r="GG38" s="2"/>
      <c r="GH38" s="2"/>
      <c r="GI38" s="2"/>
      <c r="GJ38" s="2"/>
      <c r="GK38" s="62" t="str">
        <f>K38</f>
        <v/>
      </c>
    </row>
    <row r="39" spans="1:193" s="36" customFormat="1" ht="17" x14ac:dyDescent="0.2">
      <c r="A39" s="2" t="str">
        <f>IF(ISBLANK(Values!E38),"",IF(Values!$B$37="EU","computercomponent","computer"))</f>
        <v/>
      </c>
      <c r="B39" s="34" t="str">
        <f>IF(ISBLANK(Values!E38),"",Values!F38)</f>
        <v/>
      </c>
      <c r="C39" s="30" t="str">
        <f>IF(ISBLANK(Values!E38),"","TellusRem")</f>
        <v/>
      </c>
      <c r="D39" s="29" t="str">
        <f>IF(ISBLANK(Values!E38),"",Values!E38)</f>
        <v/>
      </c>
      <c r="E39" s="2" t="str">
        <f>IF(ISBLANK(Values!E38),"","EAN")</f>
        <v/>
      </c>
      <c r="F39" s="28" t="str">
        <f>IF(ISBLANK(Values!E38),"",IF(Values!J38, SUBSTITUTE(Values!$B$1, "{language}", Values!H38) &amp; " " &amp;Values!$B$3, SUBSTITUTE(Values!$B$2, "{language}", Values!$H38) &amp; " " &amp;Values!$B$3))</f>
        <v/>
      </c>
      <c r="G39" s="30" t="str">
        <f>IF(ISBLANK(Values!E38),"","TellusRem")</f>
        <v/>
      </c>
      <c r="H39" s="2" t="str">
        <f>IF(ISBLANK(Values!E38),"",Values!$B$16)</f>
        <v/>
      </c>
      <c r="I39" s="2" t="str">
        <f>IF(ISBLANK(Values!E38),"","4730574031")</f>
        <v/>
      </c>
      <c r="J39" s="32" t="str">
        <f>IF(ISBLANK(Values!E38),"",Values!F38 )</f>
        <v/>
      </c>
      <c r="K39" s="28" t="str">
        <f>IF(ISBLANK(Values!E38),"",IF(Values!J38, Values!$B$4, Values!$B$5))</f>
        <v/>
      </c>
      <c r="L39" s="28"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2"/>
      <c r="W39" s="30" t="str">
        <f>IF(ISBLANK(Values!E38),"","Child")</f>
        <v/>
      </c>
      <c r="X39" s="30" t="str">
        <f>IF(ISBLANK(Values!E38),"",Values!$B$13)</f>
        <v/>
      </c>
      <c r="Y39" s="32" t="str">
        <f>IF(ISBLANK(Values!E38),"","Size-Color")</f>
        <v/>
      </c>
      <c r="Z39" s="30" t="str">
        <f>IF(ISBLANK(Values!E38),"","variation")</f>
        <v/>
      </c>
      <c r="AA39" s="2" t="str">
        <f>IF(ISBLANK(Values!E38),"",Values!$B$20)</f>
        <v/>
      </c>
      <c r="AB39" s="2" t="str">
        <f>IF(ISBLANK(Values!E38),"",Values!$B$29)</f>
        <v/>
      </c>
      <c r="AC39" s="2"/>
      <c r="AD39" s="2"/>
      <c r="AE39" s="2"/>
      <c r="AF39" s="2"/>
      <c r="AG39" s="2"/>
      <c r="AH39" s="2"/>
      <c r="AI39" s="35" t="str">
        <f>IF(ISBLANK(Values!E38),"",IF(Values!I38,Values!$B$23,Values!$B$33))</f>
        <v/>
      </c>
      <c r="AJ39" s="33" t="str">
        <f>IF(ISBLANK(Values!E38),"",Values!$B$24 &amp;" "&amp;Values!$B$3)</f>
        <v/>
      </c>
      <c r="AK39" s="2" t="str">
        <f>IF(ISBLANK(Values!E38),"",Values!$B$25)</f>
        <v/>
      </c>
      <c r="AL39" s="2" t="str">
        <f>IF(ISBLANK(Values!E38),"",SUBSTITUTE(SUBSTITUTE(IF(Values!$J38, Values!$B$26, Values!$B$33), "{language}", Values!$H38), "{flag}", INDEX(options!$E$1:$E$20, Values!$V38)))</f>
        <v/>
      </c>
      <c r="AM39" s="2" t="str">
        <f>SUBSTITUTE(IF(ISBLANK(Values!E38),"",Values!$B$27), "{model}", Values!$B$3)</f>
        <v/>
      </c>
      <c r="AN39" s="2"/>
      <c r="AO39" s="2"/>
      <c r="AP39" s="2"/>
      <c r="AQ39" s="2"/>
      <c r="AR39" s="2"/>
      <c r="AS39" s="2"/>
      <c r="AT39" s="28" t="str">
        <f>IF(ISBLANK(Values!E38),"",Values!H38)</f>
        <v/>
      </c>
      <c r="AU39" s="2"/>
      <c r="AV39" s="2" t="str">
        <f>IF(ISBLANK(Values!E38),"",IF(Values!J38,"Backlit", "Non-Backlit"))</f>
        <v/>
      </c>
      <c r="AW39" s="2"/>
      <c r="AX39" s="2"/>
      <c r="AY39" s="2"/>
      <c r="AZ39" s="2"/>
      <c r="BA39" s="2"/>
      <c r="BB39" s="2"/>
      <c r="BC39" s="2"/>
      <c r="BD39" s="2"/>
      <c r="BE39" s="2" t="str">
        <f>IF(ISBLANK(Values!E38),"","Professional Audience")</f>
        <v/>
      </c>
      <c r="BF39" s="2" t="str">
        <f>IF(ISBLANK(Values!E38),"","Consumer Audience")</f>
        <v/>
      </c>
      <c r="BG39" s="2" t="str">
        <f>IF(ISBLANK(Values!E38),"","Adults")</f>
        <v/>
      </c>
      <c r="BH39" s="2" t="str">
        <f>IF(ISBLANK(Values!E38),"","People")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IF(ISBLANK(Values!E38),"",Values!$B$11)</f>
        <v/>
      </c>
      <c r="CH39" s="2" t="str">
        <f>IF(ISBLANK(Values!E38),"","GR")</f>
        <v/>
      </c>
      <c r="CI39" s="2" t="str">
        <f>IF(ISBLANK(Values!E38),"",Values!$B$7)</f>
        <v/>
      </c>
      <c r="CJ39" s="2" t="str">
        <f>IF(ISBLANK(Values!E38),"",Values!$B$8)</f>
        <v/>
      </c>
      <c r="CK39" s="2" t="str">
        <f>IF(ISBLANK(Values!E38),"",Values!$B$9)</f>
        <v/>
      </c>
      <c r="CL39" s="2" t="str">
        <f>IF(ISBLANK(Values!E38),"","CM")</f>
        <v/>
      </c>
      <c r="CM39" s="2"/>
      <c r="CN39" s="2"/>
      <c r="CO39" s="2" t="str">
        <f>IF(ISBLANK(Values!E38), "", IF(AND(Values!$B$37=options!$G$2, Values!$C38), "AMAZON_NA", IF(AND(Values!$B$37=options!$G$1, Values!$D38), "AMAZON_EU", "DEFAULT")))</f>
        <v/>
      </c>
      <c r="CP39" s="2" t="str">
        <f>IF(ISBLANK(Values!E38),"",Values!$B$7)</f>
        <v/>
      </c>
      <c r="CQ39" s="2" t="str">
        <f>IF(ISBLANK(Values!E38),"",Values!$B$8)</f>
        <v/>
      </c>
      <c r="CR39" s="2" t="str">
        <f>IF(ISBLANK(Values!E38),"",Values!$B$9)</f>
        <v/>
      </c>
      <c r="CS39" s="2" t="str">
        <f>IF(ISBLANK(Values!E38),"",Values!$B$11)</f>
        <v/>
      </c>
      <c r="CT39" s="2" t="str">
        <f>IF(ISBLANK(Values!E38),"","GR")</f>
        <v/>
      </c>
      <c r="CU39" s="2" t="str">
        <f>IF(ISBLANK(Values!E38),"","CM")</f>
        <v/>
      </c>
      <c r="CV39" s="2" t="str">
        <f>IF(ISBLANK(Values!E38),"",IF(Values!$B$36=options!$F$1,"Denmark", IF(Values!$B$36=options!$F$2, "Danemark",IF(Values!$B$36=options!$F$3, "Dänemark",IF(Values!$B$36=options!$F$4, "Danimarca",IF(Values!$B$36=options!$F$5, "Dinamarca",IF(Values!$B$36=options!$F$6, "Denemarken","" ) ) ) ) )))</f>
        <v/>
      </c>
      <c r="CW39" s="2"/>
      <c r="CX39" s="2"/>
      <c r="CY39" s="2"/>
      <c r="CZ39" s="2" t="str">
        <f>IF(ISBLANK(Values!E38),"","No")</f>
        <v/>
      </c>
      <c r="DA39" s="2" t="str">
        <f>IF(ISBLANK(Values!E38),"","No")</f>
        <v/>
      </c>
      <c r="DB39" s="2"/>
      <c r="DC39" s="2"/>
      <c r="DD39" s="2"/>
      <c r="DE39" s="2"/>
      <c r="DF39" s="2"/>
      <c r="DG39" s="2"/>
      <c r="DH39" s="2"/>
      <c r="DI39" s="2"/>
      <c r="DJ39" s="2"/>
      <c r="DK39" s="2"/>
      <c r="DL39" s="2"/>
      <c r="DM39" s="2"/>
      <c r="DN39" s="2"/>
      <c r="DO39" s="2" t="str">
        <f>IF(ISBLANK(Values!E38),"","Parts")</f>
        <v/>
      </c>
      <c r="DP39" s="2" t="str">
        <f>IF(ISBLANK(Values!E38),"",Values!$B$31)</f>
        <v/>
      </c>
      <c r="DQ39" s="2"/>
      <c r="DR39" s="2"/>
      <c r="DS39" s="2"/>
      <c r="DT39" s="2"/>
      <c r="DU39" s="2"/>
      <c r="DV39" s="2"/>
      <c r="DW39" s="2"/>
      <c r="DX39" s="2"/>
      <c r="DY39" t="str">
        <f>IF(ISBLANK(Values!$E38), "", "not_applicable")</f>
        <v/>
      </c>
      <c r="DZ39" s="2"/>
      <c r="EA39" s="2"/>
      <c r="EB39" s="2"/>
      <c r="EC39" s="2"/>
      <c r="ED39" s="2"/>
      <c r="EE39" s="2"/>
      <c r="EF39" s="2"/>
      <c r="EG39" s="2"/>
      <c r="EH39" s="2"/>
      <c r="EI39" s="2" t="str">
        <f>IF(ISBLANK(Values!E38),"",Values!$B$31)</f>
        <v/>
      </c>
      <c r="EJ39" s="2"/>
      <c r="EK39" s="2"/>
      <c r="EL39" s="2"/>
      <c r="EM39" s="2"/>
      <c r="EN39" s="2"/>
      <c r="EO39" s="2"/>
      <c r="EP39" s="2"/>
      <c r="EQ39" s="2"/>
      <c r="ER39" s="2"/>
      <c r="ES39" s="2" t="str">
        <f>IF(ISBLANK(Values!E38),"","Amazon Tellus UPS")</f>
        <v/>
      </c>
      <c r="ET39" s="2"/>
      <c r="EU39" s="2"/>
      <c r="EV39" s="2" t="str">
        <f>IF(ISBLANK(Values!E38),"","New")</f>
        <v/>
      </c>
      <c r="EW39" s="2"/>
      <c r="EX39" s="2"/>
      <c r="EY39" s="2"/>
      <c r="EZ39" s="2"/>
      <c r="FA39" s="2"/>
      <c r="FB39" s="2"/>
      <c r="FC39" s="2"/>
      <c r="FD39" s="2"/>
      <c r="FE39" s="2" t="str">
        <f>IF(ISBLANK(Values!E38),"",IF(CO39&lt;&gt;"DEFAULT", "", 3))</f>
        <v/>
      </c>
      <c r="FF39" s="2"/>
      <c r="FG39" s="2"/>
      <c r="FH39" s="2" t="str">
        <f>IF(ISBLANK(Values!E38),"","FALSE")</f>
        <v/>
      </c>
      <c r="FI39" s="2" t="str">
        <f>IF(ISBLANK(Values!E38),"","FALSE")</f>
        <v/>
      </c>
      <c r="FJ39" s="2" t="str">
        <f>IF(ISBLANK(Values!E38),"","FALSE")</f>
        <v/>
      </c>
      <c r="FK39" s="2"/>
      <c r="FL39" s="2"/>
      <c r="FM39" s="2" t="str">
        <f>IF(ISBLANK(Values!E38),"","1")</f>
        <v/>
      </c>
      <c r="FN39" s="2"/>
      <c r="FO39" s="28" t="str">
        <f>IF(ISBLANK(Values!E38),"",IF(Values!J38, Values!$B$4, Values!$B$5))</f>
        <v/>
      </c>
      <c r="FP39" s="2" t="str">
        <f>IF(ISBLANK(Values!E38),"","Percent")</f>
        <v/>
      </c>
      <c r="FQ39" s="2" t="str">
        <f>IF(ISBLANK(Values!E38),"","2")</f>
        <v/>
      </c>
      <c r="FR39" s="2" t="str">
        <f>IF(ISBLANK(Values!E38),"","3")</f>
        <v/>
      </c>
      <c r="FS39" s="2" t="str">
        <f>IF(ISBLANK(Values!E38),"","5")</f>
        <v/>
      </c>
      <c r="FT39" s="2" t="str">
        <f>IF(ISBLANK(Values!E38),"","6")</f>
        <v/>
      </c>
      <c r="FU39" s="2" t="str">
        <f>IF(ISBLANK(Values!E38),"","10")</f>
        <v/>
      </c>
      <c r="FV39" s="2" t="str">
        <f>IF(ISBLANK(Values!E38),"","10")</f>
        <v/>
      </c>
      <c r="FW39" s="2"/>
      <c r="FX39" s="2"/>
      <c r="FY39" s="2"/>
      <c r="FZ39" s="2"/>
      <c r="GA39" s="2"/>
      <c r="GB39" s="2"/>
      <c r="GC39" s="2"/>
      <c r="GD39" s="2"/>
      <c r="GE39" s="2"/>
      <c r="GF39" s="2"/>
      <c r="GG39" s="2"/>
      <c r="GH39" s="2"/>
      <c r="GI39" s="2"/>
      <c r="GJ39" s="2"/>
      <c r="GK39" s="62" t="str">
        <f>K39</f>
        <v/>
      </c>
    </row>
    <row r="40" spans="1:193" s="36" customFormat="1" ht="17" x14ac:dyDescent="0.2">
      <c r="A40" s="2" t="str">
        <f>IF(ISBLANK(Values!E39),"",IF(Values!$B$37="EU","computercomponent","computer"))</f>
        <v/>
      </c>
      <c r="B40" s="34" t="str">
        <f>IF(ISBLANK(Values!E39),"",Values!F39)</f>
        <v/>
      </c>
      <c r="C40" s="30" t="str">
        <f>IF(ISBLANK(Values!E39),"","TellusRem")</f>
        <v/>
      </c>
      <c r="D40" s="29" t="str">
        <f>IF(ISBLANK(Values!E39),"",Values!E39)</f>
        <v/>
      </c>
      <c r="E40" s="2" t="str">
        <f>IF(ISBLANK(Values!E39),"","EAN")</f>
        <v/>
      </c>
      <c r="F40" s="28" t="str">
        <f>IF(ISBLANK(Values!E39),"",IF(Values!J39, SUBSTITUTE(Values!$B$1, "{language}", Values!H39) &amp; " " &amp;Values!$B$3, SUBSTITUTE(Values!$B$2, "{language}", Values!$H39) &amp; " " &amp;Values!$B$3))</f>
        <v/>
      </c>
      <c r="G40" s="30" t="str">
        <f>IF(ISBLANK(Values!E39),"","TellusRem")</f>
        <v/>
      </c>
      <c r="H40" s="2" t="str">
        <f>IF(ISBLANK(Values!E39),"",Values!$B$16)</f>
        <v/>
      </c>
      <c r="I40" s="2" t="str">
        <f>IF(ISBLANK(Values!E39),"","4730574031")</f>
        <v/>
      </c>
      <c r="J40" s="32" t="str">
        <f>IF(ISBLANK(Values!E39),"",Values!F39 )</f>
        <v/>
      </c>
      <c r="K40" s="28" t="str">
        <f>IF(ISBLANK(Values!E39),"",IF(Values!J39, Values!$B$4, Values!$B$5))</f>
        <v/>
      </c>
      <c r="L40" s="28"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2"/>
      <c r="W40" s="30" t="str">
        <f>IF(ISBLANK(Values!E39),"","Child")</f>
        <v/>
      </c>
      <c r="X40" s="30" t="str">
        <f>IF(ISBLANK(Values!E39),"",Values!$B$13)</f>
        <v/>
      </c>
      <c r="Y40" s="32" t="str">
        <f>IF(ISBLANK(Values!E39),"","Size-Color")</f>
        <v/>
      </c>
      <c r="Z40" s="30" t="str">
        <f>IF(ISBLANK(Values!E39),"","variation")</f>
        <v/>
      </c>
      <c r="AA40" s="2" t="str">
        <f>IF(ISBLANK(Values!E39),"",Values!$B$20)</f>
        <v/>
      </c>
      <c r="AB40" s="2" t="str">
        <f>IF(ISBLANK(Values!E39),"",Values!$B$29)</f>
        <v/>
      </c>
      <c r="AC40" s="2"/>
      <c r="AD40" s="2"/>
      <c r="AE40" s="2"/>
      <c r="AF40" s="2"/>
      <c r="AG40" s="2"/>
      <c r="AH40" s="2"/>
      <c r="AI40" s="35" t="str">
        <f>IF(ISBLANK(Values!E39),"",IF(Values!I39,Values!$B$23,Values!$B$33))</f>
        <v/>
      </c>
      <c r="AJ40" s="33" t="str">
        <f>IF(ISBLANK(Values!E39),"",Values!$B$24 &amp;" "&amp;Values!$B$3)</f>
        <v/>
      </c>
      <c r="AK40" s="2" t="str">
        <f>IF(ISBLANK(Values!E39),"",Values!$B$25)</f>
        <v/>
      </c>
      <c r="AL40" s="2" t="str">
        <f>IF(ISBLANK(Values!E39),"",SUBSTITUTE(SUBSTITUTE(IF(Values!$J39, Values!$B$26, Values!$B$33), "{language}", Values!$H39), "{flag}", INDEX(options!$E$1:$E$20, Values!$V39)))</f>
        <v/>
      </c>
      <c r="AM40" s="2" t="str">
        <f>SUBSTITUTE(IF(ISBLANK(Values!E39),"",Values!$B$27), "{model}", Values!$B$3)</f>
        <v/>
      </c>
      <c r="AN40" s="2"/>
      <c r="AO40" s="2"/>
      <c r="AP40" s="2"/>
      <c r="AQ40" s="2"/>
      <c r="AR40" s="2"/>
      <c r="AS40" s="2"/>
      <c r="AT40" s="28" t="str">
        <f>IF(ISBLANK(Values!E39),"",Values!H39)</f>
        <v/>
      </c>
      <c r="AU40" s="2"/>
      <c r="AV40" s="2" t="str">
        <f>IF(ISBLANK(Values!E39),"",IF(Values!J39,"Backlit", "Non-Backlit"))</f>
        <v/>
      </c>
      <c r="AW40" s="2"/>
      <c r="AX40" s="2"/>
      <c r="AY40" s="2"/>
      <c r="AZ40" s="2"/>
      <c r="BA40" s="2"/>
      <c r="BB40" s="2"/>
      <c r="BC40" s="2"/>
      <c r="BD40" s="2"/>
      <c r="BE40" s="2" t="str">
        <f>IF(ISBLANK(Values!E39),"","Professional Audience")</f>
        <v/>
      </c>
      <c r="BF40" s="2" t="str">
        <f>IF(ISBLANK(Values!E39),"","Consumer Audience")</f>
        <v/>
      </c>
      <c r="BG40" s="2" t="str">
        <f>IF(ISBLANK(Values!E39),"","Adults")</f>
        <v/>
      </c>
      <c r="BH40" s="2" t="str">
        <f>IF(ISBLANK(Values!E39),"","People")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IF(ISBLANK(Values!E39),"",Values!$B$11)</f>
        <v/>
      </c>
      <c r="CH40" s="2" t="str">
        <f>IF(ISBLANK(Values!E39),"","GR")</f>
        <v/>
      </c>
      <c r="CI40" s="2" t="str">
        <f>IF(ISBLANK(Values!E39),"",Values!$B$7)</f>
        <v/>
      </c>
      <c r="CJ40" s="2" t="str">
        <f>IF(ISBLANK(Values!E39),"",Values!$B$8)</f>
        <v/>
      </c>
      <c r="CK40" s="2" t="str">
        <f>IF(ISBLANK(Values!E39),"",Values!$B$9)</f>
        <v/>
      </c>
      <c r="CL40" s="2" t="str">
        <f>IF(ISBLANK(Values!E39),"","CM")</f>
        <v/>
      </c>
      <c r="CM40" s="2"/>
      <c r="CN40" s="2"/>
      <c r="CO40" s="2" t="str">
        <f>IF(ISBLANK(Values!E39), "", IF(AND(Values!$B$37=options!$G$2, Values!$C39), "AMAZON_NA", IF(AND(Values!$B$37=options!$G$1, Values!$D39), "AMAZON_EU", "DEFAULT")))</f>
        <v/>
      </c>
      <c r="CP40" s="2" t="str">
        <f>IF(ISBLANK(Values!E39),"",Values!$B$7)</f>
        <v/>
      </c>
      <c r="CQ40" s="2" t="str">
        <f>IF(ISBLANK(Values!E39),"",Values!$B$8)</f>
        <v/>
      </c>
      <c r="CR40" s="2" t="str">
        <f>IF(ISBLANK(Values!E39),"",Values!$B$9)</f>
        <v/>
      </c>
      <c r="CS40" s="2" t="str">
        <f>IF(ISBLANK(Values!E39),"",Values!$B$11)</f>
        <v/>
      </c>
      <c r="CT40" s="2" t="str">
        <f>IF(ISBLANK(Values!E39),"","GR")</f>
        <v/>
      </c>
      <c r="CU40" s="2" t="str">
        <f>IF(ISBLANK(Values!E39),"","CM")</f>
        <v/>
      </c>
      <c r="CV40" s="2" t="str">
        <f>IF(ISBLANK(Values!E39),"",IF(Values!$B$36=options!$F$1,"Denmark", IF(Values!$B$36=options!$F$2, "Danemark",IF(Values!$B$36=options!$F$3, "Dänemark",IF(Values!$B$36=options!$F$4, "Danimarca",IF(Values!$B$36=options!$F$5, "Dinamarca",IF(Values!$B$36=options!$F$6, "Denemarken","" ) ) ) ) )))</f>
        <v/>
      </c>
      <c r="CW40" s="2"/>
      <c r="CX40" s="2"/>
      <c r="CY40" s="2"/>
      <c r="CZ40" s="2" t="str">
        <f>IF(ISBLANK(Values!E39),"","No")</f>
        <v/>
      </c>
      <c r="DA40" s="2" t="str">
        <f>IF(ISBLANK(Values!E39),"","No")</f>
        <v/>
      </c>
      <c r="DB40" s="2"/>
      <c r="DC40" s="2"/>
      <c r="DD40" s="2"/>
      <c r="DE40" s="2"/>
      <c r="DF40" s="2"/>
      <c r="DG40" s="2"/>
      <c r="DH40" s="2"/>
      <c r="DI40" s="2"/>
      <c r="DJ40" s="2"/>
      <c r="DK40" s="2"/>
      <c r="DL40" s="2"/>
      <c r="DM40" s="2"/>
      <c r="DN40" s="2"/>
      <c r="DO40" s="2" t="str">
        <f>IF(ISBLANK(Values!E39),"","Parts")</f>
        <v/>
      </c>
      <c r="DP40" s="2" t="str">
        <f>IF(ISBLANK(Values!E39),"",Values!$B$31)</f>
        <v/>
      </c>
      <c r="DQ40" s="2"/>
      <c r="DR40" s="2"/>
      <c r="DS40" s="2"/>
      <c r="DT40" s="2"/>
      <c r="DU40" s="2"/>
      <c r="DV40" s="2"/>
      <c r="DW40" s="2"/>
      <c r="DX40" s="2"/>
      <c r="DY40" t="str">
        <f>IF(ISBLANK(Values!$E39), "", "not_applicable")</f>
        <v/>
      </c>
      <c r="DZ40" s="2"/>
      <c r="EA40" s="2"/>
      <c r="EB40" s="2"/>
      <c r="EC40" s="2"/>
      <c r="ED40" s="2"/>
      <c r="EE40" s="2"/>
      <c r="EF40" s="2"/>
      <c r="EG40" s="2"/>
      <c r="EH40" s="2"/>
      <c r="EI40" s="2" t="str">
        <f>IF(ISBLANK(Values!E39),"",Values!$B$31)</f>
        <v/>
      </c>
      <c r="EJ40" s="2"/>
      <c r="EK40" s="2"/>
      <c r="EL40" s="2"/>
      <c r="EM40" s="2"/>
      <c r="EN40" s="2"/>
      <c r="EO40" s="2"/>
      <c r="EP40" s="2"/>
      <c r="EQ40" s="2"/>
      <c r="ER40" s="2"/>
      <c r="ES40" s="2" t="str">
        <f>IF(ISBLANK(Values!E39),"","Amazon Tellus UPS")</f>
        <v/>
      </c>
      <c r="ET40" s="2"/>
      <c r="EU40" s="2"/>
      <c r="EV40" s="2" t="str">
        <f>IF(ISBLANK(Values!E39),"","New")</f>
        <v/>
      </c>
      <c r="EW40" s="2"/>
      <c r="EX40" s="2"/>
      <c r="EY40" s="2"/>
      <c r="EZ40" s="2"/>
      <c r="FA40" s="2"/>
      <c r="FB40" s="2"/>
      <c r="FC40" s="2"/>
      <c r="FD40" s="2"/>
      <c r="FE40" s="2" t="str">
        <f>IF(ISBLANK(Values!E39),"",IF(CO40&lt;&gt;"DEFAULT", "", 3))</f>
        <v/>
      </c>
      <c r="FF40" s="2"/>
      <c r="FG40" s="2"/>
      <c r="FH40" s="2" t="str">
        <f>IF(ISBLANK(Values!E39),"","FALSE")</f>
        <v/>
      </c>
      <c r="FI40" s="2" t="str">
        <f>IF(ISBLANK(Values!E39),"","FALSE")</f>
        <v/>
      </c>
      <c r="FJ40" s="2" t="str">
        <f>IF(ISBLANK(Values!E39),"","FALSE")</f>
        <v/>
      </c>
      <c r="FK40" s="2"/>
      <c r="FL40" s="2"/>
      <c r="FM40" s="2" t="str">
        <f>IF(ISBLANK(Values!E39),"","1")</f>
        <v/>
      </c>
      <c r="FN40" s="2"/>
      <c r="FO40" s="28" t="str">
        <f>IF(ISBLANK(Values!E39),"",IF(Values!J39, Values!$B$4, Values!$B$5))</f>
        <v/>
      </c>
      <c r="FP40" s="2" t="str">
        <f>IF(ISBLANK(Values!E39),"","Percent")</f>
        <v/>
      </c>
      <c r="FQ40" s="2" t="str">
        <f>IF(ISBLANK(Values!E39),"","2")</f>
        <v/>
      </c>
      <c r="FR40" s="2" t="str">
        <f>IF(ISBLANK(Values!E39),"","3")</f>
        <v/>
      </c>
      <c r="FS40" s="2" t="str">
        <f>IF(ISBLANK(Values!E39),"","5")</f>
        <v/>
      </c>
      <c r="FT40" s="2" t="str">
        <f>IF(ISBLANK(Values!E39),"","6")</f>
        <v/>
      </c>
      <c r="FU40" s="2" t="str">
        <f>IF(ISBLANK(Values!E39),"","10")</f>
        <v/>
      </c>
      <c r="FV40" s="2" t="str">
        <f>IF(ISBLANK(Values!E39),"","10")</f>
        <v/>
      </c>
      <c r="FW40" s="2"/>
      <c r="FX40" s="2"/>
      <c r="FY40" s="2"/>
      <c r="FZ40" s="2"/>
      <c r="GA40" s="2"/>
      <c r="GB40" s="2"/>
      <c r="GC40" s="2"/>
      <c r="GD40" s="2"/>
      <c r="GE40" s="2"/>
      <c r="GF40" s="2"/>
      <c r="GG40" s="2"/>
      <c r="GH40" s="2"/>
      <c r="GI40" s="2"/>
      <c r="GJ40" s="2"/>
      <c r="GK40" s="62" t="str">
        <f>K40</f>
        <v/>
      </c>
    </row>
    <row r="41" spans="1:193" s="36" customFormat="1" ht="17" x14ac:dyDescent="0.2">
      <c r="A41" s="2" t="str">
        <f>IF(ISBLANK(Values!E40),"",IF(Values!$B$37="EU","computercomponent","computer"))</f>
        <v/>
      </c>
      <c r="B41" s="34" t="str">
        <f>IF(ISBLANK(Values!E40),"",Values!F40)</f>
        <v/>
      </c>
      <c r="C41" s="30" t="str">
        <f>IF(ISBLANK(Values!E40),"","TellusRem")</f>
        <v/>
      </c>
      <c r="D41" s="29" t="str">
        <f>IF(ISBLANK(Values!E40),"",Values!E40)</f>
        <v/>
      </c>
      <c r="E41" s="2" t="str">
        <f>IF(ISBLANK(Values!E40),"","EAN")</f>
        <v/>
      </c>
      <c r="F41" s="28" t="str">
        <f>IF(ISBLANK(Values!E40),"",IF(Values!J40, SUBSTITUTE(Values!$B$1, "{language}", Values!H40) &amp; " " &amp;Values!$B$3, SUBSTITUTE(Values!$B$2, "{language}", Values!$H40) &amp; " " &amp;Values!$B$3))</f>
        <v/>
      </c>
      <c r="G41" s="30" t="str">
        <f>IF(ISBLANK(Values!E40),"","TellusRem")</f>
        <v/>
      </c>
      <c r="H41" s="2" t="str">
        <f>IF(ISBLANK(Values!E40),"",Values!$B$16)</f>
        <v/>
      </c>
      <c r="I41" s="2" t="str">
        <f>IF(ISBLANK(Values!E40),"","4730574031")</f>
        <v/>
      </c>
      <c r="J41" s="32" t="str">
        <f>IF(ISBLANK(Values!E40),"",Values!F40 )</f>
        <v/>
      </c>
      <c r="K41" s="28" t="str">
        <f>IF(ISBLANK(Values!E40),"",IF(Values!J40, Values!$B$4, Values!$B$5))</f>
        <v/>
      </c>
      <c r="L41" s="28"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2"/>
      <c r="W41" s="30" t="str">
        <f>IF(ISBLANK(Values!E40),"","Child")</f>
        <v/>
      </c>
      <c r="X41" s="30" t="str">
        <f>IF(ISBLANK(Values!E40),"",Values!$B$13)</f>
        <v/>
      </c>
      <c r="Y41" s="32" t="str">
        <f>IF(ISBLANK(Values!E40),"","Size-Color")</f>
        <v/>
      </c>
      <c r="Z41" s="30" t="str">
        <f>IF(ISBLANK(Values!E40),"","variation")</f>
        <v/>
      </c>
      <c r="AA41" s="2" t="str">
        <f>IF(ISBLANK(Values!E40),"",Values!$B$20)</f>
        <v/>
      </c>
      <c r="AB41" s="2" t="str">
        <f>IF(ISBLANK(Values!E40),"",Values!$B$29)</f>
        <v/>
      </c>
      <c r="AC41" s="2"/>
      <c r="AD41" s="2"/>
      <c r="AE41" s="2"/>
      <c r="AF41" s="2"/>
      <c r="AG41" s="2"/>
      <c r="AH41" s="2"/>
      <c r="AI41" s="35" t="str">
        <f>IF(ISBLANK(Values!E40),"",IF(Values!I40,Values!$B$23,Values!$B$33))</f>
        <v/>
      </c>
      <c r="AJ41" s="33" t="str">
        <f>IF(ISBLANK(Values!E40),"",Values!$B$24 &amp;" "&amp;Values!$B$3)</f>
        <v/>
      </c>
      <c r="AK41" s="2" t="str">
        <f>IF(ISBLANK(Values!E40),"",Values!$B$25)</f>
        <v/>
      </c>
      <c r="AL41" s="2" t="str">
        <f>IF(ISBLANK(Values!E40),"",SUBSTITUTE(SUBSTITUTE(IF(Values!$J40, Values!$B$26, Values!$B$33), "{language}", Values!$H40), "{flag}", INDEX(options!$E$1:$E$20, Values!$V40)))</f>
        <v/>
      </c>
      <c r="AM41" s="2" t="str">
        <f>SUBSTITUTE(IF(ISBLANK(Values!E40),"",Values!$B$27), "{model}", Values!$B$3)</f>
        <v/>
      </c>
      <c r="AN41" s="2"/>
      <c r="AO41" s="2"/>
      <c r="AP41" s="2"/>
      <c r="AQ41" s="2"/>
      <c r="AR41" s="2"/>
      <c r="AS41" s="2"/>
      <c r="AT41" s="28" t="str">
        <f>IF(ISBLANK(Values!E40),"",Values!H40)</f>
        <v/>
      </c>
      <c r="AU41" s="2"/>
      <c r="AV41" s="2" t="str">
        <f>IF(ISBLANK(Values!E40),"",IF(Values!J40,"Backlit", "Non-Backlit"))</f>
        <v/>
      </c>
      <c r="AW41" s="2"/>
      <c r="AX41" s="2"/>
      <c r="AY41" s="2"/>
      <c r="AZ41" s="2"/>
      <c r="BA41" s="2"/>
      <c r="BB41" s="2"/>
      <c r="BC41" s="2"/>
      <c r="BD41" s="2"/>
      <c r="BE41" s="2" t="str">
        <f>IF(ISBLANK(Values!E40),"","Professional Audience")</f>
        <v/>
      </c>
      <c r="BF41" s="2" t="str">
        <f>IF(ISBLANK(Values!E40),"","Consumer Audience")</f>
        <v/>
      </c>
      <c r="BG41" s="2" t="str">
        <f>IF(ISBLANK(Values!E40),"","Adults")</f>
        <v/>
      </c>
      <c r="BH41" s="2" t="str">
        <f>IF(ISBLANK(Values!E40),"","People")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IF(ISBLANK(Values!E40),"",Values!$B$11)</f>
        <v/>
      </c>
      <c r="CH41" s="2" t="str">
        <f>IF(ISBLANK(Values!E40),"","GR")</f>
        <v/>
      </c>
      <c r="CI41" s="2" t="str">
        <f>IF(ISBLANK(Values!E40),"",Values!$B$7)</f>
        <v/>
      </c>
      <c r="CJ41" s="2" t="str">
        <f>IF(ISBLANK(Values!E40),"",Values!$B$8)</f>
        <v/>
      </c>
      <c r="CK41" s="2" t="str">
        <f>IF(ISBLANK(Values!E40),"",Values!$B$9)</f>
        <v/>
      </c>
      <c r="CL41" s="2" t="str">
        <f>IF(ISBLANK(Values!E40),"","CM")</f>
        <v/>
      </c>
      <c r="CM41" s="2"/>
      <c r="CN41" s="2"/>
      <c r="CO41" s="2" t="str">
        <f>IF(ISBLANK(Values!E40), "", IF(AND(Values!$B$37=options!$G$2, Values!$C40), "AMAZON_NA", IF(AND(Values!$B$37=options!$G$1, Values!$D40), "AMAZON_EU", "DEFAULT")))</f>
        <v/>
      </c>
      <c r="CP41" s="2" t="str">
        <f>IF(ISBLANK(Values!E40),"",Values!$B$7)</f>
        <v/>
      </c>
      <c r="CQ41" s="2" t="str">
        <f>IF(ISBLANK(Values!E40),"",Values!$B$8)</f>
        <v/>
      </c>
      <c r="CR41" s="2" t="str">
        <f>IF(ISBLANK(Values!E40),"",Values!$B$9)</f>
        <v/>
      </c>
      <c r="CS41" s="2" t="str">
        <f>IF(ISBLANK(Values!E40),"",Values!$B$11)</f>
        <v/>
      </c>
      <c r="CT41" s="2" t="str">
        <f>IF(ISBLANK(Values!E40),"","GR")</f>
        <v/>
      </c>
      <c r="CU41" s="2" t="str">
        <f>IF(ISBLANK(Values!E40),"","CM")</f>
        <v/>
      </c>
      <c r="CV41" s="2" t="str">
        <f>IF(ISBLANK(Values!E40),"",IF(Values!$B$36=options!$F$1,"Denmark", IF(Values!$B$36=options!$F$2, "Danemark",IF(Values!$B$36=options!$F$3, "Dänemark",IF(Values!$B$36=options!$F$4, "Danimarca",IF(Values!$B$36=options!$F$5, "Dinamarca",IF(Values!$B$36=options!$F$6, "Denemarken","" ) ) ) ) )))</f>
        <v/>
      </c>
      <c r="CW41" s="2"/>
      <c r="CX41" s="2"/>
      <c r="CY41" s="2"/>
      <c r="CZ41" s="2" t="str">
        <f>IF(ISBLANK(Values!E40),"","No")</f>
        <v/>
      </c>
      <c r="DA41" s="2" t="str">
        <f>IF(ISBLANK(Values!E40),"","No")</f>
        <v/>
      </c>
      <c r="DB41" s="2"/>
      <c r="DC41" s="2"/>
      <c r="DD41" s="2"/>
      <c r="DE41" s="2"/>
      <c r="DF41" s="2"/>
      <c r="DG41" s="2"/>
      <c r="DH41" s="2"/>
      <c r="DI41" s="2"/>
      <c r="DJ41" s="2"/>
      <c r="DK41" s="2"/>
      <c r="DL41" s="2"/>
      <c r="DM41" s="2"/>
      <c r="DN41" s="2"/>
      <c r="DO41" s="2" t="str">
        <f>IF(ISBLANK(Values!E40),"","Parts")</f>
        <v/>
      </c>
      <c r="DP41" s="2" t="str">
        <f>IF(ISBLANK(Values!E40),"",Values!$B$31)</f>
        <v/>
      </c>
      <c r="DQ41" s="2"/>
      <c r="DR41" s="2"/>
      <c r="DS41" s="2"/>
      <c r="DT41" s="2"/>
      <c r="DU41" s="2"/>
      <c r="DV41" s="2"/>
      <c r="DW41" s="2"/>
      <c r="DX41" s="2"/>
      <c r="DY41" t="str">
        <f>IF(ISBLANK(Values!$E40), "", "not_applicable")</f>
        <v/>
      </c>
      <c r="DZ41" s="2"/>
      <c r="EA41" s="2"/>
      <c r="EB41" s="2"/>
      <c r="EC41" s="2"/>
      <c r="ED41" s="2"/>
      <c r="EE41" s="2"/>
      <c r="EF41" s="2"/>
      <c r="EG41" s="2"/>
      <c r="EH41" s="2"/>
      <c r="EI41" s="2" t="str">
        <f>IF(ISBLANK(Values!E40),"",Values!$B$31)</f>
        <v/>
      </c>
      <c r="EJ41" s="2"/>
      <c r="EK41" s="2"/>
      <c r="EL41" s="2"/>
      <c r="EM41" s="2"/>
      <c r="EN41" s="2"/>
      <c r="EO41" s="2"/>
      <c r="EP41" s="2"/>
      <c r="EQ41" s="2"/>
      <c r="ER41" s="2"/>
      <c r="ES41" s="2" t="str">
        <f>IF(ISBLANK(Values!E40),"","Amazon Tellus UPS")</f>
        <v/>
      </c>
      <c r="ET41" s="2"/>
      <c r="EU41" s="2"/>
      <c r="EV41" s="2" t="str">
        <f>IF(ISBLANK(Values!E40),"","New")</f>
        <v/>
      </c>
      <c r="EW41" s="2"/>
      <c r="EX41" s="2"/>
      <c r="EY41" s="2"/>
      <c r="EZ41" s="2"/>
      <c r="FA41" s="2"/>
      <c r="FB41" s="2"/>
      <c r="FC41" s="2"/>
      <c r="FD41" s="2"/>
      <c r="FE41" s="2" t="str">
        <f>IF(ISBLANK(Values!E40),"",IF(CO41&lt;&gt;"DEFAULT", "", 3))</f>
        <v/>
      </c>
      <c r="FF41" s="2"/>
      <c r="FG41" s="2"/>
      <c r="FH41" s="2" t="str">
        <f>IF(ISBLANK(Values!E40),"","FALSE")</f>
        <v/>
      </c>
      <c r="FI41" s="2" t="str">
        <f>IF(ISBLANK(Values!E40),"","FALSE")</f>
        <v/>
      </c>
      <c r="FJ41" s="2" t="str">
        <f>IF(ISBLANK(Values!E40),"","FALSE")</f>
        <v/>
      </c>
      <c r="FK41" s="2"/>
      <c r="FL41" s="2"/>
      <c r="FM41" s="2" t="str">
        <f>IF(ISBLANK(Values!E40),"","1")</f>
        <v/>
      </c>
      <c r="FN41" s="2"/>
      <c r="FO41" s="28" t="str">
        <f>IF(ISBLANK(Values!E40),"",IF(Values!J40, Values!$B$4, Values!$B$5))</f>
        <v/>
      </c>
      <c r="FP41" s="2" t="str">
        <f>IF(ISBLANK(Values!E40),"","Percent")</f>
        <v/>
      </c>
      <c r="FQ41" s="2" t="str">
        <f>IF(ISBLANK(Values!E40),"","2")</f>
        <v/>
      </c>
      <c r="FR41" s="2" t="str">
        <f>IF(ISBLANK(Values!E40),"","3")</f>
        <v/>
      </c>
      <c r="FS41" s="2" t="str">
        <f>IF(ISBLANK(Values!E40),"","5")</f>
        <v/>
      </c>
      <c r="FT41" s="2" t="str">
        <f>IF(ISBLANK(Values!E40),"","6")</f>
        <v/>
      </c>
      <c r="FU41" s="2" t="str">
        <f>IF(ISBLANK(Values!E40),"","10")</f>
        <v/>
      </c>
      <c r="FV41" s="2" t="str">
        <f>IF(ISBLANK(Values!E40),"","10")</f>
        <v/>
      </c>
      <c r="FW41" s="2"/>
      <c r="FX41" s="2"/>
      <c r="FY41" s="2"/>
      <c r="FZ41" s="2"/>
      <c r="GA41" s="2"/>
      <c r="GB41" s="2"/>
      <c r="GC41" s="2"/>
      <c r="GD41" s="2"/>
      <c r="GE41" s="2"/>
      <c r="GF41" s="2"/>
      <c r="GG41" s="2"/>
      <c r="GH41" s="2"/>
      <c r="GI41" s="2"/>
      <c r="GJ41" s="2"/>
      <c r="GK41" s="62" t="str">
        <f>K41</f>
        <v/>
      </c>
    </row>
    <row r="42" spans="1:193" ht="17" x14ac:dyDescent="0.2">
      <c r="A42" s="2" t="str">
        <f>IF(ISBLANK(Values!E41),"",IF(Values!$B$37="EU","computercomponent","computer"))</f>
        <v/>
      </c>
      <c r="B42" s="34" t="str">
        <f>IF(ISBLANK(Values!E41),"",Values!F41)</f>
        <v/>
      </c>
      <c r="C42" s="30" t="str">
        <f>IF(ISBLANK(Values!E41),"","TellusRem")</f>
        <v/>
      </c>
      <c r="D42" s="29" t="str">
        <f>IF(ISBLANK(Values!E41),"",Values!E41)</f>
        <v/>
      </c>
      <c r="E42" s="2" t="str">
        <f>IF(ISBLANK(Values!E41),"","EAN")</f>
        <v/>
      </c>
      <c r="F42" s="28" t="str">
        <f>IF(ISBLANK(Values!E41),"",IF(Values!J41, SUBSTITUTE(Values!$B$1, "{language}", Values!H41) &amp; " " &amp;Values!$B$3, SUBSTITUTE(Values!$B$2, "{language}", Values!$H41) &amp; " " &amp;Values!$B$3))</f>
        <v/>
      </c>
      <c r="G42" s="30" t="str">
        <f>IF(ISBLANK(Values!E41),"","TellusRem")</f>
        <v/>
      </c>
      <c r="H42" s="2" t="str">
        <f>IF(ISBLANK(Values!E41),"",Values!$B$16)</f>
        <v/>
      </c>
      <c r="I42" s="2" t="str">
        <f>IF(ISBLANK(Values!E41),"","4730574031")</f>
        <v/>
      </c>
      <c r="J42" s="32" t="str">
        <f>IF(ISBLANK(Values!E41),"",Values!F41 )</f>
        <v/>
      </c>
      <c r="K42" s="28" t="str">
        <f>IF(ISBLANK(Values!E41),"",IF(Values!J41, Values!$B$4, Values!$B$5))</f>
        <v/>
      </c>
      <c r="L42" s="28"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0" t="str">
        <f>IF(ISBLANK(Values!E41),"","Child")</f>
        <v/>
      </c>
      <c r="X42" s="30" t="str">
        <f>IF(ISBLANK(Values!E41),"",Values!$B$13)</f>
        <v/>
      </c>
      <c r="Y42" s="32" t="str">
        <f>IF(ISBLANK(Values!E41),"","Size-Color")</f>
        <v/>
      </c>
      <c r="Z42" s="30" t="str">
        <f>IF(ISBLANK(Values!E41),"","variation")</f>
        <v/>
      </c>
      <c r="AA42" s="2" t="str">
        <f>IF(ISBLANK(Values!E41),"",Values!$B$20)</f>
        <v/>
      </c>
      <c r="AB42" s="2" t="str">
        <f>IF(ISBLANK(Values!E41),"",Values!$B$29)</f>
        <v/>
      </c>
      <c r="AI42" s="35" t="str">
        <f>IF(ISBLANK(Values!E41),"",IF(Values!I41,Values!$B$23,Values!$B$33))</f>
        <v/>
      </c>
      <c r="AJ42" s="33" t="str">
        <f>IF(ISBLANK(Values!E41),"",Values!$B$24 &amp;" "&amp;Values!$B$3)</f>
        <v/>
      </c>
      <c r="AK42" s="2" t="str">
        <f>IF(ISBLANK(Values!E41),"",Values!$B$25)</f>
        <v/>
      </c>
      <c r="AL42" s="2" t="str">
        <f>IF(ISBLANK(Values!E41),"",SUBSTITUTE(SUBSTITUTE(IF(Values!$J41, Values!$B$26, Values!$B$33), "{language}", Values!$H41), "{flag}", INDEX(options!$E$1:$E$20, Values!$V41)))</f>
        <v/>
      </c>
      <c r="AM42" s="2" t="str">
        <f>SUBSTITUTE(IF(ISBLANK(Values!E41),"",Values!$B$27), "{model}", Values!$B$3)</f>
        <v/>
      </c>
      <c r="AT42" s="28" t="str">
        <f>IF(ISBLANK(Values!E41),"",Values!H41)</f>
        <v/>
      </c>
      <c r="AV42" s="2" t="str">
        <f>IF(ISBLANK(Values!E41),"",IF(Values!J41,"Backlit", "Non-Backlit"))</f>
        <v/>
      </c>
      <c r="BE42" s="2" t="str">
        <f>IF(ISBLANK(Values!E41),"","Professional Audience")</f>
        <v/>
      </c>
      <c r="BF42" s="2" t="str">
        <f>IF(ISBLANK(Values!E41),"","Consumer Audience")</f>
        <v/>
      </c>
      <c r="BG42" s="2" t="str">
        <f>IF(ISBLANK(Values!E41),"","Adults")</f>
        <v/>
      </c>
      <c r="BH42" s="2" t="str">
        <f>IF(ISBLANK(Values!E41),"","People")</f>
        <v/>
      </c>
      <c r="CG42" s="2" t="str">
        <f>IF(ISBLANK(Values!E41),"",Values!$B$11)</f>
        <v/>
      </c>
      <c r="CH42" s="2" t="str">
        <f>IF(ISBLANK(Values!E41),"","GR")</f>
        <v/>
      </c>
      <c r="CI42" s="2" t="str">
        <f>IF(ISBLANK(Values!E41),"",Values!$B$7)</f>
        <v/>
      </c>
      <c r="CJ42" s="2" t="str">
        <f>IF(ISBLANK(Values!E41),"",Values!$B$8)</f>
        <v/>
      </c>
      <c r="CK42" s="2" t="str">
        <f>IF(ISBLANK(Values!E41),"",Values!$B$9)</f>
        <v/>
      </c>
      <c r="CL42" s="2" t="str">
        <f>IF(ISBLANK(Values!E41),"","CM")</f>
        <v/>
      </c>
      <c r="CO42" s="2" t="str">
        <f>IF(ISBLANK(Values!E41), "", IF(AND(Values!$B$37=options!$G$2, Values!$C41), "AMAZON_NA", IF(AND(Values!$B$37=options!$G$1, Values!$D41), "AMAZON_EU", "DEFAULT")))</f>
        <v/>
      </c>
      <c r="CP42" s="2" t="str">
        <f>IF(ISBLANK(Values!E41),"",Values!$B$7)</f>
        <v/>
      </c>
      <c r="CQ42" s="2" t="str">
        <f>IF(ISBLANK(Values!E41),"",Values!$B$8)</f>
        <v/>
      </c>
      <c r="CR42" s="2" t="str">
        <f>IF(ISBLANK(Values!E41),"",Values!$B$9)</f>
        <v/>
      </c>
      <c r="CS42" s="2" t="str">
        <f>IF(ISBLANK(Values!E41),"",Values!$B$11)</f>
        <v/>
      </c>
      <c r="CT42" s="2" t="str">
        <f>IF(ISBLANK(Values!E41),"","GR")</f>
        <v/>
      </c>
      <c r="CU42" s="2" t="str">
        <f>IF(ISBLANK(Values!E41),"","CM")</f>
        <v/>
      </c>
      <c r="CV42" s="2" t="str">
        <f>IF(ISBLANK(Values!E41),"",IF(Values!$B$36=options!$F$1,"Denmark", IF(Values!$B$36=options!$F$2, "Danemark",IF(Values!$B$36=options!$F$3, "Dänemark",IF(Values!$B$36=options!$F$4, "Danimarca",IF(Values!$B$36=options!$F$5, "Dinamarca",IF(Values!$B$36=options!$F$6, "Denemarken","" ) ) ) ) )))</f>
        <v/>
      </c>
      <c r="CZ42" s="2" t="str">
        <f>IF(ISBLANK(Values!E41),"","No")</f>
        <v/>
      </c>
      <c r="DA42" s="2" t="str">
        <f>IF(ISBLANK(Values!E41),"","No")</f>
        <v/>
      </c>
      <c r="DO42" s="2" t="str">
        <f>IF(ISBLANK(Values!E41),"","Parts")</f>
        <v/>
      </c>
      <c r="DP42" s="2" t="str">
        <f>IF(ISBLANK(Values!E41),"",Values!$B$31)</f>
        <v/>
      </c>
      <c r="DY42" t="str">
        <f>IF(ISBLANK(Values!$E41), "", "not_applicable")</f>
        <v/>
      </c>
      <c r="EI42" s="2" t="str">
        <f>IF(ISBLANK(Values!E41),"",Values!$B$31)</f>
        <v/>
      </c>
      <c r="ES42" s="2" t="str">
        <f>IF(ISBLANK(Values!E41),"","Amazon Tellus UPS")</f>
        <v/>
      </c>
      <c r="EV42" s="2" t="str">
        <f>IF(ISBLANK(Values!E41),"","New")</f>
        <v/>
      </c>
      <c r="FE42" s="2" t="str">
        <f>IF(ISBLANK(Values!E41),"",IF(CO42&lt;&gt;"DEFAULT", "", 3))</f>
        <v/>
      </c>
      <c r="FH42" s="2" t="str">
        <f>IF(ISBLANK(Values!E41),"","FALSE")</f>
        <v/>
      </c>
      <c r="FI42" s="2" t="str">
        <f>IF(ISBLANK(Values!E41),"","FALSE")</f>
        <v/>
      </c>
      <c r="FJ42" s="2" t="str">
        <f>IF(ISBLANK(Values!E41),"","FALSE")</f>
        <v/>
      </c>
      <c r="FM42" s="2" t="str">
        <f>IF(ISBLANK(Values!E41),"","1")</f>
        <v/>
      </c>
      <c r="FO42" s="28" t="str">
        <f>IF(ISBLANK(Values!E41),"",IF(Values!J41, Values!$B$4, Values!$B$5))</f>
        <v/>
      </c>
      <c r="FP42" s="2" t="str">
        <f>IF(ISBLANK(Values!E41),"","Percent")</f>
        <v/>
      </c>
      <c r="FQ42" s="2" t="str">
        <f>IF(ISBLANK(Values!E41),"","2")</f>
        <v/>
      </c>
      <c r="FR42" s="2" t="str">
        <f>IF(ISBLANK(Values!E41),"","3")</f>
        <v/>
      </c>
      <c r="FS42" s="2" t="str">
        <f>IF(ISBLANK(Values!E41),"","5")</f>
        <v/>
      </c>
      <c r="FT42" s="2" t="str">
        <f>IF(ISBLANK(Values!E41),"","6")</f>
        <v/>
      </c>
      <c r="FU42" s="2" t="str">
        <f>IF(ISBLANK(Values!E41),"","10")</f>
        <v/>
      </c>
      <c r="FV42" s="2" t="str">
        <f>IF(ISBLANK(Values!E41),"","10")</f>
        <v/>
      </c>
      <c r="GK42" s="61" t="str">
        <f>K42</f>
        <v/>
      </c>
    </row>
    <row r="43" spans="1:193" ht="17" x14ac:dyDescent="0.2">
      <c r="A43" s="2" t="str">
        <f>IF(ISBLANK(Values!E42),"",IF(Values!$B$37="EU","computercomponent","computer"))</f>
        <v/>
      </c>
      <c r="B43" s="34" t="str">
        <f>IF(ISBLANK(Values!E42),"",Values!F42)</f>
        <v/>
      </c>
      <c r="C43" s="30" t="str">
        <f>IF(ISBLANK(Values!E42),"","TellusRem")</f>
        <v/>
      </c>
      <c r="D43" s="29" t="str">
        <f>IF(ISBLANK(Values!E42),"",Values!E42)</f>
        <v/>
      </c>
      <c r="E43" s="2" t="str">
        <f>IF(ISBLANK(Values!E42),"","EAN")</f>
        <v/>
      </c>
      <c r="F43" s="28" t="str">
        <f>IF(ISBLANK(Values!E42),"",IF(Values!J42, SUBSTITUTE(Values!$B$1, "{language}", Values!H42) &amp; " " &amp;Values!$B$3, SUBSTITUTE(Values!$B$2, "{language}", Values!$H42) &amp; " " &amp;Values!$B$3))</f>
        <v/>
      </c>
      <c r="G43" s="30" t="str">
        <f>IF(ISBLANK(Values!E42),"","TellusRem")</f>
        <v/>
      </c>
      <c r="H43" s="2" t="str">
        <f>IF(ISBLANK(Values!E42),"",Values!$B$16)</f>
        <v/>
      </c>
      <c r="I43" s="2" t="str">
        <f>IF(ISBLANK(Values!E42),"","4730574031")</f>
        <v/>
      </c>
      <c r="J43" s="32" t="str">
        <f>IF(ISBLANK(Values!E42),"",Values!F42 )</f>
        <v/>
      </c>
      <c r="K43" s="28" t="str">
        <f>IF(ISBLANK(Values!E42),"",IF(Values!J42, Values!$B$4, Values!$B$5))</f>
        <v/>
      </c>
      <c r="L43" s="28"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0" t="str">
        <f>IF(ISBLANK(Values!E42),"","Child")</f>
        <v/>
      </c>
      <c r="X43" s="30" t="str">
        <f>IF(ISBLANK(Values!E42),"",Values!$B$13)</f>
        <v/>
      </c>
      <c r="Y43" s="32" t="str">
        <f>IF(ISBLANK(Values!E42),"","Size-Color")</f>
        <v/>
      </c>
      <c r="Z43" s="30" t="str">
        <f>IF(ISBLANK(Values!E42),"","variation")</f>
        <v/>
      </c>
      <c r="AA43" s="2" t="str">
        <f>IF(ISBLANK(Values!E42),"",Values!$B$20)</f>
        <v/>
      </c>
      <c r="AB43" s="2" t="str">
        <f>IF(ISBLANK(Values!E42),"",Values!$B$29)</f>
        <v/>
      </c>
      <c r="AI43" s="35" t="str">
        <f>IF(ISBLANK(Values!E42),"",IF(Values!I42,Values!$B$23,Values!$B$33))</f>
        <v/>
      </c>
      <c r="AJ43" s="33"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8" t="str">
        <f>IF(ISBLANK(Values!E42),"",Values!H42)</f>
        <v/>
      </c>
      <c r="AV43" s="2" t="str">
        <f>IF(ISBLANK(Values!E42),"",IF(Values!J42,"Backlit", "Non-Backlit"))</f>
        <v/>
      </c>
      <c r="BE43" s="2" t="str">
        <f>IF(ISBLANK(Values!E42),"","Professional Audience")</f>
        <v/>
      </c>
      <c r="BF43" s="2" t="str">
        <f>IF(ISBLANK(Values!E42),"","Consumer Audience")</f>
        <v/>
      </c>
      <c r="BG43" s="2" t="str">
        <f>IF(ISBLANK(Values!E42),"","Adults")</f>
        <v/>
      </c>
      <c r="BH43" s="2"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O43" s="2" t="str">
        <f>IF(ISBLANK(Values!E42), "", IF(AND(Values!$B$37=options!$G$2, Values!$C42), "AMAZON_NA", IF(AND(Values!$B$37=options!$G$1, Values!$D42), "AMAZON_EU", "DEFAULT")))</f>
        <v/>
      </c>
      <c r="CP43" s="2" t="str">
        <f>IF(ISBLANK(Values!E42),"",Values!$B$7)</f>
        <v/>
      </c>
      <c r="CQ43" s="2" t="str">
        <f>IF(ISBLANK(Values!E42),"",Values!$B$8)</f>
        <v/>
      </c>
      <c r="CR43" s="2"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 t="str">
        <f>IF(ISBLANK(Values!E42),"","Parts")</f>
        <v/>
      </c>
      <c r="DP43" s="2" t="str">
        <f>IF(ISBLANK(Values!E42),"",Values!$B$31)</f>
        <v/>
      </c>
      <c r="DY43" t="str">
        <f>IF(ISBLANK(Values!$E42), "", "not_applicable")</f>
        <v/>
      </c>
      <c r="EI43" s="2" t="str">
        <f>IF(ISBLANK(Values!E42),"",Values!$B$31)</f>
        <v/>
      </c>
      <c r="ES43" s="2" t="str">
        <f>IF(ISBLANK(Values!E42),"","Amazon Tellus UPS")</f>
        <v/>
      </c>
      <c r="EV43" s="2" t="str">
        <f>IF(ISBLANK(Values!E42),"","New")</f>
        <v/>
      </c>
      <c r="FE43" s="2" t="str">
        <f>IF(ISBLANK(Values!E42),"",IF(CO43&lt;&gt;"DEFAULT", "", 3))</f>
        <v/>
      </c>
      <c r="FH43" s="2" t="str">
        <f>IF(ISBLANK(Values!E42),"","FALSE")</f>
        <v/>
      </c>
      <c r="FI43" s="2" t="str">
        <f>IF(ISBLANK(Values!E42),"","FALSE")</f>
        <v/>
      </c>
      <c r="FJ43" s="2" t="str">
        <f>IF(ISBLANK(Values!E42),"","FALSE")</f>
        <v/>
      </c>
      <c r="FM43" s="2" t="str">
        <f>IF(ISBLANK(Values!E42),"","1")</f>
        <v/>
      </c>
      <c r="FO43" s="28"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c r="GK43" s="61" t="str">
        <f>K43</f>
        <v/>
      </c>
    </row>
    <row r="44" spans="1:193" ht="17" x14ac:dyDescent="0.2">
      <c r="A44" s="2" t="str">
        <f>IF(ISBLANK(Values!E43),"",IF(Values!$B$37="EU","computercomponent","computer"))</f>
        <v/>
      </c>
      <c r="B44" s="34" t="str">
        <f>IF(ISBLANK(Values!E43),"",Values!F43)</f>
        <v/>
      </c>
      <c r="C44" s="30" t="str">
        <f>IF(ISBLANK(Values!E43),"","TellusRem")</f>
        <v/>
      </c>
      <c r="D44" s="29" t="str">
        <f>IF(ISBLANK(Values!E43),"",Values!E43)</f>
        <v/>
      </c>
      <c r="E44" s="2" t="str">
        <f>IF(ISBLANK(Values!E43),"","EAN")</f>
        <v/>
      </c>
      <c r="F44" s="28" t="str">
        <f>IF(ISBLANK(Values!E43),"",IF(Values!J43, SUBSTITUTE(Values!$B$1, "{language}", Values!H43) &amp; " " &amp;Values!$B$3, SUBSTITUTE(Values!$B$2, "{language}", Values!$H43) &amp; " " &amp;Values!$B$3))</f>
        <v/>
      </c>
      <c r="G44" s="30" t="str">
        <f>IF(ISBLANK(Values!E43),"","TellusRem")</f>
        <v/>
      </c>
      <c r="H44" s="2" t="str">
        <f>IF(ISBLANK(Values!E43),"",Values!$B$16)</f>
        <v/>
      </c>
      <c r="I44" s="2" t="str">
        <f>IF(ISBLANK(Values!E43),"","4730574031")</f>
        <v/>
      </c>
      <c r="J44" s="32" t="str">
        <f>IF(ISBLANK(Values!E43),"",Values!F43 )</f>
        <v/>
      </c>
      <c r="K44" s="28" t="str">
        <f>IF(ISBLANK(Values!E43),"",IF(Values!J43, Values!$B$4, Values!$B$5))</f>
        <v/>
      </c>
      <c r="L44" s="28"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0" t="str">
        <f>IF(ISBLANK(Values!E43),"","Child")</f>
        <v/>
      </c>
      <c r="X44" s="30" t="str">
        <f>IF(ISBLANK(Values!E43),"",Values!$B$13)</f>
        <v/>
      </c>
      <c r="Y44" s="32" t="str">
        <f>IF(ISBLANK(Values!E43),"","Size-Color")</f>
        <v/>
      </c>
      <c r="Z44" s="30" t="str">
        <f>IF(ISBLANK(Values!E43),"","variation")</f>
        <v/>
      </c>
      <c r="AA44" s="2" t="str">
        <f>IF(ISBLANK(Values!E43),"",Values!$B$20)</f>
        <v/>
      </c>
      <c r="AB44" s="2" t="str">
        <f>IF(ISBLANK(Values!E43),"",Values!$B$29)</f>
        <v/>
      </c>
      <c r="AI44" s="35" t="str">
        <f>IF(ISBLANK(Values!E43),"",IF(Values!I43,Values!$B$23,Values!$B$33))</f>
        <v/>
      </c>
      <c r="AJ44" s="33"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8" t="str">
        <f>IF(ISBLANK(Values!E43),"",Values!H43)</f>
        <v/>
      </c>
      <c r="AV44" s="2" t="str">
        <f>IF(ISBLANK(Values!E43),"",IF(Values!J43,"Backlit", "Non-Backlit"))</f>
        <v/>
      </c>
      <c r="BE44" s="2" t="str">
        <f>IF(ISBLANK(Values!E43),"","Professional Audience")</f>
        <v/>
      </c>
      <c r="BF44" s="2" t="str">
        <f>IF(ISBLANK(Values!E43),"","Consumer Audience")</f>
        <v/>
      </c>
      <c r="BG44" s="2" t="str">
        <f>IF(ISBLANK(Values!E43),"","Adults")</f>
        <v/>
      </c>
      <c r="BH44" s="2"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O44" s="2" t="str">
        <f>IF(ISBLANK(Values!E43), "", IF(AND(Values!$B$37=options!$G$2, Values!$C43), "AMAZON_NA", IF(AND(Values!$B$37=options!$G$1, Values!$D43), "AMAZON_EU", "DEFAULT")))</f>
        <v/>
      </c>
      <c r="CP44" s="2" t="str">
        <f>IF(ISBLANK(Values!E43),"",Values!$B$7)</f>
        <v/>
      </c>
      <c r="CQ44" s="2" t="str">
        <f>IF(ISBLANK(Values!E43),"",Values!$B$8)</f>
        <v/>
      </c>
      <c r="CR44" s="2"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 t="str">
        <f>IF(ISBLANK(Values!E43),"","Parts")</f>
        <v/>
      </c>
      <c r="DP44" s="2" t="str">
        <f>IF(ISBLANK(Values!E43),"",Values!$B$31)</f>
        <v/>
      </c>
      <c r="DY44" t="str">
        <f>IF(ISBLANK(Values!$E43), "", "not_applicable")</f>
        <v/>
      </c>
      <c r="EI44" s="2" t="str">
        <f>IF(ISBLANK(Values!E43),"",Values!$B$31)</f>
        <v/>
      </c>
      <c r="ES44" s="2" t="str">
        <f>IF(ISBLANK(Values!E43),"","Amazon Tellus UPS")</f>
        <v/>
      </c>
      <c r="EV44" s="2" t="str">
        <f>IF(ISBLANK(Values!E43),"","New")</f>
        <v/>
      </c>
      <c r="FE44" s="2" t="str">
        <f>IF(ISBLANK(Values!E43),"",IF(CO44&lt;&gt;"DEFAULT", "", 3))</f>
        <v/>
      </c>
      <c r="FH44" s="2" t="str">
        <f>IF(ISBLANK(Values!E43),"","FALSE")</f>
        <v/>
      </c>
      <c r="FI44" s="2" t="str">
        <f>IF(ISBLANK(Values!E43),"","FALSE")</f>
        <v/>
      </c>
      <c r="FJ44" s="2" t="str">
        <f>IF(ISBLANK(Values!E43),"","FALSE")</f>
        <v/>
      </c>
      <c r="FM44" s="2" t="str">
        <f>IF(ISBLANK(Values!E43),"","1")</f>
        <v/>
      </c>
      <c r="FO44" s="28"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c r="GK44" s="61" t="str">
        <f>K44</f>
        <v/>
      </c>
    </row>
    <row r="45" spans="1:193" ht="17" x14ac:dyDescent="0.2">
      <c r="A45" s="2" t="str">
        <f>IF(ISBLANK(Values!E44),"",IF(Values!$B$37="EU","computercomponent","computer"))</f>
        <v/>
      </c>
      <c r="B45" s="34" t="str">
        <f>IF(ISBLANK(Values!E44),"",Values!F44)</f>
        <v/>
      </c>
      <c r="C45" s="30" t="str">
        <f>IF(ISBLANK(Values!E44),"","TellusRem")</f>
        <v/>
      </c>
      <c r="D45" s="29" t="str">
        <f>IF(ISBLANK(Values!E44),"",Values!E44)</f>
        <v/>
      </c>
      <c r="E45" s="2" t="str">
        <f>IF(ISBLANK(Values!E44),"","EAN")</f>
        <v/>
      </c>
      <c r="F45" s="28" t="str">
        <f>IF(ISBLANK(Values!E44),"",IF(Values!J44, SUBSTITUTE(Values!$B$1, "{language}", Values!H44) &amp; " " &amp;Values!$B$3, SUBSTITUTE(Values!$B$2, "{language}", Values!$H44) &amp; " " &amp;Values!$B$3))</f>
        <v/>
      </c>
      <c r="G45" s="30" t="str">
        <f>IF(ISBLANK(Values!E44),"","TellusRem")</f>
        <v/>
      </c>
      <c r="H45" s="2" t="str">
        <f>IF(ISBLANK(Values!E44),"",Values!$B$16)</f>
        <v/>
      </c>
      <c r="I45" s="2" t="str">
        <f>IF(ISBLANK(Values!E44),"","4730574031")</f>
        <v/>
      </c>
      <c r="J45" s="32" t="str">
        <f>IF(ISBLANK(Values!E44),"",Values!F44 )</f>
        <v/>
      </c>
      <c r="K45" s="28" t="str">
        <f>IF(ISBLANK(Values!E44),"",IF(Values!J44, Values!$B$4, Values!$B$5))</f>
        <v/>
      </c>
      <c r="L45" s="28"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0" t="str">
        <f>IF(ISBLANK(Values!E44),"","Child")</f>
        <v/>
      </c>
      <c r="X45" s="30" t="str">
        <f>IF(ISBLANK(Values!E44),"",Values!$B$13)</f>
        <v/>
      </c>
      <c r="Y45" s="32" t="str">
        <f>IF(ISBLANK(Values!E44),"","Size-Color")</f>
        <v/>
      </c>
      <c r="Z45" s="30" t="str">
        <f>IF(ISBLANK(Values!E44),"","variation")</f>
        <v/>
      </c>
      <c r="AA45" s="2" t="str">
        <f>IF(ISBLANK(Values!E44),"",Values!$B$20)</f>
        <v/>
      </c>
      <c r="AB45" s="2" t="str">
        <f>IF(ISBLANK(Values!E44),"",Values!$B$29)</f>
        <v/>
      </c>
      <c r="AI45" s="35" t="str">
        <f>IF(ISBLANK(Values!E44),"",IF(Values!I44,Values!$B$23,Values!$B$33))</f>
        <v/>
      </c>
      <c r="AJ45" s="33"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8" t="str">
        <f>IF(ISBLANK(Values!E44),"",Values!H44)</f>
        <v/>
      </c>
      <c r="AV45" s="2" t="str">
        <f>IF(ISBLANK(Values!E44),"",IF(Values!J44,"Backlit", "Non-Backlit"))</f>
        <v/>
      </c>
      <c r="BE45" s="2" t="str">
        <f>IF(ISBLANK(Values!E44),"","Professional Audience")</f>
        <v/>
      </c>
      <c r="BF45" s="2" t="str">
        <f>IF(ISBLANK(Values!E44),"","Consumer Audience")</f>
        <v/>
      </c>
      <c r="BG45" s="2" t="str">
        <f>IF(ISBLANK(Values!E44),"","Adults")</f>
        <v/>
      </c>
      <c r="BH45" s="2"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O45" s="2" t="str">
        <f>IF(ISBLANK(Values!E44), "", IF(AND(Values!$B$37=options!$G$2, Values!$C44), "AMAZON_NA", IF(AND(Values!$B$37=options!$G$1, Values!$D44), "AMAZON_EU", "DEFAULT")))</f>
        <v/>
      </c>
      <c r="CP45" s="2" t="str">
        <f>IF(ISBLANK(Values!E44),"",Values!$B$7)</f>
        <v/>
      </c>
      <c r="CQ45" s="2" t="str">
        <f>IF(ISBLANK(Values!E44),"",Values!$B$8)</f>
        <v/>
      </c>
      <c r="CR45" s="2"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 t="str">
        <f>IF(ISBLANK(Values!E44),"","Parts")</f>
        <v/>
      </c>
      <c r="DP45" s="2" t="str">
        <f>IF(ISBLANK(Values!E44),"",Values!$B$31)</f>
        <v/>
      </c>
      <c r="DY45" t="str">
        <f>IF(ISBLANK(Values!$E44), "", "not_applicable")</f>
        <v/>
      </c>
      <c r="EI45" s="2" t="str">
        <f>IF(ISBLANK(Values!E44),"",Values!$B$31)</f>
        <v/>
      </c>
      <c r="ES45" s="2" t="str">
        <f>IF(ISBLANK(Values!E44),"","Amazon Tellus UPS")</f>
        <v/>
      </c>
      <c r="EV45" s="2" t="str">
        <f>IF(ISBLANK(Values!E44),"","New")</f>
        <v/>
      </c>
      <c r="FE45" s="2" t="str">
        <f>IF(ISBLANK(Values!E44),"",IF(CO45&lt;&gt;"DEFAULT", "", 3))</f>
        <v/>
      </c>
      <c r="FH45" s="2" t="str">
        <f>IF(ISBLANK(Values!E44),"","FALSE")</f>
        <v/>
      </c>
      <c r="FI45" s="2" t="str">
        <f>IF(ISBLANK(Values!E44),"","FALSE")</f>
        <v/>
      </c>
      <c r="FJ45" s="2" t="str">
        <f>IF(ISBLANK(Values!E44),"","FALSE")</f>
        <v/>
      </c>
      <c r="FM45" s="2" t="str">
        <f>IF(ISBLANK(Values!E44),"","1")</f>
        <v/>
      </c>
      <c r="FO45" s="28"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c r="GK45" s="61" t="str">
        <f>K45</f>
        <v/>
      </c>
    </row>
    <row r="46" spans="1:193" ht="17" x14ac:dyDescent="0.2">
      <c r="A46" s="2" t="str">
        <f>IF(ISBLANK(Values!E45),"",IF(Values!$B$37="EU","computercomponent","computer"))</f>
        <v/>
      </c>
      <c r="B46" s="34" t="str">
        <f>IF(ISBLANK(Values!E45),"",Values!F45)</f>
        <v/>
      </c>
      <c r="C46" s="30" t="str">
        <f>IF(ISBLANK(Values!E45),"","TellusRem")</f>
        <v/>
      </c>
      <c r="D46" s="29" t="str">
        <f>IF(ISBLANK(Values!E45),"",Values!E45)</f>
        <v/>
      </c>
      <c r="E46" s="2" t="str">
        <f>IF(ISBLANK(Values!E45),"","EAN")</f>
        <v/>
      </c>
      <c r="F46" s="28" t="str">
        <f>IF(ISBLANK(Values!E45),"",IF(Values!J45, SUBSTITUTE(Values!$B$1, "{language}", Values!H45) &amp; " " &amp;Values!$B$3, SUBSTITUTE(Values!$B$2, "{language}", Values!$H45) &amp; " " &amp;Values!$B$3))</f>
        <v/>
      </c>
      <c r="G46" s="30" t="str">
        <f>IF(ISBLANK(Values!E45),"","TellusRem")</f>
        <v/>
      </c>
      <c r="H46" s="2" t="str">
        <f>IF(ISBLANK(Values!E45),"",Values!$B$16)</f>
        <v/>
      </c>
      <c r="I46" s="2" t="str">
        <f>IF(ISBLANK(Values!E45),"","4730574031")</f>
        <v/>
      </c>
      <c r="J46" s="32" t="str">
        <f>IF(ISBLANK(Values!E45),"",Values!F45 )</f>
        <v/>
      </c>
      <c r="K46" s="28" t="str">
        <f>IF(ISBLANK(Values!E45),"",IF(Values!J45, Values!$B$4, Values!$B$5))</f>
        <v/>
      </c>
      <c r="L46" s="28"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0" t="str">
        <f>IF(ISBLANK(Values!E45),"","Child")</f>
        <v/>
      </c>
      <c r="X46" s="30" t="str">
        <f>IF(ISBLANK(Values!E45),"",Values!$B$13)</f>
        <v/>
      </c>
      <c r="Y46" s="32" t="str">
        <f>IF(ISBLANK(Values!E45),"","Size-Color")</f>
        <v/>
      </c>
      <c r="Z46" s="30" t="str">
        <f>IF(ISBLANK(Values!E45),"","variation")</f>
        <v/>
      </c>
      <c r="AA46" s="2" t="str">
        <f>IF(ISBLANK(Values!E45),"",Values!$B$20)</f>
        <v/>
      </c>
      <c r="AB46" s="2" t="str">
        <f>IF(ISBLANK(Values!E45),"",Values!$B$29)</f>
        <v/>
      </c>
      <c r="AI46" s="35" t="str">
        <f>IF(ISBLANK(Values!E45),"",IF(Values!I45,Values!$B$23,Values!$B$33))</f>
        <v/>
      </c>
      <c r="AJ46" s="33"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8" t="str">
        <f>IF(ISBLANK(Values!E45),"",Values!H45)</f>
        <v/>
      </c>
      <c r="AV46" s="2" t="str">
        <f>IF(ISBLANK(Values!E45),"",IF(Values!J45,"Backlit", "Non-Backlit"))</f>
        <v/>
      </c>
      <c r="BE46" s="2" t="str">
        <f>IF(ISBLANK(Values!E45),"","Professional Audience")</f>
        <v/>
      </c>
      <c r="BF46" s="2" t="str">
        <f>IF(ISBLANK(Values!E45),"","Consumer Audience")</f>
        <v/>
      </c>
      <c r="BG46" s="2" t="str">
        <f>IF(ISBLANK(Values!E45),"","Adults")</f>
        <v/>
      </c>
      <c r="BH46" s="2"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O46" s="2" t="str">
        <f>IF(ISBLANK(Values!E45), "", IF(AND(Values!$B$37=options!$G$2, Values!$C45), "AMAZON_NA", IF(AND(Values!$B$37=options!$G$1, Values!$D45), "AMAZON_EU", "DEFAULT")))</f>
        <v/>
      </c>
      <c r="CP46" s="2" t="str">
        <f>IF(ISBLANK(Values!E45),"",Values!$B$7)</f>
        <v/>
      </c>
      <c r="CQ46" s="2" t="str">
        <f>IF(ISBLANK(Values!E45),"",Values!$B$8)</f>
        <v/>
      </c>
      <c r="CR46" s="2"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 t="str">
        <f>IF(ISBLANK(Values!E45),"","Parts")</f>
        <v/>
      </c>
      <c r="DP46" s="2" t="str">
        <f>IF(ISBLANK(Values!E45),"",Values!$B$31)</f>
        <v/>
      </c>
      <c r="DY46" t="str">
        <f>IF(ISBLANK(Values!$E45), "", "not_applicable")</f>
        <v/>
      </c>
      <c r="EI46" s="2" t="str">
        <f>IF(ISBLANK(Values!E45),"",Values!$B$31)</f>
        <v/>
      </c>
      <c r="ES46" s="2" t="str">
        <f>IF(ISBLANK(Values!E45),"","Amazon Tellus UPS")</f>
        <v/>
      </c>
      <c r="EV46" s="2" t="str">
        <f>IF(ISBLANK(Values!E45),"","New")</f>
        <v/>
      </c>
      <c r="FE46" s="2" t="str">
        <f>IF(ISBLANK(Values!E45),"",IF(CO46&lt;&gt;"DEFAULT", "", 3))</f>
        <v/>
      </c>
      <c r="FH46" s="2" t="str">
        <f>IF(ISBLANK(Values!E45),"","FALSE")</f>
        <v/>
      </c>
      <c r="FI46" s="2" t="str">
        <f>IF(ISBLANK(Values!E45),"","FALSE")</f>
        <v/>
      </c>
      <c r="FJ46" s="2" t="str">
        <f>IF(ISBLANK(Values!E45),"","FALSE")</f>
        <v/>
      </c>
      <c r="FM46" s="2" t="str">
        <f>IF(ISBLANK(Values!E45),"","1")</f>
        <v/>
      </c>
      <c r="FO46" s="28"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c r="GK46" s="61" t="str">
        <f>K46</f>
        <v/>
      </c>
    </row>
    <row r="47" spans="1:193" ht="17" x14ac:dyDescent="0.2">
      <c r="A47" s="2" t="str">
        <f>IF(ISBLANK(Values!E46),"",IF(Values!$B$37="EU","computercomponent","computer"))</f>
        <v/>
      </c>
      <c r="B47" s="34" t="str">
        <f>IF(ISBLANK(Values!E46),"",Values!F46)</f>
        <v/>
      </c>
      <c r="C47" s="30" t="str">
        <f>IF(ISBLANK(Values!E46),"","TellusRem")</f>
        <v/>
      </c>
      <c r="D47" s="29" t="str">
        <f>IF(ISBLANK(Values!E46),"",Values!E46)</f>
        <v/>
      </c>
      <c r="E47" s="2" t="str">
        <f>IF(ISBLANK(Values!E46),"","EAN")</f>
        <v/>
      </c>
      <c r="F47" s="28" t="str">
        <f>IF(ISBLANK(Values!E46),"",IF(Values!J46, SUBSTITUTE(Values!$B$1, "{language}", Values!H46) &amp; " " &amp;Values!$B$3, SUBSTITUTE(Values!$B$2, "{language}", Values!$H46) &amp; " " &amp;Values!$B$3))</f>
        <v/>
      </c>
      <c r="G47" s="30" t="str">
        <f>IF(ISBLANK(Values!E46),"","TellusRem")</f>
        <v/>
      </c>
      <c r="H47" s="2" t="str">
        <f>IF(ISBLANK(Values!E46),"",Values!$B$16)</f>
        <v/>
      </c>
      <c r="I47" s="2" t="str">
        <f>IF(ISBLANK(Values!E46),"","4730574031")</f>
        <v/>
      </c>
      <c r="J47" s="32" t="str">
        <f>IF(ISBLANK(Values!E46),"",Values!F46 )</f>
        <v/>
      </c>
      <c r="K47" s="28" t="str">
        <f>IF(ISBLANK(Values!E46),"",IF(Values!J46, Values!$B$4, Values!$B$5))</f>
        <v/>
      </c>
      <c r="L47" s="28"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0" t="str">
        <f>IF(ISBLANK(Values!E46),"","Child")</f>
        <v/>
      </c>
      <c r="X47" s="30" t="str">
        <f>IF(ISBLANK(Values!E46),"",Values!$B$13)</f>
        <v/>
      </c>
      <c r="Y47" s="32" t="str">
        <f>IF(ISBLANK(Values!E46),"","Size-Color")</f>
        <v/>
      </c>
      <c r="Z47" s="30" t="str">
        <f>IF(ISBLANK(Values!E46),"","variation")</f>
        <v/>
      </c>
      <c r="AA47" s="2" t="str">
        <f>IF(ISBLANK(Values!E46),"",Values!$B$20)</f>
        <v/>
      </c>
      <c r="AB47" s="2" t="str">
        <f>IF(ISBLANK(Values!E46),"",Values!$B$29)</f>
        <v/>
      </c>
      <c r="AI47" s="35" t="str">
        <f>IF(ISBLANK(Values!E46),"",IF(Values!I46,Values!$B$23,Values!$B$33))</f>
        <v/>
      </c>
      <c r="AJ47" s="33"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8" t="str">
        <f>IF(ISBLANK(Values!E46),"",Values!H46)</f>
        <v/>
      </c>
      <c r="AV47" s="2" t="str">
        <f>IF(ISBLANK(Values!E46),"",IF(Values!J46,"Backlit", "Non-Backlit"))</f>
        <v/>
      </c>
      <c r="BE47" s="2" t="str">
        <f>IF(ISBLANK(Values!E46),"","Professional Audience")</f>
        <v/>
      </c>
      <c r="BF47" s="2" t="str">
        <f>IF(ISBLANK(Values!E46),"","Consumer Audience")</f>
        <v/>
      </c>
      <c r="BG47" s="2" t="str">
        <f>IF(ISBLANK(Values!E46),"","Adults")</f>
        <v/>
      </c>
      <c r="BH47" s="2"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O47" s="2" t="str">
        <f>IF(ISBLANK(Values!E46), "", IF(AND(Values!$B$37=options!$G$2, Values!$C46), "AMAZON_NA", IF(AND(Values!$B$37=options!$G$1, Values!$D46), "AMAZON_EU", "DEFAULT")))</f>
        <v/>
      </c>
      <c r="CP47" s="2" t="str">
        <f>IF(ISBLANK(Values!E46),"",Values!$B$7)</f>
        <v/>
      </c>
      <c r="CQ47" s="2" t="str">
        <f>IF(ISBLANK(Values!E46),"",Values!$B$8)</f>
        <v/>
      </c>
      <c r="CR47" s="2"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 t="str">
        <f>IF(ISBLANK(Values!E46),"","Parts")</f>
        <v/>
      </c>
      <c r="DP47" s="2" t="str">
        <f>IF(ISBLANK(Values!E46),"",Values!$B$31)</f>
        <v/>
      </c>
      <c r="DY47" t="str">
        <f>IF(ISBLANK(Values!$E46), "", "not_applicable")</f>
        <v/>
      </c>
      <c r="EI47" s="2" t="str">
        <f>IF(ISBLANK(Values!E46),"",Values!$B$31)</f>
        <v/>
      </c>
      <c r="ES47" s="2" t="str">
        <f>IF(ISBLANK(Values!E46),"","Amazon Tellus UPS")</f>
        <v/>
      </c>
      <c r="EV47" s="2" t="str">
        <f>IF(ISBLANK(Values!E46),"","New")</f>
        <v/>
      </c>
      <c r="FE47" s="2" t="str">
        <f>IF(ISBLANK(Values!E46),"",IF(CO47&lt;&gt;"DEFAULT", "", 3))</f>
        <v/>
      </c>
      <c r="FH47" s="2" t="str">
        <f>IF(ISBLANK(Values!E46),"","FALSE")</f>
        <v/>
      </c>
      <c r="FI47" s="2" t="str">
        <f>IF(ISBLANK(Values!E46),"","FALSE")</f>
        <v/>
      </c>
      <c r="FJ47" s="2" t="str">
        <f>IF(ISBLANK(Values!E46),"","FALSE")</f>
        <v/>
      </c>
      <c r="FM47" s="2" t="str">
        <f>IF(ISBLANK(Values!E46),"","1")</f>
        <v/>
      </c>
      <c r="FO47" s="28"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c r="GK47" s="61" t="str">
        <f>K47</f>
        <v/>
      </c>
    </row>
    <row r="48" spans="1:193" ht="17" x14ac:dyDescent="0.2">
      <c r="A48" s="2" t="str">
        <f>IF(ISBLANK(Values!E47),"",IF(Values!$B$37="EU","computercomponent","computer"))</f>
        <v/>
      </c>
      <c r="B48" s="34" t="str">
        <f>IF(ISBLANK(Values!E47),"",Values!F47)</f>
        <v/>
      </c>
      <c r="C48" s="30" t="str">
        <f>IF(ISBLANK(Values!E47),"","TellusRem")</f>
        <v/>
      </c>
      <c r="D48" s="29" t="str">
        <f>IF(ISBLANK(Values!E47),"",Values!E47)</f>
        <v/>
      </c>
      <c r="E48" s="2" t="str">
        <f>IF(ISBLANK(Values!E47),"","EAN")</f>
        <v/>
      </c>
      <c r="F48" s="28" t="str">
        <f>IF(ISBLANK(Values!E47),"",IF(Values!J47, SUBSTITUTE(Values!$B$1, "{language}", Values!H47) &amp; " " &amp;Values!$B$3, SUBSTITUTE(Values!$B$2, "{language}", Values!$H47) &amp; " " &amp;Values!$B$3))</f>
        <v/>
      </c>
      <c r="G48" s="30" t="str">
        <f>IF(ISBLANK(Values!E47),"","TellusRem")</f>
        <v/>
      </c>
      <c r="H48" s="2" t="str">
        <f>IF(ISBLANK(Values!E47),"",Values!$B$16)</f>
        <v/>
      </c>
      <c r="I48" s="2" t="str">
        <f>IF(ISBLANK(Values!E47),"","4730574031")</f>
        <v/>
      </c>
      <c r="J48" s="32" t="str">
        <f>IF(ISBLANK(Values!E47),"",Values!F47 )</f>
        <v/>
      </c>
      <c r="K48" s="28" t="str">
        <f>IF(ISBLANK(Values!E47),"",IF(Values!J47, Values!$B$4, Values!$B$5))</f>
        <v/>
      </c>
      <c r="L48" s="28"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0" t="str">
        <f>IF(ISBLANK(Values!E47),"","Child")</f>
        <v/>
      </c>
      <c r="X48" s="30" t="str">
        <f>IF(ISBLANK(Values!E47),"",Values!$B$13)</f>
        <v/>
      </c>
      <c r="Y48" s="32" t="str">
        <f>IF(ISBLANK(Values!E47),"","Size-Color")</f>
        <v/>
      </c>
      <c r="Z48" s="30" t="str">
        <f>IF(ISBLANK(Values!E47),"","variation")</f>
        <v/>
      </c>
      <c r="AA48" s="2" t="str">
        <f>IF(ISBLANK(Values!E47),"",Values!$B$20)</f>
        <v/>
      </c>
      <c r="AB48" s="2" t="str">
        <f>IF(ISBLANK(Values!E47),"",Values!$B$29)</f>
        <v/>
      </c>
      <c r="AI48" s="35" t="str">
        <f>IF(ISBLANK(Values!E47),"",IF(Values!I47,Values!$B$23,Values!$B$33))</f>
        <v/>
      </c>
      <c r="AJ48" s="33"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8" t="str">
        <f>IF(ISBLANK(Values!E47),"",Values!H47)</f>
        <v/>
      </c>
      <c r="AV48" s="2" t="str">
        <f>IF(ISBLANK(Values!E47),"",IF(Values!J47,"Backlit", "Non-Backlit"))</f>
        <v/>
      </c>
      <c r="BE48" s="2" t="str">
        <f>IF(ISBLANK(Values!E47),"","Professional Audience")</f>
        <v/>
      </c>
      <c r="BF48" s="2" t="str">
        <f>IF(ISBLANK(Values!E47),"","Consumer Audience")</f>
        <v/>
      </c>
      <c r="BG48" s="2" t="str">
        <f>IF(ISBLANK(Values!E47),"","Adults")</f>
        <v/>
      </c>
      <c r="BH48" s="2"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O48" s="2" t="str">
        <f>IF(ISBLANK(Values!E47), "", IF(AND(Values!$B$37=options!$G$2, Values!$C47), "AMAZON_NA", IF(AND(Values!$B$37=options!$G$1, Values!$D47), "AMAZON_EU", "DEFAULT")))</f>
        <v/>
      </c>
      <c r="CP48" s="2" t="str">
        <f>IF(ISBLANK(Values!E47),"",Values!$B$7)</f>
        <v/>
      </c>
      <c r="CQ48" s="2" t="str">
        <f>IF(ISBLANK(Values!E47),"",Values!$B$8)</f>
        <v/>
      </c>
      <c r="CR48" s="2"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 t="str">
        <f>IF(ISBLANK(Values!E47),"","Parts")</f>
        <v/>
      </c>
      <c r="DP48" s="2" t="str">
        <f>IF(ISBLANK(Values!E47),"",Values!$B$31)</f>
        <v/>
      </c>
      <c r="DY48" t="str">
        <f>IF(ISBLANK(Values!$E47), "", "not_applicable")</f>
        <v/>
      </c>
      <c r="EI48" s="2" t="str">
        <f>IF(ISBLANK(Values!E47),"",Values!$B$31)</f>
        <v/>
      </c>
      <c r="ES48" s="2" t="str">
        <f>IF(ISBLANK(Values!E47),"","Amazon Tellus UPS")</f>
        <v/>
      </c>
      <c r="EV48" s="2" t="str">
        <f>IF(ISBLANK(Values!E47),"","New")</f>
        <v/>
      </c>
      <c r="FE48" s="2" t="str">
        <f>IF(ISBLANK(Values!E47),"",IF(CO48&lt;&gt;"DEFAULT", "", 3))</f>
        <v/>
      </c>
      <c r="FH48" s="2" t="str">
        <f>IF(ISBLANK(Values!E47),"","FALSE")</f>
        <v/>
      </c>
      <c r="FI48" s="2" t="str">
        <f>IF(ISBLANK(Values!E47),"","FALSE")</f>
        <v/>
      </c>
      <c r="FJ48" s="2" t="str">
        <f>IF(ISBLANK(Values!E47),"","FALSE")</f>
        <v/>
      </c>
      <c r="FM48" s="2" t="str">
        <f>IF(ISBLANK(Values!E47),"","1")</f>
        <v/>
      </c>
      <c r="FO48" s="28"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c r="GK48" s="61" t="str">
        <f>K48</f>
        <v/>
      </c>
    </row>
    <row r="49" spans="1:193" ht="17" x14ac:dyDescent="0.2">
      <c r="A49" s="2" t="str">
        <f>IF(ISBLANK(Values!E48),"",IF(Values!$B$37="EU","computercomponent","computer"))</f>
        <v/>
      </c>
      <c r="B49" s="34" t="str">
        <f>IF(ISBLANK(Values!E48),"",Values!F48)</f>
        <v/>
      </c>
      <c r="C49" s="30" t="str">
        <f>IF(ISBLANK(Values!E48),"","TellusRem")</f>
        <v/>
      </c>
      <c r="D49" s="29" t="str">
        <f>IF(ISBLANK(Values!E48),"",Values!E48)</f>
        <v/>
      </c>
      <c r="E49" s="2" t="str">
        <f>IF(ISBLANK(Values!E48),"","EAN")</f>
        <v/>
      </c>
      <c r="F49" s="28" t="str">
        <f>IF(ISBLANK(Values!E48),"",IF(Values!J48, SUBSTITUTE(Values!$B$1, "{language}", Values!H48) &amp; " " &amp;Values!$B$3, SUBSTITUTE(Values!$B$2, "{language}", Values!$H48) &amp; " " &amp;Values!$B$3))</f>
        <v/>
      </c>
      <c r="G49" s="30" t="str">
        <f>IF(ISBLANK(Values!E48),"","TellusRem")</f>
        <v/>
      </c>
      <c r="H49" s="2" t="str">
        <f>IF(ISBLANK(Values!E48),"",Values!$B$16)</f>
        <v/>
      </c>
      <c r="I49" s="2" t="str">
        <f>IF(ISBLANK(Values!E48),"","4730574031")</f>
        <v/>
      </c>
      <c r="J49" s="32" t="str">
        <f>IF(ISBLANK(Values!E48),"",Values!F48 )</f>
        <v/>
      </c>
      <c r="K49" s="28" t="str">
        <f>IF(ISBLANK(Values!E48),"",IF(Values!J48, Values!$B$4, Values!$B$5))</f>
        <v/>
      </c>
      <c r="L49" s="28"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0" t="str">
        <f>IF(ISBLANK(Values!E48),"","Child")</f>
        <v/>
      </c>
      <c r="X49" s="30" t="str">
        <f>IF(ISBLANK(Values!E48),"",Values!$B$13)</f>
        <v/>
      </c>
      <c r="Y49" s="32" t="str">
        <f>IF(ISBLANK(Values!E48),"","Size-Color")</f>
        <v/>
      </c>
      <c r="Z49" s="30" t="str">
        <f>IF(ISBLANK(Values!E48),"","variation")</f>
        <v/>
      </c>
      <c r="AA49" s="2" t="str">
        <f>IF(ISBLANK(Values!E48),"",Values!$B$20)</f>
        <v/>
      </c>
      <c r="AB49" s="2" t="str">
        <f>IF(ISBLANK(Values!E48),"",Values!$B$29)</f>
        <v/>
      </c>
      <c r="AI49" s="35" t="str">
        <f>IF(ISBLANK(Values!E48),"",IF(Values!I48,Values!$B$23,Values!$B$33))</f>
        <v/>
      </c>
      <c r="AJ49" s="33"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8" t="str">
        <f>IF(ISBLANK(Values!E48),"",Values!H48)</f>
        <v/>
      </c>
      <c r="AV49" s="2" t="str">
        <f>IF(ISBLANK(Values!E48),"",IF(Values!J48,"Backlit", "Non-Backlit"))</f>
        <v/>
      </c>
      <c r="BE49" s="2" t="str">
        <f>IF(ISBLANK(Values!E48),"","Professional Audience")</f>
        <v/>
      </c>
      <c r="BF49" s="2" t="str">
        <f>IF(ISBLANK(Values!E48),"","Consumer Audience")</f>
        <v/>
      </c>
      <c r="BG49" s="2" t="str">
        <f>IF(ISBLANK(Values!E48),"","Adults")</f>
        <v/>
      </c>
      <c r="BH49" s="2"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O49" s="2" t="str">
        <f>IF(ISBLANK(Values!E48), "", IF(AND(Values!$B$37=options!$G$2, Values!$C48), "AMAZON_NA", IF(AND(Values!$B$37=options!$G$1, Values!$D48), "AMAZON_EU", "DEFAULT")))</f>
        <v/>
      </c>
      <c r="CP49" s="2" t="str">
        <f>IF(ISBLANK(Values!E48),"",Values!$B$7)</f>
        <v/>
      </c>
      <c r="CQ49" s="2" t="str">
        <f>IF(ISBLANK(Values!E48),"",Values!$B$8)</f>
        <v/>
      </c>
      <c r="CR49" s="2"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 t="str">
        <f>IF(ISBLANK(Values!E48),"","Parts")</f>
        <v/>
      </c>
      <c r="DP49" s="2" t="str">
        <f>IF(ISBLANK(Values!E48),"",Values!$B$31)</f>
        <v/>
      </c>
      <c r="DY49" t="str">
        <f>IF(ISBLANK(Values!$E48), "", "not_applicable")</f>
        <v/>
      </c>
      <c r="EI49" s="2" t="str">
        <f>IF(ISBLANK(Values!E48),"",Values!$B$31)</f>
        <v/>
      </c>
      <c r="ES49" s="2" t="str">
        <f>IF(ISBLANK(Values!E48),"","Amazon Tellus UPS")</f>
        <v/>
      </c>
      <c r="EV49" s="2" t="str">
        <f>IF(ISBLANK(Values!E48),"","New")</f>
        <v/>
      </c>
      <c r="FE49" s="2" t="str">
        <f>IF(ISBLANK(Values!E48),"",IF(CO49&lt;&gt;"DEFAULT", "", 3))</f>
        <v/>
      </c>
      <c r="FH49" s="2" t="str">
        <f>IF(ISBLANK(Values!E48),"","FALSE")</f>
        <v/>
      </c>
      <c r="FI49" s="2" t="str">
        <f>IF(ISBLANK(Values!E48),"","FALSE")</f>
        <v/>
      </c>
      <c r="FJ49" s="2" t="str">
        <f>IF(ISBLANK(Values!E48),"","FALSE")</f>
        <v/>
      </c>
      <c r="FM49" s="2" t="str">
        <f>IF(ISBLANK(Values!E48),"","1")</f>
        <v/>
      </c>
      <c r="FO49" s="28"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c r="GK49" s="61" t="str">
        <f>K49</f>
        <v/>
      </c>
    </row>
    <row r="50" spans="1:193" ht="17" x14ac:dyDescent="0.2">
      <c r="A50" s="2" t="str">
        <f>IF(ISBLANK(Values!E49),"",IF(Values!$B$37="EU","computercomponent","computer"))</f>
        <v/>
      </c>
      <c r="B50" s="34" t="str">
        <f>IF(ISBLANK(Values!E49),"",Values!F49)</f>
        <v/>
      </c>
      <c r="C50" s="30" t="str">
        <f>IF(ISBLANK(Values!E49),"","TellusRem")</f>
        <v/>
      </c>
      <c r="D50" s="29" t="str">
        <f>IF(ISBLANK(Values!E49),"",Values!E49)</f>
        <v/>
      </c>
      <c r="E50" s="2" t="str">
        <f>IF(ISBLANK(Values!E49),"","EAN")</f>
        <v/>
      </c>
      <c r="F50" s="28" t="str">
        <f>IF(ISBLANK(Values!E49),"",IF(Values!J49, SUBSTITUTE(Values!$B$1, "{language}", Values!H49) &amp; " " &amp;Values!$B$3, SUBSTITUTE(Values!$B$2, "{language}", Values!$H49) &amp; " " &amp;Values!$B$3))</f>
        <v/>
      </c>
      <c r="G50" s="30" t="str">
        <f>IF(ISBLANK(Values!E49),"","TellusRem")</f>
        <v/>
      </c>
      <c r="H50" s="2" t="str">
        <f>IF(ISBLANK(Values!E49),"",Values!$B$16)</f>
        <v/>
      </c>
      <c r="I50" s="2" t="str">
        <f>IF(ISBLANK(Values!E49),"","4730574031")</f>
        <v/>
      </c>
      <c r="J50" s="32" t="str">
        <f>IF(ISBLANK(Values!E49),"",Values!F49 )</f>
        <v/>
      </c>
      <c r="K50" s="28" t="str">
        <f>IF(ISBLANK(Values!E49),"",IF(Values!J49, Values!$B$4, Values!$B$5))</f>
        <v/>
      </c>
      <c r="L50" s="28"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0" t="str">
        <f>IF(ISBLANK(Values!E49),"","Child")</f>
        <v/>
      </c>
      <c r="X50" s="30" t="str">
        <f>IF(ISBLANK(Values!E49),"",Values!$B$13)</f>
        <v/>
      </c>
      <c r="Y50" s="32" t="str">
        <f>IF(ISBLANK(Values!E49),"","Size-Color")</f>
        <v/>
      </c>
      <c r="Z50" s="30" t="str">
        <f>IF(ISBLANK(Values!E49),"","variation")</f>
        <v/>
      </c>
      <c r="AA50" s="2" t="str">
        <f>IF(ISBLANK(Values!E49),"",Values!$B$20)</f>
        <v/>
      </c>
      <c r="AB50" s="2" t="str">
        <f>IF(ISBLANK(Values!E49),"",Values!$B$29)</f>
        <v/>
      </c>
      <c r="AI50" s="35" t="str">
        <f>IF(ISBLANK(Values!E49),"",IF(Values!I49,Values!$B$23,Values!$B$33))</f>
        <v/>
      </c>
      <c r="AJ50" s="33"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8" t="str">
        <f>IF(ISBLANK(Values!E49),"",Values!H49)</f>
        <v/>
      </c>
      <c r="AV50" s="2" t="str">
        <f>IF(ISBLANK(Values!E49),"",IF(Values!J49,"Backlit", "Non-Backlit"))</f>
        <v/>
      </c>
      <c r="BE50" s="2" t="str">
        <f>IF(ISBLANK(Values!E49),"","Professional Audience")</f>
        <v/>
      </c>
      <c r="BF50" s="2" t="str">
        <f>IF(ISBLANK(Values!E49),"","Consumer Audience")</f>
        <v/>
      </c>
      <c r="BG50" s="2" t="str">
        <f>IF(ISBLANK(Values!E49),"","Adults")</f>
        <v/>
      </c>
      <c r="BH50" s="2"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O50" s="2" t="str">
        <f>IF(ISBLANK(Values!E49), "", IF(AND(Values!$B$37=options!$G$2, Values!$C49), "AMAZON_NA", IF(AND(Values!$B$37=options!$G$1, Values!$D49), "AMAZON_EU", "DEFAULT")))</f>
        <v/>
      </c>
      <c r="CP50" s="2" t="str">
        <f>IF(ISBLANK(Values!E49),"",Values!$B$7)</f>
        <v/>
      </c>
      <c r="CQ50" s="2" t="str">
        <f>IF(ISBLANK(Values!E49),"",Values!$B$8)</f>
        <v/>
      </c>
      <c r="CR50" s="2"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 t="str">
        <f>IF(ISBLANK(Values!E49),"","Parts")</f>
        <v/>
      </c>
      <c r="DP50" s="2" t="str">
        <f>IF(ISBLANK(Values!E49),"",Values!$B$31)</f>
        <v/>
      </c>
      <c r="DY50" t="str">
        <f>IF(ISBLANK(Values!$E49), "", "not_applicable")</f>
        <v/>
      </c>
      <c r="EI50" s="2" t="str">
        <f>IF(ISBLANK(Values!E49),"",Values!$B$31)</f>
        <v/>
      </c>
      <c r="ES50" s="2" t="str">
        <f>IF(ISBLANK(Values!E49),"","Amazon Tellus UPS")</f>
        <v/>
      </c>
      <c r="EV50" s="2" t="str">
        <f>IF(ISBLANK(Values!E49),"","New")</f>
        <v/>
      </c>
      <c r="FE50" s="2" t="str">
        <f>IF(ISBLANK(Values!E49),"",IF(CO50&lt;&gt;"DEFAULT", "", 3))</f>
        <v/>
      </c>
      <c r="FH50" s="2" t="str">
        <f>IF(ISBLANK(Values!E49),"","FALSE")</f>
        <v/>
      </c>
      <c r="FI50" s="2" t="str">
        <f>IF(ISBLANK(Values!E49),"","FALSE")</f>
        <v/>
      </c>
      <c r="FJ50" s="2" t="str">
        <f>IF(ISBLANK(Values!E49),"","FALSE")</f>
        <v/>
      </c>
      <c r="FM50" s="2" t="str">
        <f>IF(ISBLANK(Values!E49),"","1")</f>
        <v/>
      </c>
      <c r="FO50" s="28"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93" ht="17" x14ac:dyDescent="0.2">
      <c r="A51" s="2" t="str">
        <f>IF(ISBLANK(Values!E50),"",IF(Values!$B$37="EU","computercomponent","computer"))</f>
        <v/>
      </c>
      <c r="B51" s="34" t="str">
        <f>IF(ISBLANK(Values!E50),"",Values!F50)</f>
        <v/>
      </c>
      <c r="C51" s="30" t="str">
        <f>IF(ISBLANK(Values!E50),"","TellusRem")</f>
        <v/>
      </c>
      <c r="D51" s="29" t="str">
        <f>IF(ISBLANK(Values!E50),"",Values!E50)</f>
        <v/>
      </c>
      <c r="E51" s="2" t="str">
        <f>IF(ISBLANK(Values!E50),"","EAN")</f>
        <v/>
      </c>
      <c r="F51" s="28" t="str">
        <f>IF(ISBLANK(Values!E50),"",IF(Values!J50, SUBSTITUTE(Values!$B$1, "{language}", Values!H50) &amp; " " &amp;Values!$B$3, SUBSTITUTE(Values!$B$2, "{language}", Values!$H50) &amp; " " &amp;Values!$B$3))</f>
        <v/>
      </c>
      <c r="G51" s="30" t="str">
        <f>IF(ISBLANK(Values!E50),"","TellusRem")</f>
        <v/>
      </c>
      <c r="H51" s="2" t="str">
        <f>IF(ISBLANK(Values!E50),"",Values!$B$16)</f>
        <v/>
      </c>
      <c r="I51" s="2" t="str">
        <f>IF(ISBLANK(Values!E50),"","4730574031")</f>
        <v/>
      </c>
      <c r="J51" s="32" t="str">
        <f>IF(ISBLANK(Values!E50),"",Values!F50 )</f>
        <v/>
      </c>
      <c r="K51" s="28" t="str">
        <f>IF(ISBLANK(Values!E50),"",IF(Values!J50, Values!$B$4, Values!$B$5))</f>
        <v/>
      </c>
      <c r="L51" s="28"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0" t="str">
        <f>IF(ISBLANK(Values!E50),"","Child")</f>
        <v/>
      </c>
      <c r="X51" s="30" t="str">
        <f>IF(ISBLANK(Values!E50),"",Values!$B$13)</f>
        <v/>
      </c>
      <c r="Y51" s="32" t="str">
        <f>IF(ISBLANK(Values!E50),"","Size-Color")</f>
        <v/>
      </c>
      <c r="Z51" s="30" t="str">
        <f>IF(ISBLANK(Values!E50),"","variation")</f>
        <v/>
      </c>
      <c r="AA51" s="2" t="str">
        <f>IF(ISBLANK(Values!E50),"",Values!$B$20)</f>
        <v/>
      </c>
      <c r="AB51" s="2" t="str">
        <f>IF(ISBLANK(Values!E50),"",Values!$B$29)</f>
        <v/>
      </c>
      <c r="AI51" s="35" t="str">
        <f>IF(ISBLANK(Values!E50),"",IF(Values!I50,Values!$B$23,Values!$B$33))</f>
        <v/>
      </c>
      <c r="AJ51" s="33"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8" t="str">
        <f>IF(ISBLANK(Values!E50),"",Values!H50)</f>
        <v/>
      </c>
      <c r="AV51" s="2" t="str">
        <f>IF(ISBLANK(Values!E50),"",IF(Values!J50,"Backlit", "Non-Backlit"))</f>
        <v/>
      </c>
      <c r="BE51" s="2" t="str">
        <f>IF(ISBLANK(Values!E50),"","Professional Audience")</f>
        <v/>
      </c>
      <c r="BF51" s="2" t="str">
        <f>IF(ISBLANK(Values!E50),"","Consumer Audience")</f>
        <v/>
      </c>
      <c r="BG51" s="2" t="str">
        <f>IF(ISBLANK(Values!E50),"","Adults")</f>
        <v/>
      </c>
      <c r="BH51" s="2"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O51" s="2" t="str">
        <f>IF(ISBLANK(Values!E50), "", IF(AND(Values!$B$37=options!$G$2, Values!$C50), "AMAZON_NA", IF(AND(Values!$B$37=options!$G$1, Values!$D50), "AMAZON_EU", "DEFAULT")))</f>
        <v/>
      </c>
      <c r="CP51" s="2" t="str">
        <f>IF(ISBLANK(Values!E50),"",Values!$B$7)</f>
        <v/>
      </c>
      <c r="CQ51" s="2" t="str">
        <f>IF(ISBLANK(Values!E50),"",Values!$B$8)</f>
        <v/>
      </c>
      <c r="CR51" s="2"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 t="str">
        <f>IF(ISBLANK(Values!E50),"","Parts")</f>
        <v/>
      </c>
      <c r="DP51" s="2" t="str">
        <f>IF(ISBLANK(Values!E50),"",Values!$B$31)</f>
        <v/>
      </c>
      <c r="DY51" t="str">
        <f>IF(ISBLANK(Values!$E50), "", "not_applicable")</f>
        <v/>
      </c>
      <c r="EI51" s="2" t="str">
        <f>IF(ISBLANK(Values!E50),"",Values!$B$31)</f>
        <v/>
      </c>
      <c r="ES51" s="2" t="str">
        <f>IF(ISBLANK(Values!E50),"","Amazon Tellus UPS")</f>
        <v/>
      </c>
      <c r="EV51" s="2" t="str">
        <f>IF(ISBLANK(Values!E50),"","New")</f>
        <v/>
      </c>
      <c r="FE51" s="2" t="str">
        <f>IF(ISBLANK(Values!E50),"",IF(CO51&lt;&gt;"DEFAULT", "", 3))</f>
        <v/>
      </c>
      <c r="FH51" s="2" t="str">
        <f>IF(ISBLANK(Values!E50),"","FALSE")</f>
        <v/>
      </c>
      <c r="FI51" s="2" t="str">
        <f>IF(ISBLANK(Values!E50),"","FALSE")</f>
        <v/>
      </c>
      <c r="FJ51" s="2" t="str">
        <f>IF(ISBLANK(Values!E50),"","FALSE")</f>
        <v/>
      </c>
      <c r="FM51" s="2" t="str">
        <f>IF(ISBLANK(Values!E50),"","1")</f>
        <v/>
      </c>
      <c r="FO51" s="28"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93" ht="17" x14ac:dyDescent="0.2">
      <c r="A52" s="2" t="str">
        <f>IF(ISBLANK(Values!E51),"",IF(Values!$B$37="EU","computercomponent","computer"))</f>
        <v/>
      </c>
      <c r="B52" s="34" t="str">
        <f>IF(ISBLANK(Values!E51),"",Values!F51)</f>
        <v/>
      </c>
      <c r="C52" s="30" t="str">
        <f>IF(ISBLANK(Values!E51),"","TellusRem")</f>
        <v/>
      </c>
      <c r="D52" s="29" t="str">
        <f>IF(ISBLANK(Values!E51),"",Values!E51)</f>
        <v/>
      </c>
      <c r="E52" s="2" t="str">
        <f>IF(ISBLANK(Values!E51),"","EAN")</f>
        <v/>
      </c>
      <c r="F52" s="28" t="str">
        <f>IF(ISBLANK(Values!E51),"",IF(Values!J51, SUBSTITUTE(Values!$B$1, "{language}", Values!H51) &amp; " " &amp;Values!$B$3, SUBSTITUTE(Values!$B$2, "{language}", Values!$H51) &amp; " " &amp;Values!$B$3))</f>
        <v/>
      </c>
      <c r="G52" s="30" t="str">
        <f>IF(ISBLANK(Values!E51),"","TellusRem")</f>
        <v/>
      </c>
      <c r="H52" s="2" t="str">
        <f>IF(ISBLANK(Values!E51),"",Values!$B$16)</f>
        <v/>
      </c>
      <c r="I52" s="2" t="str">
        <f>IF(ISBLANK(Values!E51),"","4730574031")</f>
        <v/>
      </c>
      <c r="J52" s="32" t="str">
        <f>IF(ISBLANK(Values!E51),"",Values!F51 )</f>
        <v/>
      </c>
      <c r="K52" s="28" t="str">
        <f>IF(ISBLANK(Values!E51),"",IF(Values!J51, Values!$B$4, Values!$B$5))</f>
        <v/>
      </c>
      <c r="L52" s="28"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0" t="str">
        <f>IF(ISBLANK(Values!E51),"","Child")</f>
        <v/>
      </c>
      <c r="X52" s="30" t="str">
        <f>IF(ISBLANK(Values!E51),"",Values!$B$13)</f>
        <v/>
      </c>
      <c r="Y52" s="32" t="str">
        <f>IF(ISBLANK(Values!E51),"","Size-Color")</f>
        <v/>
      </c>
      <c r="Z52" s="30" t="str">
        <f>IF(ISBLANK(Values!E51),"","variation")</f>
        <v/>
      </c>
      <c r="AA52" s="2" t="str">
        <f>IF(ISBLANK(Values!E51),"",Values!$B$20)</f>
        <v/>
      </c>
      <c r="AB52" s="2" t="str">
        <f>IF(ISBLANK(Values!E51),"",Values!$B$29)</f>
        <v/>
      </c>
      <c r="AI52" s="35" t="str">
        <f>IF(ISBLANK(Values!E51),"",IF(Values!I51,Values!$B$23,Values!$B$33))</f>
        <v/>
      </c>
      <c r="AJ52" s="33"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8" t="str">
        <f>IF(ISBLANK(Values!E51),"",Values!H51)</f>
        <v/>
      </c>
      <c r="AV52" s="2" t="str">
        <f>IF(ISBLANK(Values!E51),"",IF(Values!J51,"Backlit", "Non-Backlit"))</f>
        <v/>
      </c>
      <c r="BE52" s="2" t="str">
        <f>IF(ISBLANK(Values!E51),"","Professional Audience")</f>
        <v/>
      </c>
      <c r="BF52" s="2" t="str">
        <f>IF(ISBLANK(Values!E51),"","Consumer Audience")</f>
        <v/>
      </c>
      <c r="BG52" s="2" t="str">
        <f>IF(ISBLANK(Values!E51),"","Adults")</f>
        <v/>
      </c>
      <c r="BH52" s="2"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O52" s="2" t="str">
        <f>IF(ISBLANK(Values!E51), "", IF(AND(Values!$B$37=options!$G$2, Values!$C51), "AMAZON_NA", IF(AND(Values!$B$37=options!$G$1, Values!$D51), "AMAZON_EU", "DEFAULT")))</f>
        <v/>
      </c>
      <c r="CP52" s="2" t="str">
        <f>IF(ISBLANK(Values!E51),"",Values!$B$7)</f>
        <v/>
      </c>
      <c r="CQ52" s="2" t="str">
        <f>IF(ISBLANK(Values!E51),"",Values!$B$8)</f>
        <v/>
      </c>
      <c r="CR52" s="2"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 t="str">
        <f>IF(ISBLANK(Values!E51),"","Parts")</f>
        <v/>
      </c>
      <c r="DP52" s="2" t="str">
        <f>IF(ISBLANK(Values!E51),"",Values!$B$31)</f>
        <v/>
      </c>
      <c r="DY52" t="str">
        <f>IF(ISBLANK(Values!$E51), "", "not_applicable")</f>
        <v/>
      </c>
      <c r="EI52" s="2" t="str">
        <f>IF(ISBLANK(Values!E51),"",Values!$B$31)</f>
        <v/>
      </c>
      <c r="ES52" s="2" t="str">
        <f>IF(ISBLANK(Values!E51),"","Amazon Tellus UPS")</f>
        <v/>
      </c>
      <c r="EV52" s="2" t="str">
        <f>IF(ISBLANK(Values!E51),"","New")</f>
        <v/>
      </c>
      <c r="FE52" s="2" t="str">
        <f>IF(ISBLANK(Values!E51),"",IF(CO52&lt;&gt;"DEFAULT", "", 3))</f>
        <v/>
      </c>
      <c r="FH52" s="2" t="str">
        <f>IF(ISBLANK(Values!E51),"","FALSE")</f>
        <v/>
      </c>
      <c r="FI52" s="2" t="str">
        <f>IF(ISBLANK(Values!E51),"","FALSE")</f>
        <v/>
      </c>
      <c r="FJ52" s="2" t="str">
        <f>IF(ISBLANK(Values!E51),"","FALSE")</f>
        <v/>
      </c>
      <c r="FM52" s="2" t="str">
        <f>IF(ISBLANK(Values!E51),"","1")</f>
        <v/>
      </c>
      <c r="FO52" s="28"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93" ht="17" x14ac:dyDescent="0.2">
      <c r="A53" s="2" t="str">
        <f>IF(ISBLANK(Values!E52),"",IF(Values!$B$37="EU","computercomponent","computer"))</f>
        <v/>
      </c>
      <c r="B53" s="34" t="str">
        <f>IF(ISBLANK(Values!E52),"",Values!F52)</f>
        <v/>
      </c>
      <c r="C53" s="30" t="str">
        <f>IF(ISBLANK(Values!E52),"","TellusRem")</f>
        <v/>
      </c>
      <c r="D53" s="29" t="str">
        <f>IF(ISBLANK(Values!E52),"",Values!E52)</f>
        <v/>
      </c>
      <c r="E53" s="2" t="str">
        <f>IF(ISBLANK(Values!E52),"","EAN")</f>
        <v/>
      </c>
      <c r="F53" s="28" t="str">
        <f>IF(ISBLANK(Values!E52),"",IF(Values!J52, SUBSTITUTE(Values!$B$1, "{language}", Values!H52) &amp; " " &amp;Values!$B$3, SUBSTITUTE(Values!$B$2, "{language}", Values!$H52) &amp; " " &amp;Values!$B$3))</f>
        <v/>
      </c>
      <c r="G53" s="30" t="str">
        <f>IF(ISBLANK(Values!E52),"","TellusRem")</f>
        <v/>
      </c>
      <c r="H53" s="2" t="str">
        <f>IF(ISBLANK(Values!E52),"",Values!$B$16)</f>
        <v/>
      </c>
      <c r="I53" s="2" t="str">
        <f>IF(ISBLANK(Values!E52),"","4730574031")</f>
        <v/>
      </c>
      <c r="J53" s="32" t="str">
        <f>IF(ISBLANK(Values!E52),"",Values!F52 )</f>
        <v/>
      </c>
      <c r="K53" s="28" t="str">
        <f>IF(ISBLANK(Values!E52),"",IF(Values!J52, Values!$B$4, Values!$B$5))</f>
        <v/>
      </c>
      <c r="L53" s="28"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0" t="str">
        <f>IF(ISBLANK(Values!E52),"","Child")</f>
        <v/>
      </c>
      <c r="X53" s="30" t="str">
        <f>IF(ISBLANK(Values!E52),"",Values!$B$13)</f>
        <v/>
      </c>
      <c r="Y53" s="32" t="str">
        <f>IF(ISBLANK(Values!E52),"","Size-Color")</f>
        <v/>
      </c>
      <c r="Z53" s="30" t="str">
        <f>IF(ISBLANK(Values!E52),"","variation")</f>
        <v/>
      </c>
      <c r="AA53" s="2" t="str">
        <f>IF(ISBLANK(Values!E52),"",Values!$B$20)</f>
        <v/>
      </c>
      <c r="AB53" s="2" t="str">
        <f>IF(ISBLANK(Values!E52),"",Values!$B$29)</f>
        <v/>
      </c>
      <c r="AI53" s="35" t="str">
        <f>IF(ISBLANK(Values!E52),"",IF(Values!I52,Values!$B$23,Values!$B$33))</f>
        <v/>
      </c>
      <c r="AJ53" s="33"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8" t="str">
        <f>IF(ISBLANK(Values!E52),"",Values!H52)</f>
        <v/>
      </c>
      <c r="AV53" s="2" t="str">
        <f>IF(ISBLANK(Values!E52),"",IF(Values!J52,"Backlit", "Non-Backlit"))</f>
        <v/>
      </c>
      <c r="BE53" s="2" t="str">
        <f>IF(ISBLANK(Values!E52),"","Professional Audience")</f>
        <v/>
      </c>
      <c r="BF53" s="2" t="str">
        <f>IF(ISBLANK(Values!E52),"","Consumer Audience")</f>
        <v/>
      </c>
      <c r="BG53" s="2" t="str">
        <f>IF(ISBLANK(Values!E52),"","Adults")</f>
        <v/>
      </c>
      <c r="BH53" s="2"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O53" s="2" t="str">
        <f>IF(ISBLANK(Values!E52), "", IF(AND(Values!$B$37=options!$G$2, Values!$C52), "AMAZON_NA", IF(AND(Values!$B$37=options!$G$1, Values!$D52), "AMAZON_EU", "DEFAULT")))</f>
        <v/>
      </c>
      <c r="CP53" s="2" t="str">
        <f>IF(ISBLANK(Values!E52),"",Values!$B$7)</f>
        <v/>
      </c>
      <c r="CQ53" s="2" t="str">
        <f>IF(ISBLANK(Values!E52),"",Values!$B$8)</f>
        <v/>
      </c>
      <c r="CR53" s="2"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 t="str">
        <f>IF(ISBLANK(Values!E52),"","Parts")</f>
        <v/>
      </c>
      <c r="DP53" s="2" t="str">
        <f>IF(ISBLANK(Values!E52),"",Values!$B$31)</f>
        <v/>
      </c>
      <c r="DY53" t="str">
        <f>IF(ISBLANK(Values!$E52), "", "not_applicable")</f>
        <v/>
      </c>
      <c r="EI53" s="2" t="str">
        <f>IF(ISBLANK(Values!E52),"",Values!$B$31)</f>
        <v/>
      </c>
      <c r="ES53" s="2" t="str">
        <f>IF(ISBLANK(Values!E52),"","Amazon Tellus UPS")</f>
        <v/>
      </c>
      <c r="EV53" s="2" t="str">
        <f>IF(ISBLANK(Values!E52),"","New")</f>
        <v/>
      </c>
      <c r="FE53" s="2" t="str">
        <f>IF(ISBLANK(Values!E52),"",IF(CO53&lt;&gt;"DEFAULT", "", 3))</f>
        <v/>
      </c>
      <c r="FH53" s="2" t="str">
        <f>IF(ISBLANK(Values!E52),"","FALSE")</f>
        <v/>
      </c>
      <c r="FI53" s="2" t="str">
        <f>IF(ISBLANK(Values!E52),"","FALSE")</f>
        <v/>
      </c>
      <c r="FJ53" s="2" t="str">
        <f>IF(ISBLANK(Values!E52),"","FALSE")</f>
        <v/>
      </c>
      <c r="FM53" s="2" t="str">
        <f>IF(ISBLANK(Values!E52),"","1")</f>
        <v/>
      </c>
      <c r="FO53" s="28"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93" ht="17" x14ac:dyDescent="0.2">
      <c r="A54" s="2" t="str">
        <f>IF(ISBLANK(Values!E53),"",IF(Values!$B$37="EU","computercomponent","computer"))</f>
        <v/>
      </c>
      <c r="B54" s="34" t="str">
        <f>IF(ISBLANK(Values!E53),"",Values!F53)</f>
        <v/>
      </c>
      <c r="C54" s="30" t="str">
        <f>IF(ISBLANK(Values!E53),"","TellusRem")</f>
        <v/>
      </c>
      <c r="D54" s="29" t="str">
        <f>IF(ISBLANK(Values!E53),"",Values!E53)</f>
        <v/>
      </c>
      <c r="E54" s="2" t="str">
        <f>IF(ISBLANK(Values!E53),"","EAN")</f>
        <v/>
      </c>
      <c r="F54" s="28" t="str">
        <f>IF(ISBLANK(Values!E53),"",IF(Values!J53, SUBSTITUTE(Values!$B$1, "{language}", Values!H53) &amp; " " &amp;Values!$B$3, SUBSTITUTE(Values!$B$2, "{language}", Values!$H53) &amp; " " &amp;Values!$B$3))</f>
        <v/>
      </c>
      <c r="G54" s="30" t="str">
        <f>IF(ISBLANK(Values!E53),"","TellusRem")</f>
        <v/>
      </c>
      <c r="H54" s="2" t="str">
        <f>IF(ISBLANK(Values!E53),"",Values!$B$16)</f>
        <v/>
      </c>
      <c r="I54" s="2" t="str">
        <f>IF(ISBLANK(Values!E53),"","4730574031")</f>
        <v/>
      </c>
      <c r="J54" s="32" t="str">
        <f>IF(ISBLANK(Values!E53),"",Values!F53 )</f>
        <v/>
      </c>
      <c r="K54" s="28" t="str">
        <f>IF(ISBLANK(Values!E53),"",IF(Values!J53, Values!$B$4, Values!$B$5))</f>
        <v/>
      </c>
      <c r="L54" s="28"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0" t="str">
        <f>IF(ISBLANK(Values!E53),"","Child")</f>
        <v/>
      </c>
      <c r="X54" s="30" t="str">
        <f>IF(ISBLANK(Values!E53),"",Values!$B$13)</f>
        <v/>
      </c>
      <c r="Y54" s="32" t="str">
        <f>IF(ISBLANK(Values!E53),"","Size-Color")</f>
        <v/>
      </c>
      <c r="Z54" s="30" t="str">
        <f>IF(ISBLANK(Values!E53),"","variation")</f>
        <v/>
      </c>
      <c r="AA54" s="2" t="str">
        <f>IF(ISBLANK(Values!E53),"",Values!$B$20)</f>
        <v/>
      </c>
      <c r="AB54" s="2" t="str">
        <f>IF(ISBLANK(Values!E53),"",Values!$B$29)</f>
        <v/>
      </c>
      <c r="AI54" s="35" t="str">
        <f>IF(ISBLANK(Values!E53),"",IF(Values!I53,Values!$B$23,Values!$B$33))</f>
        <v/>
      </c>
      <c r="AJ54" s="33"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8" t="str">
        <f>IF(ISBLANK(Values!E53),"",Values!H53)</f>
        <v/>
      </c>
      <c r="AV54" s="2" t="str">
        <f>IF(ISBLANK(Values!E53),"",IF(Values!J53,"Backlit", "Non-Backlit"))</f>
        <v/>
      </c>
      <c r="BE54" s="2" t="str">
        <f>IF(ISBLANK(Values!E53),"","Professional Audience")</f>
        <v/>
      </c>
      <c r="BF54" s="2" t="str">
        <f>IF(ISBLANK(Values!E53),"","Consumer Audience")</f>
        <v/>
      </c>
      <c r="BG54" s="2" t="str">
        <f>IF(ISBLANK(Values!E53),"","Adults")</f>
        <v/>
      </c>
      <c r="BH54" s="2"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O54" s="2" t="str">
        <f>IF(ISBLANK(Values!E53), "", IF(AND(Values!$B$37=options!$G$2, Values!$C53), "AMAZON_NA", IF(AND(Values!$B$37=options!$G$1, Values!$D53), "AMAZON_EU", "DEFAULT")))</f>
        <v/>
      </c>
      <c r="CP54" s="2" t="str">
        <f>IF(ISBLANK(Values!E53),"",Values!$B$7)</f>
        <v/>
      </c>
      <c r="CQ54" s="2" t="str">
        <f>IF(ISBLANK(Values!E53),"",Values!$B$8)</f>
        <v/>
      </c>
      <c r="CR54" s="2"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 t="str">
        <f>IF(ISBLANK(Values!E53),"","Parts")</f>
        <v/>
      </c>
      <c r="DP54" s="2" t="str">
        <f>IF(ISBLANK(Values!E53),"",Values!$B$31)</f>
        <v/>
      </c>
      <c r="DY54" t="str">
        <f>IF(ISBLANK(Values!$E53), "", "not_applicable")</f>
        <v/>
      </c>
      <c r="EI54" s="2" t="str">
        <f>IF(ISBLANK(Values!E53),"",Values!$B$31)</f>
        <v/>
      </c>
      <c r="ES54" s="2" t="str">
        <f>IF(ISBLANK(Values!E53),"","Amazon Tellus UPS")</f>
        <v/>
      </c>
      <c r="EV54" s="2" t="str">
        <f>IF(ISBLANK(Values!E53),"","New")</f>
        <v/>
      </c>
      <c r="FE54" s="2" t="str">
        <f>IF(ISBLANK(Values!E53),"",IF(CO54&lt;&gt;"DEFAULT", "", 3))</f>
        <v/>
      </c>
      <c r="FH54" s="2" t="str">
        <f>IF(ISBLANK(Values!E53),"","FALSE")</f>
        <v/>
      </c>
      <c r="FI54" s="2" t="str">
        <f>IF(ISBLANK(Values!E53),"","FALSE")</f>
        <v/>
      </c>
      <c r="FJ54" s="2" t="str">
        <f>IF(ISBLANK(Values!E53),"","FALSE")</f>
        <v/>
      </c>
      <c r="FM54" s="2" t="str">
        <f>IF(ISBLANK(Values!E53),"","1")</f>
        <v/>
      </c>
      <c r="FO54" s="28"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93" ht="17" x14ac:dyDescent="0.2">
      <c r="A55" s="2" t="str">
        <f>IF(ISBLANK(Values!E54),"",IF(Values!$B$37="EU","computercomponent","computer"))</f>
        <v/>
      </c>
      <c r="B55" s="34" t="str">
        <f>IF(ISBLANK(Values!E54),"",Values!F54)</f>
        <v/>
      </c>
      <c r="C55" s="30" t="str">
        <f>IF(ISBLANK(Values!E54),"","TellusRem")</f>
        <v/>
      </c>
      <c r="D55" s="29" t="str">
        <f>IF(ISBLANK(Values!E54),"",Values!E54)</f>
        <v/>
      </c>
      <c r="E55" s="2" t="str">
        <f>IF(ISBLANK(Values!E54),"","EAN")</f>
        <v/>
      </c>
      <c r="F55" s="28" t="str">
        <f>IF(ISBLANK(Values!E54),"",IF(Values!J54, SUBSTITUTE(Values!$B$1, "{language}", Values!H54) &amp; " " &amp;Values!$B$3, SUBSTITUTE(Values!$B$2, "{language}", Values!$H54) &amp; " " &amp;Values!$B$3))</f>
        <v/>
      </c>
      <c r="G55" s="30" t="str">
        <f>IF(ISBLANK(Values!E54),"","TellusRem")</f>
        <v/>
      </c>
      <c r="H55" s="2" t="str">
        <f>IF(ISBLANK(Values!E54),"",Values!$B$16)</f>
        <v/>
      </c>
      <c r="I55" s="2" t="str">
        <f>IF(ISBLANK(Values!E54),"","4730574031")</f>
        <v/>
      </c>
      <c r="J55" s="32" t="str">
        <f>IF(ISBLANK(Values!E54),"",Values!F54 )</f>
        <v/>
      </c>
      <c r="K55" s="28" t="str">
        <f>IF(ISBLANK(Values!E54),"",IF(Values!J54, Values!$B$4, Values!$B$5))</f>
        <v/>
      </c>
      <c r="L55" s="28"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0" t="str">
        <f>IF(ISBLANK(Values!E54),"","Child")</f>
        <v/>
      </c>
      <c r="X55" s="30" t="str">
        <f>IF(ISBLANK(Values!E54),"",Values!$B$13)</f>
        <v/>
      </c>
      <c r="Y55" s="32" t="str">
        <f>IF(ISBLANK(Values!E54),"","Size-Color")</f>
        <v/>
      </c>
      <c r="Z55" s="30" t="str">
        <f>IF(ISBLANK(Values!E54),"","variation")</f>
        <v/>
      </c>
      <c r="AA55" s="2" t="str">
        <f>IF(ISBLANK(Values!E54),"",Values!$B$20)</f>
        <v/>
      </c>
      <c r="AB55" s="2" t="str">
        <f>IF(ISBLANK(Values!E54),"",Values!$B$29)</f>
        <v/>
      </c>
      <c r="AI55" s="35" t="str">
        <f>IF(ISBLANK(Values!E54),"",IF(Values!I54,Values!$B$23,Values!$B$33))</f>
        <v/>
      </c>
      <c r="AJ55" s="33"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8" t="str">
        <f>IF(ISBLANK(Values!E54),"",Values!H54)</f>
        <v/>
      </c>
      <c r="AV55" s="2" t="str">
        <f>IF(ISBLANK(Values!E54),"",IF(Values!J54,"Backlit", "Non-Backlit"))</f>
        <v/>
      </c>
      <c r="BE55" s="2" t="str">
        <f>IF(ISBLANK(Values!E54),"","Professional Audience")</f>
        <v/>
      </c>
      <c r="BF55" s="2" t="str">
        <f>IF(ISBLANK(Values!E54),"","Consumer Audience")</f>
        <v/>
      </c>
      <c r="BG55" s="2" t="str">
        <f>IF(ISBLANK(Values!E54),"","Adults")</f>
        <v/>
      </c>
      <c r="BH55" s="2"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O55" s="2" t="str">
        <f>IF(ISBLANK(Values!E54), "", IF(AND(Values!$B$37=options!$G$2, Values!$C54), "AMAZON_NA", IF(AND(Values!$B$37=options!$G$1, Values!$D54), "AMAZON_EU", "DEFAULT")))</f>
        <v/>
      </c>
      <c r="CP55" s="2" t="str">
        <f>IF(ISBLANK(Values!E54),"",Values!$B$7)</f>
        <v/>
      </c>
      <c r="CQ55" s="2" t="str">
        <f>IF(ISBLANK(Values!E54),"",Values!$B$8)</f>
        <v/>
      </c>
      <c r="CR55" s="2"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 t="str">
        <f>IF(ISBLANK(Values!E54),"","Parts")</f>
        <v/>
      </c>
      <c r="DP55" s="2" t="str">
        <f>IF(ISBLANK(Values!E54),"",Values!$B$31)</f>
        <v/>
      </c>
      <c r="DY55" t="str">
        <f>IF(ISBLANK(Values!$E54), "", "not_applicable")</f>
        <v/>
      </c>
      <c r="EI55" s="2" t="str">
        <f>IF(ISBLANK(Values!E54),"",Values!$B$31)</f>
        <v/>
      </c>
      <c r="ES55" s="2" t="str">
        <f>IF(ISBLANK(Values!E54),"","Amazon Tellus UPS")</f>
        <v/>
      </c>
      <c r="EV55" s="2" t="str">
        <f>IF(ISBLANK(Values!E54),"","New")</f>
        <v/>
      </c>
      <c r="FE55" s="2" t="str">
        <f>IF(ISBLANK(Values!E54),"",IF(CO55&lt;&gt;"DEFAULT", "", 3))</f>
        <v/>
      </c>
      <c r="FH55" s="2" t="str">
        <f>IF(ISBLANK(Values!E54),"","FALSE")</f>
        <v/>
      </c>
      <c r="FI55" s="2" t="str">
        <f>IF(ISBLANK(Values!E54),"","FALSE")</f>
        <v/>
      </c>
      <c r="FJ55" s="2" t="str">
        <f>IF(ISBLANK(Values!E54),"","FALSE")</f>
        <v/>
      </c>
      <c r="FM55" s="2" t="str">
        <f>IF(ISBLANK(Values!E54),"","1")</f>
        <v/>
      </c>
      <c r="FO55" s="28"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93" ht="17" x14ac:dyDescent="0.2">
      <c r="A56" s="2" t="str">
        <f>IF(ISBLANK(Values!E55),"",IF(Values!$B$37="EU","computercomponent","computer"))</f>
        <v/>
      </c>
      <c r="B56" s="34" t="str">
        <f>IF(ISBLANK(Values!E55),"",Values!F55)</f>
        <v/>
      </c>
      <c r="C56" s="30" t="str">
        <f>IF(ISBLANK(Values!E55),"","TellusRem")</f>
        <v/>
      </c>
      <c r="D56" s="29" t="str">
        <f>IF(ISBLANK(Values!E55),"",Values!E55)</f>
        <v/>
      </c>
      <c r="E56" s="2" t="str">
        <f>IF(ISBLANK(Values!E55),"","EAN")</f>
        <v/>
      </c>
      <c r="F56" s="28" t="str">
        <f>IF(ISBLANK(Values!E55),"",IF(Values!J55, SUBSTITUTE(Values!$B$1, "{language}", Values!H55) &amp; " " &amp;Values!$B$3, SUBSTITUTE(Values!$B$2, "{language}", Values!$H55) &amp; " " &amp;Values!$B$3))</f>
        <v/>
      </c>
      <c r="G56" s="30" t="str">
        <f>IF(ISBLANK(Values!E55),"","TellusRem")</f>
        <v/>
      </c>
      <c r="H56" s="2" t="str">
        <f>IF(ISBLANK(Values!E55),"",Values!$B$16)</f>
        <v/>
      </c>
      <c r="I56" s="2" t="str">
        <f>IF(ISBLANK(Values!E55),"","4730574031")</f>
        <v/>
      </c>
      <c r="J56" s="32" t="str">
        <f>IF(ISBLANK(Values!E55),"",Values!F55 )</f>
        <v/>
      </c>
      <c r="K56" s="28" t="str">
        <f>IF(ISBLANK(Values!E55),"",IF(Values!J55, Values!$B$4, Values!$B$5))</f>
        <v/>
      </c>
      <c r="L56" s="28"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0" t="str">
        <f>IF(ISBLANK(Values!E55),"","Child")</f>
        <v/>
      </c>
      <c r="X56" s="30" t="str">
        <f>IF(ISBLANK(Values!E55),"",Values!$B$13)</f>
        <v/>
      </c>
      <c r="Y56" s="32" t="str">
        <f>IF(ISBLANK(Values!E55),"","Size-Color")</f>
        <v/>
      </c>
      <c r="Z56" s="30" t="str">
        <f>IF(ISBLANK(Values!E55),"","variation")</f>
        <v/>
      </c>
      <c r="AA56" s="2" t="str">
        <f>IF(ISBLANK(Values!E55),"",Values!$B$20)</f>
        <v/>
      </c>
      <c r="AB56" s="2" t="str">
        <f>IF(ISBLANK(Values!E55),"",Values!$B$29)</f>
        <v/>
      </c>
      <c r="AI56" s="35" t="str">
        <f>IF(ISBLANK(Values!E55),"",IF(Values!I55,Values!$B$23,Values!$B$33))</f>
        <v/>
      </c>
      <c r="AJ56" s="33"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8" t="str">
        <f>IF(ISBLANK(Values!E55),"",Values!H55)</f>
        <v/>
      </c>
      <c r="AV56" s="2" t="str">
        <f>IF(ISBLANK(Values!E55),"",IF(Values!J55,"Backlit", "Non-Backlit"))</f>
        <v/>
      </c>
      <c r="BE56" s="2" t="str">
        <f>IF(ISBLANK(Values!E55),"","Professional Audience")</f>
        <v/>
      </c>
      <c r="BF56" s="2" t="str">
        <f>IF(ISBLANK(Values!E55),"","Consumer Audience")</f>
        <v/>
      </c>
      <c r="BG56" s="2" t="str">
        <f>IF(ISBLANK(Values!E55),"","Adults")</f>
        <v/>
      </c>
      <c r="BH56" s="2"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O56" s="2" t="str">
        <f>IF(ISBLANK(Values!E55), "", IF(AND(Values!$B$37=options!$G$2, Values!$C55), "AMAZON_NA", IF(AND(Values!$B$37=options!$G$1, Values!$D55), "AMAZON_EU", "DEFAULT")))</f>
        <v/>
      </c>
      <c r="CP56" s="2" t="str">
        <f>IF(ISBLANK(Values!E55),"",Values!$B$7)</f>
        <v/>
      </c>
      <c r="CQ56" s="2" t="str">
        <f>IF(ISBLANK(Values!E55),"",Values!$B$8)</f>
        <v/>
      </c>
      <c r="CR56" s="2"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 t="str">
        <f>IF(ISBLANK(Values!E55),"","Parts")</f>
        <v/>
      </c>
      <c r="DP56" s="2" t="str">
        <f>IF(ISBLANK(Values!E55),"",Values!$B$31)</f>
        <v/>
      </c>
      <c r="DY56" t="str">
        <f>IF(ISBLANK(Values!$E55), "", "not_applicable")</f>
        <v/>
      </c>
      <c r="EI56" s="2" t="str">
        <f>IF(ISBLANK(Values!E55),"",Values!$B$31)</f>
        <v/>
      </c>
      <c r="ES56" s="2" t="str">
        <f>IF(ISBLANK(Values!E55),"","Amazon Tellus UPS")</f>
        <v/>
      </c>
      <c r="EV56" s="2" t="str">
        <f>IF(ISBLANK(Values!E55),"","New")</f>
        <v/>
      </c>
      <c r="FE56" s="2" t="str">
        <f>IF(ISBLANK(Values!E55),"",IF(CO56&lt;&gt;"DEFAULT", "", 3))</f>
        <v/>
      </c>
      <c r="FH56" s="2" t="str">
        <f>IF(ISBLANK(Values!E55),"","FALSE")</f>
        <v/>
      </c>
      <c r="FI56" s="2" t="str">
        <f>IF(ISBLANK(Values!E55),"","FALSE")</f>
        <v/>
      </c>
      <c r="FJ56" s="2" t="str">
        <f>IF(ISBLANK(Values!E55),"","FALSE")</f>
        <v/>
      </c>
      <c r="FM56" s="2" t="str">
        <f>IF(ISBLANK(Values!E55),"","1")</f>
        <v/>
      </c>
      <c r="FO56" s="28"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93" ht="17" x14ac:dyDescent="0.2">
      <c r="A57" s="2" t="str">
        <f>IF(ISBLANK(Values!E56),"",IF(Values!$B$37="EU","computercomponent","computer"))</f>
        <v/>
      </c>
      <c r="B57" s="34" t="str">
        <f>IF(ISBLANK(Values!E56),"",Values!F56)</f>
        <v/>
      </c>
      <c r="C57" s="30" t="str">
        <f>IF(ISBLANK(Values!E56),"","TellusRem")</f>
        <v/>
      </c>
      <c r="D57" s="29" t="str">
        <f>IF(ISBLANK(Values!E56),"",Values!E56)</f>
        <v/>
      </c>
      <c r="E57" s="2" t="str">
        <f>IF(ISBLANK(Values!E56),"","EAN")</f>
        <v/>
      </c>
      <c r="F57" s="28" t="str">
        <f>IF(ISBLANK(Values!E56),"",IF(Values!J56, SUBSTITUTE(Values!$B$1, "{language}", Values!H56) &amp; " " &amp;Values!$B$3, SUBSTITUTE(Values!$B$2, "{language}", Values!$H56) &amp; " " &amp;Values!$B$3))</f>
        <v/>
      </c>
      <c r="G57" s="30" t="str">
        <f>IF(ISBLANK(Values!E56),"","TellusRem")</f>
        <v/>
      </c>
      <c r="H57" s="2" t="str">
        <f>IF(ISBLANK(Values!E56),"",Values!$B$16)</f>
        <v/>
      </c>
      <c r="I57" s="2" t="str">
        <f>IF(ISBLANK(Values!E56),"","4730574031")</f>
        <v/>
      </c>
      <c r="J57" s="32" t="str">
        <f>IF(ISBLANK(Values!E56),"",Values!F56 )</f>
        <v/>
      </c>
      <c r="K57" s="28" t="str">
        <f>IF(ISBLANK(Values!E56),"",IF(Values!J56, Values!$B$4, Values!$B$5))</f>
        <v/>
      </c>
      <c r="L57" s="28"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0" t="str">
        <f>IF(ISBLANK(Values!E56),"","Child")</f>
        <v/>
      </c>
      <c r="X57" s="30" t="str">
        <f>IF(ISBLANK(Values!E56),"",Values!$B$13)</f>
        <v/>
      </c>
      <c r="Y57" s="32" t="str">
        <f>IF(ISBLANK(Values!E56),"","Size-Color")</f>
        <v/>
      </c>
      <c r="Z57" s="30" t="str">
        <f>IF(ISBLANK(Values!E56),"","variation")</f>
        <v/>
      </c>
      <c r="AA57" s="2" t="str">
        <f>IF(ISBLANK(Values!E56),"",Values!$B$20)</f>
        <v/>
      </c>
      <c r="AB57" s="2" t="str">
        <f>IF(ISBLANK(Values!E56),"",Values!$B$29)</f>
        <v/>
      </c>
      <c r="AI57" s="35" t="str">
        <f>IF(ISBLANK(Values!E56),"",IF(Values!I56,Values!$B$23,Values!$B$33))</f>
        <v/>
      </c>
      <c r="AJ57" s="33"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8" t="str">
        <f>IF(ISBLANK(Values!E56),"",Values!H56)</f>
        <v/>
      </c>
      <c r="AV57" s="2" t="str">
        <f>IF(ISBLANK(Values!E56),"",IF(Values!J56,"Backlit", "Non-Backlit"))</f>
        <v/>
      </c>
      <c r="BE57" s="2" t="str">
        <f>IF(ISBLANK(Values!E56),"","Professional Audience")</f>
        <v/>
      </c>
      <c r="BF57" s="2" t="str">
        <f>IF(ISBLANK(Values!E56),"","Consumer Audience")</f>
        <v/>
      </c>
      <c r="BG57" s="2" t="str">
        <f>IF(ISBLANK(Values!E56),"","Adults")</f>
        <v/>
      </c>
      <c r="BH57" s="2"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O57" s="2" t="str">
        <f>IF(ISBLANK(Values!E56), "", IF(AND(Values!$B$37=options!$G$2, Values!$C56), "AMAZON_NA", IF(AND(Values!$B$37=options!$G$1, Values!$D56), "AMAZON_EU", "DEFAULT")))</f>
        <v/>
      </c>
      <c r="CP57" s="2" t="str">
        <f>IF(ISBLANK(Values!E56),"",Values!$B$7)</f>
        <v/>
      </c>
      <c r="CQ57" s="2" t="str">
        <f>IF(ISBLANK(Values!E56),"",Values!$B$8)</f>
        <v/>
      </c>
      <c r="CR57" s="2"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 t="str">
        <f>IF(ISBLANK(Values!E56),"","Parts")</f>
        <v/>
      </c>
      <c r="DP57" s="2" t="str">
        <f>IF(ISBLANK(Values!E56),"",Values!$B$31)</f>
        <v/>
      </c>
      <c r="DY57" t="str">
        <f>IF(ISBLANK(Values!$E56), "", "not_applicable")</f>
        <v/>
      </c>
      <c r="EI57" s="2" t="str">
        <f>IF(ISBLANK(Values!E56),"",Values!$B$31)</f>
        <v/>
      </c>
      <c r="ES57" s="2" t="str">
        <f>IF(ISBLANK(Values!E56),"","Amazon Tellus UPS")</f>
        <v/>
      </c>
      <c r="EV57" s="2" t="str">
        <f>IF(ISBLANK(Values!E56),"","New")</f>
        <v/>
      </c>
      <c r="FE57" s="2" t="str">
        <f>IF(ISBLANK(Values!E56),"",IF(CO57&lt;&gt;"DEFAULT", "", 3))</f>
        <v/>
      </c>
      <c r="FH57" s="2" t="str">
        <f>IF(ISBLANK(Values!E56),"","FALSE")</f>
        <v/>
      </c>
      <c r="FI57" s="2" t="str">
        <f>IF(ISBLANK(Values!E56),"","FALSE")</f>
        <v/>
      </c>
      <c r="FJ57" s="2" t="str">
        <f>IF(ISBLANK(Values!E56),"","FALSE")</f>
        <v/>
      </c>
      <c r="FM57" s="2" t="str">
        <f>IF(ISBLANK(Values!E56),"","1")</f>
        <v/>
      </c>
      <c r="FO57" s="28"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93" ht="17" x14ac:dyDescent="0.2">
      <c r="A58" s="2" t="str">
        <f>IF(ISBLANK(Values!E57),"",IF(Values!$B$37="EU","computercomponent","computer"))</f>
        <v/>
      </c>
      <c r="B58" s="34" t="str">
        <f>IF(ISBLANK(Values!E57),"",Values!F57)</f>
        <v/>
      </c>
      <c r="C58" s="30" t="str">
        <f>IF(ISBLANK(Values!E57),"","TellusRem")</f>
        <v/>
      </c>
      <c r="D58" s="29" t="str">
        <f>IF(ISBLANK(Values!E57),"",Values!E57)</f>
        <v/>
      </c>
      <c r="E58" s="2" t="str">
        <f>IF(ISBLANK(Values!E57),"","EAN")</f>
        <v/>
      </c>
      <c r="F58" s="28" t="str">
        <f>IF(ISBLANK(Values!E57),"",IF(Values!J57, SUBSTITUTE(Values!$B$1, "{language}", Values!H57) &amp; " " &amp;Values!$B$3, SUBSTITUTE(Values!$B$2, "{language}", Values!$H57) &amp; " " &amp;Values!$B$3))</f>
        <v/>
      </c>
      <c r="G58" s="30" t="str">
        <f>IF(ISBLANK(Values!E57),"","TellusRem")</f>
        <v/>
      </c>
      <c r="H58" s="2" t="str">
        <f>IF(ISBLANK(Values!E57),"",Values!$B$16)</f>
        <v/>
      </c>
      <c r="I58" s="2" t="str">
        <f>IF(ISBLANK(Values!E57),"","4730574031")</f>
        <v/>
      </c>
      <c r="J58" s="32" t="str">
        <f>IF(ISBLANK(Values!E57),"",Values!F57 )</f>
        <v/>
      </c>
      <c r="K58" s="28" t="str">
        <f>IF(ISBLANK(Values!E57),"",IF(Values!J57, Values!$B$4, Values!$B$5))</f>
        <v/>
      </c>
      <c r="L58" s="28"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0" t="str">
        <f>IF(ISBLANK(Values!E57),"","Child")</f>
        <v/>
      </c>
      <c r="X58" s="30" t="str">
        <f>IF(ISBLANK(Values!E57),"",Values!$B$13)</f>
        <v/>
      </c>
      <c r="Y58" s="32" t="str">
        <f>IF(ISBLANK(Values!E57),"","Size-Color")</f>
        <v/>
      </c>
      <c r="Z58" s="30" t="str">
        <f>IF(ISBLANK(Values!E57),"","variation")</f>
        <v/>
      </c>
      <c r="AA58" s="2" t="str">
        <f>IF(ISBLANK(Values!E57),"",Values!$B$20)</f>
        <v/>
      </c>
      <c r="AB58" s="2" t="str">
        <f>IF(ISBLANK(Values!E57),"",Values!$B$29)</f>
        <v/>
      </c>
      <c r="AI58" s="35" t="str">
        <f>IF(ISBLANK(Values!E57),"",IF(Values!I57,Values!$B$23,Values!$B$33))</f>
        <v/>
      </c>
      <c r="AJ58" s="33"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8" t="str">
        <f>IF(ISBLANK(Values!E57),"",Values!H57)</f>
        <v/>
      </c>
      <c r="AV58" s="2" t="str">
        <f>IF(ISBLANK(Values!E57),"",IF(Values!J57,"Backlit", "Non-Backlit"))</f>
        <v/>
      </c>
      <c r="BE58" s="2" t="str">
        <f>IF(ISBLANK(Values!E57),"","Professional Audience")</f>
        <v/>
      </c>
      <c r="BF58" s="2" t="str">
        <f>IF(ISBLANK(Values!E57),"","Consumer Audience")</f>
        <v/>
      </c>
      <c r="BG58" s="2" t="str">
        <f>IF(ISBLANK(Values!E57),"","Adults")</f>
        <v/>
      </c>
      <c r="BH58" s="2"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O58" s="2" t="str">
        <f>IF(ISBLANK(Values!E57), "", IF(AND(Values!$B$37=options!$G$2, Values!$C57), "AMAZON_NA", IF(AND(Values!$B$37=options!$G$1, Values!$D57), "AMAZON_EU", "DEFAULT")))</f>
        <v/>
      </c>
      <c r="CP58" s="2" t="str">
        <f>IF(ISBLANK(Values!E57),"",Values!$B$7)</f>
        <v/>
      </c>
      <c r="CQ58" s="2" t="str">
        <f>IF(ISBLANK(Values!E57),"",Values!$B$8)</f>
        <v/>
      </c>
      <c r="CR58" s="2"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 t="str">
        <f>IF(ISBLANK(Values!E57),"","Parts")</f>
        <v/>
      </c>
      <c r="DP58" s="2" t="str">
        <f>IF(ISBLANK(Values!E57),"",Values!$B$31)</f>
        <v/>
      </c>
      <c r="DY58" t="str">
        <f>IF(ISBLANK(Values!$E57), "", "not_applicable")</f>
        <v/>
      </c>
      <c r="EI58" s="2" t="str">
        <f>IF(ISBLANK(Values!E57),"",Values!$B$31)</f>
        <v/>
      </c>
      <c r="ES58" s="2" t="str">
        <f>IF(ISBLANK(Values!E57),"","Amazon Tellus UPS")</f>
        <v/>
      </c>
      <c r="EV58" s="2" t="str">
        <f>IF(ISBLANK(Values!E57),"","New")</f>
        <v/>
      </c>
      <c r="FE58" s="2" t="str">
        <f>IF(ISBLANK(Values!E57),"",IF(CO58&lt;&gt;"DEFAULT", "", 3))</f>
        <v/>
      </c>
      <c r="FH58" s="2" t="str">
        <f>IF(ISBLANK(Values!E57),"","FALSE")</f>
        <v/>
      </c>
      <c r="FI58" s="2" t="str">
        <f>IF(ISBLANK(Values!E57),"","FALSE")</f>
        <v/>
      </c>
      <c r="FJ58" s="2" t="str">
        <f>IF(ISBLANK(Values!E57),"","FALSE")</f>
        <v/>
      </c>
      <c r="FM58" s="2" t="str">
        <f>IF(ISBLANK(Values!E57),"","1")</f>
        <v/>
      </c>
      <c r="FO58" s="28"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93" ht="17" x14ac:dyDescent="0.2">
      <c r="A59" s="2" t="str">
        <f>IF(ISBLANK(Values!E58),"",IF(Values!$B$37="EU","computercomponent","computer"))</f>
        <v/>
      </c>
      <c r="B59" s="34" t="str">
        <f>IF(ISBLANK(Values!E58),"",Values!F58)</f>
        <v/>
      </c>
      <c r="C59" s="30" t="str">
        <f>IF(ISBLANK(Values!E58),"","TellusRem")</f>
        <v/>
      </c>
      <c r="D59" s="29" t="str">
        <f>IF(ISBLANK(Values!E58),"",Values!E58)</f>
        <v/>
      </c>
      <c r="E59" s="2" t="str">
        <f>IF(ISBLANK(Values!E58),"","EAN")</f>
        <v/>
      </c>
      <c r="F59" s="28" t="str">
        <f>IF(ISBLANK(Values!E58),"",IF(Values!J58, SUBSTITUTE(Values!$B$1, "{language}", Values!H58) &amp; " " &amp;Values!$B$3, SUBSTITUTE(Values!$B$2, "{language}", Values!$H58) &amp; " " &amp;Values!$B$3))</f>
        <v/>
      </c>
      <c r="G59" s="30" t="str">
        <f>IF(ISBLANK(Values!E58),"","TellusRem")</f>
        <v/>
      </c>
      <c r="H59" s="2" t="str">
        <f>IF(ISBLANK(Values!E58),"",Values!$B$16)</f>
        <v/>
      </c>
      <c r="I59" s="2" t="str">
        <f>IF(ISBLANK(Values!E58),"","4730574031")</f>
        <v/>
      </c>
      <c r="J59" s="32" t="str">
        <f>IF(ISBLANK(Values!E58),"",Values!F58 )</f>
        <v/>
      </c>
      <c r="K59" s="28" t="str">
        <f>IF(ISBLANK(Values!E58),"",IF(Values!J58, Values!$B$4, Values!$B$5))</f>
        <v/>
      </c>
      <c r="L59" s="28"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0" t="str">
        <f>IF(ISBLANK(Values!E58),"","Child")</f>
        <v/>
      </c>
      <c r="X59" s="30" t="str">
        <f>IF(ISBLANK(Values!E58),"",Values!$B$13)</f>
        <v/>
      </c>
      <c r="Y59" s="32" t="str">
        <f>IF(ISBLANK(Values!E58),"","Size-Color")</f>
        <v/>
      </c>
      <c r="Z59" s="30" t="str">
        <f>IF(ISBLANK(Values!E58),"","variation")</f>
        <v/>
      </c>
      <c r="AA59" s="2" t="str">
        <f>IF(ISBLANK(Values!E58),"",Values!$B$20)</f>
        <v/>
      </c>
      <c r="AB59" s="2" t="str">
        <f>IF(ISBLANK(Values!E58),"",Values!$B$29)</f>
        <v/>
      </c>
      <c r="AI59" s="35" t="str">
        <f>IF(ISBLANK(Values!E58),"",IF(Values!I58,Values!$B$23,Values!$B$33))</f>
        <v/>
      </c>
      <c r="AJ59" s="33"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8" t="str">
        <f>IF(ISBLANK(Values!E58),"",Values!H58)</f>
        <v/>
      </c>
      <c r="AV59" s="2" t="str">
        <f>IF(ISBLANK(Values!E58),"",IF(Values!J58,"Backlit", "Non-Backlit"))</f>
        <v/>
      </c>
      <c r="BE59" s="2" t="str">
        <f>IF(ISBLANK(Values!E58),"","Professional Audience")</f>
        <v/>
      </c>
      <c r="BF59" s="2" t="str">
        <f>IF(ISBLANK(Values!E58),"","Consumer Audience")</f>
        <v/>
      </c>
      <c r="BG59" s="2" t="str">
        <f>IF(ISBLANK(Values!E58),"","Adults")</f>
        <v/>
      </c>
      <c r="BH59" s="2"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O59" s="2" t="str">
        <f>IF(ISBLANK(Values!E58), "", IF(AND(Values!$B$37=options!$G$2, Values!$C58), "AMAZON_NA", IF(AND(Values!$B$37=options!$G$1, Values!$D58), "AMAZON_EU", "DEFAULT")))</f>
        <v/>
      </c>
      <c r="CP59" s="2" t="str">
        <f>IF(ISBLANK(Values!E58),"",Values!$B$7)</f>
        <v/>
      </c>
      <c r="CQ59" s="2" t="str">
        <f>IF(ISBLANK(Values!E58),"",Values!$B$8)</f>
        <v/>
      </c>
      <c r="CR59" s="2"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 t="str">
        <f>IF(ISBLANK(Values!E58),"","Parts")</f>
        <v/>
      </c>
      <c r="DP59" s="2" t="str">
        <f>IF(ISBLANK(Values!E58),"",Values!$B$31)</f>
        <v/>
      </c>
      <c r="DY59" t="str">
        <f>IF(ISBLANK(Values!$E58), "", "not_applicable")</f>
        <v/>
      </c>
      <c r="EI59" s="2" t="str">
        <f>IF(ISBLANK(Values!E58),"",Values!$B$31)</f>
        <v/>
      </c>
      <c r="ES59" s="2" t="str">
        <f>IF(ISBLANK(Values!E58),"","Amazon Tellus UPS")</f>
        <v/>
      </c>
      <c r="EV59" s="2" t="str">
        <f>IF(ISBLANK(Values!E58),"","New")</f>
        <v/>
      </c>
      <c r="FE59" s="2" t="str">
        <f>IF(ISBLANK(Values!E58),"",IF(CO59&lt;&gt;"DEFAULT", "", 3))</f>
        <v/>
      </c>
      <c r="FH59" s="2" t="str">
        <f>IF(ISBLANK(Values!E58),"","FALSE")</f>
        <v/>
      </c>
      <c r="FI59" s="2" t="str">
        <f>IF(ISBLANK(Values!E58),"","FALSE")</f>
        <v/>
      </c>
      <c r="FJ59" s="2" t="str">
        <f>IF(ISBLANK(Values!E58),"","FALSE")</f>
        <v/>
      </c>
      <c r="FM59" s="2" t="str">
        <f>IF(ISBLANK(Values!E58),"","1")</f>
        <v/>
      </c>
      <c r="FO59" s="28"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93" ht="17" x14ac:dyDescent="0.2">
      <c r="A60" s="2" t="str">
        <f>IF(ISBLANK(Values!E59),"",IF(Values!$B$37="EU","computercomponent","computer"))</f>
        <v/>
      </c>
      <c r="B60" s="34" t="str">
        <f>IF(ISBLANK(Values!E59),"",Values!F59)</f>
        <v/>
      </c>
      <c r="C60" s="30" t="str">
        <f>IF(ISBLANK(Values!E59),"","TellusRem")</f>
        <v/>
      </c>
      <c r="D60" s="29" t="str">
        <f>IF(ISBLANK(Values!E59),"",Values!E59)</f>
        <v/>
      </c>
      <c r="E60" s="2" t="str">
        <f>IF(ISBLANK(Values!E59),"","EAN")</f>
        <v/>
      </c>
      <c r="F60" s="28" t="str">
        <f>IF(ISBLANK(Values!E59),"",IF(Values!J59, SUBSTITUTE(Values!$B$1, "{language}", Values!H59) &amp; " " &amp;Values!$B$3, SUBSTITUTE(Values!$B$2, "{language}", Values!$H59) &amp; " " &amp;Values!$B$3))</f>
        <v/>
      </c>
      <c r="G60" s="30" t="str">
        <f>IF(ISBLANK(Values!E59),"","TellusRem")</f>
        <v/>
      </c>
      <c r="H60" s="2" t="str">
        <f>IF(ISBLANK(Values!E59),"",Values!$B$16)</f>
        <v/>
      </c>
      <c r="I60" s="2" t="str">
        <f>IF(ISBLANK(Values!E59),"","4730574031")</f>
        <v/>
      </c>
      <c r="J60" s="32" t="str">
        <f>IF(ISBLANK(Values!E59),"",Values!F59 )</f>
        <v/>
      </c>
      <c r="K60" s="28" t="str">
        <f>IF(ISBLANK(Values!E59),"",IF(Values!J59, Values!$B$4, Values!$B$5))</f>
        <v/>
      </c>
      <c r="L60" s="28"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0" t="str">
        <f>IF(ISBLANK(Values!E59),"","Child")</f>
        <v/>
      </c>
      <c r="X60" s="30" t="str">
        <f>IF(ISBLANK(Values!E59),"",Values!$B$13)</f>
        <v/>
      </c>
      <c r="Y60" s="32" t="str">
        <f>IF(ISBLANK(Values!E59),"","Size-Color")</f>
        <v/>
      </c>
      <c r="Z60" s="30" t="str">
        <f>IF(ISBLANK(Values!E59),"","variation")</f>
        <v/>
      </c>
      <c r="AA60" s="2" t="str">
        <f>IF(ISBLANK(Values!E59),"",Values!$B$20)</f>
        <v/>
      </c>
      <c r="AB60" s="2" t="str">
        <f>IF(ISBLANK(Values!E59),"",Values!$B$29)</f>
        <v/>
      </c>
      <c r="AI60" s="35" t="str">
        <f>IF(ISBLANK(Values!E59),"",IF(Values!I59,Values!$B$23,Values!$B$33))</f>
        <v/>
      </c>
      <c r="AJ60" s="33"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8" t="str">
        <f>IF(ISBLANK(Values!E59),"",Values!H59)</f>
        <v/>
      </c>
      <c r="AV60" s="2" t="str">
        <f>IF(ISBLANK(Values!E59),"",IF(Values!J59,"Backlit", "Non-Backlit"))</f>
        <v/>
      </c>
      <c r="BE60" s="2" t="str">
        <f>IF(ISBLANK(Values!E59),"","Professional Audience")</f>
        <v/>
      </c>
      <c r="BF60" s="2" t="str">
        <f>IF(ISBLANK(Values!E59),"","Consumer Audience")</f>
        <v/>
      </c>
      <c r="BG60" s="2" t="str">
        <f>IF(ISBLANK(Values!E59),"","Adults")</f>
        <v/>
      </c>
      <c r="BH60" s="2"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O60" s="2" t="str">
        <f>IF(ISBLANK(Values!E59), "", IF(AND(Values!$B$37=options!$G$2, Values!$C59), "AMAZON_NA", IF(AND(Values!$B$37=options!$G$1, Values!$D59), "AMAZON_EU", "DEFAULT")))</f>
        <v/>
      </c>
      <c r="CP60" s="2" t="str">
        <f>IF(ISBLANK(Values!E59),"",Values!$B$7)</f>
        <v/>
      </c>
      <c r="CQ60" s="2" t="str">
        <f>IF(ISBLANK(Values!E59),"",Values!$B$8)</f>
        <v/>
      </c>
      <c r="CR60" s="2"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 t="str">
        <f>IF(ISBLANK(Values!E59),"","Parts")</f>
        <v/>
      </c>
      <c r="DP60" s="2" t="str">
        <f>IF(ISBLANK(Values!E59),"",Values!$B$31)</f>
        <v/>
      </c>
      <c r="DY60" t="str">
        <f>IF(ISBLANK(Values!$E59), "", "not_applicable")</f>
        <v/>
      </c>
      <c r="EI60" s="2" t="str">
        <f>IF(ISBLANK(Values!E59),"",Values!$B$31)</f>
        <v/>
      </c>
      <c r="ES60" s="2" t="str">
        <f>IF(ISBLANK(Values!E59),"","Amazon Tellus UPS")</f>
        <v/>
      </c>
      <c r="EV60" s="2" t="str">
        <f>IF(ISBLANK(Values!E59),"","New")</f>
        <v/>
      </c>
      <c r="FE60" s="2" t="str">
        <f>IF(ISBLANK(Values!E59),"",IF(CO60&lt;&gt;"DEFAULT", "", 3))</f>
        <v/>
      </c>
      <c r="FH60" s="2" t="str">
        <f>IF(ISBLANK(Values!E59),"","FALSE")</f>
        <v/>
      </c>
      <c r="FI60" s="2" t="str">
        <f>IF(ISBLANK(Values!E59),"","FALSE")</f>
        <v/>
      </c>
      <c r="FJ60" s="2" t="str">
        <f>IF(ISBLANK(Values!E59),"","FALSE")</f>
        <v/>
      </c>
      <c r="FM60" s="2" t="str">
        <f>IF(ISBLANK(Values!E59),"","1")</f>
        <v/>
      </c>
      <c r="FO60" s="28"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93" ht="17" x14ac:dyDescent="0.2">
      <c r="A61" s="2" t="str">
        <f>IF(ISBLANK(Values!E60),"",IF(Values!$B$37="EU","computercomponent","computer"))</f>
        <v/>
      </c>
      <c r="B61" s="34" t="str">
        <f>IF(ISBLANK(Values!E60),"",Values!F60)</f>
        <v/>
      </c>
      <c r="C61" s="30" t="str">
        <f>IF(ISBLANK(Values!E60),"","TellusRem")</f>
        <v/>
      </c>
      <c r="D61" s="29" t="str">
        <f>IF(ISBLANK(Values!E60),"",Values!E60)</f>
        <v/>
      </c>
      <c r="E61" s="2" t="str">
        <f>IF(ISBLANK(Values!E60),"","EAN")</f>
        <v/>
      </c>
      <c r="F61" s="28" t="str">
        <f>IF(ISBLANK(Values!E60),"",IF(Values!J60, SUBSTITUTE(Values!$B$1, "{language}", Values!H60) &amp; " " &amp;Values!$B$3, SUBSTITUTE(Values!$B$2, "{language}", Values!$H60) &amp; " " &amp;Values!$B$3))</f>
        <v/>
      </c>
      <c r="G61" s="30" t="str">
        <f>IF(ISBLANK(Values!E60),"","TellusRem")</f>
        <v/>
      </c>
      <c r="H61" s="2" t="str">
        <f>IF(ISBLANK(Values!E60),"",Values!$B$16)</f>
        <v/>
      </c>
      <c r="I61" s="2" t="str">
        <f>IF(ISBLANK(Values!E60),"","4730574031")</f>
        <v/>
      </c>
      <c r="J61" s="32" t="str">
        <f>IF(ISBLANK(Values!E60),"",Values!F60 )</f>
        <v/>
      </c>
      <c r="K61" s="28" t="str">
        <f>IF(ISBLANK(Values!E60),"",IF(Values!J60, Values!$B$4, Values!$B$5))</f>
        <v/>
      </c>
      <c r="L61" s="28"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0" t="str">
        <f>IF(ISBLANK(Values!E60),"","Child")</f>
        <v/>
      </c>
      <c r="X61" s="30" t="str">
        <f>IF(ISBLANK(Values!E60),"",Values!$B$13)</f>
        <v/>
      </c>
      <c r="Y61" s="32" t="str">
        <f>IF(ISBLANK(Values!E60),"","Size-Color")</f>
        <v/>
      </c>
      <c r="Z61" s="30" t="str">
        <f>IF(ISBLANK(Values!E60),"","variation")</f>
        <v/>
      </c>
      <c r="AA61" s="2" t="str">
        <f>IF(ISBLANK(Values!E60),"",Values!$B$20)</f>
        <v/>
      </c>
      <c r="AB61" s="2" t="str">
        <f>IF(ISBLANK(Values!E60),"",Values!$B$29)</f>
        <v/>
      </c>
      <c r="AI61" s="35" t="str">
        <f>IF(ISBLANK(Values!E60),"",IF(Values!I60,Values!$B$23,Values!$B$33))</f>
        <v/>
      </c>
      <c r="AJ61" s="33"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8" t="str">
        <f>IF(ISBLANK(Values!E60),"",Values!H60)</f>
        <v/>
      </c>
      <c r="AV61" s="2" t="str">
        <f>IF(ISBLANK(Values!E60),"",IF(Values!J60,"Backlit", "Non-Backlit"))</f>
        <v/>
      </c>
      <c r="BE61" s="2" t="str">
        <f>IF(ISBLANK(Values!E60),"","Professional Audience")</f>
        <v/>
      </c>
      <c r="BF61" s="2" t="str">
        <f>IF(ISBLANK(Values!E60),"","Consumer Audience")</f>
        <v/>
      </c>
      <c r="BG61" s="2" t="str">
        <f>IF(ISBLANK(Values!E60),"","Adults")</f>
        <v/>
      </c>
      <c r="BH61" s="2"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O61" s="2" t="str">
        <f>IF(ISBLANK(Values!E60), "", IF(AND(Values!$B$37=options!$G$2, Values!$C60), "AMAZON_NA", IF(AND(Values!$B$37=options!$G$1, Values!$D60), "AMAZON_EU", "DEFAULT")))</f>
        <v/>
      </c>
      <c r="CP61" s="2" t="str">
        <f>IF(ISBLANK(Values!E60),"",Values!$B$7)</f>
        <v/>
      </c>
      <c r="CQ61" s="2" t="str">
        <f>IF(ISBLANK(Values!E60),"",Values!$B$8)</f>
        <v/>
      </c>
      <c r="CR61" s="2"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 t="str">
        <f>IF(ISBLANK(Values!E60),"","Parts")</f>
        <v/>
      </c>
      <c r="DP61" s="2" t="str">
        <f>IF(ISBLANK(Values!E60),"",Values!$B$31)</f>
        <v/>
      </c>
      <c r="DY61" t="str">
        <f>IF(ISBLANK(Values!$E60), "", "not_applicable")</f>
        <v/>
      </c>
      <c r="EI61" s="2" t="str">
        <f>IF(ISBLANK(Values!E60),"",Values!$B$31)</f>
        <v/>
      </c>
      <c r="ES61" s="2" t="str">
        <f>IF(ISBLANK(Values!E60),"","Amazon Tellus UPS")</f>
        <v/>
      </c>
      <c r="EV61" s="2" t="str">
        <f>IF(ISBLANK(Values!E60),"","New")</f>
        <v/>
      </c>
      <c r="FE61" s="2" t="str">
        <f>IF(ISBLANK(Values!E60),"",IF(CO61&lt;&gt;"DEFAULT", "", 3))</f>
        <v/>
      </c>
      <c r="FH61" s="2" t="str">
        <f>IF(ISBLANK(Values!E60),"","FALSE")</f>
        <v/>
      </c>
      <c r="FI61" s="2" t="str">
        <f>IF(ISBLANK(Values!E60),"","FALSE")</f>
        <v/>
      </c>
      <c r="FJ61" s="2" t="str">
        <f>IF(ISBLANK(Values!E60),"","FALSE")</f>
        <v/>
      </c>
      <c r="FM61" s="2" t="str">
        <f>IF(ISBLANK(Values!E60),"","1")</f>
        <v/>
      </c>
      <c r="FO61" s="28"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93" ht="17" x14ac:dyDescent="0.2">
      <c r="A62" s="2" t="str">
        <f>IF(ISBLANK(Values!E61),"",IF(Values!$B$37="EU","computercomponent","computer"))</f>
        <v/>
      </c>
      <c r="B62" s="34" t="str">
        <f>IF(ISBLANK(Values!E61),"",Values!F61)</f>
        <v/>
      </c>
      <c r="C62" s="30" t="str">
        <f>IF(ISBLANK(Values!E61),"","TellusRem")</f>
        <v/>
      </c>
      <c r="D62" s="29" t="str">
        <f>IF(ISBLANK(Values!E61),"",Values!E61)</f>
        <v/>
      </c>
      <c r="E62" s="2" t="str">
        <f>IF(ISBLANK(Values!E61),"","EAN")</f>
        <v/>
      </c>
      <c r="F62" s="28" t="str">
        <f>IF(ISBLANK(Values!E61),"",IF(Values!J61, SUBSTITUTE(Values!$B$1, "{language}", Values!H61) &amp; " " &amp;Values!$B$3, SUBSTITUTE(Values!$B$2, "{language}", Values!$H61) &amp; " " &amp;Values!$B$3))</f>
        <v/>
      </c>
      <c r="G62" s="30" t="str">
        <f>IF(ISBLANK(Values!E61),"","TellusRem")</f>
        <v/>
      </c>
      <c r="H62" s="2" t="str">
        <f>IF(ISBLANK(Values!E61),"",Values!$B$16)</f>
        <v/>
      </c>
      <c r="I62" s="2" t="str">
        <f>IF(ISBLANK(Values!E61),"","4730574031")</f>
        <v/>
      </c>
      <c r="J62" s="32" t="str">
        <f>IF(ISBLANK(Values!E61),"",Values!F61 )</f>
        <v/>
      </c>
      <c r="K62" s="28" t="str">
        <f>IF(ISBLANK(Values!E61),"",IF(Values!J61, Values!$B$4, Values!$B$5))</f>
        <v/>
      </c>
      <c r="L62" s="28"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0" t="str">
        <f>IF(ISBLANK(Values!E61),"","Child")</f>
        <v/>
      </c>
      <c r="X62" s="30" t="str">
        <f>IF(ISBLANK(Values!E61),"",Values!$B$13)</f>
        <v/>
      </c>
      <c r="Y62" s="32" t="str">
        <f>IF(ISBLANK(Values!E61),"","Size-Color")</f>
        <v/>
      </c>
      <c r="Z62" s="30" t="str">
        <f>IF(ISBLANK(Values!E61),"","variation")</f>
        <v/>
      </c>
      <c r="AA62" s="2" t="str">
        <f>IF(ISBLANK(Values!E61),"",Values!$B$20)</f>
        <v/>
      </c>
      <c r="AB62" s="2" t="str">
        <f>IF(ISBLANK(Values!E61),"",Values!$B$29)</f>
        <v/>
      </c>
      <c r="AI62" s="35" t="str">
        <f>IF(ISBLANK(Values!E61),"",IF(Values!I61,Values!$B$23,Values!$B$33))</f>
        <v/>
      </c>
      <c r="AJ62" s="33"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8" t="str">
        <f>IF(ISBLANK(Values!E61),"",Values!H61)</f>
        <v/>
      </c>
      <c r="AV62" s="2" t="str">
        <f>IF(ISBLANK(Values!E61),"",IF(Values!J61,"Backlit", "Non-Backlit"))</f>
        <v/>
      </c>
      <c r="BE62" s="2" t="str">
        <f>IF(ISBLANK(Values!E61),"","Professional Audience")</f>
        <v/>
      </c>
      <c r="BF62" s="2" t="str">
        <f>IF(ISBLANK(Values!E61),"","Consumer Audience")</f>
        <v/>
      </c>
      <c r="BG62" s="2" t="str">
        <f>IF(ISBLANK(Values!E61),"","Adults")</f>
        <v/>
      </c>
      <c r="BH62" s="2"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O62" s="2" t="str">
        <f>IF(ISBLANK(Values!E61), "", IF(AND(Values!$B$37=options!$G$2, Values!$C61), "AMAZON_NA", IF(AND(Values!$B$37=options!$G$1, Values!$D61), "AMAZON_EU", "DEFAULT")))</f>
        <v/>
      </c>
      <c r="CP62" s="2" t="str">
        <f>IF(ISBLANK(Values!E61),"",Values!$B$7)</f>
        <v/>
      </c>
      <c r="CQ62" s="2" t="str">
        <f>IF(ISBLANK(Values!E61),"",Values!$B$8)</f>
        <v/>
      </c>
      <c r="CR62" s="2"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 t="str">
        <f>IF(ISBLANK(Values!E61),"","Parts")</f>
        <v/>
      </c>
      <c r="DP62" s="2" t="str">
        <f>IF(ISBLANK(Values!E61),"",Values!$B$31)</f>
        <v/>
      </c>
      <c r="DY62" t="str">
        <f>IF(ISBLANK(Values!$E61), "", "not_applicable")</f>
        <v/>
      </c>
      <c r="EI62" s="2" t="str">
        <f>IF(ISBLANK(Values!E61),"",Values!$B$31)</f>
        <v/>
      </c>
      <c r="ES62" s="2" t="str">
        <f>IF(ISBLANK(Values!E61),"","Amazon Tellus UPS")</f>
        <v/>
      </c>
      <c r="EV62" s="2" t="str">
        <f>IF(ISBLANK(Values!E61),"","New")</f>
        <v/>
      </c>
      <c r="FE62" s="2" t="str">
        <f>IF(ISBLANK(Values!E61),"",IF(CO62&lt;&gt;"DEFAULT", "", 3))</f>
        <v/>
      </c>
      <c r="FH62" s="2" t="str">
        <f>IF(ISBLANK(Values!E61),"","FALSE")</f>
        <v/>
      </c>
      <c r="FI62" s="2" t="str">
        <f>IF(ISBLANK(Values!E61),"","FALSE")</f>
        <v/>
      </c>
      <c r="FJ62" s="2" t="str">
        <f>IF(ISBLANK(Values!E61),"","FALSE")</f>
        <v/>
      </c>
      <c r="FM62" s="2" t="str">
        <f>IF(ISBLANK(Values!E61),"","1")</f>
        <v/>
      </c>
      <c r="FO62" s="28"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93" ht="17" x14ac:dyDescent="0.2">
      <c r="A63" s="2" t="str">
        <f>IF(ISBLANK(Values!E62),"",IF(Values!$B$37="EU","computercomponent","computer"))</f>
        <v/>
      </c>
      <c r="B63" s="34" t="str">
        <f>IF(ISBLANK(Values!E62),"",Values!F62)</f>
        <v/>
      </c>
      <c r="C63" s="30" t="str">
        <f>IF(ISBLANK(Values!E62),"","TellusRem")</f>
        <v/>
      </c>
      <c r="D63" s="29" t="str">
        <f>IF(ISBLANK(Values!E62),"",Values!E62)</f>
        <v/>
      </c>
      <c r="E63" s="2" t="str">
        <f>IF(ISBLANK(Values!E62),"","EAN")</f>
        <v/>
      </c>
      <c r="F63" s="28" t="str">
        <f>IF(ISBLANK(Values!E62),"",IF(Values!J62, SUBSTITUTE(Values!$B$1, "{language}", Values!H62) &amp; " " &amp;Values!$B$3, SUBSTITUTE(Values!$B$2, "{language}", Values!$H62) &amp; " " &amp;Values!$B$3))</f>
        <v/>
      </c>
      <c r="G63" s="30" t="str">
        <f>IF(ISBLANK(Values!E62),"","TellusRem")</f>
        <v/>
      </c>
      <c r="H63" s="2" t="str">
        <f>IF(ISBLANK(Values!E62),"",Values!$B$16)</f>
        <v/>
      </c>
      <c r="I63" s="2" t="str">
        <f>IF(ISBLANK(Values!E62),"","4730574031")</f>
        <v/>
      </c>
      <c r="J63" s="32" t="str">
        <f>IF(ISBLANK(Values!E62),"",Values!F62 )</f>
        <v/>
      </c>
      <c r="K63" s="28" t="str">
        <f>IF(ISBLANK(Values!E62),"",IF(Values!J62, Values!$B$4, Values!$B$5))</f>
        <v/>
      </c>
      <c r="L63" s="28"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0" t="str">
        <f>IF(ISBLANK(Values!E62),"","Child")</f>
        <v/>
      </c>
      <c r="X63" s="30" t="str">
        <f>IF(ISBLANK(Values!E62),"",Values!$B$13)</f>
        <v/>
      </c>
      <c r="Y63" s="32" t="str">
        <f>IF(ISBLANK(Values!E62),"","Size-Color")</f>
        <v/>
      </c>
      <c r="Z63" s="30" t="str">
        <f>IF(ISBLANK(Values!E62),"","variation")</f>
        <v/>
      </c>
      <c r="AA63" s="2" t="str">
        <f>IF(ISBLANK(Values!E62),"",Values!$B$20)</f>
        <v/>
      </c>
      <c r="AB63" s="2" t="str">
        <f>IF(ISBLANK(Values!E62),"",Values!$B$29)</f>
        <v/>
      </c>
      <c r="AI63" s="35" t="str">
        <f>IF(ISBLANK(Values!E62),"",IF(Values!I62,Values!$B$23,Values!$B$33))</f>
        <v/>
      </c>
      <c r="AJ63" s="33"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8" t="str">
        <f>IF(ISBLANK(Values!E62),"",Values!H62)</f>
        <v/>
      </c>
      <c r="AV63" s="2" t="str">
        <f>IF(ISBLANK(Values!E62),"",IF(Values!J62,"Backlit", "Non-Backlit"))</f>
        <v/>
      </c>
      <c r="BE63" s="2" t="str">
        <f>IF(ISBLANK(Values!E62),"","Professional Audience")</f>
        <v/>
      </c>
      <c r="BF63" s="2" t="str">
        <f>IF(ISBLANK(Values!E62),"","Consumer Audience")</f>
        <v/>
      </c>
      <c r="BG63" s="2" t="str">
        <f>IF(ISBLANK(Values!E62),"","Adults")</f>
        <v/>
      </c>
      <c r="BH63" s="2"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O63" s="2" t="str">
        <f>IF(ISBLANK(Values!E62), "", IF(AND(Values!$B$37=options!$G$2, Values!$C62), "AMAZON_NA", IF(AND(Values!$B$37=options!$G$1, Values!$D62), "AMAZON_EU", "DEFAULT")))</f>
        <v/>
      </c>
      <c r="CP63" s="2" t="str">
        <f>IF(ISBLANK(Values!E62),"",Values!$B$7)</f>
        <v/>
      </c>
      <c r="CQ63" s="2" t="str">
        <f>IF(ISBLANK(Values!E62),"",Values!$B$8)</f>
        <v/>
      </c>
      <c r="CR63" s="2"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 t="str">
        <f>IF(ISBLANK(Values!E62),"","Parts")</f>
        <v/>
      </c>
      <c r="DP63" s="2" t="str">
        <f>IF(ISBLANK(Values!E62),"",Values!$B$31)</f>
        <v/>
      </c>
      <c r="DY63" t="str">
        <f>IF(ISBLANK(Values!$E62), "", "not_applicable")</f>
        <v/>
      </c>
      <c r="EI63" s="2" t="str">
        <f>IF(ISBLANK(Values!E62),"",Values!$B$31)</f>
        <v/>
      </c>
      <c r="ES63" s="2" t="str">
        <f>IF(ISBLANK(Values!E62),"","Amazon Tellus UPS")</f>
        <v/>
      </c>
      <c r="EV63" s="2" t="str">
        <f>IF(ISBLANK(Values!E62),"","New")</f>
        <v/>
      </c>
      <c r="FE63" s="2" t="str">
        <f>IF(ISBLANK(Values!E62),"",IF(CO63&lt;&gt;"DEFAULT", "", 3))</f>
        <v/>
      </c>
      <c r="FH63" s="2" t="str">
        <f>IF(ISBLANK(Values!E62),"","FALSE")</f>
        <v/>
      </c>
      <c r="FI63" s="2" t="str">
        <f>IF(ISBLANK(Values!E62),"","FALSE")</f>
        <v/>
      </c>
      <c r="FJ63" s="2" t="str">
        <f>IF(ISBLANK(Values!E62),"","FALSE")</f>
        <v/>
      </c>
      <c r="FM63" s="2" t="str">
        <f>IF(ISBLANK(Values!E62),"","1")</f>
        <v/>
      </c>
      <c r="FO63" s="28"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93" ht="17" x14ac:dyDescent="0.2">
      <c r="A64" s="2" t="str">
        <f>IF(ISBLANK(Values!E63),"",IF(Values!$B$37="EU","computercomponent","computer"))</f>
        <v/>
      </c>
      <c r="B64" s="34" t="str">
        <f>IF(ISBLANK(Values!E63),"",Values!F63)</f>
        <v/>
      </c>
      <c r="C64" s="30" t="str">
        <f>IF(ISBLANK(Values!E63),"","TellusRem")</f>
        <v/>
      </c>
      <c r="D64" s="29" t="str">
        <f>IF(ISBLANK(Values!E63),"",Values!E63)</f>
        <v/>
      </c>
      <c r="E64" s="2" t="str">
        <f>IF(ISBLANK(Values!E63),"","EAN")</f>
        <v/>
      </c>
      <c r="F64" s="28" t="str">
        <f>IF(ISBLANK(Values!E63),"",IF(Values!J63, SUBSTITUTE(Values!$B$1, "{language}", Values!H63) &amp; " " &amp;Values!$B$3, SUBSTITUTE(Values!$B$2, "{language}", Values!$H63) &amp; " " &amp;Values!$B$3))</f>
        <v/>
      </c>
      <c r="G64" s="30" t="str">
        <f>IF(ISBLANK(Values!E63),"","TellusRem")</f>
        <v/>
      </c>
      <c r="H64" s="2" t="str">
        <f>IF(ISBLANK(Values!E63),"",Values!$B$16)</f>
        <v/>
      </c>
      <c r="I64" s="2" t="str">
        <f>IF(ISBLANK(Values!E63),"","4730574031")</f>
        <v/>
      </c>
      <c r="J64" s="32" t="str">
        <f>IF(ISBLANK(Values!E63),"",Values!F63 )</f>
        <v/>
      </c>
      <c r="K64" s="28" t="str">
        <f>IF(ISBLANK(Values!E63),"",IF(Values!J63, Values!$B$4, Values!$B$5))</f>
        <v/>
      </c>
      <c r="L64" s="28"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0" t="str">
        <f>IF(ISBLANK(Values!E63),"","Child")</f>
        <v/>
      </c>
      <c r="X64" s="30" t="str">
        <f>IF(ISBLANK(Values!E63),"",Values!$B$13)</f>
        <v/>
      </c>
      <c r="Y64" s="32" t="str">
        <f>IF(ISBLANK(Values!E63),"","Size-Color")</f>
        <v/>
      </c>
      <c r="Z64" s="30" t="str">
        <f>IF(ISBLANK(Values!E63),"","variation")</f>
        <v/>
      </c>
      <c r="AA64" s="2" t="str">
        <f>IF(ISBLANK(Values!E63),"",Values!$B$20)</f>
        <v/>
      </c>
      <c r="AB64" s="2" t="str">
        <f>IF(ISBLANK(Values!E63),"",Values!$B$29)</f>
        <v/>
      </c>
      <c r="AI64" s="35" t="str">
        <f>IF(ISBLANK(Values!E63),"",IF(Values!I63,Values!$B$23,Values!$B$33))</f>
        <v/>
      </c>
      <c r="AJ64" s="33"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8" t="str">
        <f>IF(ISBLANK(Values!E63),"",Values!H63)</f>
        <v/>
      </c>
      <c r="AV64" s="2" t="str">
        <f>IF(ISBLANK(Values!E63),"",IF(Values!J63,"Backlit", "Non-Backlit"))</f>
        <v/>
      </c>
      <c r="BE64" s="2" t="str">
        <f>IF(ISBLANK(Values!E63),"","Professional Audience")</f>
        <v/>
      </c>
      <c r="BF64" s="2" t="str">
        <f>IF(ISBLANK(Values!E63),"","Consumer Audience")</f>
        <v/>
      </c>
      <c r="BG64" s="2" t="str">
        <f>IF(ISBLANK(Values!E63),"","Adults")</f>
        <v/>
      </c>
      <c r="BH64" s="2"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O64" s="2" t="str">
        <f>IF(ISBLANK(Values!E63), "", IF(AND(Values!$B$37=options!$G$2, Values!$C63), "AMAZON_NA", IF(AND(Values!$B$37=options!$G$1, Values!$D63), "AMAZON_EU", "DEFAULT")))</f>
        <v/>
      </c>
      <c r="CP64" s="2" t="str">
        <f>IF(ISBLANK(Values!E63),"",Values!$B$7)</f>
        <v/>
      </c>
      <c r="CQ64" s="2" t="str">
        <f>IF(ISBLANK(Values!E63),"",Values!$B$8)</f>
        <v/>
      </c>
      <c r="CR64" s="2"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 t="str">
        <f>IF(ISBLANK(Values!E63),"","Parts")</f>
        <v/>
      </c>
      <c r="DP64" s="2" t="str">
        <f>IF(ISBLANK(Values!E63),"",Values!$B$31)</f>
        <v/>
      </c>
      <c r="DY64" t="str">
        <f>IF(ISBLANK(Values!$E63), "", "not_applicable")</f>
        <v/>
      </c>
      <c r="EI64" s="2" t="str">
        <f>IF(ISBLANK(Values!E63),"",Values!$B$31)</f>
        <v/>
      </c>
      <c r="ES64" s="2" t="str">
        <f>IF(ISBLANK(Values!E63),"","Amazon Tellus UPS")</f>
        <v/>
      </c>
      <c r="EV64" s="2" t="str">
        <f>IF(ISBLANK(Values!E63),"","New")</f>
        <v/>
      </c>
      <c r="FE64" s="2" t="str">
        <f>IF(ISBLANK(Values!E63),"",IF(CO64&lt;&gt;"DEFAULT", "", 3))</f>
        <v/>
      </c>
      <c r="FH64" s="2" t="str">
        <f>IF(ISBLANK(Values!E63),"","FALSE")</f>
        <v/>
      </c>
      <c r="FI64" s="2" t="str">
        <f>IF(ISBLANK(Values!E63),"","FALSE")</f>
        <v/>
      </c>
      <c r="FJ64" s="2" t="str">
        <f>IF(ISBLANK(Values!E63),"","FALSE")</f>
        <v/>
      </c>
      <c r="FM64" s="2" t="str">
        <f>IF(ISBLANK(Values!E63),"","1")</f>
        <v/>
      </c>
      <c r="FO64" s="28"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 t="str">
        <f>IF(ISBLANK(Values!E64),"",IF(Values!$B$37="EU","computercomponent","computer"))</f>
        <v/>
      </c>
      <c r="B65" s="34" t="str">
        <f>IF(ISBLANK(Values!E64),"",Values!F64)</f>
        <v/>
      </c>
      <c r="C65" s="30" t="str">
        <f>IF(ISBLANK(Values!E64),"","TellusRem")</f>
        <v/>
      </c>
      <c r="D65" s="29" t="str">
        <f>IF(ISBLANK(Values!E64),"",Values!E64)</f>
        <v/>
      </c>
      <c r="E65" s="2" t="str">
        <f>IF(ISBLANK(Values!E64),"","EAN")</f>
        <v/>
      </c>
      <c r="F65" s="28" t="str">
        <f>IF(ISBLANK(Values!E64),"",IF(Values!J64, SUBSTITUTE(Values!$B$1, "{language}", Values!H64) &amp; " " &amp;Values!$B$3, SUBSTITUTE(Values!$B$2, "{language}", Values!$H64) &amp; " " &amp;Values!$B$3))</f>
        <v/>
      </c>
      <c r="G65" s="30" t="str">
        <f>IF(ISBLANK(Values!E64),"","TellusRem")</f>
        <v/>
      </c>
      <c r="H65" s="2" t="str">
        <f>IF(ISBLANK(Values!E64),"",Values!$B$16)</f>
        <v/>
      </c>
      <c r="I65" s="2" t="str">
        <f>IF(ISBLANK(Values!E64),"","4730574031")</f>
        <v/>
      </c>
      <c r="J65" s="32" t="str">
        <f>IF(ISBLANK(Values!E64),"",Values!F64 )</f>
        <v/>
      </c>
      <c r="K65" s="28" t="str">
        <f>IF(ISBLANK(Values!E64),"",IF(Values!J64, Values!$B$4, Values!$B$5))</f>
        <v/>
      </c>
      <c r="L65" s="28"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0" t="str">
        <f>IF(ISBLANK(Values!E64),"","Child")</f>
        <v/>
      </c>
      <c r="X65" s="30" t="str">
        <f>IF(ISBLANK(Values!E64),"",Values!$B$13)</f>
        <v/>
      </c>
      <c r="Y65" s="32" t="str">
        <f>IF(ISBLANK(Values!E64),"","Size-Color")</f>
        <v/>
      </c>
      <c r="Z65" s="30" t="str">
        <f>IF(ISBLANK(Values!E64),"","variation")</f>
        <v/>
      </c>
      <c r="AA65" s="2" t="str">
        <f>IF(ISBLANK(Values!E64),"",Values!$B$20)</f>
        <v/>
      </c>
      <c r="AB65" s="2" t="str">
        <f>IF(ISBLANK(Values!E64),"",Values!$B$29)</f>
        <v/>
      </c>
      <c r="AI65" s="35" t="str">
        <f>IF(ISBLANK(Values!E64),"",IF(Values!I64,Values!$B$23,Values!$B$33))</f>
        <v/>
      </c>
      <c r="AJ65" s="33"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8" t="str">
        <f>IF(ISBLANK(Values!E64),"",Values!H64)</f>
        <v/>
      </c>
      <c r="AV65" s="2" t="str">
        <f>IF(ISBLANK(Values!E64),"",IF(Values!J64,"Backlit", "Non-Backlit"))</f>
        <v/>
      </c>
      <c r="BE65" s="2" t="str">
        <f>IF(ISBLANK(Values!E64),"","Professional Audience")</f>
        <v/>
      </c>
      <c r="BF65" s="2" t="str">
        <f>IF(ISBLANK(Values!E64),"","Consumer Audience")</f>
        <v/>
      </c>
      <c r="BG65" s="2" t="str">
        <f>IF(ISBLANK(Values!E64),"","Adults")</f>
        <v/>
      </c>
      <c r="BH65" s="2"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O65" s="2" t="str">
        <f>IF(ISBLANK(Values!E64), "", IF(AND(Values!$B$37=options!$G$2, Values!$C64), "AMAZON_NA", IF(AND(Values!$B$37=options!$G$1, Values!$D64), "AMAZON_EU", "DEFAULT")))</f>
        <v/>
      </c>
      <c r="CP65" s="2" t="str">
        <f>IF(ISBLANK(Values!E64),"",Values!$B$7)</f>
        <v/>
      </c>
      <c r="CQ65" s="2" t="str">
        <f>IF(ISBLANK(Values!E64),"",Values!$B$8)</f>
        <v/>
      </c>
      <c r="CR65" s="2"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 t="str">
        <f>IF(ISBLANK(Values!E64),"","Parts")</f>
        <v/>
      </c>
      <c r="DP65" s="2" t="str">
        <f>IF(ISBLANK(Values!E64),"",Values!$B$31)</f>
        <v/>
      </c>
      <c r="DY65" t="str">
        <f>IF(ISBLANK(Values!$E64), "", "not_applicable")</f>
        <v/>
      </c>
      <c r="EI65" s="2" t="str">
        <f>IF(ISBLANK(Values!E64),"",Values!$B$31)</f>
        <v/>
      </c>
      <c r="ES65" s="2" t="str">
        <f>IF(ISBLANK(Values!E64),"","Amazon Tellus UPS")</f>
        <v/>
      </c>
      <c r="EV65" s="2" t="str">
        <f>IF(ISBLANK(Values!E64),"","New")</f>
        <v/>
      </c>
      <c r="FE65" s="2" t="str">
        <f>IF(ISBLANK(Values!E64),"",IF(CO65&lt;&gt;"DEFAULT", "", 3))</f>
        <v/>
      </c>
      <c r="FH65" s="2" t="str">
        <f>IF(ISBLANK(Values!E64),"","FALSE")</f>
        <v/>
      </c>
      <c r="FI65" s="2" t="str">
        <f>IF(ISBLANK(Values!E64),"","FALSE")</f>
        <v/>
      </c>
      <c r="FJ65" s="2" t="str">
        <f>IF(ISBLANK(Values!E64),"","FALSE")</f>
        <v/>
      </c>
      <c r="FM65" s="2" t="str">
        <f>IF(ISBLANK(Values!E64),"","1")</f>
        <v/>
      </c>
      <c r="FO65" s="28"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 t="str">
        <f>IF(ISBLANK(Values!E65),"",IF(Values!$B$37="EU","computercomponent","computer"))</f>
        <v/>
      </c>
      <c r="B66" s="34" t="str">
        <f>IF(ISBLANK(Values!E65),"",Values!F65)</f>
        <v/>
      </c>
      <c r="C66" s="30" t="str">
        <f>IF(ISBLANK(Values!E65),"","TellusRem")</f>
        <v/>
      </c>
      <c r="D66" s="29" t="str">
        <f>IF(ISBLANK(Values!E65),"",Values!E65)</f>
        <v/>
      </c>
      <c r="E66" s="2" t="str">
        <f>IF(ISBLANK(Values!E65),"","EAN")</f>
        <v/>
      </c>
      <c r="F66" s="28" t="str">
        <f>IF(ISBLANK(Values!E65),"",IF(Values!J65, SUBSTITUTE(Values!$B$1, "{language}", Values!H65) &amp; " " &amp;Values!$B$3, SUBSTITUTE(Values!$B$2, "{language}", Values!$H65) &amp; " " &amp;Values!$B$3))</f>
        <v/>
      </c>
      <c r="G66" s="30" t="str">
        <f>IF(ISBLANK(Values!E65),"","TellusRem")</f>
        <v/>
      </c>
      <c r="H66" s="2" t="str">
        <f>IF(ISBLANK(Values!E65),"",Values!$B$16)</f>
        <v/>
      </c>
      <c r="I66" s="2" t="str">
        <f>IF(ISBLANK(Values!E65),"","4730574031")</f>
        <v/>
      </c>
      <c r="J66" s="32" t="str">
        <f>IF(ISBLANK(Values!E65),"",Values!F65 )</f>
        <v/>
      </c>
      <c r="K66" s="28" t="str">
        <f>IF(ISBLANK(Values!E65),"",IF(Values!J65, Values!$B$4, Values!$B$5))</f>
        <v/>
      </c>
      <c r="L66" s="28"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0" t="str">
        <f>IF(ISBLANK(Values!E65),"","Child")</f>
        <v/>
      </c>
      <c r="X66" s="30" t="str">
        <f>IF(ISBLANK(Values!E65),"",Values!$B$13)</f>
        <v/>
      </c>
      <c r="Y66" s="32" t="str">
        <f>IF(ISBLANK(Values!E65),"","Size-Color")</f>
        <v/>
      </c>
      <c r="Z66" s="30" t="str">
        <f>IF(ISBLANK(Values!E65),"","variation")</f>
        <v/>
      </c>
      <c r="AA66" s="2" t="str">
        <f>IF(ISBLANK(Values!E65),"",Values!$B$20)</f>
        <v/>
      </c>
      <c r="AB66" s="2" t="str">
        <f>IF(ISBLANK(Values!E65),"",Values!$B$29)</f>
        <v/>
      </c>
      <c r="AI66" s="35" t="str">
        <f>IF(ISBLANK(Values!E65),"",IF(Values!I65,Values!$B$23,Values!$B$33))</f>
        <v/>
      </c>
      <c r="AJ66" s="33"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8" t="str">
        <f>IF(ISBLANK(Values!E65),"",Values!H65)</f>
        <v/>
      </c>
      <c r="AV66" s="2" t="str">
        <f>IF(ISBLANK(Values!E65),"",IF(Values!J65,"Backlit", "Non-Backlit"))</f>
        <v/>
      </c>
      <c r="BE66" s="2" t="str">
        <f>IF(ISBLANK(Values!E65),"","Professional Audience")</f>
        <v/>
      </c>
      <c r="BF66" s="2" t="str">
        <f>IF(ISBLANK(Values!E65),"","Consumer Audience")</f>
        <v/>
      </c>
      <c r="BG66" s="2" t="str">
        <f>IF(ISBLANK(Values!E65),"","Adults")</f>
        <v/>
      </c>
      <c r="BH66" s="2"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O66" s="2" t="str">
        <f>IF(ISBLANK(Values!E65), "", IF(AND(Values!$B$37=options!$G$2, Values!$C65), "AMAZON_NA", IF(AND(Values!$B$37=options!$G$1, Values!$D65), "AMAZON_EU", "DEFAULT")))</f>
        <v/>
      </c>
      <c r="CP66" s="2" t="str">
        <f>IF(ISBLANK(Values!E65),"",Values!$B$7)</f>
        <v/>
      </c>
      <c r="CQ66" s="2" t="str">
        <f>IF(ISBLANK(Values!E65),"",Values!$B$8)</f>
        <v/>
      </c>
      <c r="CR66" s="2"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 t="str">
        <f>IF(ISBLANK(Values!E65),"","Parts")</f>
        <v/>
      </c>
      <c r="DP66" s="2" t="str">
        <f>IF(ISBLANK(Values!E65),"",Values!$B$31)</f>
        <v/>
      </c>
      <c r="DY66" t="str">
        <f>IF(ISBLANK(Values!$E65), "", "not_applicable")</f>
        <v/>
      </c>
      <c r="EI66" s="2" t="str">
        <f>IF(ISBLANK(Values!E65),"",Values!$B$31)</f>
        <v/>
      </c>
      <c r="ES66" s="2" t="str">
        <f>IF(ISBLANK(Values!E65),"","Amazon Tellus UPS")</f>
        <v/>
      </c>
      <c r="EV66" s="2" t="str">
        <f>IF(ISBLANK(Values!E65),"","New")</f>
        <v/>
      </c>
      <c r="FE66" s="2" t="str">
        <f>IF(ISBLANK(Values!E65),"",IF(CO66&lt;&gt;"DEFAULT", "", 3))</f>
        <v/>
      </c>
      <c r="FH66" s="2" t="str">
        <f>IF(ISBLANK(Values!E65),"","FALSE")</f>
        <v/>
      </c>
      <c r="FI66" s="2" t="str">
        <f>IF(ISBLANK(Values!E65),"","FALSE")</f>
        <v/>
      </c>
      <c r="FJ66" s="2" t="str">
        <f>IF(ISBLANK(Values!E65),"","FALSE")</f>
        <v/>
      </c>
      <c r="FM66" s="2" t="str">
        <f>IF(ISBLANK(Values!E65),"","1")</f>
        <v/>
      </c>
      <c r="FO66" s="28"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 t="str">
        <f>IF(ISBLANK(Values!E66),"",IF(Values!$B$37="EU","computercomponent","computer"))</f>
        <v/>
      </c>
      <c r="B67" s="34" t="str">
        <f>IF(ISBLANK(Values!E66),"",Values!F66)</f>
        <v/>
      </c>
      <c r="C67" s="30" t="str">
        <f>IF(ISBLANK(Values!E66),"","TellusRem")</f>
        <v/>
      </c>
      <c r="D67" s="29" t="str">
        <f>IF(ISBLANK(Values!E66),"",Values!E66)</f>
        <v/>
      </c>
      <c r="E67" s="2" t="str">
        <f>IF(ISBLANK(Values!E66),"","EAN")</f>
        <v/>
      </c>
      <c r="F67" s="28" t="str">
        <f>IF(ISBLANK(Values!E66),"",IF(Values!J66, SUBSTITUTE(Values!$B$1, "{language}", Values!H66) &amp; " " &amp;Values!$B$3, SUBSTITUTE(Values!$B$2, "{language}", Values!$H66) &amp; " " &amp;Values!$B$3))</f>
        <v/>
      </c>
      <c r="G67" s="30" t="str">
        <f>IF(ISBLANK(Values!E66),"","TellusRem")</f>
        <v/>
      </c>
      <c r="H67" s="2" t="str">
        <f>IF(ISBLANK(Values!E66),"",Values!$B$16)</f>
        <v/>
      </c>
      <c r="I67" s="2" t="str">
        <f>IF(ISBLANK(Values!E66),"","4730574031")</f>
        <v/>
      </c>
      <c r="J67" s="32" t="str">
        <f>IF(ISBLANK(Values!E66),"",Values!F66 )</f>
        <v/>
      </c>
      <c r="K67" s="28" t="str">
        <f>IF(ISBLANK(Values!E66),"",IF(Values!J66, Values!$B$4, Values!$B$5))</f>
        <v/>
      </c>
      <c r="L67" s="28"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0" t="str">
        <f>IF(ISBLANK(Values!E66),"","Child")</f>
        <v/>
      </c>
      <c r="X67" s="30" t="str">
        <f>IF(ISBLANK(Values!E66),"",Values!$B$13)</f>
        <v/>
      </c>
      <c r="Y67" s="32" t="str">
        <f>IF(ISBLANK(Values!E66),"","Size-Color")</f>
        <v/>
      </c>
      <c r="Z67" s="30" t="str">
        <f>IF(ISBLANK(Values!E66),"","variation")</f>
        <v/>
      </c>
      <c r="AA67" s="2" t="str">
        <f>IF(ISBLANK(Values!E66),"",Values!$B$20)</f>
        <v/>
      </c>
      <c r="AB67" s="2" t="str">
        <f>IF(ISBLANK(Values!E66),"",Values!$B$29)</f>
        <v/>
      </c>
      <c r="AI67" s="35" t="str">
        <f>IF(ISBLANK(Values!E66),"",IF(Values!I66,Values!$B$23,Values!$B$33))</f>
        <v/>
      </c>
      <c r="AJ67" s="33"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8" t="str">
        <f>IF(ISBLANK(Values!E66),"",Values!H66)</f>
        <v/>
      </c>
      <c r="AV67" s="2" t="str">
        <f>IF(ISBLANK(Values!E66),"",IF(Values!J66,"Backlit", "Non-Backlit"))</f>
        <v/>
      </c>
      <c r="BE67" s="2" t="str">
        <f>IF(ISBLANK(Values!E66),"","Professional Audience")</f>
        <v/>
      </c>
      <c r="BF67" s="2" t="str">
        <f>IF(ISBLANK(Values!E66),"","Consumer Audience")</f>
        <v/>
      </c>
      <c r="BG67" s="2" t="str">
        <f>IF(ISBLANK(Values!E66),"","Adults")</f>
        <v/>
      </c>
      <c r="BH67" s="2"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O67" s="2" t="str">
        <f>IF(ISBLANK(Values!E66), "", IF(AND(Values!$B$37=options!$G$2, Values!$C66), "AMAZON_NA", IF(AND(Values!$B$37=options!$G$1, Values!$D66), "AMAZON_EU", "DEFAULT")))</f>
        <v/>
      </c>
      <c r="CP67" s="2" t="str">
        <f>IF(ISBLANK(Values!E66),"",Values!$B$7)</f>
        <v/>
      </c>
      <c r="CQ67" s="2" t="str">
        <f>IF(ISBLANK(Values!E66),"",Values!$B$8)</f>
        <v/>
      </c>
      <c r="CR67" s="2"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 t="str">
        <f>IF(ISBLANK(Values!E66),"","Parts")</f>
        <v/>
      </c>
      <c r="DP67" s="2" t="str">
        <f>IF(ISBLANK(Values!E66),"",Values!$B$31)</f>
        <v/>
      </c>
      <c r="DY67" t="str">
        <f>IF(ISBLANK(Values!$E66), "", "not_applicable")</f>
        <v/>
      </c>
      <c r="EI67" s="2" t="str">
        <f>IF(ISBLANK(Values!E66),"",Values!$B$31)</f>
        <v/>
      </c>
      <c r="ES67" s="2" t="str">
        <f>IF(ISBLANK(Values!E66),"","Amazon Tellus UPS")</f>
        <v/>
      </c>
      <c r="EV67" s="2" t="str">
        <f>IF(ISBLANK(Values!E66),"","New")</f>
        <v/>
      </c>
      <c r="FE67" s="2" t="str">
        <f>IF(ISBLANK(Values!E66),"",IF(CO67&lt;&gt;"DEFAULT", "", 3))</f>
        <v/>
      </c>
      <c r="FH67" s="2" t="str">
        <f>IF(ISBLANK(Values!E66),"","FALSE")</f>
        <v/>
      </c>
      <c r="FI67" s="2" t="str">
        <f>IF(ISBLANK(Values!E66),"","FALSE")</f>
        <v/>
      </c>
      <c r="FJ67" s="2" t="str">
        <f>IF(ISBLANK(Values!E66),"","FALSE")</f>
        <v/>
      </c>
      <c r="FM67" s="2" t="str">
        <f>IF(ISBLANK(Values!E66),"","1")</f>
        <v/>
      </c>
      <c r="FO67" s="28"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 t="str">
        <f>IF(ISBLANK(Values!E67),"",IF(Values!$B$37="EU","computercomponent","computer"))</f>
        <v/>
      </c>
      <c r="B68" s="34" t="str">
        <f>IF(ISBLANK(Values!E67),"",Values!F67)</f>
        <v/>
      </c>
      <c r="C68" s="30" t="str">
        <f>IF(ISBLANK(Values!E67),"","TellusRem")</f>
        <v/>
      </c>
      <c r="D68" s="29" t="str">
        <f>IF(ISBLANK(Values!E67),"",Values!E67)</f>
        <v/>
      </c>
      <c r="E68" s="2" t="str">
        <f>IF(ISBLANK(Values!E67),"","EAN")</f>
        <v/>
      </c>
      <c r="F68" s="28" t="str">
        <f>IF(ISBLANK(Values!E67),"",IF(Values!J67, SUBSTITUTE(Values!$B$1, "{language}", Values!H67) &amp; " " &amp;Values!$B$3, SUBSTITUTE(Values!$B$2, "{language}", Values!$H67) &amp; " " &amp;Values!$B$3))</f>
        <v/>
      </c>
      <c r="G68" s="30" t="str">
        <f>IF(ISBLANK(Values!E67),"","TellusRem")</f>
        <v/>
      </c>
      <c r="H68" s="2" t="str">
        <f>IF(ISBLANK(Values!E67),"",Values!$B$16)</f>
        <v/>
      </c>
      <c r="I68" s="2" t="str">
        <f>IF(ISBLANK(Values!E67),"","4730574031")</f>
        <v/>
      </c>
      <c r="J68" s="32" t="str">
        <f>IF(ISBLANK(Values!E67),"",Values!F67 )</f>
        <v/>
      </c>
      <c r="K68" s="28" t="str">
        <f>IF(ISBLANK(Values!E67),"",IF(Values!J67, Values!$B$4, Values!$B$5))</f>
        <v/>
      </c>
      <c r="L68" s="28"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0" t="str">
        <f>IF(ISBLANK(Values!E67),"","Child")</f>
        <v/>
      </c>
      <c r="X68" s="30" t="str">
        <f>IF(ISBLANK(Values!E67),"",Values!$B$13)</f>
        <v/>
      </c>
      <c r="Y68" s="32" t="str">
        <f>IF(ISBLANK(Values!E67),"","Size-Color")</f>
        <v/>
      </c>
      <c r="Z68" s="30" t="str">
        <f>IF(ISBLANK(Values!E67),"","variation")</f>
        <v/>
      </c>
      <c r="AA68" s="2" t="str">
        <f>IF(ISBLANK(Values!E67),"",Values!$B$20)</f>
        <v/>
      </c>
      <c r="AB68" s="2" t="str">
        <f>IF(ISBLANK(Values!E67),"",Values!$B$29)</f>
        <v/>
      </c>
      <c r="AI68" s="35" t="str">
        <f>IF(ISBLANK(Values!E67),"",IF(Values!I67,Values!$B$23,Values!$B$33))</f>
        <v/>
      </c>
      <c r="AJ68" s="33"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8" t="str">
        <f>IF(ISBLANK(Values!E67),"",Values!H67)</f>
        <v/>
      </c>
      <c r="AV68" s="2" t="str">
        <f>IF(ISBLANK(Values!E67),"",IF(Values!J67,"Backlit", "Non-Backlit"))</f>
        <v/>
      </c>
      <c r="BE68" s="2" t="str">
        <f>IF(ISBLANK(Values!E67),"","Professional Audience")</f>
        <v/>
      </c>
      <c r="BF68" s="2" t="str">
        <f>IF(ISBLANK(Values!E67),"","Consumer Audience")</f>
        <v/>
      </c>
      <c r="BG68" s="2" t="str">
        <f>IF(ISBLANK(Values!E67),"","Adults")</f>
        <v/>
      </c>
      <c r="BH68" s="2"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O68" s="2" t="str">
        <f>IF(ISBLANK(Values!E67), "", IF(AND(Values!$B$37=options!$G$2, Values!$C67), "AMAZON_NA", IF(AND(Values!$B$37=options!$G$1, Values!$D67), "AMAZON_EU", "DEFAULT")))</f>
        <v/>
      </c>
      <c r="CP68" s="2" t="str">
        <f>IF(ISBLANK(Values!E67),"",Values!$B$7)</f>
        <v/>
      </c>
      <c r="CQ68" s="2" t="str">
        <f>IF(ISBLANK(Values!E67),"",Values!$B$8)</f>
        <v/>
      </c>
      <c r="CR68" s="2"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 t="str">
        <f>IF(ISBLANK(Values!E67),"","Parts")</f>
        <v/>
      </c>
      <c r="DP68" s="2" t="str">
        <f>IF(ISBLANK(Values!E67),"",Values!$B$31)</f>
        <v/>
      </c>
      <c r="DY68" t="str">
        <f>IF(ISBLANK(Values!$E67), "", "not_applicable")</f>
        <v/>
      </c>
      <c r="EI68" s="2" t="str">
        <f>IF(ISBLANK(Values!E67),"",Values!$B$31)</f>
        <v/>
      </c>
      <c r="ES68" s="2" t="str">
        <f>IF(ISBLANK(Values!E67),"","Amazon Tellus UPS")</f>
        <v/>
      </c>
      <c r="EV68" s="2" t="str">
        <f>IF(ISBLANK(Values!E67),"","New")</f>
        <v/>
      </c>
      <c r="FE68" s="2" t="str">
        <f>IF(ISBLANK(Values!E67),"",IF(CO68&lt;&gt;"DEFAULT", "", 3))</f>
        <v/>
      </c>
      <c r="FH68" s="2" t="str">
        <f>IF(ISBLANK(Values!E67),"","FALSE")</f>
        <v/>
      </c>
      <c r="FI68" s="2" t="str">
        <f>IF(ISBLANK(Values!E67),"","FALSE")</f>
        <v/>
      </c>
      <c r="FJ68" s="2" t="str">
        <f>IF(ISBLANK(Values!E67),"","FALSE")</f>
        <v/>
      </c>
      <c r="FM68" s="2" t="str">
        <f>IF(ISBLANK(Values!E67),"","1")</f>
        <v/>
      </c>
      <c r="FO68" s="28"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 t="str">
        <f>IF(ISBLANK(Values!E68),"",IF(Values!$B$37="EU","computercomponent","computer"))</f>
        <v/>
      </c>
      <c r="B69" s="34" t="str">
        <f>IF(ISBLANK(Values!E68),"",Values!F68)</f>
        <v/>
      </c>
      <c r="C69" s="30" t="str">
        <f>IF(ISBLANK(Values!E68),"","TellusRem")</f>
        <v/>
      </c>
      <c r="D69" s="29" t="str">
        <f>IF(ISBLANK(Values!E68),"",Values!E68)</f>
        <v/>
      </c>
      <c r="E69" s="2" t="str">
        <f>IF(ISBLANK(Values!E68),"","EAN")</f>
        <v/>
      </c>
      <c r="F69" s="28" t="str">
        <f>IF(ISBLANK(Values!E68),"",IF(Values!J68, SUBSTITUTE(Values!$B$1, "{language}", Values!H68) &amp; " " &amp;Values!$B$3, SUBSTITUTE(Values!$B$2, "{language}", Values!$H68) &amp; " " &amp;Values!$B$3))</f>
        <v/>
      </c>
      <c r="G69" s="30" t="str">
        <f>IF(ISBLANK(Values!E68),"","TellusRem")</f>
        <v/>
      </c>
      <c r="H69" s="2" t="str">
        <f>IF(ISBLANK(Values!E68),"",Values!$B$16)</f>
        <v/>
      </c>
      <c r="I69" s="2" t="str">
        <f>IF(ISBLANK(Values!E68),"","4730574031")</f>
        <v/>
      </c>
      <c r="J69" s="32" t="str">
        <f>IF(ISBLANK(Values!E68),"",Values!F68 )</f>
        <v/>
      </c>
      <c r="K69" s="28" t="str">
        <f>IF(ISBLANK(Values!E68),"",IF(Values!J68, Values!$B$4, Values!$B$5))</f>
        <v/>
      </c>
      <c r="L69" s="28"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0" t="str">
        <f>IF(ISBLANK(Values!E68),"","Child")</f>
        <v/>
      </c>
      <c r="X69" s="30" t="str">
        <f>IF(ISBLANK(Values!E68),"",Values!$B$13)</f>
        <v/>
      </c>
      <c r="Y69" s="32" t="str">
        <f>IF(ISBLANK(Values!E68),"","Size-Color")</f>
        <v/>
      </c>
      <c r="Z69" s="30" t="str">
        <f>IF(ISBLANK(Values!E68),"","variation")</f>
        <v/>
      </c>
      <c r="AA69" s="2" t="str">
        <f>IF(ISBLANK(Values!E68),"",Values!$B$20)</f>
        <v/>
      </c>
      <c r="AB69" s="2" t="str">
        <f>IF(ISBLANK(Values!E68),"",Values!$B$29)</f>
        <v/>
      </c>
      <c r="AI69" s="35" t="str">
        <f>IF(ISBLANK(Values!E68),"",IF(Values!I68,Values!$B$23,Values!$B$33))</f>
        <v/>
      </c>
      <c r="AJ69" s="33"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8" t="str">
        <f>IF(ISBLANK(Values!E68),"",Values!H68)</f>
        <v/>
      </c>
      <c r="AV69" s="2" t="str">
        <f>IF(ISBLANK(Values!E68),"",IF(Values!J68,"Backlit", "Non-Backlit"))</f>
        <v/>
      </c>
      <c r="BE69" s="2" t="str">
        <f>IF(ISBLANK(Values!E68),"","Professional Audience")</f>
        <v/>
      </c>
      <c r="BF69" s="2" t="str">
        <f>IF(ISBLANK(Values!E68),"","Consumer Audience")</f>
        <v/>
      </c>
      <c r="BG69" s="2" t="str">
        <f>IF(ISBLANK(Values!E68),"","Adults")</f>
        <v/>
      </c>
      <c r="BH69" s="2"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O69" s="2" t="str">
        <f>IF(ISBLANK(Values!E68), "", IF(AND(Values!$B$37=options!$G$2, Values!$C68), "AMAZON_NA", IF(AND(Values!$B$37=options!$G$1, Values!$D68), "AMAZON_EU", "DEFAULT")))</f>
        <v/>
      </c>
      <c r="CP69" s="2" t="str">
        <f>IF(ISBLANK(Values!E68),"",Values!$B$7)</f>
        <v/>
      </c>
      <c r="CQ69" s="2" t="str">
        <f>IF(ISBLANK(Values!E68),"",Values!$B$8)</f>
        <v/>
      </c>
      <c r="CR69" s="2"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 t="str">
        <f>IF(ISBLANK(Values!E68),"","Parts")</f>
        <v/>
      </c>
      <c r="DP69" s="2" t="str">
        <f>IF(ISBLANK(Values!E68),"",Values!$B$31)</f>
        <v/>
      </c>
      <c r="DY69" t="str">
        <f>IF(ISBLANK(Values!$E68), "", "not_applicable")</f>
        <v/>
      </c>
      <c r="EI69" s="2" t="str">
        <f>IF(ISBLANK(Values!E68),"",Values!$B$31)</f>
        <v/>
      </c>
      <c r="ES69" s="2" t="str">
        <f>IF(ISBLANK(Values!E68),"","Amazon Tellus UPS")</f>
        <v/>
      </c>
      <c r="EV69" s="2" t="str">
        <f>IF(ISBLANK(Values!E68),"","New")</f>
        <v/>
      </c>
      <c r="FE69" s="2" t="str">
        <f>IF(ISBLANK(Values!E68),"",IF(CO69&lt;&gt;"DEFAULT", "", 3))</f>
        <v/>
      </c>
      <c r="FH69" s="2" t="str">
        <f>IF(ISBLANK(Values!E68),"","FALSE")</f>
        <v/>
      </c>
      <c r="FI69" s="2" t="str">
        <f>IF(ISBLANK(Values!E68),"","FALSE")</f>
        <v/>
      </c>
      <c r="FJ69" s="2" t="str">
        <f>IF(ISBLANK(Values!E68),"","FALSE")</f>
        <v/>
      </c>
      <c r="FM69" s="2" t="str">
        <f>IF(ISBLANK(Values!E68),"","1")</f>
        <v/>
      </c>
      <c r="FO69" s="28"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 t="str">
        <f>IF(ISBLANK(Values!E69),"",IF(Values!$B$37="EU","computercomponent","computer"))</f>
        <v/>
      </c>
      <c r="B70" s="34" t="str">
        <f>IF(ISBLANK(Values!E69),"",Values!F69)</f>
        <v/>
      </c>
      <c r="C70" s="30" t="str">
        <f>IF(ISBLANK(Values!E69),"","TellusRem")</f>
        <v/>
      </c>
      <c r="D70" s="29" t="str">
        <f>IF(ISBLANK(Values!E69),"",Values!E69)</f>
        <v/>
      </c>
      <c r="E70" s="2" t="str">
        <f>IF(ISBLANK(Values!E69),"","EAN")</f>
        <v/>
      </c>
      <c r="F70" s="28" t="str">
        <f>IF(ISBLANK(Values!E69),"",IF(Values!J69, SUBSTITUTE(Values!$B$1, "{language}", Values!H69) &amp; " " &amp;Values!$B$3, SUBSTITUTE(Values!$B$2, "{language}", Values!$H69) &amp; " " &amp;Values!$B$3))</f>
        <v/>
      </c>
      <c r="G70" s="30" t="str">
        <f>IF(ISBLANK(Values!E69),"","TellusRem")</f>
        <v/>
      </c>
      <c r="H70" s="2" t="str">
        <f>IF(ISBLANK(Values!E69),"",Values!$B$16)</f>
        <v/>
      </c>
      <c r="I70" s="2" t="str">
        <f>IF(ISBLANK(Values!E69),"","4730574031")</f>
        <v/>
      </c>
      <c r="J70" s="32" t="str">
        <f>IF(ISBLANK(Values!E69),"",Values!F69 )</f>
        <v/>
      </c>
      <c r="K70" s="28" t="str">
        <f>IF(ISBLANK(Values!E69),"",IF(Values!J69, Values!$B$4, Values!$B$5))</f>
        <v/>
      </c>
      <c r="L70" s="28"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0" t="str">
        <f>IF(ISBLANK(Values!E69),"","Child")</f>
        <v/>
      </c>
      <c r="X70" s="30" t="str">
        <f>IF(ISBLANK(Values!E69),"",Values!$B$13)</f>
        <v/>
      </c>
      <c r="Y70" s="32" t="str">
        <f>IF(ISBLANK(Values!E69),"","Size-Color")</f>
        <v/>
      </c>
      <c r="Z70" s="30" t="str">
        <f>IF(ISBLANK(Values!E69),"","variation")</f>
        <v/>
      </c>
      <c r="AA70" s="2" t="str">
        <f>IF(ISBLANK(Values!E69),"",Values!$B$20)</f>
        <v/>
      </c>
      <c r="AB70" s="2" t="str">
        <f>IF(ISBLANK(Values!E69),"",Values!$B$29)</f>
        <v/>
      </c>
      <c r="AI70" s="35" t="str">
        <f>IF(ISBLANK(Values!E69),"",IF(Values!I69,Values!$B$23,Values!$B$33))</f>
        <v/>
      </c>
      <c r="AJ70" s="33"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8" t="str">
        <f>IF(ISBLANK(Values!E69),"",Values!H69)</f>
        <v/>
      </c>
      <c r="AV70" s="2" t="str">
        <f>IF(ISBLANK(Values!E69),"",IF(Values!J69,"Backlit", "Non-Backlit"))</f>
        <v/>
      </c>
      <c r="BE70" s="2" t="str">
        <f>IF(ISBLANK(Values!E69),"","Professional Audience")</f>
        <v/>
      </c>
      <c r="BF70" s="2" t="str">
        <f>IF(ISBLANK(Values!E69),"","Consumer Audience")</f>
        <v/>
      </c>
      <c r="BG70" s="2" t="str">
        <f>IF(ISBLANK(Values!E69),"","Adults")</f>
        <v/>
      </c>
      <c r="BH70" s="2"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O70" s="2" t="str">
        <f>IF(ISBLANK(Values!E69), "", IF(AND(Values!$B$37=options!$G$2, Values!$C69), "AMAZON_NA", IF(AND(Values!$B$37=options!$G$1, Values!$D69), "AMAZON_EU", "DEFAULT")))</f>
        <v/>
      </c>
      <c r="CP70" s="2" t="str">
        <f>IF(ISBLANK(Values!E69),"",Values!$B$7)</f>
        <v/>
      </c>
      <c r="CQ70" s="2" t="str">
        <f>IF(ISBLANK(Values!E69),"",Values!$B$8)</f>
        <v/>
      </c>
      <c r="CR70" s="2"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 t="str">
        <f>IF(ISBLANK(Values!E69),"","Parts")</f>
        <v/>
      </c>
      <c r="DP70" s="2" t="str">
        <f>IF(ISBLANK(Values!E69),"",Values!$B$31)</f>
        <v/>
      </c>
      <c r="DY70" t="str">
        <f>IF(ISBLANK(Values!$E69), "", "not_applicable")</f>
        <v/>
      </c>
      <c r="EI70" s="2" t="str">
        <f>IF(ISBLANK(Values!E69),"",Values!$B$31)</f>
        <v/>
      </c>
      <c r="ES70" s="2" t="str">
        <f>IF(ISBLANK(Values!E69),"","Amazon Tellus UPS")</f>
        <v/>
      </c>
      <c r="EV70" s="2" t="str">
        <f>IF(ISBLANK(Values!E69),"","New")</f>
        <v/>
      </c>
      <c r="FE70" s="2" t="str">
        <f>IF(ISBLANK(Values!E69),"",IF(CO70&lt;&gt;"DEFAULT", "", 3))</f>
        <v/>
      </c>
      <c r="FH70" s="2" t="str">
        <f>IF(ISBLANK(Values!E69),"","FALSE")</f>
        <v/>
      </c>
      <c r="FI70" s="2" t="str">
        <f>IF(ISBLANK(Values!E69),"","FALSE")</f>
        <v/>
      </c>
      <c r="FJ70" s="2" t="str">
        <f>IF(ISBLANK(Values!E69),"","FALSE")</f>
        <v/>
      </c>
      <c r="FM70" s="2" t="str">
        <f>IF(ISBLANK(Values!E69),"","1")</f>
        <v/>
      </c>
      <c r="FO70" s="28"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 t="str">
        <f>IF(ISBLANK(Values!E70),"",IF(Values!$B$37="EU","computercomponent","computer"))</f>
        <v/>
      </c>
      <c r="B71" s="34" t="str">
        <f>IF(ISBLANK(Values!E70),"",Values!F70)</f>
        <v/>
      </c>
      <c r="C71" s="30" t="str">
        <f>IF(ISBLANK(Values!E70),"","TellusRem")</f>
        <v/>
      </c>
      <c r="D71" s="29" t="str">
        <f>IF(ISBLANK(Values!E70),"",Values!E70)</f>
        <v/>
      </c>
      <c r="E71" s="2" t="str">
        <f>IF(ISBLANK(Values!E70),"","EAN")</f>
        <v/>
      </c>
      <c r="F71" s="28" t="str">
        <f>IF(ISBLANK(Values!E70),"",IF(Values!J70, SUBSTITUTE(Values!$B$1, "{language}", Values!H70) &amp; " " &amp;Values!$B$3, SUBSTITUTE(Values!$B$2, "{language}", Values!$H70) &amp; " " &amp;Values!$B$3))</f>
        <v/>
      </c>
      <c r="G71" s="30" t="str">
        <f>IF(ISBLANK(Values!E70),"","TellusRem")</f>
        <v/>
      </c>
      <c r="H71" s="2" t="str">
        <f>IF(ISBLANK(Values!E70),"",Values!$B$16)</f>
        <v/>
      </c>
      <c r="I71" s="2" t="str">
        <f>IF(ISBLANK(Values!E70),"","4730574031")</f>
        <v/>
      </c>
      <c r="J71" s="32" t="str">
        <f>IF(ISBLANK(Values!E70),"",Values!F70 )</f>
        <v/>
      </c>
      <c r="K71" s="28" t="str">
        <f>IF(ISBLANK(Values!E70),"",IF(Values!J70, Values!$B$4, Values!$B$5))</f>
        <v/>
      </c>
      <c r="L71" s="28"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0" t="str">
        <f>IF(ISBLANK(Values!E70),"","Child")</f>
        <v/>
      </c>
      <c r="X71" s="30" t="str">
        <f>IF(ISBLANK(Values!E70),"",Values!$B$13)</f>
        <v/>
      </c>
      <c r="Y71" s="32" t="str">
        <f>IF(ISBLANK(Values!E70),"","Size-Color")</f>
        <v/>
      </c>
      <c r="Z71" s="30" t="str">
        <f>IF(ISBLANK(Values!E70),"","variation")</f>
        <v/>
      </c>
      <c r="AA71" s="2" t="str">
        <f>IF(ISBLANK(Values!E70),"",Values!$B$20)</f>
        <v/>
      </c>
      <c r="AB71" s="2" t="str">
        <f>IF(ISBLANK(Values!E70),"",Values!$B$29)</f>
        <v/>
      </c>
      <c r="AI71" s="35" t="str">
        <f>IF(ISBLANK(Values!E70),"",IF(Values!I70,Values!$B$23,Values!$B$33))</f>
        <v/>
      </c>
      <c r="AJ71" s="33"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8" t="str">
        <f>IF(ISBLANK(Values!E70),"",Values!H70)</f>
        <v/>
      </c>
      <c r="AV71" s="2" t="str">
        <f>IF(ISBLANK(Values!E70),"",IF(Values!J70,"Backlit", "Non-Backlit"))</f>
        <v/>
      </c>
      <c r="BE71" s="2" t="str">
        <f>IF(ISBLANK(Values!E70),"","Professional Audience")</f>
        <v/>
      </c>
      <c r="BF71" s="2" t="str">
        <f>IF(ISBLANK(Values!E70),"","Consumer Audience")</f>
        <v/>
      </c>
      <c r="BG71" s="2" t="str">
        <f>IF(ISBLANK(Values!E70),"","Adults")</f>
        <v/>
      </c>
      <c r="BH71" s="2"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O71" s="2" t="str">
        <f>IF(ISBLANK(Values!E70), "", IF(AND(Values!$B$37=options!$G$2, Values!$C70), "AMAZON_NA", IF(AND(Values!$B$37=options!$G$1, Values!$D70), "AMAZON_EU", "DEFAULT")))</f>
        <v/>
      </c>
      <c r="CP71" s="2" t="str">
        <f>IF(ISBLANK(Values!E70),"",Values!$B$7)</f>
        <v/>
      </c>
      <c r="CQ71" s="2" t="str">
        <f>IF(ISBLANK(Values!E70),"",Values!$B$8)</f>
        <v/>
      </c>
      <c r="CR71" s="2"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 t="str">
        <f>IF(ISBLANK(Values!E70),"","Parts")</f>
        <v/>
      </c>
      <c r="DP71" s="2" t="str">
        <f>IF(ISBLANK(Values!E70),"",Values!$B$31)</f>
        <v/>
      </c>
      <c r="DY71" t="str">
        <f>IF(ISBLANK(Values!$E70), "", "not_applicable")</f>
        <v/>
      </c>
      <c r="EI71" s="2" t="str">
        <f>IF(ISBLANK(Values!E70),"",Values!$B$31)</f>
        <v/>
      </c>
      <c r="ES71" s="2" t="str">
        <f>IF(ISBLANK(Values!E70),"","Amazon Tellus UPS")</f>
        <v/>
      </c>
      <c r="EV71" s="2" t="str">
        <f>IF(ISBLANK(Values!E70),"","New")</f>
        <v/>
      </c>
      <c r="FE71" s="2" t="str">
        <f>IF(ISBLANK(Values!E70),"",IF(CO71&lt;&gt;"DEFAULT", "", 3))</f>
        <v/>
      </c>
      <c r="FH71" s="2" t="str">
        <f>IF(ISBLANK(Values!E70),"","FALSE")</f>
        <v/>
      </c>
      <c r="FI71" s="2" t="str">
        <f>IF(ISBLANK(Values!E70),"","FALSE")</f>
        <v/>
      </c>
      <c r="FJ71" s="2" t="str">
        <f>IF(ISBLANK(Values!E70),"","FALSE")</f>
        <v/>
      </c>
      <c r="FM71" s="2" t="str">
        <f>IF(ISBLANK(Values!E70),"","1")</f>
        <v/>
      </c>
      <c r="FO71" s="28"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 t="str">
        <f>IF(ISBLANK(Values!E71),"",IF(Values!$B$37="EU","computercomponent","computer"))</f>
        <v/>
      </c>
      <c r="B72" s="34" t="str">
        <f>IF(ISBLANK(Values!E71),"",Values!F71)</f>
        <v/>
      </c>
      <c r="C72" s="30" t="str">
        <f>IF(ISBLANK(Values!E71),"","TellusRem")</f>
        <v/>
      </c>
      <c r="D72" s="29" t="str">
        <f>IF(ISBLANK(Values!E71),"",Values!E71)</f>
        <v/>
      </c>
      <c r="E72" s="2" t="str">
        <f>IF(ISBLANK(Values!E71),"","EAN")</f>
        <v/>
      </c>
      <c r="F72" s="28" t="str">
        <f>IF(ISBLANK(Values!E71),"",IF(Values!J71, SUBSTITUTE(Values!$B$1, "{language}", Values!H71) &amp; " " &amp;Values!$B$3, SUBSTITUTE(Values!$B$2, "{language}", Values!$H71) &amp; " " &amp;Values!$B$3))</f>
        <v/>
      </c>
      <c r="G72" s="30" t="str">
        <f>IF(ISBLANK(Values!E71),"","TellusRem")</f>
        <v/>
      </c>
      <c r="H72" s="2" t="str">
        <f>IF(ISBLANK(Values!E71),"",Values!$B$16)</f>
        <v/>
      </c>
      <c r="I72" s="2" t="str">
        <f>IF(ISBLANK(Values!E71),"","4730574031")</f>
        <v/>
      </c>
      <c r="J72" s="32" t="str">
        <f>IF(ISBLANK(Values!E71),"",Values!F71 )</f>
        <v/>
      </c>
      <c r="K72" s="28" t="str">
        <f>IF(ISBLANK(Values!E71),"",IF(Values!J71, Values!$B$4, Values!$B$5))</f>
        <v/>
      </c>
      <c r="L72" s="28"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0" t="str">
        <f>IF(ISBLANK(Values!E71),"","Child")</f>
        <v/>
      </c>
      <c r="X72" s="30" t="str">
        <f>IF(ISBLANK(Values!E71),"",Values!$B$13)</f>
        <v/>
      </c>
      <c r="Y72" s="32" t="str">
        <f>IF(ISBLANK(Values!E71),"","Size-Color")</f>
        <v/>
      </c>
      <c r="Z72" s="30" t="str">
        <f>IF(ISBLANK(Values!E71),"","variation")</f>
        <v/>
      </c>
      <c r="AA72" s="2" t="str">
        <f>IF(ISBLANK(Values!E71),"",Values!$B$20)</f>
        <v/>
      </c>
      <c r="AB72" s="2" t="str">
        <f>IF(ISBLANK(Values!E71),"",Values!$B$29)</f>
        <v/>
      </c>
      <c r="AI72" s="35" t="str">
        <f>IF(ISBLANK(Values!E71),"",IF(Values!I71,Values!$B$23,Values!$B$33))</f>
        <v/>
      </c>
      <c r="AJ72" s="33"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8" t="str">
        <f>IF(ISBLANK(Values!E71),"",Values!H71)</f>
        <v/>
      </c>
      <c r="AV72" s="2" t="str">
        <f>IF(ISBLANK(Values!E71),"",IF(Values!J71,"Backlit", "Non-Backlit"))</f>
        <v/>
      </c>
      <c r="BE72" s="2" t="str">
        <f>IF(ISBLANK(Values!E71),"","Professional Audience")</f>
        <v/>
      </c>
      <c r="BF72" s="2" t="str">
        <f>IF(ISBLANK(Values!E71),"","Consumer Audience")</f>
        <v/>
      </c>
      <c r="BG72" s="2" t="str">
        <f>IF(ISBLANK(Values!E71),"","Adults")</f>
        <v/>
      </c>
      <c r="BH72" s="2"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O72" s="2" t="str">
        <f>IF(ISBLANK(Values!E71), "", IF(AND(Values!$B$37=options!$G$2, Values!$C71), "AMAZON_NA", IF(AND(Values!$B$37=options!$G$1, Values!$D71), "AMAZON_EU", "DEFAULT")))</f>
        <v/>
      </c>
      <c r="CP72" s="2" t="str">
        <f>IF(ISBLANK(Values!E71),"",Values!$B$7)</f>
        <v/>
      </c>
      <c r="CQ72" s="2" t="str">
        <f>IF(ISBLANK(Values!E71),"",Values!$B$8)</f>
        <v/>
      </c>
      <c r="CR72" s="2"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 t="str">
        <f>IF(ISBLANK(Values!E71),"","Parts")</f>
        <v/>
      </c>
      <c r="DP72" s="2" t="str">
        <f>IF(ISBLANK(Values!E71),"",Values!$B$31)</f>
        <v/>
      </c>
      <c r="DY72" t="str">
        <f>IF(ISBLANK(Values!$E71), "", "not_applicable")</f>
        <v/>
      </c>
      <c r="EI72" s="2" t="str">
        <f>IF(ISBLANK(Values!E71),"",Values!$B$31)</f>
        <v/>
      </c>
      <c r="ES72" s="2" t="str">
        <f>IF(ISBLANK(Values!E71),"","Amazon Tellus UPS")</f>
        <v/>
      </c>
      <c r="EV72" s="2" t="str">
        <f>IF(ISBLANK(Values!E71),"","New")</f>
        <v/>
      </c>
      <c r="FE72" s="2" t="str">
        <f>IF(ISBLANK(Values!E71),"",IF(CO72&lt;&gt;"DEFAULT", "", 3))</f>
        <v/>
      </c>
      <c r="FH72" s="2" t="str">
        <f>IF(ISBLANK(Values!E71),"","FALSE")</f>
        <v/>
      </c>
      <c r="FI72" s="2" t="str">
        <f>IF(ISBLANK(Values!E71),"","FALSE")</f>
        <v/>
      </c>
      <c r="FJ72" s="2" t="str">
        <f>IF(ISBLANK(Values!E71),"","FALSE")</f>
        <v/>
      </c>
      <c r="FM72" s="2" t="str">
        <f>IF(ISBLANK(Values!E71),"","1")</f>
        <v/>
      </c>
      <c r="FO72" s="28"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 t="str">
        <f>IF(ISBLANK(Values!E72),"",IF(Values!$B$37="EU","computercomponent","computer"))</f>
        <v/>
      </c>
      <c r="B73" s="34" t="str">
        <f>IF(ISBLANK(Values!E72),"",Values!F72)</f>
        <v/>
      </c>
      <c r="C73" s="30" t="str">
        <f>IF(ISBLANK(Values!E72),"","TellusRem")</f>
        <v/>
      </c>
      <c r="D73" s="29" t="str">
        <f>IF(ISBLANK(Values!E72),"",Values!E72)</f>
        <v/>
      </c>
      <c r="E73" s="2" t="str">
        <f>IF(ISBLANK(Values!E72),"","EAN")</f>
        <v/>
      </c>
      <c r="F73" s="28" t="str">
        <f>IF(ISBLANK(Values!E72),"",IF(Values!J72, SUBSTITUTE(Values!$B$1, "{language}", Values!H72) &amp; " " &amp;Values!$B$3, SUBSTITUTE(Values!$B$2, "{language}", Values!$H72) &amp; " " &amp;Values!$B$3))</f>
        <v/>
      </c>
      <c r="G73" s="30" t="str">
        <f>IF(ISBLANK(Values!E72),"","TellusRem")</f>
        <v/>
      </c>
      <c r="H73" s="2" t="str">
        <f>IF(ISBLANK(Values!E72),"",Values!$B$16)</f>
        <v/>
      </c>
      <c r="I73" s="2" t="str">
        <f>IF(ISBLANK(Values!E72),"","4730574031")</f>
        <v/>
      </c>
      <c r="J73" s="32" t="str">
        <f>IF(ISBLANK(Values!E72),"",Values!F72 )</f>
        <v/>
      </c>
      <c r="K73" s="28" t="str">
        <f>IF(ISBLANK(Values!E72),"",IF(Values!J72, Values!$B$4, Values!$B$5))</f>
        <v/>
      </c>
      <c r="L73" s="28"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0" t="str">
        <f>IF(ISBLANK(Values!E72),"","Child")</f>
        <v/>
      </c>
      <c r="X73" s="30" t="str">
        <f>IF(ISBLANK(Values!E72),"",Values!$B$13)</f>
        <v/>
      </c>
      <c r="Y73" s="32" t="str">
        <f>IF(ISBLANK(Values!E72),"","Size-Color")</f>
        <v/>
      </c>
      <c r="Z73" s="30" t="str">
        <f>IF(ISBLANK(Values!E72),"","variation")</f>
        <v/>
      </c>
      <c r="AA73" s="2" t="str">
        <f>IF(ISBLANK(Values!E72),"",Values!$B$20)</f>
        <v/>
      </c>
      <c r="AB73" s="2" t="str">
        <f>IF(ISBLANK(Values!E72),"",Values!$B$29)</f>
        <v/>
      </c>
      <c r="AI73" s="35" t="str">
        <f>IF(ISBLANK(Values!E72),"",IF(Values!I72,Values!$B$23,Values!$B$33))</f>
        <v/>
      </c>
      <c r="AJ73" s="33"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8" t="str">
        <f>IF(ISBLANK(Values!E72),"",Values!H72)</f>
        <v/>
      </c>
      <c r="AV73" s="2" t="str">
        <f>IF(ISBLANK(Values!E72),"",IF(Values!J72,"Backlit", "Non-Backlit"))</f>
        <v/>
      </c>
      <c r="BE73" s="2" t="str">
        <f>IF(ISBLANK(Values!E72),"","Professional Audience")</f>
        <v/>
      </c>
      <c r="BF73" s="2" t="str">
        <f>IF(ISBLANK(Values!E72),"","Consumer Audience")</f>
        <v/>
      </c>
      <c r="BG73" s="2" t="str">
        <f>IF(ISBLANK(Values!E72),"","Adults")</f>
        <v/>
      </c>
      <c r="BH73" s="2"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O73" s="2" t="str">
        <f>IF(ISBLANK(Values!E72), "", IF(AND(Values!$B$37=options!$G$2, Values!$C72), "AMAZON_NA", IF(AND(Values!$B$37=options!$G$1, Values!$D72), "AMAZON_EU", "DEFAULT")))</f>
        <v/>
      </c>
      <c r="CP73" s="2" t="str">
        <f>IF(ISBLANK(Values!E72),"",Values!$B$7)</f>
        <v/>
      </c>
      <c r="CQ73" s="2" t="str">
        <f>IF(ISBLANK(Values!E72),"",Values!$B$8)</f>
        <v/>
      </c>
      <c r="CR73" s="2"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 t="str">
        <f>IF(ISBLANK(Values!E72),"","Parts")</f>
        <v/>
      </c>
      <c r="DP73" s="2" t="str">
        <f>IF(ISBLANK(Values!E72),"",Values!$B$31)</f>
        <v/>
      </c>
      <c r="DY73" t="str">
        <f>IF(ISBLANK(Values!$E72), "", "not_applicable")</f>
        <v/>
      </c>
      <c r="EI73" s="2" t="str">
        <f>IF(ISBLANK(Values!E72),"",Values!$B$31)</f>
        <v/>
      </c>
      <c r="ES73" s="2" t="str">
        <f>IF(ISBLANK(Values!E72),"","Amazon Tellus UPS")</f>
        <v/>
      </c>
      <c r="EV73" s="2" t="str">
        <f>IF(ISBLANK(Values!E72),"","New")</f>
        <v/>
      </c>
      <c r="FE73" s="2" t="str">
        <f>IF(ISBLANK(Values!E72),"",IF(CO73&lt;&gt;"DEFAULT", "", 3))</f>
        <v/>
      </c>
      <c r="FH73" s="2" t="str">
        <f>IF(ISBLANK(Values!E72),"","FALSE")</f>
        <v/>
      </c>
      <c r="FI73" s="2" t="str">
        <f>IF(ISBLANK(Values!E72),"","FALSE")</f>
        <v/>
      </c>
      <c r="FJ73" s="2" t="str">
        <f>IF(ISBLANK(Values!E72),"","FALSE")</f>
        <v/>
      </c>
      <c r="FM73" s="2" t="str">
        <f>IF(ISBLANK(Values!E72),"","1")</f>
        <v/>
      </c>
      <c r="FO73" s="28"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 t="str">
        <f>IF(ISBLANK(Values!E73),"",IF(Values!$B$37="EU","computercomponent","computer"))</f>
        <v/>
      </c>
      <c r="B74" s="34" t="str">
        <f>IF(ISBLANK(Values!E73),"",Values!F73)</f>
        <v/>
      </c>
      <c r="C74" s="30" t="str">
        <f>IF(ISBLANK(Values!E73),"","TellusRem")</f>
        <v/>
      </c>
      <c r="D74" s="29" t="str">
        <f>IF(ISBLANK(Values!E73),"",Values!E73)</f>
        <v/>
      </c>
      <c r="E74" s="2" t="str">
        <f>IF(ISBLANK(Values!E73),"","EAN")</f>
        <v/>
      </c>
      <c r="F74" s="28" t="str">
        <f>IF(ISBLANK(Values!E73),"",IF(Values!J73, SUBSTITUTE(Values!$B$1, "{language}", Values!H73) &amp; " " &amp;Values!$B$3, SUBSTITUTE(Values!$B$2, "{language}", Values!$H73) &amp; " " &amp;Values!$B$3))</f>
        <v/>
      </c>
      <c r="G74" s="30" t="str">
        <f>IF(ISBLANK(Values!E73),"","TellusRem")</f>
        <v/>
      </c>
      <c r="H74" s="2" t="str">
        <f>IF(ISBLANK(Values!E73),"",Values!$B$16)</f>
        <v/>
      </c>
      <c r="I74" s="2" t="str">
        <f>IF(ISBLANK(Values!E73),"","4730574031")</f>
        <v/>
      </c>
      <c r="J74" s="32" t="str">
        <f>IF(ISBLANK(Values!E73),"",Values!F73 )</f>
        <v/>
      </c>
      <c r="K74" s="28" t="str">
        <f>IF(ISBLANK(Values!E73),"",IF(Values!J73, Values!$B$4, Values!$B$5))</f>
        <v/>
      </c>
      <c r="L74" s="28"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0" t="str">
        <f>IF(ISBLANK(Values!E73),"","Child")</f>
        <v/>
      </c>
      <c r="X74" s="30" t="str">
        <f>IF(ISBLANK(Values!E73),"",Values!$B$13)</f>
        <v/>
      </c>
      <c r="Y74" s="32" t="str">
        <f>IF(ISBLANK(Values!E73),"","Size-Color")</f>
        <v/>
      </c>
      <c r="Z74" s="30" t="str">
        <f>IF(ISBLANK(Values!E73),"","variation")</f>
        <v/>
      </c>
      <c r="AA74" s="2" t="str">
        <f>IF(ISBLANK(Values!E73),"",Values!$B$20)</f>
        <v/>
      </c>
      <c r="AB74" s="2" t="str">
        <f>IF(ISBLANK(Values!E73),"",Values!$B$29)</f>
        <v/>
      </c>
      <c r="AI74" s="35" t="str">
        <f>IF(ISBLANK(Values!E73),"",IF(Values!I73,Values!$B$23,Values!$B$33))</f>
        <v/>
      </c>
      <c r="AJ74" s="33"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8" t="str">
        <f>IF(ISBLANK(Values!E73),"",Values!H73)</f>
        <v/>
      </c>
      <c r="AV74" s="2" t="str">
        <f>IF(ISBLANK(Values!E73),"",IF(Values!J73,"Backlit", "Non-Backlit"))</f>
        <v/>
      </c>
      <c r="BE74" s="2" t="str">
        <f>IF(ISBLANK(Values!E73),"","Professional Audience")</f>
        <v/>
      </c>
      <c r="BF74" s="2" t="str">
        <f>IF(ISBLANK(Values!E73),"","Consumer Audience")</f>
        <v/>
      </c>
      <c r="BG74" s="2" t="str">
        <f>IF(ISBLANK(Values!E73),"","Adults")</f>
        <v/>
      </c>
      <c r="BH74" s="2"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O74" s="2" t="str">
        <f>IF(ISBLANK(Values!E73), "", IF(AND(Values!$B$37=options!$G$2, Values!$C73), "AMAZON_NA", IF(AND(Values!$B$37=options!$G$1, Values!$D73), "AMAZON_EU", "DEFAULT")))</f>
        <v/>
      </c>
      <c r="CP74" s="2" t="str">
        <f>IF(ISBLANK(Values!E73),"",Values!$B$7)</f>
        <v/>
      </c>
      <c r="CQ74" s="2" t="str">
        <f>IF(ISBLANK(Values!E73),"",Values!$B$8)</f>
        <v/>
      </c>
      <c r="CR74" s="2"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 t="str">
        <f>IF(ISBLANK(Values!E73),"","Parts")</f>
        <v/>
      </c>
      <c r="DP74" s="2" t="str">
        <f>IF(ISBLANK(Values!E73),"",Values!$B$31)</f>
        <v/>
      </c>
      <c r="DY74" t="str">
        <f>IF(ISBLANK(Values!$E73), "", "not_applicable")</f>
        <v/>
      </c>
      <c r="EI74" s="2" t="str">
        <f>IF(ISBLANK(Values!E73),"",Values!$B$31)</f>
        <v/>
      </c>
      <c r="ES74" s="2" t="str">
        <f>IF(ISBLANK(Values!E73),"","Amazon Tellus UPS")</f>
        <v/>
      </c>
      <c r="EV74" s="2" t="str">
        <f>IF(ISBLANK(Values!E73),"","New")</f>
        <v/>
      </c>
      <c r="FE74" s="2" t="str">
        <f>IF(ISBLANK(Values!E73),"",IF(CO74&lt;&gt;"DEFAULT", "", 3))</f>
        <v/>
      </c>
      <c r="FH74" s="2" t="str">
        <f>IF(ISBLANK(Values!E73),"","FALSE")</f>
        <v/>
      </c>
      <c r="FI74" s="2" t="str">
        <f>IF(ISBLANK(Values!E73),"","FALSE")</f>
        <v/>
      </c>
      <c r="FJ74" s="2" t="str">
        <f>IF(ISBLANK(Values!E73),"","FALSE")</f>
        <v/>
      </c>
      <c r="FM74" s="2" t="str">
        <f>IF(ISBLANK(Values!E73),"","1")</f>
        <v/>
      </c>
      <c r="FO74" s="28"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 t="str">
        <f>IF(ISBLANK(Values!E74),"",IF(Values!$B$37="EU","computercomponent","computer"))</f>
        <v/>
      </c>
      <c r="B75" s="34" t="str">
        <f>IF(ISBLANK(Values!E74),"",Values!F74)</f>
        <v/>
      </c>
      <c r="C75" s="30" t="str">
        <f>IF(ISBLANK(Values!E74),"","TellusRem")</f>
        <v/>
      </c>
      <c r="D75" s="29" t="str">
        <f>IF(ISBLANK(Values!E74),"",Values!E74)</f>
        <v/>
      </c>
      <c r="E75" s="2" t="str">
        <f>IF(ISBLANK(Values!E74),"","EAN")</f>
        <v/>
      </c>
      <c r="F75" s="28" t="str">
        <f>IF(ISBLANK(Values!E74),"",IF(Values!J74, SUBSTITUTE(Values!$B$1, "{language}", Values!H74) &amp; " " &amp;Values!$B$3, SUBSTITUTE(Values!$B$2, "{language}", Values!$H74) &amp; " " &amp;Values!$B$3))</f>
        <v/>
      </c>
      <c r="G75" s="30" t="str">
        <f>IF(ISBLANK(Values!E74),"","TellusRem")</f>
        <v/>
      </c>
      <c r="H75" s="2" t="str">
        <f>IF(ISBLANK(Values!E74),"",Values!$B$16)</f>
        <v/>
      </c>
      <c r="I75" s="2" t="str">
        <f>IF(ISBLANK(Values!E74),"","4730574031")</f>
        <v/>
      </c>
      <c r="J75" s="32" t="str">
        <f>IF(ISBLANK(Values!E74),"",Values!F74 )</f>
        <v/>
      </c>
      <c r="K75" s="28" t="str">
        <f>IF(ISBLANK(Values!E74),"",IF(Values!J74, Values!$B$4, Values!$B$5))</f>
        <v/>
      </c>
      <c r="L75" s="28"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0" t="str">
        <f>IF(ISBLANK(Values!E74),"","Child")</f>
        <v/>
      </c>
      <c r="X75" s="30" t="str">
        <f>IF(ISBLANK(Values!E74),"",Values!$B$13)</f>
        <v/>
      </c>
      <c r="Y75" s="32" t="str">
        <f>IF(ISBLANK(Values!E74),"","Size-Color")</f>
        <v/>
      </c>
      <c r="Z75" s="30" t="str">
        <f>IF(ISBLANK(Values!E74),"","variation")</f>
        <v/>
      </c>
      <c r="AA75" s="2" t="str">
        <f>IF(ISBLANK(Values!E74),"",Values!$B$20)</f>
        <v/>
      </c>
      <c r="AB75" s="2" t="str">
        <f>IF(ISBLANK(Values!E74),"",Values!$B$29)</f>
        <v/>
      </c>
      <c r="AI75" s="35" t="str">
        <f>IF(ISBLANK(Values!E74),"",IF(Values!I74,Values!$B$23,Values!$B$33))</f>
        <v/>
      </c>
      <c r="AJ75" s="33"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8" t="str">
        <f>IF(ISBLANK(Values!E74),"",Values!H74)</f>
        <v/>
      </c>
      <c r="AV75" s="2" t="str">
        <f>IF(ISBLANK(Values!E74),"",IF(Values!J74,"Backlit", "Non-Backlit"))</f>
        <v/>
      </c>
      <c r="BE75" s="2" t="str">
        <f>IF(ISBLANK(Values!E74),"","Professional Audience")</f>
        <v/>
      </c>
      <c r="BF75" s="2" t="str">
        <f>IF(ISBLANK(Values!E74),"","Consumer Audience")</f>
        <v/>
      </c>
      <c r="BG75" s="2" t="str">
        <f>IF(ISBLANK(Values!E74),"","Adults")</f>
        <v/>
      </c>
      <c r="BH75" s="2"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O75" s="2" t="str">
        <f>IF(ISBLANK(Values!E74), "", IF(AND(Values!$B$37=options!$G$2, Values!$C74), "AMAZON_NA", IF(AND(Values!$B$37=options!$G$1, Values!$D74), "AMAZON_EU", "DEFAULT")))</f>
        <v/>
      </c>
      <c r="CP75" s="2" t="str">
        <f>IF(ISBLANK(Values!E74),"",Values!$B$7)</f>
        <v/>
      </c>
      <c r="CQ75" s="2" t="str">
        <f>IF(ISBLANK(Values!E74),"",Values!$B$8)</f>
        <v/>
      </c>
      <c r="CR75" s="2"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 t="str">
        <f>IF(ISBLANK(Values!E74),"","Parts")</f>
        <v/>
      </c>
      <c r="DP75" s="2" t="str">
        <f>IF(ISBLANK(Values!E74),"",Values!$B$31)</f>
        <v/>
      </c>
      <c r="DY75" t="str">
        <f>IF(ISBLANK(Values!$E74), "", "not_applicable")</f>
        <v/>
      </c>
      <c r="EI75" s="2" t="str">
        <f>IF(ISBLANK(Values!E74),"",Values!$B$31)</f>
        <v/>
      </c>
      <c r="ES75" s="2" t="str">
        <f>IF(ISBLANK(Values!E74),"","Amazon Tellus UPS")</f>
        <v/>
      </c>
      <c r="EV75" s="2" t="str">
        <f>IF(ISBLANK(Values!E74),"","New")</f>
        <v/>
      </c>
      <c r="FE75" s="2" t="str">
        <f>IF(ISBLANK(Values!E74),"",IF(CO75&lt;&gt;"DEFAULT", "", 3))</f>
        <v/>
      </c>
      <c r="FH75" s="2" t="str">
        <f>IF(ISBLANK(Values!E74),"","FALSE")</f>
        <v/>
      </c>
      <c r="FI75" s="2" t="str">
        <f>IF(ISBLANK(Values!E74),"","FALSE")</f>
        <v/>
      </c>
      <c r="FJ75" s="2" t="str">
        <f>IF(ISBLANK(Values!E74),"","FALSE")</f>
        <v/>
      </c>
      <c r="FM75" s="2" t="str">
        <f>IF(ISBLANK(Values!E74),"","1")</f>
        <v/>
      </c>
      <c r="FO75" s="28"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 t="str">
        <f>IF(ISBLANK(Values!E75),"",IF(Values!$B$37="EU","computercomponent","computer"))</f>
        <v/>
      </c>
      <c r="B76" s="34" t="str">
        <f>IF(ISBLANK(Values!E75),"",Values!F75)</f>
        <v/>
      </c>
      <c r="C76" s="30" t="str">
        <f>IF(ISBLANK(Values!E75),"","TellusRem")</f>
        <v/>
      </c>
      <c r="D76" s="29" t="str">
        <f>IF(ISBLANK(Values!E75),"",Values!E75)</f>
        <v/>
      </c>
      <c r="E76" s="2" t="str">
        <f>IF(ISBLANK(Values!E75),"","EAN")</f>
        <v/>
      </c>
      <c r="F76" s="28" t="str">
        <f>IF(ISBLANK(Values!E75),"",IF(Values!J75, SUBSTITUTE(Values!$B$1, "{language}", Values!H75) &amp; " " &amp;Values!$B$3, SUBSTITUTE(Values!$B$2, "{language}", Values!$H75) &amp; " " &amp;Values!$B$3))</f>
        <v/>
      </c>
      <c r="G76" s="30" t="str">
        <f>IF(ISBLANK(Values!E75),"","TellusRem")</f>
        <v/>
      </c>
      <c r="H76" s="2" t="str">
        <f>IF(ISBLANK(Values!E75),"",Values!$B$16)</f>
        <v/>
      </c>
      <c r="I76" s="2" t="str">
        <f>IF(ISBLANK(Values!E75),"","4730574031")</f>
        <v/>
      </c>
      <c r="J76" s="32" t="str">
        <f>IF(ISBLANK(Values!E75),"",Values!F75 )</f>
        <v/>
      </c>
      <c r="K76" s="28" t="str">
        <f>IF(ISBLANK(Values!E75),"",IF(Values!J75, Values!$B$4, Values!$B$5))</f>
        <v/>
      </c>
      <c r="L76" s="28"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0" t="str">
        <f>IF(ISBLANK(Values!E75),"","Child")</f>
        <v/>
      </c>
      <c r="X76" s="30" t="str">
        <f>IF(ISBLANK(Values!E75),"",Values!$B$13)</f>
        <v/>
      </c>
      <c r="Y76" s="32" t="str">
        <f>IF(ISBLANK(Values!E75),"","Size-Color")</f>
        <v/>
      </c>
      <c r="Z76" s="30" t="str">
        <f>IF(ISBLANK(Values!E75),"","variation")</f>
        <v/>
      </c>
      <c r="AA76" s="2" t="str">
        <f>IF(ISBLANK(Values!E75),"",Values!$B$20)</f>
        <v/>
      </c>
      <c r="AB76" s="2" t="str">
        <f>IF(ISBLANK(Values!E75),"",Values!$B$29)</f>
        <v/>
      </c>
      <c r="AI76" s="35" t="str">
        <f>IF(ISBLANK(Values!E75),"",IF(Values!I75,Values!$B$23,Values!$B$33))</f>
        <v/>
      </c>
      <c r="AJ76" s="33"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8" t="str">
        <f>IF(ISBLANK(Values!E75),"",Values!H75)</f>
        <v/>
      </c>
      <c r="AV76" s="2" t="str">
        <f>IF(ISBLANK(Values!E75),"",IF(Values!J75,"Backlit", "Non-Backlit"))</f>
        <v/>
      </c>
      <c r="BE76" s="2" t="str">
        <f>IF(ISBLANK(Values!E75),"","Professional Audience")</f>
        <v/>
      </c>
      <c r="BF76" s="2" t="str">
        <f>IF(ISBLANK(Values!E75),"","Consumer Audience")</f>
        <v/>
      </c>
      <c r="BG76" s="2" t="str">
        <f>IF(ISBLANK(Values!E75),"","Adults")</f>
        <v/>
      </c>
      <c r="BH76" s="2"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O76" s="2" t="str">
        <f>IF(ISBLANK(Values!E75), "", IF(AND(Values!$B$37=options!$G$2, Values!$C75), "AMAZON_NA", IF(AND(Values!$B$37=options!$G$1, Values!$D75), "AMAZON_EU", "DEFAULT")))</f>
        <v/>
      </c>
      <c r="CP76" s="2" t="str">
        <f>IF(ISBLANK(Values!E75),"",Values!$B$7)</f>
        <v/>
      </c>
      <c r="CQ76" s="2" t="str">
        <f>IF(ISBLANK(Values!E75),"",Values!$B$8)</f>
        <v/>
      </c>
      <c r="CR76" s="2"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 t="str">
        <f>IF(ISBLANK(Values!E75),"","Parts")</f>
        <v/>
      </c>
      <c r="DP76" s="2" t="str">
        <f>IF(ISBLANK(Values!E75),"",Values!$B$31)</f>
        <v/>
      </c>
      <c r="DY76" t="str">
        <f>IF(ISBLANK(Values!$E75), "", "not_applicable")</f>
        <v/>
      </c>
      <c r="EI76" s="2" t="str">
        <f>IF(ISBLANK(Values!E75),"",Values!$B$31)</f>
        <v/>
      </c>
      <c r="ES76" s="2" t="str">
        <f>IF(ISBLANK(Values!E75),"","Amazon Tellus UPS")</f>
        <v/>
      </c>
      <c r="EV76" s="2" t="str">
        <f>IF(ISBLANK(Values!E75),"","New")</f>
        <v/>
      </c>
      <c r="FE76" s="2" t="str">
        <f>IF(ISBLANK(Values!E75),"",IF(CO76&lt;&gt;"DEFAULT", "", 3))</f>
        <v/>
      </c>
      <c r="FH76" s="2" t="str">
        <f>IF(ISBLANK(Values!E75),"","FALSE")</f>
        <v/>
      </c>
      <c r="FI76" s="2" t="str">
        <f>IF(ISBLANK(Values!E75),"","FALSE")</f>
        <v/>
      </c>
      <c r="FJ76" s="2" t="str">
        <f>IF(ISBLANK(Values!E75),"","FALSE")</f>
        <v/>
      </c>
      <c r="FM76" s="2" t="str">
        <f>IF(ISBLANK(Values!E75),"","1")</f>
        <v/>
      </c>
      <c r="FO76" s="28"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 t="str">
        <f>IF(ISBLANK(Values!E76),"",IF(Values!$B$37="EU","computercomponent","computer"))</f>
        <v/>
      </c>
      <c r="B77" s="34" t="str">
        <f>IF(ISBLANK(Values!E76),"",Values!F76)</f>
        <v/>
      </c>
      <c r="C77" s="30" t="str">
        <f>IF(ISBLANK(Values!E76),"","TellusRem")</f>
        <v/>
      </c>
      <c r="D77" s="29" t="str">
        <f>IF(ISBLANK(Values!E76),"",Values!E76)</f>
        <v/>
      </c>
      <c r="E77" s="2" t="str">
        <f>IF(ISBLANK(Values!E76),"","EAN")</f>
        <v/>
      </c>
      <c r="F77" s="28" t="str">
        <f>IF(ISBLANK(Values!E76),"",IF(Values!J76, SUBSTITUTE(Values!$B$1, "{language}", Values!H76) &amp; " " &amp;Values!$B$3, SUBSTITUTE(Values!$B$2, "{language}", Values!$H76) &amp; " " &amp;Values!$B$3))</f>
        <v/>
      </c>
      <c r="G77" s="30" t="str">
        <f>IF(ISBLANK(Values!E76),"","TellusRem")</f>
        <v/>
      </c>
      <c r="H77" s="2" t="str">
        <f>IF(ISBLANK(Values!E76),"",Values!$B$16)</f>
        <v/>
      </c>
      <c r="I77" s="2" t="str">
        <f>IF(ISBLANK(Values!E76),"","4730574031")</f>
        <v/>
      </c>
      <c r="J77" s="32" t="str">
        <f>IF(ISBLANK(Values!E76),"",Values!F76 )</f>
        <v/>
      </c>
      <c r="K77" s="28" t="str">
        <f>IF(ISBLANK(Values!E76),"",IF(Values!J76, Values!$B$4, Values!$B$5))</f>
        <v/>
      </c>
      <c r="L77" s="28"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0" t="str">
        <f>IF(ISBLANK(Values!E76),"","Child")</f>
        <v/>
      </c>
      <c r="X77" s="30" t="str">
        <f>IF(ISBLANK(Values!E76),"",Values!$B$13)</f>
        <v/>
      </c>
      <c r="Y77" s="32" t="str">
        <f>IF(ISBLANK(Values!E76),"","Size-Color")</f>
        <v/>
      </c>
      <c r="Z77" s="30" t="str">
        <f>IF(ISBLANK(Values!E76),"","variation")</f>
        <v/>
      </c>
      <c r="AA77" s="2" t="str">
        <f>IF(ISBLANK(Values!E76),"",Values!$B$20)</f>
        <v/>
      </c>
      <c r="AB77" s="2" t="str">
        <f>IF(ISBLANK(Values!E76),"",Values!$B$29)</f>
        <v/>
      </c>
      <c r="AI77" s="35" t="str">
        <f>IF(ISBLANK(Values!E76),"",IF(Values!I76,Values!$B$23,Values!$B$33))</f>
        <v/>
      </c>
      <c r="AJ77" s="33"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8" t="str">
        <f>IF(ISBLANK(Values!E76),"",Values!H76)</f>
        <v/>
      </c>
      <c r="AV77" s="2" t="str">
        <f>IF(ISBLANK(Values!E76),"",IF(Values!J76,"Backlit", "Non-Backlit"))</f>
        <v/>
      </c>
      <c r="BE77" s="2" t="str">
        <f>IF(ISBLANK(Values!E76),"","Professional Audience")</f>
        <v/>
      </c>
      <c r="BF77" s="2" t="str">
        <f>IF(ISBLANK(Values!E76),"","Consumer Audience")</f>
        <v/>
      </c>
      <c r="BG77" s="2" t="str">
        <f>IF(ISBLANK(Values!E76),"","Adults")</f>
        <v/>
      </c>
      <c r="BH77" s="2"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O77" s="2" t="str">
        <f>IF(ISBLANK(Values!E76), "", IF(AND(Values!$B$37=options!$G$2, Values!$C76), "AMAZON_NA", IF(AND(Values!$B$37=options!$G$1, Values!$D76), "AMAZON_EU", "DEFAULT")))</f>
        <v/>
      </c>
      <c r="CP77" s="2" t="str">
        <f>IF(ISBLANK(Values!E76),"",Values!$B$7)</f>
        <v/>
      </c>
      <c r="CQ77" s="2" t="str">
        <f>IF(ISBLANK(Values!E76),"",Values!$B$8)</f>
        <v/>
      </c>
      <c r="CR77" s="2"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 t="str">
        <f>IF(ISBLANK(Values!E76),"","Parts")</f>
        <v/>
      </c>
      <c r="DP77" s="2" t="str">
        <f>IF(ISBLANK(Values!E76),"",Values!$B$31)</f>
        <v/>
      </c>
      <c r="DY77" t="str">
        <f>IF(ISBLANK(Values!$E76), "", "not_applicable")</f>
        <v/>
      </c>
      <c r="EI77" s="2" t="str">
        <f>IF(ISBLANK(Values!E76),"",Values!$B$31)</f>
        <v/>
      </c>
      <c r="ES77" s="2" t="str">
        <f>IF(ISBLANK(Values!E76),"","Amazon Tellus UPS")</f>
        <v/>
      </c>
      <c r="EV77" s="2" t="str">
        <f>IF(ISBLANK(Values!E76),"","New")</f>
        <v/>
      </c>
      <c r="FE77" s="2" t="str">
        <f>IF(ISBLANK(Values!E76),"",IF(CO77&lt;&gt;"DEFAULT", "", 3))</f>
        <v/>
      </c>
      <c r="FH77" s="2" t="str">
        <f>IF(ISBLANK(Values!E76),"","FALSE")</f>
        <v/>
      </c>
      <c r="FI77" s="2" t="str">
        <f>IF(ISBLANK(Values!E76),"","FALSE")</f>
        <v/>
      </c>
      <c r="FJ77" s="2" t="str">
        <f>IF(ISBLANK(Values!E76),"","FALSE")</f>
        <v/>
      </c>
      <c r="FM77" s="2" t="str">
        <f>IF(ISBLANK(Values!E76),"","1")</f>
        <v/>
      </c>
      <c r="FO77" s="28"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 t="str">
        <f>IF(ISBLANK(Values!E77),"",IF(Values!$B$37="EU","computercomponent","computer"))</f>
        <v/>
      </c>
      <c r="B78" s="34" t="str">
        <f>IF(ISBLANK(Values!E77),"",Values!F77)</f>
        <v/>
      </c>
      <c r="C78" s="30" t="str">
        <f>IF(ISBLANK(Values!E77),"","TellusRem")</f>
        <v/>
      </c>
      <c r="D78" s="29" t="str">
        <f>IF(ISBLANK(Values!E77),"",Values!E77)</f>
        <v/>
      </c>
      <c r="E78" s="2" t="str">
        <f>IF(ISBLANK(Values!E77),"","EAN")</f>
        <v/>
      </c>
      <c r="F78" s="28" t="str">
        <f>IF(ISBLANK(Values!E77),"",IF(Values!J77, SUBSTITUTE(Values!$B$1, "{language}", Values!H77) &amp; " " &amp;Values!$B$3, SUBSTITUTE(Values!$B$2, "{language}", Values!$H77) &amp; " " &amp;Values!$B$3))</f>
        <v/>
      </c>
      <c r="G78" s="30" t="str">
        <f>IF(ISBLANK(Values!E77),"","TellusRem")</f>
        <v/>
      </c>
      <c r="H78" s="2" t="str">
        <f>IF(ISBLANK(Values!E77),"",Values!$B$16)</f>
        <v/>
      </c>
      <c r="I78" s="2" t="str">
        <f>IF(ISBLANK(Values!E77),"","4730574031")</f>
        <v/>
      </c>
      <c r="J78" s="32" t="str">
        <f>IF(ISBLANK(Values!E77),"",Values!F77 )</f>
        <v/>
      </c>
      <c r="K78" s="28" t="str">
        <f>IF(ISBLANK(Values!E77),"",IF(Values!J77, Values!$B$4, Values!$B$5))</f>
        <v/>
      </c>
      <c r="L78" s="28"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0" t="str">
        <f>IF(ISBLANK(Values!E77),"","Child")</f>
        <v/>
      </c>
      <c r="X78" s="30" t="str">
        <f>IF(ISBLANK(Values!E77),"",Values!$B$13)</f>
        <v/>
      </c>
      <c r="Y78" s="32" t="str">
        <f>IF(ISBLANK(Values!E77),"","Size-Color")</f>
        <v/>
      </c>
      <c r="Z78" s="30" t="str">
        <f>IF(ISBLANK(Values!E77),"","variation")</f>
        <v/>
      </c>
      <c r="AA78" s="2" t="str">
        <f>IF(ISBLANK(Values!E77),"",Values!$B$20)</f>
        <v/>
      </c>
      <c r="AB78" s="2" t="str">
        <f>IF(ISBLANK(Values!E77),"",Values!$B$29)</f>
        <v/>
      </c>
      <c r="AI78" s="35" t="str">
        <f>IF(ISBLANK(Values!E77),"",IF(Values!I77,Values!$B$23,Values!$B$33))</f>
        <v/>
      </c>
      <c r="AJ78" s="33"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8" t="str">
        <f>IF(ISBLANK(Values!E77),"",Values!H77)</f>
        <v/>
      </c>
      <c r="AV78" s="2" t="str">
        <f>IF(ISBLANK(Values!E77),"",IF(Values!J77,"Backlit", "Non-Backlit"))</f>
        <v/>
      </c>
      <c r="BE78" s="2" t="str">
        <f>IF(ISBLANK(Values!E77),"","Professional Audience")</f>
        <v/>
      </c>
      <c r="BF78" s="2" t="str">
        <f>IF(ISBLANK(Values!E77),"","Consumer Audience")</f>
        <v/>
      </c>
      <c r="BG78" s="2" t="str">
        <f>IF(ISBLANK(Values!E77),"","Adults")</f>
        <v/>
      </c>
      <c r="BH78" s="2"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O78" s="2" t="str">
        <f>IF(ISBLANK(Values!E77), "", IF(AND(Values!$B$37=options!$G$2, Values!$C77), "AMAZON_NA", IF(AND(Values!$B$37=options!$G$1, Values!$D77), "AMAZON_EU", "DEFAULT")))</f>
        <v/>
      </c>
      <c r="CP78" s="2" t="str">
        <f>IF(ISBLANK(Values!E77),"",Values!$B$7)</f>
        <v/>
      </c>
      <c r="CQ78" s="2" t="str">
        <f>IF(ISBLANK(Values!E77),"",Values!$B$8)</f>
        <v/>
      </c>
      <c r="CR78" s="2"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 t="str">
        <f>IF(ISBLANK(Values!E77),"","Parts")</f>
        <v/>
      </c>
      <c r="DP78" s="2" t="str">
        <f>IF(ISBLANK(Values!E77),"",Values!$B$31)</f>
        <v/>
      </c>
      <c r="DY78" t="str">
        <f>IF(ISBLANK(Values!$E77), "", "not_applicable")</f>
        <v/>
      </c>
      <c r="EI78" s="2" t="str">
        <f>IF(ISBLANK(Values!E77),"",Values!$B$31)</f>
        <v/>
      </c>
      <c r="ES78" s="2" t="str">
        <f>IF(ISBLANK(Values!E77),"","Amazon Tellus UPS")</f>
        <v/>
      </c>
      <c r="EV78" s="2" t="str">
        <f>IF(ISBLANK(Values!E77),"","New")</f>
        <v/>
      </c>
      <c r="FE78" s="2" t="str">
        <f>IF(ISBLANK(Values!E77),"",IF(CO78&lt;&gt;"DEFAULT", "", 3))</f>
        <v/>
      </c>
      <c r="FH78" s="2" t="str">
        <f>IF(ISBLANK(Values!E77),"","FALSE")</f>
        <v/>
      </c>
      <c r="FI78" s="2" t="str">
        <f>IF(ISBLANK(Values!E77),"","FALSE")</f>
        <v/>
      </c>
      <c r="FJ78" s="2" t="str">
        <f>IF(ISBLANK(Values!E77),"","FALSE")</f>
        <v/>
      </c>
      <c r="FM78" s="2" t="str">
        <f>IF(ISBLANK(Values!E77),"","1")</f>
        <v/>
      </c>
      <c r="FO78" s="28"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 t="str">
        <f>IF(ISBLANK(Values!E78),"",IF(Values!$B$37="EU","computercomponent","computer"))</f>
        <v/>
      </c>
      <c r="B79" s="34" t="str">
        <f>IF(ISBLANK(Values!E78),"",Values!F78)</f>
        <v/>
      </c>
      <c r="C79" s="30" t="str">
        <f>IF(ISBLANK(Values!E78),"","TellusRem")</f>
        <v/>
      </c>
      <c r="D79" s="29" t="str">
        <f>IF(ISBLANK(Values!E78),"",Values!E78)</f>
        <v/>
      </c>
      <c r="E79" s="2" t="str">
        <f>IF(ISBLANK(Values!E78),"","EAN")</f>
        <v/>
      </c>
      <c r="F79" s="28" t="str">
        <f>IF(ISBLANK(Values!E78),"",IF(Values!J78, SUBSTITUTE(Values!$B$1, "{language}", Values!H78) &amp; " " &amp;Values!$B$3, SUBSTITUTE(Values!$B$2, "{language}", Values!$H78) &amp; " " &amp;Values!$B$3))</f>
        <v/>
      </c>
      <c r="G79" s="30" t="str">
        <f>IF(ISBLANK(Values!E78),"","TellusRem")</f>
        <v/>
      </c>
      <c r="H79" s="2" t="str">
        <f>IF(ISBLANK(Values!E78),"",Values!$B$16)</f>
        <v/>
      </c>
      <c r="I79" s="2" t="str">
        <f>IF(ISBLANK(Values!E78),"","4730574031")</f>
        <v/>
      </c>
      <c r="J79" s="32" t="str">
        <f>IF(ISBLANK(Values!E78),"",Values!F78 )</f>
        <v/>
      </c>
      <c r="K79" s="28" t="str">
        <f>IF(ISBLANK(Values!E78),"",IF(Values!J78, Values!$B$4, Values!$B$5))</f>
        <v/>
      </c>
      <c r="L79" s="28"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0" t="str">
        <f>IF(ISBLANK(Values!E78),"","Child")</f>
        <v/>
      </c>
      <c r="X79" s="30" t="str">
        <f>IF(ISBLANK(Values!E78),"",Values!$B$13)</f>
        <v/>
      </c>
      <c r="Y79" s="32" t="str">
        <f>IF(ISBLANK(Values!E78),"","Size-Color")</f>
        <v/>
      </c>
      <c r="Z79" s="30" t="str">
        <f>IF(ISBLANK(Values!E78),"","variation")</f>
        <v/>
      </c>
      <c r="AA79" s="2" t="str">
        <f>IF(ISBLANK(Values!E78),"",Values!$B$20)</f>
        <v/>
      </c>
      <c r="AB79" s="2" t="str">
        <f>IF(ISBLANK(Values!E78),"",Values!$B$29)</f>
        <v/>
      </c>
      <c r="AI79" s="35" t="str">
        <f>IF(ISBLANK(Values!E78),"",IF(Values!I78,Values!$B$23,Values!$B$33))</f>
        <v/>
      </c>
      <c r="AJ79" s="33"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8" t="str">
        <f>IF(ISBLANK(Values!E78),"",Values!H78)</f>
        <v/>
      </c>
      <c r="AV79" s="2" t="str">
        <f>IF(ISBLANK(Values!E78),"",IF(Values!J78,"Backlit", "Non-Backlit"))</f>
        <v/>
      </c>
      <c r="BE79" s="2" t="str">
        <f>IF(ISBLANK(Values!E78),"","Professional Audience")</f>
        <v/>
      </c>
      <c r="BF79" s="2" t="str">
        <f>IF(ISBLANK(Values!E78),"","Consumer Audience")</f>
        <v/>
      </c>
      <c r="BG79" s="2" t="str">
        <f>IF(ISBLANK(Values!E78),"","Adults")</f>
        <v/>
      </c>
      <c r="BH79" s="2"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O79" s="2" t="str">
        <f>IF(ISBLANK(Values!E78), "", IF(AND(Values!$B$37=options!$G$2, Values!$C78), "AMAZON_NA", IF(AND(Values!$B$37=options!$G$1, Values!$D78), "AMAZON_EU", "DEFAULT")))</f>
        <v/>
      </c>
      <c r="CP79" s="2" t="str">
        <f>IF(ISBLANK(Values!E78),"",Values!$B$7)</f>
        <v/>
      </c>
      <c r="CQ79" s="2" t="str">
        <f>IF(ISBLANK(Values!E78),"",Values!$B$8)</f>
        <v/>
      </c>
      <c r="CR79" s="2"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 t="str">
        <f>IF(ISBLANK(Values!E78),"","Parts")</f>
        <v/>
      </c>
      <c r="DP79" s="2" t="str">
        <f>IF(ISBLANK(Values!E78),"",Values!$B$31)</f>
        <v/>
      </c>
      <c r="DY79" t="str">
        <f>IF(ISBLANK(Values!$E78), "", "not_applicable")</f>
        <v/>
      </c>
      <c r="EI79" s="2" t="str">
        <f>IF(ISBLANK(Values!E78),"",Values!$B$31)</f>
        <v/>
      </c>
      <c r="ES79" s="2" t="str">
        <f>IF(ISBLANK(Values!E78),"","Amazon Tellus UPS")</f>
        <v/>
      </c>
      <c r="EV79" s="2" t="str">
        <f>IF(ISBLANK(Values!E78),"","New")</f>
        <v/>
      </c>
      <c r="FE79" s="2" t="str">
        <f>IF(ISBLANK(Values!E78),"",IF(CO79&lt;&gt;"DEFAULT", "", 3))</f>
        <v/>
      </c>
      <c r="FH79" s="2" t="str">
        <f>IF(ISBLANK(Values!E78),"","FALSE")</f>
        <v/>
      </c>
      <c r="FI79" s="2" t="str">
        <f>IF(ISBLANK(Values!E78),"","FALSE")</f>
        <v/>
      </c>
      <c r="FJ79" s="2" t="str">
        <f>IF(ISBLANK(Values!E78),"","FALSE")</f>
        <v/>
      </c>
      <c r="FM79" s="2" t="str">
        <f>IF(ISBLANK(Values!E78),"","1")</f>
        <v/>
      </c>
      <c r="FO79" s="28"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 t="str">
        <f>IF(ISBLANK(Values!E79),"",IF(Values!$B$37="EU","computercomponent","computer"))</f>
        <v/>
      </c>
      <c r="B80" s="34" t="str">
        <f>IF(ISBLANK(Values!E79),"",Values!F79)</f>
        <v/>
      </c>
      <c r="C80" s="30" t="str">
        <f>IF(ISBLANK(Values!E79),"","TellusRem")</f>
        <v/>
      </c>
      <c r="D80" s="29" t="str">
        <f>IF(ISBLANK(Values!E79),"",Values!E79)</f>
        <v/>
      </c>
      <c r="E80" s="2" t="str">
        <f>IF(ISBLANK(Values!E79),"","EAN")</f>
        <v/>
      </c>
      <c r="F80" s="28" t="str">
        <f>IF(ISBLANK(Values!E79),"",IF(Values!J79, SUBSTITUTE(Values!$B$1, "{language}", Values!H79) &amp; " " &amp;Values!$B$3, SUBSTITUTE(Values!$B$2, "{language}", Values!$H79) &amp; " " &amp;Values!$B$3))</f>
        <v/>
      </c>
      <c r="G80" s="30" t="str">
        <f>IF(ISBLANK(Values!E79),"","TellusRem")</f>
        <v/>
      </c>
      <c r="H80" s="2" t="str">
        <f>IF(ISBLANK(Values!E79),"",Values!$B$16)</f>
        <v/>
      </c>
      <c r="I80" s="2" t="str">
        <f>IF(ISBLANK(Values!E79),"","4730574031")</f>
        <v/>
      </c>
      <c r="J80" s="32" t="str">
        <f>IF(ISBLANK(Values!E79),"",Values!F79 )</f>
        <v/>
      </c>
      <c r="K80" s="28" t="str">
        <f>IF(ISBLANK(Values!E79),"",IF(Values!J79, Values!$B$4, Values!$B$5))</f>
        <v/>
      </c>
      <c r="L80" s="28"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0" t="str">
        <f>IF(ISBLANK(Values!E79),"","Child")</f>
        <v/>
      </c>
      <c r="X80" s="30" t="str">
        <f>IF(ISBLANK(Values!E79),"",Values!$B$13)</f>
        <v/>
      </c>
      <c r="Y80" s="32" t="str">
        <f>IF(ISBLANK(Values!E79),"","Size-Color")</f>
        <v/>
      </c>
      <c r="Z80" s="30" t="str">
        <f>IF(ISBLANK(Values!E79),"","variation")</f>
        <v/>
      </c>
      <c r="AA80" s="2" t="str">
        <f>IF(ISBLANK(Values!E79),"",Values!$B$20)</f>
        <v/>
      </c>
      <c r="AB80" s="2" t="str">
        <f>IF(ISBLANK(Values!E79),"",Values!$B$29)</f>
        <v/>
      </c>
      <c r="AI80" s="35" t="str">
        <f>IF(ISBLANK(Values!E79),"",IF(Values!I79,Values!$B$23,Values!$B$33))</f>
        <v/>
      </c>
      <c r="AJ80" s="33"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8" t="str">
        <f>IF(ISBLANK(Values!E79),"",Values!H79)</f>
        <v/>
      </c>
      <c r="AV80" s="2" t="str">
        <f>IF(ISBLANK(Values!E79),"",IF(Values!J79,"Backlit", "Non-Backlit"))</f>
        <v/>
      </c>
      <c r="BE80" s="2" t="str">
        <f>IF(ISBLANK(Values!E79),"","Professional Audience")</f>
        <v/>
      </c>
      <c r="BF80" s="2" t="str">
        <f>IF(ISBLANK(Values!E79),"","Consumer Audience")</f>
        <v/>
      </c>
      <c r="BG80" s="2" t="str">
        <f>IF(ISBLANK(Values!E79),"","Adults")</f>
        <v/>
      </c>
      <c r="BH80" s="2"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O80" s="2" t="str">
        <f>IF(ISBLANK(Values!E79), "", IF(AND(Values!$B$37=options!$G$2, Values!$C79), "AMAZON_NA", IF(AND(Values!$B$37=options!$G$1, Values!$D79), "AMAZON_EU", "DEFAULT")))</f>
        <v/>
      </c>
      <c r="CP80" s="2" t="str">
        <f>IF(ISBLANK(Values!E79),"",Values!$B$7)</f>
        <v/>
      </c>
      <c r="CQ80" s="2" t="str">
        <f>IF(ISBLANK(Values!E79),"",Values!$B$8)</f>
        <v/>
      </c>
      <c r="CR80" s="2"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 t="str">
        <f>IF(ISBLANK(Values!E79),"","Parts")</f>
        <v/>
      </c>
      <c r="DP80" s="2" t="str">
        <f>IF(ISBLANK(Values!E79),"",Values!$B$31)</f>
        <v/>
      </c>
      <c r="DY80" t="str">
        <f>IF(ISBLANK(Values!$E79), "", "not_applicable")</f>
        <v/>
      </c>
      <c r="EI80" s="2" t="str">
        <f>IF(ISBLANK(Values!E79),"",Values!$B$31)</f>
        <v/>
      </c>
      <c r="ES80" s="2" t="str">
        <f>IF(ISBLANK(Values!E79),"","Amazon Tellus UPS")</f>
        <v/>
      </c>
      <c r="EV80" s="2" t="str">
        <f>IF(ISBLANK(Values!E79),"","New")</f>
        <v/>
      </c>
      <c r="FE80" s="2" t="str">
        <f>IF(ISBLANK(Values!E79),"",IF(CO80&lt;&gt;"DEFAULT", "", 3))</f>
        <v/>
      </c>
      <c r="FH80" s="2" t="str">
        <f>IF(ISBLANK(Values!E79),"","FALSE")</f>
        <v/>
      </c>
      <c r="FI80" s="2" t="str">
        <f>IF(ISBLANK(Values!E79),"","FALSE")</f>
        <v/>
      </c>
      <c r="FJ80" s="2" t="str">
        <f>IF(ISBLANK(Values!E79),"","FALSE")</f>
        <v/>
      </c>
      <c r="FM80" s="2" t="str">
        <f>IF(ISBLANK(Values!E79),"","1")</f>
        <v/>
      </c>
      <c r="FO80" s="28"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 t="str">
        <f>IF(ISBLANK(Values!E80),"",IF(Values!$B$37="EU","computercomponent","computer"))</f>
        <v/>
      </c>
      <c r="B81" s="34" t="str">
        <f>IF(ISBLANK(Values!E80),"",Values!F80)</f>
        <v/>
      </c>
      <c r="C81" s="30" t="str">
        <f>IF(ISBLANK(Values!E80),"","TellusRem")</f>
        <v/>
      </c>
      <c r="D81" s="29" t="str">
        <f>IF(ISBLANK(Values!E80),"",Values!E80)</f>
        <v/>
      </c>
      <c r="E81" s="2" t="str">
        <f>IF(ISBLANK(Values!E80),"","EAN")</f>
        <v/>
      </c>
      <c r="F81" s="28" t="str">
        <f>IF(ISBLANK(Values!E80),"",IF(Values!J80, SUBSTITUTE(Values!$B$1, "{language}", Values!H80) &amp; " " &amp;Values!$B$3, SUBSTITUTE(Values!$B$2, "{language}", Values!$H80) &amp; " " &amp;Values!$B$3))</f>
        <v/>
      </c>
      <c r="G81" s="30" t="str">
        <f>IF(ISBLANK(Values!E80),"","TellusRem")</f>
        <v/>
      </c>
      <c r="H81" s="2" t="str">
        <f>IF(ISBLANK(Values!E80),"",Values!$B$16)</f>
        <v/>
      </c>
      <c r="I81" s="2" t="str">
        <f>IF(ISBLANK(Values!E80),"","4730574031")</f>
        <v/>
      </c>
      <c r="J81" s="32" t="str">
        <f>IF(ISBLANK(Values!E80),"",Values!F80 )</f>
        <v/>
      </c>
      <c r="K81" s="28" t="str">
        <f>IF(ISBLANK(Values!E80),"",IF(Values!J80, Values!$B$4, Values!$B$5))</f>
        <v/>
      </c>
      <c r="L81" s="28"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0" t="str">
        <f>IF(ISBLANK(Values!E80),"","Child")</f>
        <v/>
      </c>
      <c r="X81" s="30" t="str">
        <f>IF(ISBLANK(Values!E80),"",Values!$B$13)</f>
        <v/>
      </c>
      <c r="Y81" s="32" t="str">
        <f>IF(ISBLANK(Values!E80),"","Size-Color")</f>
        <v/>
      </c>
      <c r="Z81" s="30" t="str">
        <f>IF(ISBLANK(Values!E80),"","variation")</f>
        <v/>
      </c>
      <c r="AA81" s="2" t="str">
        <f>IF(ISBLANK(Values!E80),"",Values!$B$20)</f>
        <v/>
      </c>
      <c r="AB81" s="2" t="str">
        <f>IF(ISBLANK(Values!E80),"",Values!$B$29)</f>
        <v/>
      </c>
      <c r="AI81" s="35" t="str">
        <f>IF(ISBLANK(Values!E80),"",IF(Values!I80,Values!$B$23,Values!$B$33))</f>
        <v/>
      </c>
      <c r="AJ81" s="33"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8" t="str">
        <f>IF(ISBLANK(Values!E80),"",Values!H80)</f>
        <v/>
      </c>
      <c r="AV81" s="2" t="str">
        <f>IF(ISBLANK(Values!E80),"",IF(Values!J80,"Backlit", "Non-Backlit"))</f>
        <v/>
      </c>
      <c r="BE81" s="2" t="str">
        <f>IF(ISBLANK(Values!E80),"","Professional Audience")</f>
        <v/>
      </c>
      <c r="BF81" s="2" t="str">
        <f>IF(ISBLANK(Values!E80),"","Consumer Audience")</f>
        <v/>
      </c>
      <c r="BG81" s="2" t="str">
        <f>IF(ISBLANK(Values!E80),"","Adults")</f>
        <v/>
      </c>
      <c r="BH81" s="2"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O81" s="2" t="str">
        <f>IF(ISBLANK(Values!E80), "", IF(AND(Values!$B$37=options!$G$2, Values!$C80), "AMAZON_NA", IF(AND(Values!$B$37=options!$G$1, Values!$D80), "AMAZON_EU", "DEFAULT")))</f>
        <v/>
      </c>
      <c r="CP81" s="2" t="str">
        <f>IF(ISBLANK(Values!E80),"",Values!$B$7)</f>
        <v/>
      </c>
      <c r="CQ81" s="2" t="str">
        <f>IF(ISBLANK(Values!E80),"",Values!$B$8)</f>
        <v/>
      </c>
      <c r="CR81" s="2"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 t="str">
        <f>IF(ISBLANK(Values!E80),"","Parts")</f>
        <v/>
      </c>
      <c r="DP81" s="2" t="str">
        <f>IF(ISBLANK(Values!E80),"",Values!$B$31)</f>
        <v/>
      </c>
      <c r="DY81" t="str">
        <f>IF(ISBLANK(Values!$E80), "", "not_applicable")</f>
        <v/>
      </c>
      <c r="EI81" s="2" t="str">
        <f>IF(ISBLANK(Values!E80),"",Values!$B$31)</f>
        <v/>
      </c>
      <c r="ES81" s="2" t="str">
        <f>IF(ISBLANK(Values!E80),"","Amazon Tellus UPS")</f>
        <v/>
      </c>
      <c r="EV81" s="2" t="str">
        <f>IF(ISBLANK(Values!E80),"","New")</f>
        <v/>
      </c>
      <c r="FE81" s="2" t="str">
        <f>IF(ISBLANK(Values!E80),"",IF(CO81&lt;&gt;"DEFAULT", "", 3))</f>
        <v/>
      </c>
      <c r="FH81" s="2" t="str">
        <f>IF(ISBLANK(Values!E80),"","FALSE")</f>
        <v/>
      </c>
      <c r="FI81" s="2" t="str">
        <f>IF(ISBLANK(Values!E80),"","FALSE")</f>
        <v/>
      </c>
      <c r="FJ81" s="2" t="str">
        <f>IF(ISBLANK(Values!E80),"","FALSE")</f>
        <v/>
      </c>
      <c r="FM81" s="2" t="str">
        <f>IF(ISBLANK(Values!E80),"","1")</f>
        <v/>
      </c>
      <c r="FO81" s="28"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 t="str">
        <f>IF(ISBLANK(Values!E81),"",IF(Values!$B$37="EU","computercomponent","computer"))</f>
        <v/>
      </c>
      <c r="B82" s="34" t="str">
        <f>IF(ISBLANK(Values!E81),"",Values!F81)</f>
        <v/>
      </c>
      <c r="C82" s="30" t="str">
        <f>IF(ISBLANK(Values!E81),"","TellusRem")</f>
        <v/>
      </c>
      <c r="D82" s="29" t="str">
        <f>IF(ISBLANK(Values!E81),"",Values!E81)</f>
        <v/>
      </c>
      <c r="E82" s="2" t="str">
        <f>IF(ISBLANK(Values!E81),"","EAN")</f>
        <v/>
      </c>
      <c r="F82" s="28" t="str">
        <f>IF(ISBLANK(Values!E81),"",IF(Values!J81, SUBSTITUTE(Values!$B$1, "{language}", Values!H81) &amp; " " &amp;Values!$B$3, SUBSTITUTE(Values!$B$2, "{language}", Values!$H81) &amp; " " &amp;Values!$B$3))</f>
        <v/>
      </c>
      <c r="G82" s="30" t="str">
        <f>IF(ISBLANK(Values!E81),"","TellusRem")</f>
        <v/>
      </c>
      <c r="H82" s="2" t="str">
        <f>IF(ISBLANK(Values!E81),"",Values!$B$16)</f>
        <v/>
      </c>
      <c r="I82" s="2" t="str">
        <f>IF(ISBLANK(Values!E81),"","4730574031")</f>
        <v/>
      </c>
      <c r="J82" s="32" t="str">
        <f>IF(ISBLANK(Values!E81),"",Values!F81 )</f>
        <v/>
      </c>
      <c r="K82" s="28" t="str">
        <f>IF(ISBLANK(Values!E81),"",IF(Values!J81, Values!$B$4, Values!$B$5))</f>
        <v/>
      </c>
      <c r="L82" s="28"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0" t="str">
        <f>IF(ISBLANK(Values!E81),"","Child")</f>
        <v/>
      </c>
      <c r="X82" s="30" t="str">
        <f>IF(ISBLANK(Values!E81),"",Values!$B$13)</f>
        <v/>
      </c>
      <c r="Y82" s="32" t="str">
        <f>IF(ISBLANK(Values!E81),"","Size-Color")</f>
        <v/>
      </c>
      <c r="Z82" s="30" t="str">
        <f>IF(ISBLANK(Values!E81),"","variation")</f>
        <v/>
      </c>
      <c r="AA82" s="2" t="str">
        <f>IF(ISBLANK(Values!E81),"",Values!$B$20)</f>
        <v/>
      </c>
      <c r="AB82" s="2" t="str">
        <f>IF(ISBLANK(Values!E81),"",Values!$B$29)</f>
        <v/>
      </c>
      <c r="AI82" s="35" t="str">
        <f>IF(ISBLANK(Values!E81),"",IF(Values!I81,Values!$B$23,Values!$B$33))</f>
        <v/>
      </c>
      <c r="AJ82" s="33"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8" t="str">
        <f>IF(ISBLANK(Values!E81),"",Values!H81)</f>
        <v/>
      </c>
      <c r="AV82" s="2" t="str">
        <f>IF(ISBLANK(Values!E81),"",IF(Values!J81,"Backlit", "Non-Backlit"))</f>
        <v/>
      </c>
      <c r="BE82" s="2" t="str">
        <f>IF(ISBLANK(Values!E81),"","Professional Audience")</f>
        <v/>
      </c>
      <c r="BF82" s="2" t="str">
        <f>IF(ISBLANK(Values!E81),"","Consumer Audience")</f>
        <v/>
      </c>
      <c r="BG82" s="2" t="str">
        <f>IF(ISBLANK(Values!E81),"","Adults")</f>
        <v/>
      </c>
      <c r="BH82" s="2"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O82" s="2" t="str">
        <f>IF(ISBLANK(Values!E81), "", IF(AND(Values!$B$37=options!$G$2, Values!$C81), "AMAZON_NA", IF(AND(Values!$B$37=options!$G$1, Values!$D81), "AMAZON_EU", "DEFAULT")))</f>
        <v/>
      </c>
      <c r="CP82" s="2" t="str">
        <f>IF(ISBLANK(Values!E81),"",Values!$B$7)</f>
        <v/>
      </c>
      <c r="CQ82" s="2" t="str">
        <f>IF(ISBLANK(Values!E81),"",Values!$B$8)</f>
        <v/>
      </c>
      <c r="CR82" s="2"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 t="str">
        <f>IF(ISBLANK(Values!E81),"","Parts")</f>
        <v/>
      </c>
      <c r="DP82" s="2" t="str">
        <f>IF(ISBLANK(Values!E81),"",Values!$B$31)</f>
        <v/>
      </c>
      <c r="DY82" t="str">
        <f>IF(ISBLANK(Values!$E81), "", "not_applicable")</f>
        <v/>
      </c>
      <c r="EI82" s="2" t="str">
        <f>IF(ISBLANK(Values!E81),"",Values!$B$31)</f>
        <v/>
      </c>
      <c r="ES82" s="2" t="str">
        <f>IF(ISBLANK(Values!E81),"","Amazon Tellus UPS")</f>
        <v/>
      </c>
      <c r="EV82" s="2" t="str">
        <f>IF(ISBLANK(Values!E81),"","New")</f>
        <v/>
      </c>
      <c r="FE82" s="2" t="str">
        <f>IF(ISBLANK(Values!E81),"",IF(CO82&lt;&gt;"DEFAULT", "", 3))</f>
        <v/>
      </c>
      <c r="FH82" s="2" t="str">
        <f>IF(ISBLANK(Values!E81),"","FALSE")</f>
        <v/>
      </c>
      <c r="FI82" s="2" t="str">
        <f>IF(ISBLANK(Values!E81),"","FALSE")</f>
        <v/>
      </c>
      <c r="FJ82" s="2" t="str">
        <f>IF(ISBLANK(Values!E81),"","FALSE")</f>
        <v/>
      </c>
      <c r="FM82" s="2" t="str">
        <f>IF(ISBLANK(Values!E81),"","1")</f>
        <v/>
      </c>
      <c r="FO82" s="28"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 t="str">
        <f>IF(ISBLANK(Values!E82),"",IF(Values!$B$37="EU","computercomponent","computer"))</f>
        <v/>
      </c>
      <c r="B83" s="34" t="str">
        <f>IF(ISBLANK(Values!E82),"",Values!F82)</f>
        <v/>
      </c>
      <c r="C83" s="30" t="str">
        <f>IF(ISBLANK(Values!E82),"","TellusRem")</f>
        <v/>
      </c>
      <c r="D83" s="29" t="str">
        <f>IF(ISBLANK(Values!E82),"",Values!E82)</f>
        <v/>
      </c>
      <c r="E83" s="2" t="str">
        <f>IF(ISBLANK(Values!E82),"","EAN")</f>
        <v/>
      </c>
      <c r="F83" s="28" t="str">
        <f>IF(ISBLANK(Values!E82),"",IF(Values!J82, SUBSTITUTE(Values!$B$1, "{language}", Values!H82) &amp; " " &amp;Values!$B$3, SUBSTITUTE(Values!$B$2, "{language}", Values!$H82) &amp; " " &amp;Values!$B$3))</f>
        <v/>
      </c>
      <c r="G83" s="30" t="str">
        <f>IF(ISBLANK(Values!E82),"","TellusRem")</f>
        <v/>
      </c>
      <c r="H83" s="2" t="str">
        <f>IF(ISBLANK(Values!E82),"",Values!$B$16)</f>
        <v/>
      </c>
      <c r="I83" s="2" t="str">
        <f>IF(ISBLANK(Values!E82),"","4730574031")</f>
        <v/>
      </c>
      <c r="J83" s="32" t="str">
        <f>IF(ISBLANK(Values!E82),"",Values!F82 )</f>
        <v/>
      </c>
      <c r="K83" s="28" t="str">
        <f>IF(ISBLANK(Values!E82),"",IF(Values!J82, Values!$B$4, Values!$B$5))</f>
        <v/>
      </c>
      <c r="L83" s="28"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0" t="str">
        <f>IF(ISBLANK(Values!E82),"","Child")</f>
        <v/>
      </c>
      <c r="X83" s="30" t="str">
        <f>IF(ISBLANK(Values!E82),"",Values!$B$13)</f>
        <v/>
      </c>
      <c r="Y83" s="32" t="str">
        <f>IF(ISBLANK(Values!E82),"","Size-Color")</f>
        <v/>
      </c>
      <c r="Z83" s="30" t="str">
        <f>IF(ISBLANK(Values!E82),"","variation")</f>
        <v/>
      </c>
      <c r="AA83" s="2" t="str">
        <f>IF(ISBLANK(Values!E82),"",Values!$B$20)</f>
        <v/>
      </c>
      <c r="AB83" s="2" t="str">
        <f>IF(ISBLANK(Values!E82),"",Values!$B$29)</f>
        <v/>
      </c>
      <c r="AI83" s="35" t="str">
        <f>IF(ISBLANK(Values!E82),"",IF(Values!I82,Values!$B$23,Values!$B$33))</f>
        <v/>
      </c>
      <c r="AJ83" s="33"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8" t="str">
        <f>IF(ISBLANK(Values!E82),"",Values!H82)</f>
        <v/>
      </c>
      <c r="AV83" s="2" t="str">
        <f>IF(ISBLANK(Values!E82),"",IF(Values!J82,"Backlit", "Non-Backlit"))</f>
        <v/>
      </c>
      <c r="BE83" s="2" t="str">
        <f>IF(ISBLANK(Values!E82),"","Professional Audience")</f>
        <v/>
      </c>
      <c r="BF83" s="2" t="str">
        <f>IF(ISBLANK(Values!E82),"","Consumer Audience")</f>
        <v/>
      </c>
      <c r="BG83" s="2" t="str">
        <f>IF(ISBLANK(Values!E82),"","Adults")</f>
        <v/>
      </c>
      <c r="BH83" s="2"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O83" s="2" t="str">
        <f>IF(ISBLANK(Values!E82), "", IF(AND(Values!$B$37=options!$G$2, Values!$C82), "AMAZON_NA", IF(AND(Values!$B$37=options!$G$1, Values!$D82), "AMAZON_EU", "DEFAULT")))</f>
        <v/>
      </c>
      <c r="CP83" s="2" t="str">
        <f>IF(ISBLANK(Values!E82),"",Values!$B$7)</f>
        <v/>
      </c>
      <c r="CQ83" s="2" t="str">
        <f>IF(ISBLANK(Values!E82),"",Values!$B$8)</f>
        <v/>
      </c>
      <c r="CR83" s="2"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 t="str">
        <f>IF(ISBLANK(Values!E82),"","Parts")</f>
        <v/>
      </c>
      <c r="DP83" s="2" t="str">
        <f>IF(ISBLANK(Values!E82),"",Values!$B$31)</f>
        <v/>
      </c>
      <c r="EI83" s="2" t="str">
        <f>IF(ISBLANK(Values!E82),"",Values!$B$31)</f>
        <v/>
      </c>
      <c r="ES83" s="2" t="str">
        <f>IF(ISBLANK(Values!E82),"","Amazon Tellus UPS")</f>
        <v/>
      </c>
      <c r="EV83" s="2" t="str">
        <f>IF(ISBLANK(Values!E82),"","New")</f>
        <v/>
      </c>
      <c r="FE83" s="2" t="str">
        <f>IF(ISBLANK(Values!E82),"",IF(CO83&lt;&gt;"DEFAULT", "", 3))</f>
        <v/>
      </c>
      <c r="FH83" s="2" t="str">
        <f>IF(ISBLANK(Values!E82),"","FALSE")</f>
        <v/>
      </c>
      <c r="FI83" s="2" t="str">
        <f>IF(ISBLANK(Values!E82),"","FALSE")</f>
        <v/>
      </c>
      <c r="FJ83" s="2" t="str">
        <f>IF(ISBLANK(Values!E82),"","FALSE")</f>
        <v/>
      </c>
      <c r="FM83" s="2" t="str">
        <f>IF(ISBLANK(Values!E82),"","1")</f>
        <v/>
      </c>
      <c r="FO83" s="28"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 t="str">
        <f>IF(ISBLANK(Values!E83),"",IF(Values!$B$37="EU","computercomponent","computer"))</f>
        <v/>
      </c>
      <c r="B84" s="34" t="str">
        <f>IF(ISBLANK(Values!E83),"",Values!F83)</f>
        <v/>
      </c>
      <c r="C84" s="30" t="str">
        <f>IF(ISBLANK(Values!E83),"","TellusRem")</f>
        <v/>
      </c>
      <c r="D84" s="29" t="str">
        <f>IF(ISBLANK(Values!E83),"",Values!E83)</f>
        <v/>
      </c>
      <c r="E84" s="2" t="str">
        <f>IF(ISBLANK(Values!E83),"","EAN")</f>
        <v/>
      </c>
      <c r="F84" s="28" t="str">
        <f>IF(ISBLANK(Values!E83),"",IF(Values!J83, SUBSTITUTE(Values!$B$1, "{language}", Values!H83) &amp; " " &amp;Values!$B$3, SUBSTITUTE(Values!$B$2, "{language}", Values!$H83) &amp; " " &amp;Values!$B$3))</f>
        <v/>
      </c>
      <c r="G84" s="30" t="str">
        <f>IF(ISBLANK(Values!E83),"","TellusRem")</f>
        <v/>
      </c>
      <c r="H84" s="2" t="str">
        <f>IF(ISBLANK(Values!E83),"",Values!$B$16)</f>
        <v/>
      </c>
      <c r="I84" s="2" t="str">
        <f>IF(ISBLANK(Values!E83),"","4730574031")</f>
        <v/>
      </c>
      <c r="J84" s="32" t="str">
        <f>IF(ISBLANK(Values!E83),"",Values!F83 )</f>
        <v/>
      </c>
      <c r="K84" s="28" t="str">
        <f>IF(ISBLANK(Values!E83),"",IF(Values!J83, Values!$B$4, Values!$B$5))</f>
        <v/>
      </c>
      <c r="L84" s="28"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0" t="str">
        <f>IF(ISBLANK(Values!E83),"","Child")</f>
        <v/>
      </c>
      <c r="X84" s="30" t="str">
        <f>IF(ISBLANK(Values!E83),"",Values!$B$13)</f>
        <v/>
      </c>
      <c r="Y84" s="32" t="str">
        <f>IF(ISBLANK(Values!E83),"","Size-Color")</f>
        <v/>
      </c>
      <c r="Z84" s="30" t="str">
        <f>IF(ISBLANK(Values!E83),"","variation")</f>
        <v/>
      </c>
      <c r="AA84" s="2" t="str">
        <f>IF(ISBLANK(Values!E83),"",Values!$B$20)</f>
        <v/>
      </c>
      <c r="AB84" s="2" t="str">
        <f>IF(ISBLANK(Values!E83),"",Values!$B$29)</f>
        <v/>
      </c>
      <c r="AI84" s="35" t="str">
        <f>IF(ISBLANK(Values!E83),"",IF(Values!I83,Values!$B$23,Values!$B$33))</f>
        <v/>
      </c>
      <c r="AJ84" s="33"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8" t="str">
        <f>IF(ISBLANK(Values!E83),"",Values!H83)</f>
        <v/>
      </c>
      <c r="AV84" s="2" t="str">
        <f>IF(ISBLANK(Values!E83),"",IF(Values!J83,"Backlit", "Non-Backlit"))</f>
        <v/>
      </c>
      <c r="BE84" s="2" t="str">
        <f>IF(ISBLANK(Values!E83),"","Professional Audience")</f>
        <v/>
      </c>
      <c r="BF84" s="2" t="str">
        <f>IF(ISBLANK(Values!E83),"","Consumer Audience")</f>
        <v/>
      </c>
      <c r="BG84" s="2" t="str">
        <f>IF(ISBLANK(Values!E83),"","Adults")</f>
        <v/>
      </c>
      <c r="BH84" s="2"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O84" s="2" t="str">
        <f>IF(ISBLANK(Values!E83), "", IF(AND(Values!$B$37=options!$G$2, Values!$C83), "AMAZON_NA", IF(AND(Values!$B$37=options!$G$1, Values!$D83), "AMAZON_EU", "DEFAULT")))</f>
        <v/>
      </c>
      <c r="CP84" s="2" t="str">
        <f>IF(ISBLANK(Values!E83),"",Values!$B$7)</f>
        <v/>
      </c>
      <c r="CQ84" s="2" t="str">
        <f>IF(ISBLANK(Values!E83),"",Values!$B$8)</f>
        <v/>
      </c>
      <c r="CR84" s="2"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 t="str">
        <f>IF(ISBLANK(Values!E83),"","Parts")</f>
        <v/>
      </c>
      <c r="DP84" s="2" t="str">
        <f>IF(ISBLANK(Values!E83),"",Values!$B$31)</f>
        <v/>
      </c>
      <c r="EI84" s="2" t="str">
        <f>IF(ISBLANK(Values!E83),"",Values!$B$31)</f>
        <v/>
      </c>
      <c r="ES84" s="2" t="str">
        <f>IF(ISBLANK(Values!E83),"","Amazon Tellus UPS")</f>
        <v/>
      </c>
      <c r="EV84" s="2" t="str">
        <f>IF(ISBLANK(Values!E83),"","New")</f>
        <v/>
      </c>
      <c r="FE84" s="2" t="str">
        <f>IF(ISBLANK(Values!E83),"",IF(CO84&lt;&gt;"DEFAULT", "", 3))</f>
        <v/>
      </c>
      <c r="FH84" s="2" t="str">
        <f>IF(ISBLANK(Values!E83),"","FALSE")</f>
        <v/>
      </c>
      <c r="FI84" s="2" t="str">
        <f>IF(ISBLANK(Values!E83),"","FALSE")</f>
        <v/>
      </c>
      <c r="FJ84" s="2" t="str">
        <f>IF(ISBLANK(Values!E83),"","FALSE")</f>
        <v/>
      </c>
      <c r="FM84" s="2" t="str">
        <f>IF(ISBLANK(Values!E83),"","1")</f>
        <v/>
      </c>
      <c r="FO84" s="28"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 t="str">
        <f>IF(ISBLANK(Values!E84),"",IF(Values!$B$37="EU","computercomponent","computer"))</f>
        <v/>
      </c>
      <c r="B85" s="34" t="str">
        <f>IF(ISBLANK(Values!E84),"",Values!F84)</f>
        <v/>
      </c>
      <c r="C85" s="30" t="str">
        <f>IF(ISBLANK(Values!E84),"","TellusRem")</f>
        <v/>
      </c>
      <c r="D85" s="29" t="str">
        <f>IF(ISBLANK(Values!E84),"",Values!E84)</f>
        <v/>
      </c>
      <c r="E85" s="2" t="str">
        <f>IF(ISBLANK(Values!E84),"","EAN")</f>
        <v/>
      </c>
      <c r="F85" s="28" t="str">
        <f>IF(ISBLANK(Values!E84),"",IF(Values!J84, SUBSTITUTE(Values!$B$1, "{language}", Values!H84) &amp; " " &amp;Values!$B$3, SUBSTITUTE(Values!$B$2, "{language}", Values!$H84) &amp; " " &amp;Values!$B$3))</f>
        <v/>
      </c>
      <c r="G85" s="30" t="str">
        <f>IF(ISBLANK(Values!E84),"","TellusRem")</f>
        <v/>
      </c>
      <c r="H85" s="2" t="str">
        <f>IF(ISBLANK(Values!E84),"",Values!$B$16)</f>
        <v/>
      </c>
      <c r="I85" s="2" t="str">
        <f>IF(ISBLANK(Values!E84),"","4730574031")</f>
        <v/>
      </c>
      <c r="J85" s="32" t="str">
        <f>IF(ISBLANK(Values!E84),"",Values!F84 )</f>
        <v/>
      </c>
      <c r="K85" s="28" t="str">
        <f>IF(ISBLANK(Values!E84),"",IF(Values!J84, Values!$B$4, Values!$B$5))</f>
        <v/>
      </c>
      <c r="L85" s="28"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0" t="str">
        <f>IF(ISBLANK(Values!E84),"","Child")</f>
        <v/>
      </c>
      <c r="X85" s="30" t="str">
        <f>IF(ISBLANK(Values!E84),"",Values!$B$13)</f>
        <v/>
      </c>
      <c r="Y85" s="32" t="str">
        <f>IF(ISBLANK(Values!E84),"","Size-Color")</f>
        <v/>
      </c>
      <c r="Z85" s="30" t="str">
        <f>IF(ISBLANK(Values!E84),"","variation")</f>
        <v/>
      </c>
      <c r="AA85" s="2" t="str">
        <f>IF(ISBLANK(Values!E84),"",Values!$B$20)</f>
        <v/>
      </c>
      <c r="AB85" s="2" t="str">
        <f>IF(ISBLANK(Values!E84),"",Values!$B$29)</f>
        <v/>
      </c>
      <c r="AI85" s="35" t="str">
        <f>IF(ISBLANK(Values!E84),"",IF(Values!I84,Values!$B$23,Values!$B$33))</f>
        <v/>
      </c>
      <c r="AJ85" s="33"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8" t="str">
        <f>IF(ISBLANK(Values!E84),"",Values!H84)</f>
        <v/>
      </c>
      <c r="AV85" s="2" t="str">
        <f>IF(ISBLANK(Values!E84),"",IF(Values!J84,"Backlit", "Non-Backlit"))</f>
        <v/>
      </c>
      <c r="BE85" s="2" t="str">
        <f>IF(ISBLANK(Values!E84),"","Professional Audience")</f>
        <v/>
      </c>
      <c r="BF85" s="2" t="str">
        <f>IF(ISBLANK(Values!E84),"","Consumer Audience")</f>
        <v/>
      </c>
      <c r="BG85" s="2" t="str">
        <f>IF(ISBLANK(Values!E84),"","Adults")</f>
        <v/>
      </c>
      <c r="BH85" s="2"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O85" s="2" t="str">
        <f>IF(ISBLANK(Values!E84), "", IF(AND(Values!$B$37=options!$G$2, Values!$C84), "AMAZON_NA", IF(AND(Values!$B$37=options!$G$1, Values!$D84), "AMAZON_EU", "DEFAULT")))</f>
        <v/>
      </c>
      <c r="CP85" s="2" t="str">
        <f>IF(ISBLANK(Values!E84),"",Values!$B$7)</f>
        <v/>
      </c>
      <c r="CQ85" s="2" t="str">
        <f>IF(ISBLANK(Values!E84),"",Values!$B$8)</f>
        <v/>
      </c>
      <c r="CR85" s="2"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 t="str">
        <f>IF(ISBLANK(Values!E84),"","Parts")</f>
        <v/>
      </c>
      <c r="DP85" s="2" t="str">
        <f>IF(ISBLANK(Values!E84),"",Values!$B$31)</f>
        <v/>
      </c>
      <c r="EI85" s="2" t="str">
        <f>IF(ISBLANK(Values!E84),"",Values!$B$31)</f>
        <v/>
      </c>
      <c r="ES85" s="2" t="str">
        <f>IF(ISBLANK(Values!E84),"","Amazon Tellus UPS")</f>
        <v/>
      </c>
      <c r="EV85" s="2" t="str">
        <f>IF(ISBLANK(Values!E84),"","New")</f>
        <v/>
      </c>
      <c r="FE85" s="2" t="str">
        <f>IF(ISBLANK(Values!E84),"",IF(CO85&lt;&gt;"DEFAULT", "", 3))</f>
        <v/>
      </c>
      <c r="FH85" s="2" t="str">
        <f>IF(ISBLANK(Values!E84),"","FALSE")</f>
        <v/>
      </c>
      <c r="FI85" s="2" t="str">
        <f>IF(ISBLANK(Values!E84),"","FALSE")</f>
        <v/>
      </c>
      <c r="FJ85" s="2" t="str">
        <f>IF(ISBLANK(Values!E84),"","FALSE")</f>
        <v/>
      </c>
      <c r="FM85" s="2" t="str">
        <f>IF(ISBLANK(Values!E84),"","1")</f>
        <v/>
      </c>
      <c r="FO85" s="28"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 t="str">
        <f>IF(ISBLANK(Values!E85),"",IF(Values!$B$37="EU","computercomponent","computer"))</f>
        <v/>
      </c>
      <c r="B86" s="34" t="str">
        <f>IF(ISBLANK(Values!E85),"",Values!F85)</f>
        <v/>
      </c>
      <c r="C86" s="30" t="str">
        <f>IF(ISBLANK(Values!E85),"","TellusRem")</f>
        <v/>
      </c>
      <c r="D86" s="29" t="str">
        <f>IF(ISBLANK(Values!E85),"",Values!E85)</f>
        <v/>
      </c>
      <c r="E86" s="2" t="str">
        <f>IF(ISBLANK(Values!E85),"","EAN")</f>
        <v/>
      </c>
      <c r="F86" s="28" t="str">
        <f>IF(ISBLANK(Values!E85),"",IF(Values!J85, SUBSTITUTE(Values!$B$1, "{language}", Values!H85) &amp; " " &amp;Values!$B$3, SUBSTITUTE(Values!$B$2, "{language}", Values!$H85) &amp; " " &amp;Values!$B$3))</f>
        <v/>
      </c>
      <c r="G86" s="30" t="str">
        <f>IF(ISBLANK(Values!E85),"","TellusRem")</f>
        <v/>
      </c>
      <c r="H86" s="2" t="str">
        <f>IF(ISBLANK(Values!E85),"",Values!$B$16)</f>
        <v/>
      </c>
      <c r="I86" s="2" t="str">
        <f>IF(ISBLANK(Values!E85),"","4730574031")</f>
        <v/>
      </c>
      <c r="J86" s="32" t="str">
        <f>IF(ISBLANK(Values!E85),"",Values!F85 )</f>
        <v/>
      </c>
      <c r="K86" s="28" t="str">
        <f>IF(ISBLANK(Values!E85),"",IF(Values!J85, Values!$B$4, Values!$B$5))</f>
        <v/>
      </c>
      <c r="L86" s="28"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0" t="str">
        <f>IF(ISBLANK(Values!E85),"","Child")</f>
        <v/>
      </c>
      <c r="X86" s="30" t="str">
        <f>IF(ISBLANK(Values!E85),"",Values!$B$13)</f>
        <v/>
      </c>
      <c r="Y86" s="32" t="str">
        <f>IF(ISBLANK(Values!E85),"","Size-Color")</f>
        <v/>
      </c>
      <c r="Z86" s="30" t="str">
        <f>IF(ISBLANK(Values!E85),"","variation")</f>
        <v/>
      </c>
      <c r="AA86" s="2" t="str">
        <f>IF(ISBLANK(Values!E85),"",Values!$B$20)</f>
        <v/>
      </c>
      <c r="AB86" s="2" t="str">
        <f>IF(ISBLANK(Values!E85),"",Values!$B$29)</f>
        <v/>
      </c>
      <c r="AI86" s="35" t="str">
        <f>IF(ISBLANK(Values!E85),"",IF(Values!I85,Values!$B$23,Values!$B$33))</f>
        <v/>
      </c>
      <c r="AJ86" s="33"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8" t="str">
        <f>IF(ISBLANK(Values!E85),"",Values!H85)</f>
        <v/>
      </c>
      <c r="AV86" s="2" t="str">
        <f>IF(ISBLANK(Values!E85),"",IF(Values!J85,"Backlit", "Non-Backlit"))</f>
        <v/>
      </c>
      <c r="BE86" s="2" t="str">
        <f>IF(ISBLANK(Values!E85),"","Professional Audience")</f>
        <v/>
      </c>
      <c r="BF86" s="2" t="str">
        <f>IF(ISBLANK(Values!E85),"","Consumer Audience")</f>
        <v/>
      </c>
      <c r="BG86" s="2" t="str">
        <f>IF(ISBLANK(Values!E85),"","Adults")</f>
        <v/>
      </c>
      <c r="BH86" s="2"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O86" s="2" t="str">
        <f>IF(ISBLANK(Values!E85), "", IF(AND(Values!$B$37=options!$G$2, Values!$C85), "AMAZON_NA", IF(AND(Values!$B$37=options!$G$1, Values!$D85), "AMAZON_EU", "DEFAULT")))</f>
        <v/>
      </c>
      <c r="CP86" s="2" t="str">
        <f>IF(ISBLANK(Values!E85),"",Values!$B$7)</f>
        <v/>
      </c>
      <c r="CQ86" s="2" t="str">
        <f>IF(ISBLANK(Values!E85),"",Values!$B$8)</f>
        <v/>
      </c>
      <c r="CR86" s="2"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 t="str">
        <f>IF(ISBLANK(Values!E85),"","Parts")</f>
        <v/>
      </c>
      <c r="DP86" s="2" t="str">
        <f>IF(ISBLANK(Values!E85),"",Values!$B$31)</f>
        <v/>
      </c>
      <c r="EI86" s="2" t="str">
        <f>IF(ISBLANK(Values!E85),"",Values!$B$31)</f>
        <v/>
      </c>
      <c r="ES86" s="2" t="str">
        <f>IF(ISBLANK(Values!E85),"","Amazon Tellus UPS")</f>
        <v/>
      </c>
      <c r="EV86" s="2" t="str">
        <f>IF(ISBLANK(Values!E85),"","New")</f>
        <v/>
      </c>
      <c r="FE86" s="2" t="str">
        <f>IF(ISBLANK(Values!E85),"",IF(CO86&lt;&gt;"DEFAULT", "", 3))</f>
        <v/>
      </c>
      <c r="FH86" s="2" t="str">
        <f>IF(ISBLANK(Values!E85),"","FALSE")</f>
        <v/>
      </c>
      <c r="FI86" s="2" t="str">
        <f>IF(ISBLANK(Values!E85),"","FALSE")</f>
        <v/>
      </c>
      <c r="FJ86" s="2" t="str">
        <f>IF(ISBLANK(Values!E85),"","FALSE")</f>
        <v/>
      </c>
      <c r="FM86" s="2" t="str">
        <f>IF(ISBLANK(Values!E85),"","1")</f>
        <v/>
      </c>
      <c r="FO86" s="28"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 t="str">
        <f>IF(ISBLANK(Values!E86),"",IF(Values!$B$37="EU","computercomponent","computer"))</f>
        <v/>
      </c>
      <c r="B87" s="34" t="str">
        <f>IF(ISBLANK(Values!E86),"",Values!F86)</f>
        <v/>
      </c>
      <c r="C87" s="30" t="str">
        <f>IF(ISBLANK(Values!E86),"","TellusRem")</f>
        <v/>
      </c>
      <c r="D87" s="29" t="str">
        <f>IF(ISBLANK(Values!E86),"",Values!E86)</f>
        <v/>
      </c>
      <c r="E87" s="2" t="str">
        <f>IF(ISBLANK(Values!E86),"","EAN")</f>
        <v/>
      </c>
      <c r="F87" s="28" t="str">
        <f>IF(ISBLANK(Values!E86),"",IF(Values!J86, SUBSTITUTE(Values!$B$1, "{language}", Values!H86) &amp; " " &amp;Values!$B$3, SUBSTITUTE(Values!$B$2, "{language}", Values!$H86) &amp; " " &amp;Values!$B$3))</f>
        <v/>
      </c>
      <c r="G87" s="30" t="str">
        <f>IF(ISBLANK(Values!E86),"","TellusRem")</f>
        <v/>
      </c>
      <c r="H87" s="2" t="str">
        <f>IF(ISBLANK(Values!E86),"",Values!$B$16)</f>
        <v/>
      </c>
      <c r="I87" s="2" t="str">
        <f>IF(ISBLANK(Values!E86),"","4730574031")</f>
        <v/>
      </c>
      <c r="J87" s="32" t="str">
        <f>IF(ISBLANK(Values!E86),"",Values!F86 )</f>
        <v/>
      </c>
      <c r="K87" s="28" t="str">
        <f>IF(ISBLANK(Values!E86),"",IF(Values!J86, Values!$B$4, Values!$B$5))</f>
        <v/>
      </c>
      <c r="L87" s="28"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0" t="str">
        <f>IF(ISBLANK(Values!E86),"","Child")</f>
        <v/>
      </c>
      <c r="X87" s="30" t="str">
        <f>IF(ISBLANK(Values!E86),"",Values!$B$13)</f>
        <v/>
      </c>
      <c r="Y87" s="32" t="str">
        <f>IF(ISBLANK(Values!E86),"","Size-Color")</f>
        <v/>
      </c>
      <c r="Z87" s="30" t="str">
        <f>IF(ISBLANK(Values!E86),"","variation")</f>
        <v/>
      </c>
      <c r="AA87" s="2" t="str">
        <f>IF(ISBLANK(Values!E86),"",Values!$B$20)</f>
        <v/>
      </c>
      <c r="AB87" s="2" t="str">
        <f>IF(ISBLANK(Values!E86),"",Values!$B$29)</f>
        <v/>
      </c>
      <c r="AI87" s="35" t="str">
        <f>IF(ISBLANK(Values!E86),"",IF(Values!I86,Values!$B$23,Values!$B$33))</f>
        <v/>
      </c>
      <c r="AJ87" s="33"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8" t="str">
        <f>IF(ISBLANK(Values!E86),"",Values!H86)</f>
        <v/>
      </c>
      <c r="AV87" s="2" t="str">
        <f>IF(ISBLANK(Values!E86),"",IF(Values!J86,"Backlit", "Non-Backlit"))</f>
        <v/>
      </c>
      <c r="BE87" s="2" t="str">
        <f>IF(ISBLANK(Values!E86),"","Professional Audience")</f>
        <v/>
      </c>
      <c r="BF87" s="2" t="str">
        <f>IF(ISBLANK(Values!E86),"","Consumer Audience")</f>
        <v/>
      </c>
      <c r="BG87" s="2" t="str">
        <f>IF(ISBLANK(Values!E86),"","Adults")</f>
        <v/>
      </c>
      <c r="BH87" s="2"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O87" s="2" t="str">
        <f>IF(ISBLANK(Values!E86), "", IF(AND(Values!$B$37=options!$G$2, Values!$C86), "AMAZON_NA", IF(AND(Values!$B$37=options!$G$1, Values!$D86), "AMAZON_EU", "DEFAULT")))</f>
        <v/>
      </c>
      <c r="CP87" s="2" t="str">
        <f>IF(ISBLANK(Values!E86),"",Values!$B$7)</f>
        <v/>
      </c>
      <c r="CQ87" s="2" t="str">
        <f>IF(ISBLANK(Values!E86),"",Values!$B$8)</f>
        <v/>
      </c>
      <c r="CR87" s="2"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 t="str">
        <f>IF(ISBLANK(Values!E86),"","Parts")</f>
        <v/>
      </c>
      <c r="DP87" s="2" t="str">
        <f>IF(ISBLANK(Values!E86),"",Values!$B$31)</f>
        <v/>
      </c>
      <c r="EI87" s="2" t="str">
        <f>IF(ISBLANK(Values!E86),"",Values!$B$31)</f>
        <v/>
      </c>
      <c r="ES87" s="2" t="str">
        <f>IF(ISBLANK(Values!E86),"","Amazon Tellus UPS")</f>
        <v/>
      </c>
      <c r="EV87" s="2" t="str">
        <f>IF(ISBLANK(Values!E86),"","New")</f>
        <v/>
      </c>
      <c r="FE87" s="2" t="str">
        <f>IF(ISBLANK(Values!E86),"",IF(CO87&lt;&gt;"DEFAULT", "", 3))</f>
        <v/>
      </c>
      <c r="FH87" s="2" t="str">
        <f>IF(ISBLANK(Values!E86),"","FALSE")</f>
        <v/>
      </c>
      <c r="FI87" s="2" t="str">
        <f>IF(ISBLANK(Values!E86),"","FALSE")</f>
        <v/>
      </c>
      <c r="FJ87" s="2" t="str">
        <f>IF(ISBLANK(Values!E86),"","FALSE")</f>
        <v/>
      </c>
      <c r="FM87" s="2" t="str">
        <f>IF(ISBLANK(Values!E86),"","1")</f>
        <v/>
      </c>
      <c r="FO87" s="28"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 t="str">
        <f>IF(ISBLANK(Values!E87),"",IF(Values!$B$37="EU","computercomponent","computer"))</f>
        <v/>
      </c>
      <c r="B88" s="34" t="str">
        <f>IF(ISBLANK(Values!E87),"",Values!F87)</f>
        <v/>
      </c>
      <c r="C88" s="30" t="str">
        <f>IF(ISBLANK(Values!E87),"","TellusRem")</f>
        <v/>
      </c>
      <c r="D88" s="29" t="str">
        <f>IF(ISBLANK(Values!E87),"",Values!E87)</f>
        <v/>
      </c>
      <c r="E88" s="2" t="str">
        <f>IF(ISBLANK(Values!E87),"","EAN")</f>
        <v/>
      </c>
      <c r="F88" s="28" t="str">
        <f>IF(ISBLANK(Values!E87),"",IF(Values!J87, SUBSTITUTE(Values!$B$1, "{language}", Values!H87) &amp; " " &amp;Values!$B$3, SUBSTITUTE(Values!$B$2, "{language}", Values!$H87) &amp; " " &amp;Values!$B$3))</f>
        <v/>
      </c>
      <c r="G88" s="30" t="str">
        <f>IF(ISBLANK(Values!E87),"","TellusRem")</f>
        <v/>
      </c>
      <c r="H88" s="2" t="str">
        <f>IF(ISBLANK(Values!E87),"",Values!$B$16)</f>
        <v/>
      </c>
      <c r="I88" s="2" t="str">
        <f>IF(ISBLANK(Values!E87),"","4730574031")</f>
        <v/>
      </c>
      <c r="J88" s="32" t="str">
        <f>IF(ISBLANK(Values!E87),"",Values!F87 )</f>
        <v/>
      </c>
      <c r="K88" s="28" t="str">
        <f>IF(ISBLANK(Values!E87),"",IF(Values!J87, Values!$B$4, Values!$B$5))</f>
        <v/>
      </c>
      <c r="L88" s="28"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0" t="str">
        <f>IF(ISBLANK(Values!E87),"","Child")</f>
        <v/>
      </c>
      <c r="X88" s="30" t="str">
        <f>IF(ISBLANK(Values!E87),"",Values!$B$13)</f>
        <v/>
      </c>
      <c r="Y88" s="32" t="str">
        <f>IF(ISBLANK(Values!E87),"","Size-Color")</f>
        <v/>
      </c>
      <c r="Z88" s="30" t="str">
        <f>IF(ISBLANK(Values!E87),"","variation")</f>
        <v/>
      </c>
      <c r="AA88" s="2" t="str">
        <f>IF(ISBLANK(Values!E87),"",Values!$B$20)</f>
        <v/>
      </c>
      <c r="AB88" s="2" t="str">
        <f>IF(ISBLANK(Values!E87),"",Values!$B$29)</f>
        <v/>
      </c>
      <c r="AI88" s="35" t="str">
        <f>IF(ISBLANK(Values!E87),"",IF(Values!I87,Values!$B$23,Values!$B$33))</f>
        <v/>
      </c>
      <c r="AJ88" s="33"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8" t="str">
        <f>IF(ISBLANK(Values!E87),"",Values!H87)</f>
        <v/>
      </c>
      <c r="AV88" s="2" t="str">
        <f>IF(ISBLANK(Values!E87),"",IF(Values!J87,"Backlit", "Non-Backlit"))</f>
        <v/>
      </c>
      <c r="BE88" s="2" t="str">
        <f>IF(ISBLANK(Values!E87),"","Professional Audience")</f>
        <v/>
      </c>
      <c r="BF88" s="2" t="str">
        <f>IF(ISBLANK(Values!E87),"","Consumer Audience")</f>
        <v/>
      </c>
      <c r="BG88" s="2" t="str">
        <f>IF(ISBLANK(Values!E87),"","Adults")</f>
        <v/>
      </c>
      <c r="BH88" s="2"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O88" s="2" t="str">
        <f>IF(ISBLANK(Values!E87), "", IF(AND(Values!$B$37=options!$G$2, Values!$C87), "AMAZON_NA", IF(AND(Values!$B$37=options!$G$1, Values!$D87), "AMAZON_EU", "DEFAULT")))</f>
        <v/>
      </c>
      <c r="CP88" s="2" t="str">
        <f>IF(ISBLANK(Values!E87),"",Values!$B$7)</f>
        <v/>
      </c>
      <c r="CQ88" s="2" t="str">
        <f>IF(ISBLANK(Values!E87),"",Values!$B$8)</f>
        <v/>
      </c>
      <c r="CR88" s="2"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 t="str">
        <f>IF(ISBLANK(Values!E87),"","Parts")</f>
        <v/>
      </c>
      <c r="DP88" s="2" t="str">
        <f>IF(ISBLANK(Values!E87),"",Values!$B$31)</f>
        <v/>
      </c>
      <c r="EI88" s="2" t="str">
        <f>IF(ISBLANK(Values!E87),"",Values!$B$31)</f>
        <v/>
      </c>
      <c r="ES88" s="2" t="str">
        <f>IF(ISBLANK(Values!E87),"","Amazon Tellus UPS")</f>
        <v/>
      </c>
      <c r="EV88" s="2" t="str">
        <f>IF(ISBLANK(Values!E87),"","New")</f>
        <v/>
      </c>
      <c r="FE88" s="2" t="str">
        <f>IF(ISBLANK(Values!E87),"",IF(CO88&lt;&gt;"DEFAULT", "", 3))</f>
        <v/>
      </c>
      <c r="FH88" s="2" t="str">
        <f>IF(ISBLANK(Values!E87),"","FALSE")</f>
        <v/>
      </c>
      <c r="FI88" s="2" t="str">
        <f>IF(ISBLANK(Values!E87),"","FALSE")</f>
        <v/>
      </c>
      <c r="FJ88" s="2" t="str">
        <f>IF(ISBLANK(Values!E87),"","FALSE")</f>
        <v/>
      </c>
      <c r="FM88" s="2" t="str">
        <f>IF(ISBLANK(Values!E87),"","1")</f>
        <v/>
      </c>
      <c r="FO88" s="28"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 t="str">
        <f>IF(ISBLANK(Values!E88),"",IF(Values!$B$37="EU","computercomponent","computer"))</f>
        <v/>
      </c>
      <c r="B89" s="34" t="str">
        <f>IF(ISBLANK(Values!E88),"",Values!F88)</f>
        <v/>
      </c>
      <c r="C89" s="30" t="str">
        <f>IF(ISBLANK(Values!E88),"","TellusRem")</f>
        <v/>
      </c>
      <c r="D89" s="29" t="str">
        <f>IF(ISBLANK(Values!E88),"",Values!E88)</f>
        <v/>
      </c>
      <c r="E89" s="2" t="str">
        <f>IF(ISBLANK(Values!E88),"","EAN")</f>
        <v/>
      </c>
      <c r="F89" s="28" t="str">
        <f>IF(ISBLANK(Values!E88),"",IF(Values!J88, SUBSTITUTE(Values!$B$1, "{language}", Values!H88) &amp; " " &amp;Values!$B$3, SUBSTITUTE(Values!$B$2, "{language}", Values!$H88) &amp; " " &amp;Values!$B$3))</f>
        <v/>
      </c>
      <c r="G89" s="30" t="str">
        <f>IF(ISBLANK(Values!E88),"","TellusRem")</f>
        <v/>
      </c>
      <c r="H89" s="2" t="str">
        <f>IF(ISBLANK(Values!E88),"",Values!$B$16)</f>
        <v/>
      </c>
      <c r="I89" s="2" t="str">
        <f>IF(ISBLANK(Values!E88),"","4730574031")</f>
        <v/>
      </c>
      <c r="J89" s="32" t="str">
        <f>IF(ISBLANK(Values!E88),"",Values!F88 )</f>
        <v/>
      </c>
      <c r="K89" s="28" t="str">
        <f>IF(ISBLANK(Values!E88),"",IF(Values!J88, Values!$B$4, Values!$B$5))</f>
        <v/>
      </c>
      <c r="L89" s="28"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0" t="str">
        <f>IF(ISBLANK(Values!E88),"","Child")</f>
        <v/>
      </c>
      <c r="X89" s="30" t="str">
        <f>IF(ISBLANK(Values!E88),"",Values!$B$13)</f>
        <v/>
      </c>
      <c r="Y89" s="32" t="str">
        <f>IF(ISBLANK(Values!E88),"","Size-Color")</f>
        <v/>
      </c>
      <c r="Z89" s="30" t="str">
        <f>IF(ISBLANK(Values!E88),"","variation")</f>
        <v/>
      </c>
      <c r="AA89" s="2" t="str">
        <f>IF(ISBLANK(Values!E88),"",Values!$B$20)</f>
        <v/>
      </c>
      <c r="AB89" s="2" t="str">
        <f>IF(ISBLANK(Values!E88),"",Values!$B$29)</f>
        <v/>
      </c>
      <c r="AI89" s="35" t="str">
        <f>IF(ISBLANK(Values!E88),"",IF(Values!I88,Values!$B$23,Values!$B$33))</f>
        <v/>
      </c>
      <c r="AJ89" s="33"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8" t="str">
        <f>IF(ISBLANK(Values!E88),"",Values!H88)</f>
        <v/>
      </c>
      <c r="AV89" s="2" t="str">
        <f>IF(ISBLANK(Values!E88),"",IF(Values!J88,"Backlit", "Non-Backlit"))</f>
        <v/>
      </c>
      <c r="BE89" s="2" t="str">
        <f>IF(ISBLANK(Values!E88),"","Professional Audience")</f>
        <v/>
      </c>
      <c r="BF89" s="2" t="str">
        <f>IF(ISBLANK(Values!E88),"","Consumer Audience")</f>
        <v/>
      </c>
      <c r="BG89" s="2" t="str">
        <f>IF(ISBLANK(Values!E88),"","Adults")</f>
        <v/>
      </c>
      <c r="BH89" s="2"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O89" s="2" t="str">
        <f>IF(ISBLANK(Values!E88), "", IF(AND(Values!$B$37=options!$G$2, Values!$C88), "AMAZON_NA", IF(AND(Values!$B$37=options!$G$1, Values!$D88), "AMAZON_EU", "DEFAULT")))</f>
        <v/>
      </c>
      <c r="CP89" s="2" t="str">
        <f>IF(ISBLANK(Values!E88),"",Values!$B$7)</f>
        <v/>
      </c>
      <c r="CQ89" s="2" t="str">
        <f>IF(ISBLANK(Values!E88),"",Values!$B$8)</f>
        <v/>
      </c>
      <c r="CR89" s="2"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 t="str">
        <f>IF(ISBLANK(Values!E88),"","Parts")</f>
        <v/>
      </c>
      <c r="DP89" s="2" t="str">
        <f>IF(ISBLANK(Values!E88),"",Values!$B$31)</f>
        <v/>
      </c>
      <c r="EI89" s="2" t="str">
        <f>IF(ISBLANK(Values!E88),"",Values!$B$31)</f>
        <v/>
      </c>
      <c r="ES89" s="2" t="str">
        <f>IF(ISBLANK(Values!E88),"","Amazon Tellus UPS")</f>
        <v/>
      </c>
      <c r="EV89" s="2" t="str">
        <f>IF(ISBLANK(Values!E88),"","New")</f>
        <v/>
      </c>
      <c r="FE89" s="2" t="str">
        <f>IF(ISBLANK(Values!E88),"",IF(CO89&lt;&gt;"DEFAULT", "", 3))</f>
        <v/>
      </c>
      <c r="FH89" s="2" t="str">
        <f>IF(ISBLANK(Values!E88),"","FALSE")</f>
        <v/>
      </c>
      <c r="FI89" s="2" t="str">
        <f>IF(ISBLANK(Values!E88),"","FALSE")</f>
        <v/>
      </c>
      <c r="FJ89" s="2" t="str">
        <f>IF(ISBLANK(Values!E88),"","FALSE")</f>
        <v/>
      </c>
      <c r="FM89" s="2" t="str">
        <f>IF(ISBLANK(Values!E88),"","1")</f>
        <v/>
      </c>
      <c r="FO89" s="28"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 t="str">
        <f>IF(ISBLANK(Values!E89),"",IF(Values!$B$37="EU","computercomponent","computer"))</f>
        <v/>
      </c>
      <c r="B90" s="34" t="str">
        <f>IF(ISBLANK(Values!E89),"",Values!F89)</f>
        <v/>
      </c>
      <c r="C90" s="30" t="str">
        <f>IF(ISBLANK(Values!E89),"","TellusRem")</f>
        <v/>
      </c>
      <c r="D90" s="29" t="str">
        <f>IF(ISBLANK(Values!E89),"",Values!E89)</f>
        <v/>
      </c>
      <c r="E90" s="2" t="str">
        <f>IF(ISBLANK(Values!E89),"","EAN")</f>
        <v/>
      </c>
      <c r="F90" s="28" t="str">
        <f>IF(ISBLANK(Values!E89),"",IF(Values!J89, SUBSTITUTE(Values!$B$1, "{language}", Values!H89) &amp; " " &amp;Values!$B$3, SUBSTITUTE(Values!$B$2, "{language}", Values!$H89) &amp; " " &amp;Values!$B$3))</f>
        <v/>
      </c>
      <c r="G90" s="30" t="str">
        <f>IF(ISBLANK(Values!E89),"","TellusRem")</f>
        <v/>
      </c>
      <c r="H90" s="2" t="str">
        <f>IF(ISBLANK(Values!E89),"",Values!$B$16)</f>
        <v/>
      </c>
      <c r="I90" s="2" t="str">
        <f>IF(ISBLANK(Values!E89),"","4730574031")</f>
        <v/>
      </c>
      <c r="J90" s="32" t="str">
        <f>IF(ISBLANK(Values!E89),"",Values!F89 )</f>
        <v/>
      </c>
      <c r="K90" s="28" t="str">
        <f>IF(ISBLANK(Values!E89),"",IF(Values!J89, Values!$B$4, Values!$B$5))</f>
        <v/>
      </c>
      <c r="L90" s="28"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0" t="str">
        <f>IF(ISBLANK(Values!E89),"","Child")</f>
        <v/>
      </c>
      <c r="X90" s="30" t="str">
        <f>IF(ISBLANK(Values!E89),"",Values!$B$13)</f>
        <v/>
      </c>
      <c r="Y90" s="32" t="str">
        <f>IF(ISBLANK(Values!E89),"","Size-Color")</f>
        <v/>
      </c>
      <c r="Z90" s="30" t="str">
        <f>IF(ISBLANK(Values!E89),"","variation")</f>
        <v/>
      </c>
      <c r="AA90" s="2" t="str">
        <f>IF(ISBLANK(Values!E89),"",Values!$B$20)</f>
        <v/>
      </c>
      <c r="AB90" s="2" t="str">
        <f>IF(ISBLANK(Values!E89),"",Values!$B$29)</f>
        <v/>
      </c>
      <c r="AI90" s="35" t="str">
        <f>IF(ISBLANK(Values!E89),"",IF(Values!I89,Values!$B$23,Values!$B$33))</f>
        <v/>
      </c>
      <c r="AJ90" s="33"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8" t="str">
        <f>IF(ISBLANK(Values!E89),"",Values!H89)</f>
        <v/>
      </c>
      <c r="AV90" s="2" t="str">
        <f>IF(ISBLANK(Values!E89),"",IF(Values!J89,"Backlit", "Non-Backlit"))</f>
        <v/>
      </c>
      <c r="BE90" s="2" t="str">
        <f>IF(ISBLANK(Values!E89),"","Professional Audience")</f>
        <v/>
      </c>
      <c r="BF90" s="2" t="str">
        <f>IF(ISBLANK(Values!E89),"","Consumer Audience")</f>
        <v/>
      </c>
      <c r="BG90" s="2" t="str">
        <f>IF(ISBLANK(Values!E89),"","Adults")</f>
        <v/>
      </c>
      <c r="BH90" s="2"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O90" s="2" t="str">
        <f>IF(ISBLANK(Values!E89), "", IF(AND(Values!$B$37=options!$G$2, Values!$C89), "AMAZON_NA", IF(AND(Values!$B$37=options!$G$1, Values!$D89), "AMAZON_EU", "DEFAULT")))</f>
        <v/>
      </c>
      <c r="CP90" s="2" t="str">
        <f>IF(ISBLANK(Values!E89),"",Values!$B$7)</f>
        <v/>
      </c>
      <c r="CQ90" s="2" t="str">
        <f>IF(ISBLANK(Values!E89),"",Values!$B$8)</f>
        <v/>
      </c>
      <c r="CR90" s="2"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 t="str">
        <f>IF(ISBLANK(Values!E89),"","Parts")</f>
        <v/>
      </c>
      <c r="DP90" s="2" t="str">
        <f>IF(ISBLANK(Values!E89),"",Values!$B$31)</f>
        <v/>
      </c>
      <c r="EI90" s="2" t="str">
        <f>IF(ISBLANK(Values!E89),"",Values!$B$31)</f>
        <v/>
      </c>
      <c r="ES90" s="2" t="str">
        <f>IF(ISBLANK(Values!E89),"","Amazon Tellus UPS")</f>
        <v/>
      </c>
      <c r="EV90" s="2" t="str">
        <f>IF(ISBLANK(Values!E89),"","New")</f>
        <v/>
      </c>
      <c r="FE90" s="2" t="str">
        <f>IF(ISBLANK(Values!E89),"",IF(CO90&lt;&gt;"DEFAULT", "", 3))</f>
        <v/>
      </c>
      <c r="FH90" s="2" t="str">
        <f>IF(ISBLANK(Values!E89),"","FALSE")</f>
        <v/>
      </c>
      <c r="FI90" s="2" t="str">
        <f>IF(ISBLANK(Values!E89),"","FALSE")</f>
        <v/>
      </c>
      <c r="FJ90" s="2" t="str">
        <f>IF(ISBLANK(Values!E89),"","FALSE")</f>
        <v/>
      </c>
      <c r="FM90" s="2" t="str">
        <f>IF(ISBLANK(Values!E89),"","1")</f>
        <v/>
      </c>
      <c r="FO90" s="28"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 t="str">
        <f>IF(ISBLANK(Values!E90),"",IF(Values!$B$37="EU","computercomponent","computer"))</f>
        <v/>
      </c>
      <c r="B91" s="34" t="str">
        <f>IF(ISBLANK(Values!E90),"",Values!F90)</f>
        <v/>
      </c>
      <c r="C91" s="30" t="str">
        <f>IF(ISBLANK(Values!E90),"","TellusRem")</f>
        <v/>
      </c>
      <c r="D91" s="29" t="str">
        <f>IF(ISBLANK(Values!E90),"",Values!E90)</f>
        <v/>
      </c>
      <c r="E91" s="2" t="str">
        <f>IF(ISBLANK(Values!E90),"","EAN")</f>
        <v/>
      </c>
      <c r="F91" s="28" t="str">
        <f>IF(ISBLANK(Values!E90),"",IF(Values!J90, SUBSTITUTE(Values!$B$1, "{language}", Values!H90) &amp; " " &amp;Values!$B$3, SUBSTITUTE(Values!$B$2, "{language}", Values!$H90) &amp; " " &amp;Values!$B$3))</f>
        <v/>
      </c>
      <c r="G91" s="30" t="str">
        <f>IF(ISBLANK(Values!E90),"","TellusRem")</f>
        <v/>
      </c>
      <c r="H91" s="2" t="str">
        <f>IF(ISBLANK(Values!E90),"",Values!$B$16)</f>
        <v/>
      </c>
      <c r="I91" s="2" t="str">
        <f>IF(ISBLANK(Values!E90),"","4730574031")</f>
        <v/>
      </c>
      <c r="J91" s="32" t="str">
        <f>IF(ISBLANK(Values!E90),"",Values!F90 )</f>
        <v/>
      </c>
      <c r="K91" s="28" t="str">
        <f>IF(ISBLANK(Values!E90),"",IF(Values!J90, Values!$B$4, Values!$B$5))</f>
        <v/>
      </c>
      <c r="L91" s="28"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0" t="str">
        <f>IF(ISBLANK(Values!E90),"","Child")</f>
        <v/>
      </c>
      <c r="X91" s="30" t="str">
        <f>IF(ISBLANK(Values!E90),"",Values!$B$13)</f>
        <v/>
      </c>
      <c r="Y91" s="32" t="str">
        <f>IF(ISBLANK(Values!E90),"","Size-Color")</f>
        <v/>
      </c>
      <c r="Z91" s="30" t="str">
        <f>IF(ISBLANK(Values!E90),"","variation")</f>
        <v/>
      </c>
      <c r="AA91" s="2" t="str">
        <f>IF(ISBLANK(Values!E90),"",Values!$B$20)</f>
        <v/>
      </c>
      <c r="AB91" s="2" t="str">
        <f>IF(ISBLANK(Values!E90),"",Values!$B$29)</f>
        <v/>
      </c>
      <c r="AI91" s="35" t="str">
        <f>IF(ISBLANK(Values!E90),"",IF(Values!I90,Values!$B$23,Values!$B$33))</f>
        <v/>
      </c>
      <c r="AJ91" s="33"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8" t="str">
        <f>IF(ISBLANK(Values!E90),"",Values!H90)</f>
        <v/>
      </c>
      <c r="AV91" s="2" t="str">
        <f>IF(ISBLANK(Values!E90),"",IF(Values!J90,"Backlit", "Non-Backlit"))</f>
        <v/>
      </c>
      <c r="BE91" s="2" t="str">
        <f>IF(ISBLANK(Values!E90),"","Professional Audience")</f>
        <v/>
      </c>
      <c r="BF91" s="2" t="str">
        <f>IF(ISBLANK(Values!E90),"","Consumer Audience")</f>
        <v/>
      </c>
      <c r="BG91" s="2" t="str">
        <f>IF(ISBLANK(Values!E90),"","Adults")</f>
        <v/>
      </c>
      <c r="BH91" s="2"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O91" s="2" t="str">
        <f>IF(ISBLANK(Values!E90), "", IF(AND(Values!$B$37=options!$G$2, Values!$C90), "AMAZON_NA", IF(AND(Values!$B$37=options!$G$1, Values!$D90), "AMAZON_EU", "DEFAULT")))</f>
        <v/>
      </c>
      <c r="CP91" s="2" t="str">
        <f>IF(ISBLANK(Values!E90),"",Values!$B$7)</f>
        <v/>
      </c>
      <c r="CQ91" s="2" t="str">
        <f>IF(ISBLANK(Values!E90),"",Values!$B$8)</f>
        <v/>
      </c>
      <c r="CR91" s="2"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 t="str">
        <f>IF(ISBLANK(Values!E90),"","Parts")</f>
        <v/>
      </c>
      <c r="DP91" s="2" t="str">
        <f>IF(ISBLANK(Values!E90),"",Values!$B$31)</f>
        <v/>
      </c>
      <c r="EI91" s="2" t="str">
        <f>IF(ISBLANK(Values!E90),"",Values!$B$31)</f>
        <v/>
      </c>
      <c r="ES91" s="2" t="str">
        <f>IF(ISBLANK(Values!E90),"","Amazon Tellus UPS")</f>
        <v/>
      </c>
      <c r="EV91" s="2" t="str">
        <f>IF(ISBLANK(Values!E90),"","New")</f>
        <v/>
      </c>
      <c r="FE91" s="2" t="str">
        <f>IF(ISBLANK(Values!E90),"",IF(CO91&lt;&gt;"DEFAULT", "", 3))</f>
        <v/>
      </c>
      <c r="FH91" s="2" t="str">
        <f>IF(ISBLANK(Values!E90),"","FALSE")</f>
        <v/>
      </c>
      <c r="FI91" s="2" t="str">
        <f>IF(ISBLANK(Values!E90),"","FALSE")</f>
        <v/>
      </c>
      <c r="FJ91" s="2" t="str">
        <f>IF(ISBLANK(Values!E90),"","FALSE")</f>
        <v/>
      </c>
      <c r="FM91" s="2" t="str">
        <f>IF(ISBLANK(Values!E90),"","1")</f>
        <v/>
      </c>
      <c r="FO91" s="28"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 t="str">
        <f>IF(ISBLANK(Values!E91),"",IF(Values!$B$37="EU","computercomponent","computer"))</f>
        <v/>
      </c>
      <c r="B92" s="34" t="str">
        <f>IF(ISBLANK(Values!E91),"",Values!F91)</f>
        <v/>
      </c>
      <c r="C92" s="30" t="str">
        <f>IF(ISBLANK(Values!E91),"","TellusRem")</f>
        <v/>
      </c>
      <c r="D92" s="29" t="str">
        <f>IF(ISBLANK(Values!E91),"",Values!E91)</f>
        <v/>
      </c>
      <c r="E92" s="2" t="str">
        <f>IF(ISBLANK(Values!E91),"","EAN")</f>
        <v/>
      </c>
      <c r="F92" s="28" t="str">
        <f>IF(ISBLANK(Values!E91),"",IF(Values!J91, SUBSTITUTE(Values!$B$1, "{language}", Values!H91) &amp; " " &amp;Values!$B$3, SUBSTITUTE(Values!$B$2, "{language}", Values!$H91) &amp; " " &amp;Values!$B$3))</f>
        <v/>
      </c>
      <c r="G92" s="30" t="str">
        <f>IF(ISBLANK(Values!E91),"","TellusRem")</f>
        <v/>
      </c>
      <c r="H92" s="2" t="str">
        <f>IF(ISBLANK(Values!E91),"",Values!$B$16)</f>
        <v/>
      </c>
      <c r="I92" s="2" t="str">
        <f>IF(ISBLANK(Values!E91),"","4730574031")</f>
        <v/>
      </c>
      <c r="J92" s="32" t="str">
        <f>IF(ISBLANK(Values!E91),"",Values!F91 )</f>
        <v/>
      </c>
      <c r="K92" s="28" t="str">
        <f>IF(ISBLANK(Values!E91),"",IF(Values!J91, Values!$B$4, Values!$B$5))</f>
        <v/>
      </c>
      <c r="L92" s="28"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0" t="str">
        <f>IF(ISBLANK(Values!E91),"","Child")</f>
        <v/>
      </c>
      <c r="X92" s="30" t="str">
        <f>IF(ISBLANK(Values!E91),"",Values!$B$13)</f>
        <v/>
      </c>
      <c r="Y92" s="32" t="str">
        <f>IF(ISBLANK(Values!E91),"","Size-Color")</f>
        <v/>
      </c>
      <c r="Z92" s="30" t="str">
        <f>IF(ISBLANK(Values!E91),"","variation")</f>
        <v/>
      </c>
      <c r="AA92" s="2" t="str">
        <f>IF(ISBLANK(Values!E91),"",Values!$B$20)</f>
        <v/>
      </c>
      <c r="AB92" s="2" t="str">
        <f>IF(ISBLANK(Values!E91),"",Values!$B$29)</f>
        <v/>
      </c>
      <c r="AI92" s="35" t="str">
        <f>IF(ISBLANK(Values!E91),"",IF(Values!I91,Values!$B$23,Values!$B$33))</f>
        <v/>
      </c>
      <c r="AJ92" s="33"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8" t="str">
        <f>IF(ISBLANK(Values!E91),"",Values!H91)</f>
        <v/>
      </c>
      <c r="AV92" s="2" t="str">
        <f>IF(ISBLANK(Values!E91),"",IF(Values!J91,"Backlit", "Non-Backlit"))</f>
        <v/>
      </c>
      <c r="BE92" s="2" t="str">
        <f>IF(ISBLANK(Values!E91),"","Professional Audience")</f>
        <v/>
      </c>
      <c r="BF92" s="2" t="str">
        <f>IF(ISBLANK(Values!E91),"","Consumer Audience")</f>
        <v/>
      </c>
      <c r="BG92" s="2" t="str">
        <f>IF(ISBLANK(Values!E91),"","Adults")</f>
        <v/>
      </c>
      <c r="BH92" s="2"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O92" s="2" t="str">
        <f>IF(ISBLANK(Values!E91), "", IF(AND(Values!$B$37=options!$G$2, Values!$C91), "AMAZON_NA", IF(AND(Values!$B$37=options!$G$1, Values!$D91), "AMAZON_EU", "DEFAULT")))</f>
        <v/>
      </c>
      <c r="CP92" s="2" t="str">
        <f>IF(ISBLANK(Values!E91),"",Values!$B$7)</f>
        <v/>
      </c>
      <c r="CQ92" s="2" t="str">
        <f>IF(ISBLANK(Values!E91),"",Values!$B$8)</f>
        <v/>
      </c>
      <c r="CR92" s="2"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 t="str">
        <f>IF(ISBLANK(Values!E91),"","Parts")</f>
        <v/>
      </c>
      <c r="DP92" s="2" t="str">
        <f>IF(ISBLANK(Values!E91),"",Values!$B$31)</f>
        <v/>
      </c>
      <c r="EI92" s="2" t="str">
        <f>IF(ISBLANK(Values!E91),"",Values!$B$31)</f>
        <v/>
      </c>
      <c r="ES92" s="2" t="str">
        <f>IF(ISBLANK(Values!E91),"","Amazon Tellus UPS")</f>
        <v/>
      </c>
      <c r="EV92" s="2" t="str">
        <f>IF(ISBLANK(Values!E91),"","New")</f>
        <v/>
      </c>
      <c r="FE92" s="2" t="str">
        <f>IF(ISBLANK(Values!E91),"",IF(CO92&lt;&gt;"DEFAULT", "", 3))</f>
        <v/>
      </c>
      <c r="FH92" s="2" t="str">
        <f>IF(ISBLANK(Values!E91),"","FALSE")</f>
        <v/>
      </c>
      <c r="FI92" s="2" t="str">
        <f>IF(ISBLANK(Values!E91),"","FALSE")</f>
        <v/>
      </c>
      <c r="FJ92" s="2" t="str">
        <f>IF(ISBLANK(Values!E91),"","FALSE")</f>
        <v/>
      </c>
      <c r="FM92" s="2" t="str">
        <f>IF(ISBLANK(Values!E91),"","1")</f>
        <v/>
      </c>
      <c r="FO92" s="28"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 t="str">
        <f>IF(ISBLANK(Values!E92),"",IF(Values!$B$37="EU","computercomponent","computer"))</f>
        <v/>
      </c>
      <c r="B93" s="34" t="str">
        <f>IF(ISBLANK(Values!E92),"",Values!F92)</f>
        <v/>
      </c>
      <c r="C93" s="30" t="str">
        <f>IF(ISBLANK(Values!E92),"","TellusRem")</f>
        <v/>
      </c>
      <c r="D93" s="29" t="str">
        <f>IF(ISBLANK(Values!E92),"",Values!E92)</f>
        <v/>
      </c>
      <c r="E93" s="2" t="str">
        <f>IF(ISBLANK(Values!E92),"","EAN")</f>
        <v/>
      </c>
      <c r="F93" s="28" t="str">
        <f>IF(ISBLANK(Values!E92),"",IF(Values!J92, SUBSTITUTE(Values!$B$1, "{language}", Values!H92) &amp; " " &amp;Values!$B$3, SUBSTITUTE(Values!$B$2, "{language}", Values!$H92) &amp; " " &amp;Values!$B$3))</f>
        <v/>
      </c>
      <c r="G93" s="30" t="str">
        <f>IF(ISBLANK(Values!E92),"","TellusRem")</f>
        <v/>
      </c>
      <c r="H93" s="2" t="str">
        <f>IF(ISBLANK(Values!E92),"",Values!$B$16)</f>
        <v/>
      </c>
      <c r="I93" s="2" t="str">
        <f>IF(ISBLANK(Values!E92),"","4730574031")</f>
        <v/>
      </c>
      <c r="J93" s="32" t="str">
        <f>IF(ISBLANK(Values!E92),"",Values!F92 )</f>
        <v/>
      </c>
      <c r="K93" s="28" t="str">
        <f>IF(ISBLANK(Values!E92),"",IF(Values!J92, Values!$B$4, Values!$B$5))</f>
        <v/>
      </c>
      <c r="L93" s="28"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0" t="str">
        <f>IF(ISBLANK(Values!E92),"","Child")</f>
        <v/>
      </c>
      <c r="X93" s="30" t="str">
        <f>IF(ISBLANK(Values!E92),"",Values!$B$13)</f>
        <v/>
      </c>
      <c r="Y93" s="32" t="str">
        <f>IF(ISBLANK(Values!E92),"","Size-Color")</f>
        <v/>
      </c>
      <c r="Z93" s="30" t="str">
        <f>IF(ISBLANK(Values!E92),"","variation")</f>
        <v/>
      </c>
      <c r="AA93" s="2" t="str">
        <f>IF(ISBLANK(Values!E92),"",Values!$B$20)</f>
        <v/>
      </c>
      <c r="AB93" s="2" t="str">
        <f>IF(ISBLANK(Values!E92),"",Values!$B$29)</f>
        <v/>
      </c>
      <c r="AI93" s="35" t="str">
        <f>IF(ISBLANK(Values!E92),"",IF(Values!I92,Values!$B$23,Values!$B$33))</f>
        <v/>
      </c>
      <c r="AJ93" s="33"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8" t="str">
        <f>IF(ISBLANK(Values!E92),"",Values!H92)</f>
        <v/>
      </c>
      <c r="AV93" s="2" t="str">
        <f>IF(ISBLANK(Values!E92),"",IF(Values!J92,"Backlit", "Non-Backlit"))</f>
        <v/>
      </c>
      <c r="BE93" s="2" t="str">
        <f>IF(ISBLANK(Values!E92),"","Professional Audience")</f>
        <v/>
      </c>
      <c r="BF93" s="2" t="str">
        <f>IF(ISBLANK(Values!E92),"","Consumer Audience")</f>
        <v/>
      </c>
      <c r="BG93" s="2" t="str">
        <f>IF(ISBLANK(Values!E92),"","Adults")</f>
        <v/>
      </c>
      <c r="BH93" s="2"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O93" s="2" t="str">
        <f>IF(ISBLANK(Values!E92), "", IF(AND(Values!$B$37=options!$G$2, Values!$C92), "AMAZON_NA", IF(AND(Values!$B$37=options!$G$1, Values!$D92), "AMAZON_EU", "DEFAULT")))</f>
        <v/>
      </c>
      <c r="CP93" s="2" t="str">
        <f>IF(ISBLANK(Values!E92),"",Values!$B$7)</f>
        <v/>
      </c>
      <c r="CQ93" s="2" t="str">
        <f>IF(ISBLANK(Values!E92),"",Values!$B$8)</f>
        <v/>
      </c>
      <c r="CR93" s="2"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 t="str">
        <f>IF(ISBLANK(Values!E92),"","Parts")</f>
        <v/>
      </c>
      <c r="DP93" s="2" t="str">
        <f>IF(ISBLANK(Values!E92),"",Values!$B$31)</f>
        <v/>
      </c>
      <c r="EI93" s="2" t="str">
        <f>IF(ISBLANK(Values!E92),"",Values!$B$31)</f>
        <v/>
      </c>
      <c r="ES93" s="2" t="str">
        <f>IF(ISBLANK(Values!E92),"","Amazon Tellus UPS")</f>
        <v/>
      </c>
      <c r="EV93" s="2" t="str">
        <f>IF(ISBLANK(Values!E92),"","New")</f>
        <v/>
      </c>
      <c r="FE93" s="2" t="str">
        <f>IF(ISBLANK(Values!E92),"",IF(CO93&lt;&gt;"DEFAULT", "", 3))</f>
        <v/>
      </c>
      <c r="FH93" s="2" t="str">
        <f>IF(ISBLANK(Values!E92),"","FALSE")</f>
        <v/>
      </c>
      <c r="FI93" s="2" t="str">
        <f>IF(ISBLANK(Values!E92),"","FALSE")</f>
        <v/>
      </c>
      <c r="FJ93" s="2" t="str">
        <f>IF(ISBLANK(Values!E92),"","FALSE")</f>
        <v/>
      </c>
      <c r="FM93" s="2" t="str">
        <f>IF(ISBLANK(Values!E92),"","1")</f>
        <v/>
      </c>
      <c r="FO93" s="28"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 t="str">
        <f>IF(ISBLANK(Values!E93),"",IF(Values!$B$37="EU","computercomponent","computer"))</f>
        <v/>
      </c>
      <c r="B94" s="34" t="str">
        <f>IF(ISBLANK(Values!E93),"",Values!F93)</f>
        <v/>
      </c>
      <c r="C94" s="30" t="str">
        <f>IF(ISBLANK(Values!E93),"","TellusRem")</f>
        <v/>
      </c>
      <c r="D94" s="29" t="str">
        <f>IF(ISBLANK(Values!E93),"",Values!E93)</f>
        <v/>
      </c>
      <c r="E94" s="2" t="str">
        <f>IF(ISBLANK(Values!E93),"","EAN")</f>
        <v/>
      </c>
      <c r="F94" s="28" t="str">
        <f>IF(ISBLANK(Values!E93),"",IF(Values!J93, SUBSTITUTE(Values!$B$1, "{language}", Values!H93) &amp; " " &amp;Values!$B$3, SUBSTITUTE(Values!$B$2, "{language}", Values!$H93) &amp; " " &amp;Values!$B$3))</f>
        <v/>
      </c>
      <c r="G94" s="30" t="str">
        <f>IF(ISBLANK(Values!E93),"","TellusRem")</f>
        <v/>
      </c>
      <c r="H94" s="2" t="str">
        <f>IF(ISBLANK(Values!E93),"",Values!$B$16)</f>
        <v/>
      </c>
      <c r="I94" s="2" t="str">
        <f>IF(ISBLANK(Values!E93),"","4730574031")</f>
        <v/>
      </c>
      <c r="J94" s="32" t="str">
        <f>IF(ISBLANK(Values!E93),"",Values!F93 )</f>
        <v/>
      </c>
      <c r="K94" s="28" t="str">
        <f>IF(ISBLANK(Values!E93),"",IF(Values!J93, Values!$B$4, Values!$B$5))</f>
        <v/>
      </c>
      <c r="L94" s="28"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0" t="str">
        <f>IF(ISBLANK(Values!E93),"","Child")</f>
        <v/>
      </c>
      <c r="X94" s="30" t="str">
        <f>IF(ISBLANK(Values!E93),"",Values!$B$13)</f>
        <v/>
      </c>
      <c r="Y94" s="32" t="str">
        <f>IF(ISBLANK(Values!E93),"","Size-Color")</f>
        <v/>
      </c>
      <c r="Z94" s="30" t="str">
        <f>IF(ISBLANK(Values!E93),"","variation")</f>
        <v/>
      </c>
      <c r="AA94" s="2" t="str">
        <f>IF(ISBLANK(Values!E93),"",Values!$B$20)</f>
        <v/>
      </c>
      <c r="AB94" s="2" t="str">
        <f>IF(ISBLANK(Values!E93),"",Values!$B$29)</f>
        <v/>
      </c>
      <c r="AI94" s="35" t="str">
        <f>IF(ISBLANK(Values!E93),"",IF(Values!I93,Values!$B$23,Values!$B$33))</f>
        <v/>
      </c>
      <c r="AJ94" s="33"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8" t="str">
        <f>IF(ISBLANK(Values!E93),"",Values!H93)</f>
        <v/>
      </c>
      <c r="AV94" s="2" t="str">
        <f>IF(ISBLANK(Values!E93),"",IF(Values!J93,"Backlit", "Non-Backlit"))</f>
        <v/>
      </c>
      <c r="BE94" s="2" t="str">
        <f>IF(ISBLANK(Values!E93),"","Professional Audience")</f>
        <v/>
      </c>
      <c r="BF94" s="2" t="str">
        <f>IF(ISBLANK(Values!E93),"","Consumer Audience")</f>
        <v/>
      </c>
      <c r="BG94" s="2" t="str">
        <f>IF(ISBLANK(Values!E93),"","Adults")</f>
        <v/>
      </c>
      <c r="BH94" s="2"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O94" s="2" t="str">
        <f>IF(ISBLANK(Values!E93), "", IF(AND(Values!$B$37=options!$G$2, Values!$C93), "AMAZON_NA", IF(AND(Values!$B$37=options!$G$1, Values!$D93), "AMAZON_EU", "DEFAULT")))</f>
        <v/>
      </c>
      <c r="CP94" s="2" t="str">
        <f>IF(ISBLANK(Values!E93),"",Values!$B$7)</f>
        <v/>
      </c>
      <c r="CQ94" s="2" t="str">
        <f>IF(ISBLANK(Values!E93),"",Values!$B$8)</f>
        <v/>
      </c>
      <c r="CR94" s="2"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 t="str">
        <f>IF(ISBLANK(Values!E93),"","Parts")</f>
        <v/>
      </c>
      <c r="DP94" s="2" t="str">
        <f>IF(ISBLANK(Values!E93),"",Values!$B$31)</f>
        <v/>
      </c>
      <c r="EI94" s="2" t="str">
        <f>IF(ISBLANK(Values!E93),"",Values!$B$31)</f>
        <v/>
      </c>
      <c r="ES94" s="2" t="str">
        <f>IF(ISBLANK(Values!E93),"","Amazon Tellus UPS")</f>
        <v/>
      </c>
      <c r="EV94" s="2" t="str">
        <f>IF(ISBLANK(Values!E93),"","New")</f>
        <v/>
      </c>
      <c r="FE94" s="2" t="str">
        <f>IF(ISBLANK(Values!E93),"",IF(CO94&lt;&gt;"DEFAULT", "", 3))</f>
        <v/>
      </c>
      <c r="FH94" s="2" t="str">
        <f>IF(ISBLANK(Values!E93),"","FALSE")</f>
        <v/>
      </c>
      <c r="FI94" s="2" t="str">
        <f>IF(ISBLANK(Values!E93),"","FALSE")</f>
        <v/>
      </c>
      <c r="FJ94" s="2" t="str">
        <f>IF(ISBLANK(Values!E93),"","FALSE")</f>
        <v/>
      </c>
      <c r="FM94" s="2" t="str">
        <f>IF(ISBLANK(Values!E93),"","1")</f>
        <v/>
      </c>
      <c r="FO94" s="28"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 t="str">
        <f>IF(ISBLANK(Values!E94),"",IF(Values!$B$37="EU","computercomponent","computer"))</f>
        <v/>
      </c>
      <c r="B95" s="34" t="str">
        <f>IF(ISBLANK(Values!E94),"",Values!F94)</f>
        <v/>
      </c>
      <c r="C95" s="30" t="str">
        <f>IF(ISBLANK(Values!E94),"","TellusRem")</f>
        <v/>
      </c>
      <c r="D95" s="29" t="str">
        <f>IF(ISBLANK(Values!E94),"",Values!E94)</f>
        <v/>
      </c>
      <c r="E95" s="2" t="str">
        <f>IF(ISBLANK(Values!E94),"","EAN")</f>
        <v/>
      </c>
      <c r="F95" s="28" t="str">
        <f>IF(ISBLANK(Values!E94),"",IF(Values!J94, SUBSTITUTE(Values!$B$1, "{language}", Values!H94) &amp; " " &amp;Values!$B$3, SUBSTITUTE(Values!$B$2, "{language}", Values!$H94) &amp; " " &amp;Values!$B$3))</f>
        <v/>
      </c>
      <c r="G95" s="30" t="str">
        <f>IF(ISBLANK(Values!E94),"","TellusRem")</f>
        <v/>
      </c>
      <c r="H95" s="2" t="str">
        <f>IF(ISBLANK(Values!E94),"",Values!$B$16)</f>
        <v/>
      </c>
      <c r="I95" s="2" t="str">
        <f>IF(ISBLANK(Values!E94),"","4730574031")</f>
        <v/>
      </c>
      <c r="J95" s="32" t="str">
        <f>IF(ISBLANK(Values!E94),"",Values!F94 )</f>
        <v/>
      </c>
      <c r="K95" s="28" t="str">
        <f>IF(ISBLANK(Values!E94),"",IF(Values!J94, Values!$B$4, Values!$B$5))</f>
        <v/>
      </c>
      <c r="L95" s="28"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0" t="str">
        <f>IF(ISBLANK(Values!E94),"","Child")</f>
        <v/>
      </c>
      <c r="X95" s="30" t="str">
        <f>IF(ISBLANK(Values!E94),"",Values!$B$13)</f>
        <v/>
      </c>
      <c r="Y95" s="32" t="str">
        <f>IF(ISBLANK(Values!E94),"","Size-Color")</f>
        <v/>
      </c>
      <c r="Z95" s="30" t="str">
        <f>IF(ISBLANK(Values!E94),"","variation")</f>
        <v/>
      </c>
      <c r="AA95" s="2" t="str">
        <f>IF(ISBLANK(Values!E94),"",Values!$B$20)</f>
        <v/>
      </c>
      <c r="AB95" s="2" t="str">
        <f>IF(ISBLANK(Values!E94),"",Values!$B$29)</f>
        <v/>
      </c>
      <c r="AI95" s="35" t="str">
        <f>IF(ISBLANK(Values!E94),"",IF(Values!I94,Values!$B$23,Values!$B$33))</f>
        <v/>
      </c>
      <c r="AJ95" s="33"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8" t="str">
        <f>IF(ISBLANK(Values!E94),"",Values!H94)</f>
        <v/>
      </c>
      <c r="AV95" s="2" t="str">
        <f>IF(ISBLANK(Values!E94),"",IF(Values!J94,"Backlit", "Non-Backlit"))</f>
        <v/>
      </c>
      <c r="BE95" s="2" t="str">
        <f>IF(ISBLANK(Values!E94),"","Professional Audience")</f>
        <v/>
      </c>
      <c r="BF95" s="2" t="str">
        <f>IF(ISBLANK(Values!E94),"","Consumer Audience")</f>
        <v/>
      </c>
      <c r="BG95" s="2" t="str">
        <f>IF(ISBLANK(Values!E94),"","Adults")</f>
        <v/>
      </c>
      <c r="BH95" s="2"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O95" s="2" t="str">
        <f>IF(ISBLANK(Values!E94), "", IF(AND(Values!$B$37=options!$G$2, Values!$C94), "AMAZON_NA", IF(AND(Values!$B$37=options!$G$1, Values!$D94), "AMAZON_EU", "DEFAULT")))</f>
        <v/>
      </c>
      <c r="CP95" s="2" t="str">
        <f>IF(ISBLANK(Values!E94),"",Values!$B$7)</f>
        <v/>
      </c>
      <c r="CQ95" s="2" t="str">
        <f>IF(ISBLANK(Values!E94),"",Values!$B$8)</f>
        <v/>
      </c>
      <c r="CR95" s="2"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 t="str">
        <f>IF(ISBLANK(Values!E94),"","Parts")</f>
        <v/>
      </c>
      <c r="DP95" s="2" t="str">
        <f>IF(ISBLANK(Values!E94),"",Values!$B$31)</f>
        <v/>
      </c>
      <c r="EI95" s="2" t="str">
        <f>IF(ISBLANK(Values!E94),"",Values!$B$31)</f>
        <v/>
      </c>
      <c r="ES95" s="2" t="str">
        <f>IF(ISBLANK(Values!E94),"","Amazon Tellus UPS")</f>
        <v/>
      </c>
      <c r="EV95" s="2" t="str">
        <f>IF(ISBLANK(Values!E94),"","New")</f>
        <v/>
      </c>
      <c r="FE95" s="2" t="str">
        <f>IF(ISBLANK(Values!E94),"",IF(CO95&lt;&gt;"DEFAULT", "", 3))</f>
        <v/>
      </c>
      <c r="FH95" s="2" t="str">
        <f>IF(ISBLANK(Values!E94),"","FALSE")</f>
        <v/>
      </c>
      <c r="FI95" s="2" t="str">
        <f>IF(ISBLANK(Values!E94),"","FALSE")</f>
        <v/>
      </c>
      <c r="FJ95" s="2" t="str">
        <f>IF(ISBLANK(Values!E94),"","FALSE")</f>
        <v/>
      </c>
      <c r="FM95" s="2" t="str">
        <f>IF(ISBLANK(Values!E94),"","1")</f>
        <v/>
      </c>
      <c r="FO95" s="28"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 t="str">
        <f>IF(ISBLANK(Values!E95),"",IF(Values!$B$37="EU","computercomponent","computer"))</f>
        <v/>
      </c>
      <c r="B96" s="34" t="str">
        <f>IF(ISBLANK(Values!E95),"",Values!F95)</f>
        <v/>
      </c>
      <c r="C96" s="30" t="str">
        <f>IF(ISBLANK(Values!E95),"","TellusRem")</f>
        <v/>
      </c>
      <c r="D96" s="29" t="str">
        <f>IF(ISBLANK(Values!E95),"",Values!E95)</f>
        <v/>
      </c>
      <c r="E96" s="2" t="str">
        <f>IF(ISBLANK(Values!E95),"","EAN")</f>
        <v/>
      </c>
      <c r="F96" s="28" t="str">
        <f>IF(ISBLANK(Values!E95),"",IF(Values!J95, SUBSTITUTE(Values!$B$1, "{language}", Values!H95) &amp; " " &amp;Values!$B$3, SUBSTITUTE(Values!$B$2, "{language}", Values!$H95) &amp; " " &amp;Values!$B$3))</f>
        <v/>
      </c>
      <c r="G96" s="30" t="str">
        <f>IF(ISBLANK(Values!E95),"","TellusRem")</f>
        <v/>
      </c>
      <c r="H96" s="2" t="str">
        <f>IF(ISBLANK(Values!E95),"",Values!$B$16)</f>
        <v/>
      </c>
      <c r="I96" s="2" t="str">
        <f>IF(ISBLANK(Values!E95),"","4730574031")</f>
        <v/>
      </c>
      <c r="J96" s="32" t="str">
        <f>IF(ISBLANK(Values!E95),"",Values!F95 )</f>
        <v/>
      </c>
      <c r="K96" s="28" t="str">
        <f>IF(ISBLANK(Values!E95),"",IF(Values!J95, Values!$B$4, Values!$B$5))</f>
        <v/>
      </c>
      <c r="L96" s="28"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0" t="str">
        <f>IF(ISBLANK(Values!E95),"","Child")</f>
        <v/>
      </c>
      <c r="X96" s="30" t="str">
        <f>IF(ISBLANK(Values!E95),"",Values!$B$13)</f>
        <v/>
      </c>
      <c r="Y96" s="32" t="str">
        <f>IF(ISBLANK(Values!E95),"","Size-Color")</f>
        <v/>
      </c>
      <c r="Z96" s="30" t="str">
        <f>IF(ISBLANK(Values!E95),"","variation")</f>
        <v/>
      </c>
      <c r="AA96" s="2" t="str">
        <f>IF(ISBLANK(Values!E95),"",Values!$B$20)</f>
        <v/>
      </c>
      <c r="AB96" s="2" t="str">
        <f>IF(ISBLANK(Values!E95),"",Values!$B$29)</f>
        <v/>
      </c>
      <c r="AI96" s="35" t="str">
        <f>IF(ISBLANK(Values!E95),"",IF(Values!I95,Values!$B$23,Values!$B$33))</f>
        <v/>
      </c>
      <c r="AJ96" s="33"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8" t="str">
        <f>IF(ISBLANK(Values!E95),"",Values!H95)</f>
        <v/>
      </c>
      <c r="AV96" s="2" t="str">
        <f>IF(ISBLANK(Values!E95),"",IF(Values!J95,"Backlit", "Non-Backlit"))</f>
        <v/>
      </c>
      <c r="BE96" s="2" t="str">
        <f>IF(ISBLANK(Values!E95),"","Professional Audience")</f>
        <v/>
      </c>
      <c r="BF96" s="2" t="str">
        <f>IF(ISBLANK(Values!E95),"","Consumer Audience")</f>
        <v/>
      </c>
      <c r="BG96" s="2" t="str">
        <f>IF(ISBLANK(Values!E95),"","Adults")</f>
        <v/>
      </c>
      <c r="BH96" s="2"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O96" s="2" t="str">
        <f>IF(ISBLANK(Values!E95), "", IF(AND(Values!$B$37=options!$G$2, Values!$C95), "AMAZON_NA", IF(AND(Values!$B$37=options!$G$1, Values!$D95), "AMAZON_EU", "DEFAULT")))</f>
        <v/>
      </c>
      <c r="CP96" s="2" t="str">
        <f>IF(ISBLANK(Values!E95),"",Values!$B$7)</f>
        <v/>
      </c>
      <c r="CQ96" s="2" t="str">
        <f>IF(ISBLANK(Values!E95),"",Values!$B$8)</f>
        <v/>
      </c>
      <c r="CR96" s="2"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 t="str">
        <f>IF(ISBLANK(Values!E95),"","Parts")</f>
        <v/>
      </c>
      <c r="DP96" s="2" t="str">
        <f>IF(ISBLANK(Values!E95),"",Values!$B$31)</f>
        <v/>
      </c>
      <c r="EI96" s="2" t="str">
        <f>IF(ISBLANK(Values!E95),"",Values!$B$31)</f>
        <v/>
      </c>
      <c r="ES96" s="2" t="str">
        <f>IF(ISBLANK(Values!E95),"","Amazon Tellus UPS")</f>
        <v/>
      </c>
      <c r="EV96" s="2" t="str">
        <f>IF(ISBLANK(Values!E95),"","New")</f>
        <v/>
      </c>
      <c r="FE96" s="2" t="str">
        <f>IF(ISBLANK(Values!E95),"",IF(CO96&lt;&gt;"DEFAULT", "", 3))</f>
        <v/>
      </c>
      <c r="FH96" s="2" t="str">
        <f>IF(ISBLANK(Values!E95),"","FALSE")</f>
        <v/>
      </c>
      <c r="FI96" s="2" t="str">
        <f>IF(ISBLANK(Values!E95),"","FALSE")</f>
        <v/>
      </c>
      <c r="FJ96" s="2" t="str">
        <f>IF(ISBLANK(Values!E95),"","FALSE")</f>
        <v/>
      </c>
      <c r="FM96" s="2" t="str">
        <f>IF(ISBLANK(Values!E95),"","1")</f>
        <v/>
      </c>
      <c r="FO96" s="28"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 t="str">
        <f>IF(ISBLANK(Values!E96),"",IF(Values!$B$37="EU","computercomponent","computer"))</f>
        <v/>
      </c>
      <c r="B97" s="34" t="str">
        <f>IF(ISBLANK(Values!E96),"",Values!F96)</f>
        <v/>
      </c>
      <c r="C97" s="30" t="str">
        <f>IF(ISBLANK(Values!E96),"","TellusRem")</f>
        <v/>
      </c>
      <c r="D97" s="29" t="str">
        <f>IF(ISBLANK(Values!E96),"",Values!E96)</f>
        <v/>
      </c>
      <c r="E97" s="2" t="str">
        <f>IF(ISBLANK(Values!E96),"","EAN")</f>
        <v/>
      </c>
      <c r="F97" s="28" t="str">
        <f>IF(ISBLANK(Values!E96),"",IF(Values!J96, SUBSTITUTE(Values!$B$1, "{language}", Values!H96) &amp; " " &amp;Values!$B$3, SUBSTITUTE(Values!$B$2, "{language}", Values!$H96) &amp; " " &amp;Values!$B$3))</f>
        <v/>
      </c>
      <c r="G97" s="30" t="str">
        <f>IF(ISBLANK(Values!E96),"","TellusRem")</f>
        <v/>
      </c>
      <c r="H97" s="2" t="str">
        <f>IF(ISBLANK(Values!E96),"",Values!$B$16)</f>
        <v/>
      </c>
      <c r="I97" s="2" t="str">
        <f>IF(ISBLANK(Values!E96),"","4730574031")</f>
        <v/>
      </c>
      <c r="J97" s="32" t="str">
        <f>IF(ISBLANK(Values!E96),"",Values!F96 )</f>
        <v/>
      </c>
      <c r="K97" s="28" t="str">
        <f>IF(ISBLANK(Values!E96),"",IF(Values!J96, Values!$B$4, Values!$B$5))</f>
        <v/>
      </c>
      <c r="L97" s="28"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0" t="str">
        <f>IF(ISBLANK(Values!E96),"","Child")</f>
        <v/>
      </c>
      <c r="X97" s="30" t="str">
        <f>IF(ISBLANK(Values!E96),"",Values!$B$13)</f>
        <v/>
      </c>
      <c r="Y97" s="32" t="str">
        <f>IF(ISBLANK(Values!E96),"","Size-Color")</f>
        <v/>
      </c>
      <c r="Z97" s="30" t="str">
        <f>IF(ISBLANK(Values!E96),"","variation")</f>
        <v/>
      </c>
      <c r="AA97" s="2" t="str">
        <f>IF(ISBLANK(Values!E96),"",Values!$B$20)</f>
        <v/>
      </c>
      <c r="AB97" s="2" t="str">
        <f>IF(ISBLANK(Values!E96),"",Values!$B$29)</f>
        <v/>
      </c>
      <c r="AI97" s="35" t="str">
        <f>IF(ISBLANK(Values!E96),"",IF(Values!I96,Values!$B$23,Values!$B$33))</f>
        <v/>
      </c>
      <c r="AJ97" s="33"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8" t="str">
        <f>IF(ISBLANK(Values!E96),"",Values!H96)</f>
        <v/>
      </c>
      <c r="AV97" s="2" t="str">
        <f>IF(ISBLANK(Values!E96),"",IF(Values!J96,"Backlit", "Non-Backlit"))</f>
        <v/>
      </c>
      <c r="BE97" s="2" t="str">
        <f>IF(ISBLANK(Values!E96),"","Professional Audience")</f>
        <v/>
      </c>
      <c r="BF97" s="2" t="str">
        <f>IF(ISBLANK(Values!E96),"","Consumer Audience")</f>
        <v/>
      </c>
      <c r="BG97" s="2" t="str">
        <f>IF(ISBLANK(Values!E96),"","Adults")</f>
        <v/>
      </c>
      <c r="BH97" s="2"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O97" s="2" t="str">
        <f>IF(ISBLANK(Values!E96), "", IF(AND(Values!$B$37=options!$G$2, Values!$C96), "AMAZON_NA", IF(AND(Values!$B$37=options!$G$1, Values!$D96), "AMAZON_EU", "DEFAULT")))</f>
        <v/>
      </c>
      <c r="CP97" s="2" t="str">
        <f>IF(ISBLANK(Values!E96),"",Values!$B$7)</f>
        <v/>
      </c>
      <c r="CQ97" s="2" t="str">
        <f>IF(ISBLANK(Values!E96),"",Values!$B$8)</f>
        <v/>
      </c>
      <c r="CR97" s="2"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 t="str">
        <f>IF(ISBLANK(Values!E96),"","Parts")</f>
        <v/>
      </c>
      <c r="DP97" s="2" t="str">
        <f>IF(ISBLANK(Values!E96),"",Values!$B$31)</f>
        <v/>
      </c>
      <c r="EI97" s="2" t="str">
        <f>IF(ISBLANK(Values!E96),"",Values!$B$31)</f>
        <v/>
      </c>
      <c r="ES97" s="2" t="str">
        <f>IF(ISBLANK(Values!E96),"","Amazon Tellus UPS")</f>
        <v/>
      </c>
      <c r="EV97" s="2" t="str">
        <f>IF(ISBLANK(Values!E96),"","New")</f>
        <v/>
      </c>
      <c r="FE97" s="2" t="str">
        <f>IF(ISBLANK(Values!E96),"",IF(CO97&lt;&gt;"DEFAULT", "", 3))</f>
        <v/>
      </c>
      <c r="FH97" s="2" t="str">
        <f>IF(ISBLANK(Values!E96),"","FALSE")</f>
        <v/>
      </c>
      <c r="FI97" s="2" t="str">
        <f>IF(ISBLANK(Values!E96),"","FALSE")</f>
        <v/>
      </c>
      <c r="FJ97" s="2" t="str">
        <f>IF(ISBLANK(Values!E96),"","FALSE")</f>
        <v/>
      </c>
      <c r="FM97" s="2" t="str">
        <f>IF(ISBLANK(Values!E96),"","1")</f>
        <v/>
      </c>
      <c r="FO97" s="28"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 t="str">
        <f>IF(ISBLANK(Values!E97),"",IF(Values!$B$37="EU","computercomponent","computer"))</f>
        <v/>
      </c>
      <c r="B98" s="34" t="str">
        <f>IF(ISBLANK(Values!E97),"",Values!F97)</f>
        <v/>
      </c>
      <c r="C98" s="30" t="str">
        <f>IF(ISBLANK(Values!E97),"","TellusRem")</f>
        <v/>
      </c>
      <c r="D98" s="29" t="str">
        <f>IF(ISBLANK(Values!E97),"",Values!E97)</f>
        <v/>
      </c>
      <c r="E98" s="2" t="str">
        <f>IF(ISBLANK(Values!E97),"","EAN")</f>
        <v/>
      </c>
      <c r="F98" s="28" t="str">
        <f>IF(ISBLANK(Values!E97),"",IF(Values!J97, SUBSTITUTE(Values!$B$1, "{language}", Values!H97) &amp; " " &amp;Values!$B$3, SUBSTITUTE(Values!$B$2, "{language}", Values!$H97) &amp; " " &amp;Values!$B$3))</f>
        <v/>
      </c>
      <c r="G98" s="30" t="str">
        <f>IF(ISBLANK(Values!E97),"","TellusRem")</f>
        <v/>
      </c>
      <c r="H98" s="2" t="str">
        <f>IF(ISBLANK(Values!E97),"",Values!$B$16)</f>
        <v/>
      </c>
      <c r="I98" s="2" t="str">
        <f>IF(ISBLANK(Values!E97),"","4730574031")</f>
        <v/>
      </c>
      <c r="J98" s="32" t="str">
        <f>IF(ISBLANK(Values!E97),"",Values!F97 )</f>
        <v/>
      </c>
      <c r="K98" s="28" t="str">
        <f>IF(ISBLANK(Values!E97),"",IF(Values!J97, Values!$B$4, Values!$B$5))</f>
        <v/>
      </c>
      <c r="L98" s="28"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0" t="str">
        <f>IF(ISBLANK(Values!E97),"","Child")</f>
        <v/>
      </c>
      <c r="X98" s="30" t="str">
        <f>IF(ISBLANK(Values!E97),"",Values!$B$13)</f>
        <v/>
      </c>
      <c r="Y98" s="32" t="str">
        <f>IF(ISBLANK(Values!E97),"","Size-Color")</f>
        <v/>
      </c>
      <c r="Z98" s="30" t="str">
        <f>IF(ISBLANK(Values!E97),"","variation")</f>
        <v/>
      </c>
      <c r="AA98" s="2" t="str">
        <f>IF(ISBLANK(Values!E97),"",Values!$B$20)</f>
        <v/>
      </c>
      <c r="AB98" s="2" t="str">
        <f>IF(ISBLANK(Values!E97),"",Values!$B$29)</f>
        <v/>
      </c>
      <c r="AI98" s="35" t="str">
        <f>IF(ISBLANK(Values!E97),"",IF(Values!I97,Values!$B$23,Values!$B$33))</f>
        <v/>
      </c>
      <c r="AJ98" s="33"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8" t="str">
        <f>IF(ISBLANK(Values!E97),"",Values!H97)</f>
        <v/>
      </c>
      <c r="AV98" s="2" t="str">
        <f>IF(ISBLANK(Values!E97),"",IF(Values!J97,"Backlit", "Non-Backlit"))</f>
        <v/>
      </c>
      <c r="BE98" s="2" t="str">
        <f>IF(ISBLANK(Values!E97),"","Professional Audience")</f>
        <v/>
      </c>
      <c r="BF98" s="2" t="str">
        <f>IF(ISBLANK(Values!E97),"","Consumer Audience")</f>
        <v/>
      </c>
      <c r="BG98" s="2" t="str">
        <f>IF(ISBLANK(Values!E97),"","Adults")</f>
        <v/>
      </c>
      <c r="BH98" s="2"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O98" s="2" t="str">
        <f>IF(ISBLANK(Values!E97), "", IF(AND(Values!$B$37=options!$G$2, Values!$C97), "AMAZON_NA", IF(AND(Values!$B$37=options!$G$1, Values!$D97), "AMAZON_EU", "DEFAULT")))</f>
        <v/>
      </c>
      <c r="CP98" s="2" t="str">
        <f>IF(ISBLANK(Values!E97),"",Values!$B$7)</f>
        <v/>
      </c>
      <c r="CQ98" s="2" t="str">
        <f>IF(ISBLANK(Values!E97),"",Values!$B$8)</f>
        <v/>
      </c>
      <c r="CR98" s="2"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 t="str">
        <f>IF(ISBLANK(Values!E97),"","Parts")</f>
        <v/>
      </c>
      <c r="DP98" s="2" t="str">
        <f>IF(ISBLANK(Values!E97),"",Values!$B$31)</f>
        <v/>
      </c>
      <c r="EI98" s="2" t="str">
        <f>IF(ISBLANK(Values!E97),"",Values!$B$31)</f>
        <v/>
      </c>
      <c r="ES98" s="2" t="str">
        <f>IF(ISBLANK(Values!E97),"","Amazon Tellus UPS")</f>
        <v/>
      </c>
      <c r="EV98" s="2" t="str">
        <f>IF(ISBLANK(Values!E97),"","New")</f>
        <v/>
      </c>
      <c r="FE98" s="2" t="str">
        <f>IF(ISBLANK(Values!E97),"",IF(CO98&lt;&gt;"DEFAULT", "", 3))</f>
        <v/>
      </c>
      <c r="FH98" s="2" t="str">
        <f>IF(ISBLANK(Values!E97),"","FALSE")</f>
        <v/>
      </c>
      <c r="FI98" s="2" t="str">
        <f>IF(ISBLANK(Values!E97),"","FALSE")</f>
        <v/>
      </c>
      <c r="FJ98" s="2" t="str">
        <f>IF(ISBLANK(Values!E97),"","FALSE")</f>
        <v/>
      </c>
      <c r="FM98" s="2" t="str">
        <f>IF(ISBLANK(Values!E97),"","1")</f>
        <v/>
      </c>
      <c r="FO98" s="28"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 t="str">
        <f>IF(ISBLANK(Values!E98),"",IF(Values!$B$37="EU","computercomponent","computer"))</f>
        <v/>
      </c>
      <c r="B99" s="34" t="str">
        <f>IF(ISBLANK(Values!E98),"",Values!F98)</f>
        <v/>
      </c>
      <c r="C99" s="30" t="str">
        <f>IF(ISBLANK(Values!E98),"","TellusRem")</f>
        <v/>
      </c>
      <c r="D99" s="29" t="str">
        <f>IF(ISBLANK(Values!E98),"",Values!E98)</f>
        <v/>
      </c>
      <c r="E99" s="2" t="str">
        <f>IF(ISBLANK(Values!E98),"","EAN")</f>
        <v/>
      </c>
      <c r="F99" s="28" t="str">
        <f>IF(ISBLANK(Values!E98),"",IF(Values!J98, SUBSTITUTE(Values!$B$1, "{language}", Values!H98) &amp; " " &amp;Values!$B$3, SUBSTITUTE(Values!$B$2, "{language}", Values!$H98) &amp; " " &amp;Values!$B$3))</f>
        <v/>
      </c>
      <c r="G99" s="30" t="str">
        <f>IF(ISBLANK(Values!E98),"","TellusRem")</f>
        <v/>
      </c>
      <c r="H99" s="2" t="str">
        <f>IF(ISBLANK(Values!E98),"",Values!$B$16)</f>
        <v/>
      </c>
      <c r="I99" s="2" t="str">
        <f>IF(ISBLANK(Values!E98),"","4730574031")</f>
        <v/>
      </c>
      <c r="J99" s="32" t="str">
        <f>IF(ISBLANK(Values!E98),"",Values!F98 )</f>
        <v/>
      </c>
      <c r="K99" s="28" t="str">
        <f>IF(ISBLANK(Values!E98),"",IF(Values!J98, Values!$B$4, Values!$B$5))</f>
        <v/>
      </c>
      <c r="L99" s="28"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0" t="str">
        <f>IF(ISBLANK(Values!E98),"","Child")</f>
        <v/>
      </c>
      <c r="X99" s="30" t="str">
        <f>IF(ISBLANK(Values!E98),"",Values!$B$13)</f>
        <v/>
      </c>
      <c r="Y99" s="32" t="str">
        <f>IF(ISBLANK(Values!E98),"","Size-Color")</f>
        <v/>
      </c>
      <c r="Z99" s="30" t="str">
        <f>IF(ISBLANK(Values!E98),"","variation")</f>
        <v/>
      </c>
      <c r="AA99" s="2" t="str">
        <f>IF(ISBLANK(Values!E98),"",Values!$B$20)</f>
        <v/>
      </c>
      <c r="AB99" s="2" t="str">
        <f>IF(ISBLANK(Values!E98),"",Values!$B$29)</f>
        <v/>
      </c>
      <c r="AI99" s="35" t="str">
        <f>IF(ISBLANK(Values!E98),"",IF(Values!I98,Values!$B$23,Values!$B$33))</f>
        <v/>
      </c>
      <c r="AJ99" s="33"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8" t="str">
        <f>IF(ISBLANK(Values!E98),"",Values!H98)</f>
        <v/>
      </c>
      <c r="AV99" s="2" t="str">
        <f>IF(ISBLANK(Values!E98),"",IF(Values!J98,"Backlit", "Non-Backlit"))</f>
        <v/>
      </c>
      <c r="BE99" s="2" t="str">
        <f>IF(ISBLANK(Values!E98),"","Professional Audience")</f>
        <v/>
      </c>
      <c r="BF99" s="2" t="str">
        <f>IF(ISBLANK(Values!E98),"","Consumer Audience")</f>
        <v/>
      </c>
      <c r="BG99" s="2" t="str">
        <f>IF(ISBLANK(Values!E98),"","Adults")</f>
        <v/>
      </c>
      <c r="BH99" s="2"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O99" s="2" t="str">
        <f>IF(ISBLANK(Values!E98), "", IF(AND(Values!$B$37=options!$G$2, Values!$C98), "AMAZON_NA", IF(AND(Values!$B$37=options!$G$1, Values!$D98), "AMAZON_EU", "DEFAULT")))</f>
        <v/>
      </c>
      <c r="CP99" s="2" t="str">
        <f>IF(ISBLANK(Values!E98),"",Values!$B$7)</f>
        <v/>
      </c>
      <c r="CQ99" s="2" t="str">
        <f>IF(ISBLANK(Values!E98),"",Values!$B$8)</f>
        <v/>
      </c>
      <c r="CR99" s="2"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 t="str">
        <f>IF(ISBLANK(Values!E98),"","Parts")</f>
        <v/>
      </c>
      <c r="DP99" s="2" t="str">
        <f>IF(ISBLANK(Values!E98),"",Values!$B$31)</f>
        <v/>
      </c>
      <c r="EI99" s="2" t="str">
        <f>IF(ISBLANK(Values!E98),"",Values!$B$31)</f>
        <v/>
      </c>
      <c r="ES99" s="2" t="str">
        <f>IF(ISBLANK(Values!E98),"","Amazon Tellus UPS")</f>
        <v/>
      </c>
      <c r="EV99" s="2" t="str">
        <f>IF(ISBLANK(Values!E98),"","New")</f>
        <v/>
      </c>
      <c r="FE99" s="2" t="str">
        <f>IF(ISBLANK(Values!E98),"",IF(CO99&lt;&gt;"DEFAULT", "", 3))</f>
        <v/>
      </c>
      <c r="FH99" s="2" t="str">
        <f>IF(ISBLANK(Values!E98),"","FALSE")</f>
        <v/>
      </c>
      <c r="FI99" s="2" t="str">
        <f>IF(ISBLANK(Values!E98),"","FALSE")</f>
        <v/>
      </c>
      <c r="FJ99" s="2" t="str">
        <f>IF(ISBLANK(Values!E98),"","FALSE")</f>
        <v/>
      </c>
      <c r="FM99" s="2" t="str">
        <f>IF(ISBLANK(Values!E98),"","1")</f>
        <v/>
      </c>
      <c r="FO99" s="28"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 t="str">
        <f>IF(ISBLANK(Values!E99),"",IF(Values!$B$37="EU","computercomponent","computer"))</f>
        <v/>
      </c>
      <c r="B100" s="34" t="str">
        <f>IF(ISBLANK(Values!E99),"",Values!F99)</f>
        <v/>
      </c>
      <c r="C100" s="30" t="str">
        <f>IF(ISBLANK(Values!E99),"","TellusRem")</f>
        <v/>
      </c>
      <c r="D100" s="29" t="str">
        <f>IF(ISBLANK(Values!E99),"",Values!E99)</f>
        <v/>
      </c>
      <c r="E100" s="2" t="str">
        <f>IF(ISBLANK(Values!E99),"","EAN")</f>
        <v/>
      </c>
      <c r="F100" s="28" t="str">
        <f>IF(ISBLANK(Values!E99),"",IF(Values!J99, SUBSTITUTE(Values!$B$1, "{language}", Values!H99) &amp; " " &amp;Values!$B$3, SUBSTITUTE(Values!$B$2, "{language}", Values!$H99) &amp; " " &amp;Values!$B$3))</f>
        <v/>
      </c>
      <c r="G100" s="30" t="str">
        <f>IF(ISBLANK(Values!E99),"","TellusRem")</f>
        <v/>
      </c>
      <c r="H100" s="2" t="str">
        <f>IF(ISBLANK(Values!E99),"",Values!$B$16)</f>
        <v/>
      </c>
      <c r="I100" s="2" t="str">
        <f>IF(ISBLANK(Values!E99),"","4730574031")</f>
        <v/>
      </c>
      <c r="J100" s="32" t="str">
        <f>IF(ISBLANK(Values!E99),"",Values!F99 )</f>
        <v/>
      </c>
      <c r="K100" s="28" t="str">
        <f>IF(ISBLANK(Values!E99),"",IF(Values!J99, Values!$B$4, Values!$B$5))</f>
        <v/>
      </c>
      <c r="L100" s="28" t="str">
        <f>IF(ISBLANK(Values!E99),"",Values!$B$18)</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0" t="str">
        <f>IF(ISBLANK(Values!E99),"","Child")</f>
        <v/>
      </c>
      <c r="X100" s="30" t="str">
        <f>IF(ISBLANK(Values!E99),"",Values!$B$13)</f>
        <v/>
      </c>
      <c r="Y100" s="32" t="str">
        <f>IF(ISBLANK(Values!E99),"","Size-Color")</f>
        <v/>
      </c>
      <c r="Z100" s="30" t="str">
        <f>IF(ISBLANK(Values!E99),"","variation")</f>
        <v/>
      </c>
      <c r="AA100" s="2" t="str">
        <f>IF(ISBLANK(Values!E99),"",Values!$B$20)</f>
        <v/>
      </c>
      <c r="AB100" s="2" t="str">
        <f>IF(ISBLANK(Values!E99),"",Values!$B$29)</f>
        <v/>
      </c>
      <c r="AI100" s="35" t="str">
        <f>IF(ISBLANK(Values!E99),"",IF(Values!I99,Values!$B$23,Values!$B$33))</f>
        <v/>
      </c>
      <c r="AJ100" s="33"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8" t="str">
        <f>IF(ISBLANK(Values!E99),"",Values!H99)</f>
        <v/>
      </c>
      <c r="AV100" s="2" t="str">
        <f>IF(ISBLANK(Values!E99),"",IF(Values!J99,"Backlit", "Non-Backlit"))</f>
        <v/>
      </c>
      <c r="BE100" s="2" t="str">
        <f>IF(ISBLANK(Values!E99),"","Professional Audience")</f>
        <v/>
      </c>
      <c r="BF100" s="2" t="str">
        <f>IF(ISBLANK(Values!E99),"","Consumer Audience")</f>
        <v/>
      </c>
      <c r="BG100" s="2" t="str">
        <f>IF(ISBLANK(Values!E99),"","Adults")</f>
        <v/>
      </c>
      <c r="BH100" s="2"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O100" s="2" t="str">
        <f>IF(ISBLANK(Values!E99), "", IF(AND(Values!$B$37=options!$G$2, Values!$C99), "AMAZON_NA", IF(AND(Values!$B$37=options!$G$1, Values!$D99), "AMAZON_EU", "DEFAULT")))</f>
        <v/>
      </c>
      <c r="CP100" s="2" t="str">
        <f>IF(ISBLANK(Values!E99),"",Values!$B$7)</f>
        <v/>
      </c>
      <c r="CQ100" s="2" t="str">
        <f>IF(ISBLANK(Values!E99),"",Values!$B$8)</f>
        <v/>
      </c>
      <c r="CR100" s="2"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 t="str">
        <f>IF(ISBLANK(Values!E99),"","Parts")</f>
        <v/>
      </c>
      <c r="DP100" s="2" t="str">
        <f>IF(ISBLANK(Values!E99),"",Values!$B$31)</f>
        <v/>
      </c>
      <c r="EI100" s="2" t="str">
        <f>IF(ISBLANK(Values!E99),"",Values!$B$31)</f>
        <v/>
      </c>
      <c r="ES100" s="2" t="str">
        <f>IF(ISBLANK(Values!E99),"","Amazon Tellus UPS")</f>
        <v/>
      </c>
      <c r="EV100" s="2" t="str">
        <f>IF(ISBLANK(Values!E99),"","New")</f>
        <v/>
      </c>
      <c r="FE100" s="2" t="str">
        <f>IF(ISBLANK(Values!E99),"",IF(CO100&lt;&gt;"DEFAULT", "", 3))</f>
        <v/>
      </c>
      <c r="FH100" s="2" t="str">
        <f>IF(ISBLANK(Values!E99),"","FALSE")</f>
        <v/>
      </c>
      <c r="FI100" s="2" t="str">
        <f>IF(ISBLANK(Values!E99),"","FALSE")</f>
        <v/>
      </c>
      <c r="FJ100" s="2" t="str">
        <f>IF(ISBLANK(Values!E99),"","FALSE")</f>
        <v/>
      </c>
      <c r="FM100" s="2" t="str">
        <f>IF(ISBLANK(Values!E99),"","1")</f>
        <v/>
      </c>
      <c r="FO100" s="28"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 t="str">
        <f>IF(ISBLANK(Values!E100),"",IF(Values!$B$37="EU","computercomponent","computer"))</f>
        <v/>
      </c>
      <c r="B101" s="34" t="str">
        <f>IF(ISBLANK(Values!E100),"",Values!F100)</f>
        <v/>
      </c>
      <c r="C101" s="30" t="str">
        <f>IF(ISBLANK(Values!E100),"","TellusRem")</f>
        <v/>
      </c>
      <c r="D101" s="29" t="str">
        <f>IF(ISBLANK(Values!E100),"",Values!E100)</f>
        <v/>
      </c>
      <c r="E101" s="2" t="str">
        <f>IF(ISBLANK(Values!E100),"","EAN")</f>
        <v/>
      </c>
      <c r="F101" s="28" t="str">
        <f>IF(ISBLANK(Values!E100),"",IF(Values!J100, SUBSTITUTE(Values!$B$1, "{language}", Values!H100) &amp; " " &amp;Values!$B$3, SUBSTITUTE(Values!$B$2, "{language}", Values!$H100) &amp; " " &amp;Values!$B$3))</f>
        <v/>
      </c>
      <c r="G101" s="30" t="str">
        <f>IF(ISBLANK(Values!E100),"","TellusRem")</f>
        <v/>
      </c>
      <c r="H101" s="2" t="str">
        <f>IF(ISBLANK(Values!E100),"",Values!$B$16)</f>
        <v/>
      </c>
      <c r="I101" s="2" t="str">
        <f>IF(ISBLANK(Values!E100),"","4730574031")</f>
        <v/>
      </c>
      <c r="J101" s="32" t="str">
        <f>IF(ISBLANK(Values!E100),"",Values!F100 )</f>
        <v/>
      </c>
      <c r="K101" s="28" t="str">
        <f>IF(ISBLANK(Values!E100),"",IF(Values!J100, Values!$B$4, Values!$B$5))</f>
        <v/>
      </c>
      <c r="L101" s="28" t="str">
        <f>IF(ISBLANK(Values!E100),"",Values!$B$18)</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0" t="str">
        <f>IF(ISBLANK(Values!E100),"","Child")</f>
        <v/>
      </c>
      <c r="X101" s="30" t="str">
        <f>IF(ISBLANK(Values!E100),"",Values!$B$13)</f>
        <v/>
      </c>
      <c r="Y101" s="32" t="str">
        <f>IF(ISBLANK(Values!E100),"","Size-Color")</f>
        <v/>
      </c>
      <c r="Z101" s="30" t="str">
        <f>IF(ISBLANK(Values!E100),"","variation")</f>
        <v/>
      </c>
      <c r="AA101" s="2" t="str">
        <f>IF(ISBLANK(Values!E100),"",Values!$B$20)</f>
        <v/>
      </c>
      <c r="AB101" s="2" t="str">
        <f>IF(ISBLANK(Values!E100),"",Values!$B$29)</f>
        <v/>
      </c>
      <c r="AI101" s="35" t="str">
        <f>IF(ISBLANK(Values!E100),"",IF(Values!I100,Values!$B$23,Values!$B$33))</f>
        <v/>
      </c>
      <c r="AJ101" s="33"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8" t="str">
        <f>IF(ISBLANK(Values!E100),"",Values!H100)</f>
        <v/>
      </c>
      <c r="AV101" s="2" t="str">
        <f>IF(ISBLANK(Values!E100),"",IF(Values!J100,"Backlit", "Non-Backlit"))</f>
        <v/>
      </c>
      <c r="BE101" s="2" t="str">
        <f>IF(ISBLANK(Values!E100),"","Professional Audience")</f>
        <v/>
      </c>
      <c r="BF101" s="2" t="str">
        <f>IF(ISBLANK(Values!E100),"","Consumer Audience")</f>
        <v/>
      </c>
      <c r="BG101" s="2" t="str">
        <f>IF(ISBLANK(Values!E100),"","Adults")</f>
        <v/>
      </c>
      <c r="BH101" s="2"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O101" s="2" t="str">
        <f>IF(ISBLANK(Values!E100), "", IF(AND(Values!$B$37=options!$G$2, Values!$C100), "AMAZON_NA", IF(AND(Values!$B$37=options!$G$1, Values!$D100), "AMAZON_EU", "DEFAULT")))</f>
        <v/>
      </c>
      <c r="CP101" s="2" t="str">
        <f>IF(ISBLANK(Values!E100),"",Values!$B$7)</f>
        <v/>
      </c>
      <c r="CQ101" s="2" t="str">
        <f>IF(ISBLANK(Values!E100),"",Values!$B$8)</f>
        <v/>
      </c>
      <c r="CR101" s="2"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 t="str">
        <f>IF(ISBLANK(Values!E100),"","Parts")</f>
        <v/>
      </c>
      <c r="DP101" s="2" t="str">
        <f>IF(ISBLANK(Values!E100),"",Values!$B$31)</f>
        <v/>
      </c>
      <c r="EI101" s="2" t="str">
        <f>IF(ISBLANK(Values!E100),"",Values!$B$31)</f>
        <v/>
      </c>
      <c r="ES101" s="2" t="str">
        <f>IF(ISBLANK(Values!E100),"","Amazon Tellus UPS")</f>
        <v/>
      </c>
      <c r="EV101" s="2" t="str">
        <f>IF(ISBLANK(Values!E100),"","New")</f>
        <v/>
      </c>
      <c r="FE101" s="2" t="str">
        <f>IF(ISBLANK(Values!E100),"",IF(CO101&lt;&gt;"DEFAULT", "", 3))</f>
        <v/>
      </c>
      <c r="FH101" s="2" t="str">
        <f>IF(ISBLANK(Values!E100),"","FALSE")</f>
        <v/>
      </c>
      <c r="FI101" s="2" t="str">
        <f>IF(ISBLANK(Values!E100),"","FALSE")</f>
        <v/>
      </c>
      <c r="FJ101" s="2" t="str">
        <f>IF(ISBLANK(Values!E100),"","FALSE")</f>
        <v/>
      </c>
      <c r="FM101" s="2" t="str">
        <f>IF(ISBLANK(Values!E100),"","1")</f>
        <v/>
      </c>
      <c r="FO101" s="28"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 t="str">
        <f>IF(ISBLANK(Values!E101),"",IF(Values!$B$37="EU","computercomponent","computer"))</f>
        <v/>
      </c>
      <c r="B102" s="34" t="str">
        <f>IF(ISBLANK(Values!E101),"",Values!F101)</f>
        <v/>
      </c>
      <c r="C102" s="30" t="str">
        <f>IF(ISBLANK(Values!E101),"","TellusRem")</f>
        <v/>
      </c>
      <c r="D102" s="29" t="str">
        <f>IF(ISBLANK(Values!E101),"",Values!E101)</f>
        <v/>
      </c>
      <c r="E102" s="2" t="str">
        <f>IF(ISBLANK(Values!E101),"","EAN")</f>
        <v/>
      </c>
      <c r="F102" s="28" t="str">
        <f>IF(ISBLANK(Values!E101),"",IF(Values!J101, SUBSTITUTE(Values!$B$1, "{language}", Values!H101) &amp; " " &amp;Values!$B$3, SUBSTITUTE(Values!$B$2, "{language}", Values!$H101) &amp; " " &amp;Values!$B$3))</f>
        <v/>
      </c>
      <c r="G102" s="30" t="str">
        <f>IF(ISBLANK(Values!E101),"","TellusRem")</f>
        <v/>
      </c>
      <c r="H102" s="2" t="str">
        <f>IF(ISBLANK(Values!E101),"",Values!$B$16)</f>
        <v/>
      </c>
      <c r="I102" s="2" t="str">
        <f>IF(ISBLANK(Values!E101),"","4730574031")</f>
        <v/>
      </c>
      <c r="J102" s="32" t="str">
        <f>IF(ISBLANK(Values!E101),"",Values!F101 )</f>
        <v/>
      </c>
      <c r="K102" s="28" t="str">
        <f>IF(ISBLANK(Values!E101),"",IF(Values!J101, Values!$B$4, Values!$B$5))</f>
        <v/>
      </c>
      <c r="L102" s="28" t="str">
        <f>IF(ISBLANK(Values!E101),"",Values!$B$18)</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0" t="str">
        <f>IF(ISBLANK(Values!E101),"","Child")</f>
        <v/>
      </c>
      <c r="X102" s="30" t="str">
        <f>IF(ISBLANK(Values!E101),"",Values!$B$13)</f>
        <v/>
      </c>
      <c r="Y102" s="32" t="str">
        <f>IF(ISBLANK(Values!E101),"","Size-Color")</f>
        <v/>
      </c>
      <c r="Z102" s="30" t="str">
        <f>IF(ISBLANK(Values!E101),"","variation")</f>
        <v/>
      </c>
      <c r="AA102" s="2" t="str">
        <f>IF(ISBLANK(Values!E101),"",Values!$B$20)</f>
        <v/>
      </c>
      <c r="AB102" s="2" t="str">
        <f>IF(ISBLANK(Values!E101),"",Values!$B$29)</f>
        <v/>
      </c>
      <c r="AI102" s="35" t="str">
        <f>IF(ISBLANK(Values!E101),"",IF(Values!I101,Values!$B$23,Values!$B$33))</f>
        <v/>
      </c>
      <c r="AJ102" s="33"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8" t="str">
        <f>IF(ISBLANK(Values!E101),"",Values!H101)</f>
        <v/>
      </c>
      <c r="AV102" s="2" t="str">
        <f>IF(ISBLANK(Values!E101),"",IF(Values!J101,"Backlit", "Non-Backlit"))</f>
        <v/>
      </c>
      <c r="BE102" s="2" t="str">
        <f>IF(ISBLANK(Values!E101),"","Professional Audience")</f>
        <v/>
      </c>
      <c r="BF102" s="2" t="str">
        <f>IF(ISBLANK(Values!E101),"","Consumer Audience")</f>
        <v/>
      </c>
      <c r="BG102" s="2" t="str">
        <f>IF(ISBLANK(Values!E101),"","Adults")</f>
        <v/>
      </c>
      <c r="BH102" s="2"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O102" s="2" t="str">
        <f>IF(ISBLANK(Values!E101), "", IF(AND(Values!$B$37=options!$G$2, Values!$C101), "AMAZON_NA", IF(AND(Values!$B$37=options!$G$1, Values!$D101), "AMAZON_EU", "DEFAULT")))</f>
        <v/>
      </c>
      <c r="CP102" s="2" t="str">
        <f>IF(ISBLANK(Values!E101),"",Values!$B$7)</f>
        <v/>
      </c>
      <c r="CQ102" s="2" t="str">
        <f>IF(ISBLANK(Values!E101),"",Values!$B$8)</f>
        <v/>
      </c>
      <c r="CR102" s="2"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 t="str">
        <f>IF(ISBLANK(Values!E101),"","Parts")</f>
        <v/>
      </c>
      <c r="DP102" s="2" t="str">
        <f>IF(ISBLANK(Values!E101),"",Values!$B$31)</f>
        <v/>
      </c>
      <c r="EI102" s="2" t="str">
        <f>IF(ISBLANK(Values!E101),"",Values!$B$31)</f>
        <v/>
      </c>
      <c r="ES102" s="2" t="str">
        <f>IF(ISBLANK(Values!E101),"","Amazon Tellus UPS")</f>
        <v/>
      </c>
      <c r="EV102" s="2" t="str">
        <f>IF(ISBLANK(Values!E101),"","New")</f>
        <v/>
      </c>
      <c r="FE102" s="2" t="str">
        <f>IF(ISBLANK(Values!E101),"",IF(CO102&lt;&gt;"DEFAULT", "", 3))</f>
        <v/>
      </c>
      <c r="FH102" s="2" t="str">
        <f>IF(ISBLANK(Values!E101),"","FALSE")</f>
        <v/>
      </c>
      <c r="FI102" s="2" t="str">
        <f>IF(ISBLANK(Values!E101),"","FALSE")</f>
        <v/>
      </c>
      <c r="FJ102" s="2" t="str">
        <f>IF(ISBLANK(Values!E101),"","FALSE")</f>
        <v/>
      </c>
      <c r="FM102" s="2" t="str">
        <f>IF(ISBLANK(Values!E101),"","1")</f>
        <v/>
      </c>
      <c r="FO102" s="28"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 t="str">
        <f>IF(ISBLANK(Values!E102),"",IF(Values!$B$37="EU","computercomponent","computer"))</f>
        <v/>
      </c>
      <c r="B103" s="34" t="str">
        <f>IF(ISBLANK(Values!E102),"",Values!F102)</f>
        <v/>
      </c>
      <c r="C103" s="30" t="str">
        <f>IF(ISBLANK(Values!E102),"","TellusRem")</f>
        <v/>
      </c>
      <c r="D103" s="29" t="str">
        <f>IF(ISBLANK(Values!E102),"",Values!E102)</f>
        <v/>
      </c>
      <c r="E103" s="2" t="str">
        <f>IF(ISBLANK(Values!E102),"","EAN")</f>
        <v/>
      </c>
      <c r="F103" s="28" t="str">
        <f>IF(ISBLANK(Values!E102),"",IF(Values!J102, SUBSTITUTE(Values!$B$1, "{language}", Values!H102) &amp; " " &amp;Values!$B$3, SUBSTITUTE(Values!$B$2, "{language}", Values!$H102) &amp; " " &amp;Values!$B$3))</f>
        <v/>
      </c>
      <c r="G103" s="30" t="str">
        <f>IF(ISBLANK(Values!E102),"","TellusRem")</f>
        <v/>
      </c>
      <c r="H103" s="2" t="str">
        <f>IF(ISBLANK(Values!E102),"",Values!$B$16)</f>
        <v/>
      </c>
      <c r="I103" s="2" t="str">
        <f>IF(ISBLANK(Values!E102),"","4730574031")</f>
        <v/>
      </c>
      <c r="J103" s="32" t="str">
        <f>IF(ISBLANK(Values!E102),"",Values!F102 )</f>
        <v/>
      </c>
      <c r="K103" s="28" t="str">
        <f>IF(ISBLANK(Values!E102),"",IF(Values!J102, Values!$B$4, Values!$B$5))</f>
        <v/>
      </c>
      <c r="L103" s="28" t="str">
        <f>IF(ISBLANK(Values!E102),"",Values!$B$18)</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0" t="str">
        <f>IF(ISBLANK(Values!E102),"","Child")</f>
        <v/>
      </c>
      <c r="X103" s="30" t="str">
        <f>IF(ISBLANK(Values!E102),"",Values!$B$13)</f>
        <v/>
      </c>
      <c r="Y103" s="32" t="str">
        <f>IF(ISBLANK(Values!E102),"","Size-Color")</f>
        <v/>
      </c>
      <c r="Z103" s="30" t="str">
        <f>IF(ISBLANK(Values!E102),"","variation")</f>
        <v/>
      </c>
      <c r="AA103" s="2" t="str">
        <f>IF(ISBLANK(Values!E102),"",Values!$B$20)</f>
        <v/>
      </c>
      <c r="AB103" s="2" t="str">
        <f>IF(ISBLANK(Values!E102),"",Values!$B$29)</f>
        <v/>
      </c>
      <c r="AI103" s="35" t="str">
        <f>IF(ISBLANK(Values!E102),"",IF(Values!I102,Values!$B$23,Values!$B$33))</f>
        <v/>
      </c>
      <c r="AJ103" s="33"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8" t="str">
        <f>IF(ISBLANK(Values!E102),"",Values!H102)</f>
        <v/>
      </c>
      <c r="AV103" s="2" t="str">
        <f>IF(ISBLANK(Values!E102),"",IF(Values!J102,"Backlit", "Non-Backlit"))</f>
        <v/>
      </c>
      <c r="BE103" s="2" t="str">
        <f>IF(ISBLANK(Values!E102),"","Professional Audience")</f>
        <v/>
      </c>
      <c r="BF103" s="2" t="str">
        <f>IF(ISBLANK(Values!E102),"","Consumer Audience")</f>
        <v/>
      </c>
      <c r="BG103" s="2" t="str">
        <f>IF(ISBLANK(Values!E102),"","Adults")</f>
        <v/>
      </c>
      <c r="BH103" s="2"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O103" s="2" t="str">
        <f>IF(ISBLANK(Values!E102), "", IF(AND(Values!$B$37=options!$G$2, Values!$C102), "AMAZON_NA", IF(AND(Values!$B$37=options!$G$1, Values!$D102), "AMAZON_EU", "DEFAULT")))</f>
        <v/>
      </c>
      <c r="CP103" s="2" t="str">
        <f>IF(ISBLANK(Values!E102),"",Values!$B$7)</f>
        <v/>
      </c>
      <c r="CQ103" s="2" t="str">
        <f>IF(ISBLANK(Values!E102),"",Values!$B$8)</f>
        <v/>
      </c>
      <c r="CR103" s="2"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 t="str">
        <f>IF(ISBLANK(Values!E102),"","Parts")</f>
        <v/>
      </c>
      <c r="DP103" s="2" t="str">
        <f>IF(ISBLANK(Values!E102),"",Values!$B$31)</f>
        <v/>
      </c>
      <c r="EI103" s="2" t="str">
        <f>IF(ISBLANK(Values!E102),"",Values!$B$31)</f>
        <v/>
      </c>
      <c r="ES103" s="2" t="str">
        <f>IF(ISBLANK(Values!E102),"","Amazon Tellus UPS")</f>
        <v/>
      </c>
      <c r="EV103" s="2" t="str">
        <f>IF(ISBLANK(Values!E102),"","New")</f>
        <v/>
      </c>
      <c r="FE103" s="2" t="str">
        <f>IF(ISBLANK(Values!E102),"",IF(CO103&lt;&gt;"DEFAULT", "", 3))</f>
        <v/>
      </c>
      <c r="FH103" s="2" t="str">
        <f>IF(ISBLANK(Values!E102),"","FALSE")</f>
        <v/>
      </c>
      <c r="FI103" s="2" t="str">
        <f>IF(ISBLANK(Values!E102),"","FALSE")</f>
        <v/>
      </c>
      <c r="FJ103" s="2" t="str">
        <f>IF(ISBLANK(Values!E102),"","FALSE")</f>
        <v/>
      </c>
      <c r="FM103" s="2" t="str">
        <f>IF(ISBLANK(Values!E102),"","1")</f>
        <v/>
      </c>
      <c r="FO103" s="28"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 t="str">
        <f>IF(ISBLANK(Values!E103),"",IF(Values!$B$37="EU","computercomponent","computer"))</f>
        <v/>
      </c>
      <c r="B104" s="34" t="str">
        <f>IF(ISBLANK(Values!E103),"",Values!F103)</f>
        <v/>
      </c>
      <c r="C104" s="30" t="str">
        <f>IF(ISBLANK(Values!E103),"","TellusRem")</f>
        <v/>
      </c>
      <c r="D104" s="29" t="str">
        <f>IF(ISBLANK(Values!E103),"",Values!E103)</f>
        <v/>
      </c>
      <c r="E104" s="2" t="str">
        <f>IF(ISBLANK(Values!E103),"","EAN")</f>
        <v/>
      </c>
      <c r="F104" s="28" t="str">
        <f>IF(ISBLANK(Values!E103),"",IF(Values!J103, SUBSTITUTE(Values!$B$1, "{language}", Values!H103) &amp; " " &amp;Values!$B$3, SUBSTITUTE(Values!$B$2, "{language}", Values!$H103) &amp; " " &amp;Values!$B$3))</f>
        <v/>
      </c>
      <c r="G104" s="30" t="str">
        <f>IF(ISBLANK(Values!E103),"","TellusRem")</f>
        <v/>
      </c>
      <c r="H104" s="2" t="str">
        <f>IF(ISBLANK(Values!E103),"",Values!$B$16)</f>
        <v/>
      </c>
      <c r="I104" s="2" t="str">
        <f>IF(ISBLANK(Values!E103),"","4730574031")</f>
        <v/>
      </c>
      <c r="J104" s="32" t="str">
        <f>IF(ISBLANK(Values!E103),"",Values!F103 )</f>
        <v/>
      </c>
      <c r="K104" s="28" t="str">
        <f>IF(ISBLANK(Values!E103),"",IF(Values!J103, Values!$B$4, Values!$B$5))</f>
        <v/>
      </c>
      <c r="L104" s="28" t="str">
        <f>IF(ISBLANK(Values!E103),"",Values!$B$18)</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0" t="str">
        <f>IF(ISBLANK(Values!E103),"","Child")</f>
        <v/>
      </c>
      <c r="X104" s="30" t="str">
        <f>IF(ISBLANK(Values!E103),"",Values!$B$13)</f>
        <v/>
      </c>
      <c r="Y104" s="32" t="str">
        <f>IF(ISBLANK(Values!E103),"","Size-Color")</f>
        <v/>
      </c>
      <c r="Z104" s="30" t="str">
        <f>IF(ISBLANK(Values!E103),"","variation")</f>
        <v/>
      </c>
      <c r="AA104" s="2" t="str">
        <f>IF(ISBLANK(Values!E103),"",Values!$B$20)</f>
        <v/>
      </c>
      <c r="AB104" s="2" t="str">
        <f>IF(ISBLANK(Values!E103),"",Values!$B$29)</f>
        <v/>
      </c>
      <c r="AI104" s="35" t="str">
        <f>IF(ISBLANK(Values!E103),"",IF(Values!I103,Values!$B$23,Values!$B$33))</f>
        <v/>
      </c>
      <c r="AJ104" s="33"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8" t="str">
        <f>IF(ISBLANK(Values!E103),"",Values!H103)</f>
        <v/>
      </c>
      <c r="AV104" s="2" t="str">
        <f>IF(ISBLANK(Values!E103),"",IF(Values!J103,"Backlit", "Non-Backlit"))</f>
        <v/>
      </c>
      <c r="BE104" s="2" t="str">
        <f>IF(ISBLANK(Values!E103),"","Professional Audience")</f>
        <v/>
      </c>
      <c r="BF104" s="2" t="str">
        <f>IF(ISBLANK(Values!E103),"","Consumer Audience")</f>
        <v/>
      </c>
      <c r="BG104" s="2" t="str">
        <f>IF(ISBLANK(Values!E103),"","Adults")</f>
        <v/>
      </c>
      <c r="BH104" s="2"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2" t="str">
        <f>IF(ISBLANK(Values!E103),"",Values!$B$7)</f>
        <v/>
      </c>
      <c r="CQ104" s="2" t="str">
        <f>IF(ISBLANK(Values!E103),"",Values!$B$8)</f>
        <v/>
      </c>
      <c r="CR104" s="2"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 t="str">
        <f>IF(ISBLANK(Values!E103),"","Parts")</f>
        <v/>
      </c>
      <c r="DP104" s="2" t="str">
        <f>IF(ISBLANK(Values!E103),"",Values!$B$31)</f>
        <v/>
      </c>
      <c r="EI104" s="2" t="str">
        <f>IF(ISBLANK(Values!E103),"",Values!$B$31)</f>
        <v/>
      </c>
      <c r="ES104" s="2" t="str">
        <f>IF(ISBLANK(Values!E103),"","Amazon Tellus UPS")</f>
        <v/>
      </c>
      <c r="EV104" s="2" t="str">
        <f>IF(ISBLANK(Values!E103),"","New")</f>
        <v/>
      </c>
      <c r="FE104" s="2" t="str">
        <f>IF(ISBLANK(Values!E103),"",IF(CO104&lt;&gt;"DEFAULT", "", 3))</f>
        <v/>
      </c>
      <c r="FH104" s="2" t="str">
        <f>IF(ISBLANK(Values!E103),"","FALSE")</f>
        <v/>
      </c>
      <c r="FI104" s="2" t="str">
        <f>IF(ISBLANK(Values!E103),"","FALSE")</f>
        <v/>
      </c>
      <c r="FJ104" s="2" t="str">
        <f>IF(ISBLANK(Values!E103),"","FALSE")</f>
        <v/>
      </c>
      <c r="FM104" s="2" t="str">
        <f>IF(ISBLANK(Values!E103),"","1")</f>
        <v/>
      </c>
      <c r="FO104" s="28"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 t="str">
        <f>IF(ISBLANK(Values!E104),"",IF(Values!$B$37="EU","computercomponent","computer"))</f>
        <v/>
      </c>
      <c r="B105" s="34" t="str">
        <f>IF(ISBLANK(Values!E104),"",Values!F104)</f>
        <v/>
      </c>
      <c r="C105" s="30" t="str">
        <f>IF(ISBLANK(Values!E104),"","TellusRem")</f>
        <v/>
      </c>
      <c r="D105" s="29" t="str">
        <f>IF(ISBLANK(Values!E104),"",Values!E104)</f>
        <v/>
      </c>
      <c r="E105" s="2" t="str">
        <f>IF(ISBLANK(Values!E104),"","EAN")</f>
        <v/>
      </c>
      <c r="F105" s="28" t="str">
        <f>IF(ISBLANK(Values!E104),"",IF(Values!J104, SUBSTITUTE(Values!$B$1, "{language}", Values!H104) &amp; " " &amp;Values!$B$3, SUBSTITUTE(Values!$B$2, "{language}", Values!$H104) &amp; " " &amp;Values!$B$3))</f>
        <v/>
      </c>
      <c r="G105" s="30" t="str">
        <f>IF(ISBLANK(Values!E104),"","TellusRem")</f>
        <v/>
      </c>
      <c r="H105" s="2" t="str">
        <f>IF(ISBLANK(Values!E104),"",Values!$B$16)</f>
        <v/>
      </c>
      <c r="I105" s="2" t="str">
        <f>IF(ISBLANK(Values!E104),"","4730574031")</f>
        <v/>
      </c>
      <c r="J105" s="32" t="str">
        <f>IF(ISBLANK(Values!E104),"",Values!F104 )</f>
        <v/>
      </c>
      <c r="K105" s="28" t="str">
        <f>IF(ISBLANK(Values!E104),"",IF(Values!J104, Values!$B$4, Values!$B$5))</f>
        <v/>
      </c>
      <c r="L105" s="28" t="str">
        <f>IF(ISBLANK(Values!E104),"",Values!$B$18)</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0" t="str">
        <f>IF(ISBLANK(Values!E104),"","Child")</f>
        <v/>
      </c>
      <c r="X105" s="30" t="str">
        <f>IF(ISBLANK(Values!E104),"",Values!$B$13)</f>
        <v/>
      </c>
      <c r="Y105" s="32" t="str">
        <f>IF(ISBLANK(Values!E104),"","Size-Color")</f>
        <v/>
      </c>
      <c r="Z105" s="30" t="str">
        <f>IF(ISBLANK(Values!E104),"","variation")</f>
        <v/>
      </c>
      <c r="AA105" s="2" t="str">
        <f>IF(ISBLANK(Values!E104),"",Values!$B$20)</f>
        <v/>
      </c>
      <c r="AB105" s="2" t="str">
        <f>IF(ISBLANK(Values!E104),"",Values!$B$29)</f>
        <v/>
      </c>
      <c r="AI105" s="35" t="str">
        <f>IF(ISBLANK(Values!E104),"",IF(Values!I104,Values!$B$23,Values!$B$33))</f>
        <v/>
      </c>
      <c r="AJ105" s="33"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8" t="str">
        <f>IF(ISBLANK(Values!E104),"",Values!H104)</f>
        <v/>
      </c>
      <c r="AV105" s="2" t="str">
        <f>IF(ISBLANK(Values!E104),"",IF(Values!J104,"Backlit", "Non-Backlit"))</f>
        <v/>
      </c>
      <c r="BE105" s="2" t="str">
        <f>IF(ISBLANK(Values!E104),"","Professional Audience")</f>
        <v/>
      </c>
      <c r="BF105" s="2" t="str">
        <f>IF(ISBLANK(Values!E104),"","Consumer Audience")</f>
        <v/>
      </c>
      <c r="BG105" s="2" t="str">
        <f>IF(ISBLANK(Values!E104),"","Adults")</f>
        <v/>
      </c>
      <c r="BH105" s="2"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2" t="str">
        <f>IF(ISBLANK(Values!E104),"",Values!$B$7)</f>
        <v/>
      </c>
      <c r="CQ105" s="2" t="str">
        <f>IF(ISBLANK(Values!E104),"",Values!$B$8)</f>
        <v/>
      </c>
      <c r="CR105" s="2"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 t="str">
        <f>IF(ISBLANK(Values!E104),"","Parts")</f>
        <v/>
      </c>
      <c r="DP105" s="2" t="str">
        <f>IF(ISBLANK(Values!E104),"",Values!$B$31)</f>
        <v/>
      </c>
      <c r="EI105" s="2" t="str">
        <f>IF(ISBLANK(Values!E104),"",Values!$B$31)</f>
        <v/>
      </c>
      <c r="ES105" s="2" t="str">
        <f>IF(ISBLANK(Values!E104),"","Amazon Tellus UPS")</f>
        <v/>
      </c>
      <c r="EV105" s="2" t="str">
        <f>IF(ISBLANK(Values!E104),"","New")</f>
        <v/>
      </c>
      <c r="FE105" s="2" t="str">
        <f>IF(ISBLANK(Values!E104),"",IF(CO105&lt;&gt;"DEFAULT", "", 3))</f>
        <v/>
      </c>
      <c r="FH105" s="2" t="str">
        <f>IF(ISBLANK(Values!E104),"","FALSE")</f>
        <v/>
      </c>
      <c r="FI105" s="2" t="str">
        <f>IF(ISBLANK(Values!E104),"","FALSE")</f>
        <v/>
      </c>
      <c r="FJ105" s="2" t="str">
        <f>IF(ISBLANK(Values!E104),"","FALSE")</f>
        <v/>
      </c>
      <c r="FM105" s="2" t="str">
        <f>IF(ISBLANK(Values!E104),"","1")</f>
        <v/>
      </c>
      <c r="FO105" s="28"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 t="str">
        <f>IF(ISBLANK(Values!E105),"",IF(Values!$B$37="EU","computercomponent","computer"))</f>
        <v/>
      </c>
      <c r="B106" s="34" t="str">
        <f>IF(ISBLANK(Values!E105),"",Values!F105)</f>
        <v/>
      </c>
      <c r="C106" s="30" t="str">
        <f>IF(ISBLANK(Values!E105),"","TellusRem")</f>
        <v/>
      </c>
      <c r="D106" s="29" t="str">
        <f>IF(ISBLANK(Values!E105),"",Values!E105)</f>
        <v/>
      </c>
      <c r="E106" s="2" t="str">
        <f>IF(ISBLANK(Values!E105),"","EAN")</f>
        <v/>
      </c>
      <c r="F106" s="28" t="str">
        <f>IF(ISBLANK(Values!E105),"",IF(Values!J105, SUBSTITUTE(Values!$B$1, "{language}", Values!H105) &amp; " " &amp;Values!$B$3, SUBSTITUTE(Values!$B$2, "{language}", Values!$H105) &amp; " " &amp;Values!$B$3))</f>
        <v/>
      </c>
      <c r="G106" s="30" t="str">
        <f>IF(ISBLANK(Values!E105),"","TellusRem")</f>
        <v/>
      </c>
      <c r="H106" s="2" t="str">
        <f>IF(ISBLANK(Values!E105),"",Values!$B$16)</f>
        <v/>
      </c>
      <c r="I106" s="2" t="str">
        <f>IF(ISBLANK(Values!E105),"","4730574031")</f>
        <v/>
      </c>
      <c r="J106" s="32" t="str">
        <f>IF(ISBLANK(Values!E105),"",Values!F105 )</f>
        <v/>
      </c>
      <c r="K106" s="28" t="str">
        <f>IF(ISBLANK(Values!E105),"",IF(Values!J105, Values!$B$4, Values!$B$5))</f>
        <v/>
      </c>
      <c r="L106" s="28" t="str">
        <f>IF(ISBLANK(Values!E105),"",Values!$B$18)</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0" t="str">
        <f>IF(ISBLANK(Values!E105),"","Child")</f>
        <v/>
      </c>
      <c r="X106" s="30" t="str">
        <f>IF(ISBLANK(Values!E105),"",Values!$B$13)</f>
        <v/>
      </c>
      <c r="Y106" s="32" t="str">
        <f>IF(ISBLANK(Values!E105),"","Size-Color")</f>
        <v/>
      </c>
      <c r="Z106" s="30" t="str">
        <f>IF(ISBLANK(Values!E105),"","variation")</f>
        <v/>
      </c>
      <c r="AA106" s="2" t="str">
        <f>IF(ISBLANK(Values!E105),"",Values!$B$20)</f>
        <v/>
      </c>
      <c r="AB106" s="2" t="str">
        <f>IF(ISBLANK(Values!E105),"",Values!$B$29)</f>
        <v/>
      </c>
      <c r="AI106" s="35" t="str">
        <f>IF(ISBLANK(Values!E105),"",IF(Values!I105,Values!$B$23,Values!$B$33))</f>
        <v/>
      </c>
      <c r="AJ106" s="33"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8" t="str">
        <f>IF(ISBLANK(Values!E105),"",Values!H105)</f>
        <v/>
      </c>
      <c r="AV106" s="2" t="str">
        <f>IF(ISBLANK(Values!E105),"",IF(Values!J105,"Backlit", "Non-Backlit"))</f>
        <v/>
      </c>
      <c r="BE106" s="2" t="str">
        <f>IF(ISBLANK(Values!E105),"","Professional Audience")</f>
        <v/>
      </c>
      <c r="BF106" s="2" t="str">
        <f>IF(ISBLANK(Values!E105),"","Consumer Audience")</f>
        <v/>
      </c>
      <c r="BG106" s="2" t="str">
        <f>IF(ISBLANK(Values!E105),"","Adults")</f>
        <v/>
      </c>
      <c r="BH106" s="2"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2" t="str">
        <f>IF(ISBLANK(Values!E105),"",Values!$B$7)</f>
        <v/>
      </c>
      <c r="CQ106" s="2" t="str">
        <f>IF(ISBLANK(Values!E105),"",Values!$B$8)</f>
        <v/>
      </c>
      <c r="CR106" s="2"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 t="str">
        <f>IF(ISBLANK(Values!E105),"","Parts")</f>
        <v/>
      </c>
      <c r="DP106" s="2" t="str">
        <f>IF(ISBLANK(Values!E105),"",Values!$B$31)</f>
        <v/>
      </c>
      <c r="EI106" s="2" t="str">
        <f>IF(ISBLANK(Values!E105),"",Values!$B$31)</f>
        <v/>
      </c>
      <c r="ES106" s="2" t="str">
        <f>IF(ISBLANK(Values!E105),"","Amazon Tellus UPS")</f>
        <v/>
      </c>
      <c r="EV106" s="2" t="str">
        <f>IF(ISBLANK(Values!E105),"","New")</f>
        <v/>
      </c>
      <c r="FE106" s="2" t="str">
        <f>IF(ISBLANK(Values!E105),"",IF(CO106&lt;&gt;"DEFAULT", "", 3))</f>
        <v/>
      </c>
      <c r="FH106" s="2" t="str">
        <f>IF(ISBLANK(Values!E105),"","FALSE")</f>
        <v/>
      </c>
      <c r="FI106" s="2" t="str">
        <f>IF(ISBLANK(Values!E105),"","FALSE")</f>
        <v/>
      </c>
      <c r="FJ106" s="2" t="str">
        <f>IF(ISBLANK(Values!E105),"","FALSE")</f>
        <v/>
      </c>
      <c r="FM106" s="2" t="str">
        <f>IF(ISBLANK(Values!E105),"","1")</f>
        <v/>
      </c>
      <c r="FO106" s="28"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 t="str">
        <f>IF(ISBLANK(Values!E106),"",IF(Values!$B$37="EU","computercomponent","computer"))</f>
        <v/>
      </c>
      <c r="B107" s="34" t="str">
        <f>IF(ISBLANK(Values!E106),"",Values!F106)</f>
        <v/>
      </c>
      <c r="C107" s="30" t="str">
        <f>IF(ISBLANK(Values!E106),"","TellusRem")</f>
        <v/>
      </c>
      <c r="D107" s="29" t="str">
        <f>IF(ISBLANK(Values!E106),"",Values!E106)</f>
        <v/>
      </c>
      <c r="E107" s="2" t="str">
        <f>IF(ISBLANK(Values!E106),"","EAN")</f>
        <v/>
      </c>
      <c r="F107" s="28" t="str">
        <f>IF(ISBLANK(Values!E106),"",IF(Values!J106, SUBSTITUTE(Values!$B$1, "{language}", Values!H106) &amp; " " &amp;Values!$B$3, SUBSTITUTE(Values!$B$2, "{language}", Values!$H106) &amp; " " &amp;Values!$B$3))</f>
        <v/>
      </c>
      <c r="G107" s="30" t="str">
        <f>IF(ISBLANK(Values!E106),"","TellusRem")</f>
        <v/>
      </c>
      <c r="H107" s="2" t="str">
        <f>IF(ISBLANK(Values!E106),"",Values!$B$16)</f>
        <v/>
      </c>
      <c r="I107" s="2" t="str">
        <f>IF(ISBLANK(Values!E106),"","4730574031")</f>
        <v/>
      </c>
      <c r="J107" s="32" t="str">
        <f>IF(ISBLANK(Values!E106),"",Values!F106 )</f>
        <v/>
      </c>
      <c r="K107" s="28" t="str">
        <f>IF(ISBLANK(Values!E106),"",IF(Values!J106, Values!$B$4, Values!$B$5))</f>
        <v/>
      </c>
      <c r="L107" s="28" t="str">
        <f>IF(ISBLANK(Values!E106),"",Values!$B$18)</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0" t="str">
        <f>IF(ISBLANK(Values!E106),"","Child")</f>
        <v/>
      </c>
      <c r="X107" s="30" t="str">
        <f>IF(ISBLANK(Values!E106),"",Values!$B$13)</f>
        <v/>
      </c>
      <c r="Y107" s="32" t="str">
        <f>IF(ISBLANK(Values!E106),"","Size-Color")</f>
        <v/>
      </c>
      <c r="Z107" s="30" t="str">
        <f>IF(ISBLANK(Values!E106),"","variation")</f>
        <v/>
      </c>
      <c r="AA107" s="2" t="str">
        <f>IF(ISBLANK(Values!E106),"",Values!$B$20)</f>
        <v/>
      </c>
      <c r="AB107" s="2" t="str">
        <f>IF(ISBLANK(Values!E106),"",Values!$B$29)</f>
        <v/>
      </c>
      <c r="AI107" s="35" t="str">
        <f>IF(ISBLANK(Values!E106),"",IF(Values!I106,Values!$B$23,Values!$B$33))</f>
        <v/>
      </c>
      <c r="AJ107" s="33"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8" t="str">
        <f>IF(ISBLANK(Values!E106),"",Values!H106)</f>
        <v/>
      </c>
      <c r="AV107" s="2" t="str">
        <f>IF(ISBLANK(Values!E106),"",IF(Values!J106,"Backlit", "Non-Backlit"))</f>
        <v/>
      </c>
      <c r="BE107" s="2" t="str">
        <f>IF(ISBLANK(Values!E106),"","Professional Audience")</f>
        <v/>
      </c>
      <c r="BF107" s="2" t="str">
        <f>IF(ISBLANK(Values!E106),"","Consumer Audience")</f>
        <v/>
      </c>
      <c r="BG107" s="2" t="str">
        <f>IF(ISBLANK(Values!E106),"","Adults")</f>
        <v/>
      </c>
      <c r="BH107" s="2"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2" t="str">
        <f>IF(ISBLANK(Values!E106),"",Values!$B$7)</f>
        <v/>
      </c>
      <c r="CQ107" s="2" t="str">
        <f>IF(ISBLANK(Values!E106),"",Values!$B$8)</f>
        <v/>
      </c>
      <c r="CR107" s="2"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 t="str">
        <f>IF(ISBLANK(Values!E106),"","Parts")</f>
        <v/>
      </c>
      <c r="DP107" s="2" t="str">
        <f>IF(ISBLANK(Values!E106),"",Values!$B$31)</f>
        <v/>
      </c>
      <c r="EI107" s="2" t="str">
        <f>IF(ISBLANK(Values!E106),"",Values!$B$31)</f>
        <v/>
      </c>
      <c r="ES107" s="2" t="str">
        <f>IF(ISBLANK(Values!E106),"","Amazon Tellus UPS")</f>
        <v/>
      </c>
      <c r="EV107" s="2" t="str">
        <f>IF(ISBLANK(Values!E106),"","New")</f>
        <v/>
      </c>
      <c r="FE107" s="2" t="str">
        <f>IF(ISBLANK(Values!E106),"",IF(CO107&lt;&gt;"DEFAULT", "", 3))</f>
        <v/>
      </c>
      <c r="FH107" s="2" t="str">
        <f>IF(ISBLANK(Values!E106),"","FALSE")</f>
        <v/>
      </c>
      <c r="FI107" s="2" t="str">
        <f>IF(ISBLANK(Values!E106),"","FALSE")</f>
        <v/>
      </c>
      <c r="FJ107" s="2" t="str">
        <f>IF(ISBLANK(Values!E106),"","FALSE")</f>
        <v/>
      </c>
      <c r="FM107" s="2" t="str">
        <f>IF(ISBLANK(Values!E106),"","1")</f>
        <v/>
      </c>
      <c r="FO107" s="28"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 t="str">
        <f>IF(ISBLANK(Values!E107),"",IF(Values!$B$37="EU","computercomponent","computer"))</f>
        <v/>
      </c>
      <c r="B108" s="34" t="str">
        <f>IF(ISBLANK(Values!E107),"",Values!F107)</f>
        <v/>
      </c>
      <c r="C108" s="30" t="str">
        <f>IF(ISBLANK(Values!E107),"","TellusRem")</f>
        <v/>
      </c>
      <c r="D108" s="29" t="str">
        <f>IF(ISBLANK(Values!E107),"",Values!E107)</f>
        <v/>
      </c>
      <c r="E108" s="2" t="str">
        <f>IF(ISBLANK(Values!E107),"","EAN")</f>
        <v/>
      </c>
      <c r="F108" s="28" t="str">
        <f>IF(ISBLANK(Values!E107),"",IF(Values!J107, SUBSTITUTE(Values!$B$1, "{language}", Values!H107) &amp; " " &amp;Values!$B$3, SUBSTITUTE(Values!$B$2, "{language}", Values!$H107) &amp; " " &amp;Values!$B$3))</f>
        <v/>
      </c>
      <c r="G108" s="30" t="str">
        <f>IF(ISBLANK(Values!E107),"","TellusRem")</f>
        <v/>
      </c>
      <c r="H108" s="2" t="str">
        <f>IF(ISBLANK(Values!E107),"",Values!$B$16)</f>
        <v/>
      </c>
      <c r="I108" s="2" t="str">
        <f>IF(ISBLANK(Values!E107),"","4730574031")</f>
        <v/>
      </c>
      <c r="J108" s="32" t="str">
        <f>IF(ISBLANK(Values!E107),"",Values!F107 )</f>
        <v/>
      </c>
      <c r="K108" s="28" t="str">
        <f>IF(ISBLANK(Values!E107),"",IF(Values!J107, Values!$B$4, Values!$B$5))</f>
        <v/>
      </c>
      <c r="L108" s="28"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0" t="str">
        <f>IF(ISBLANK(Values!E107),"","Child")</f>
        <v/>
      </c>
      <c r="X108" s="30" t="str">
        <f>IF(ISBLANK(Values!E107),"",Values!$B$13)</f>
        <v/>
      </c>
      <c r="Y108" s="32" t="str">
        <f>IF(ISBLANK(Values!E107),"","Size-Color")</f>
        <v/>
      </c>
      <c r="Z108" s="30" t="str">
        <f>IF(ISBLANK(Values!E107),"","variation")</f>
        <v/>
      </c>
      <c r="AA108" s="2" t="str">
        <f>IF(ISBLANK(Values!E107),"",Values!$B$20)</f>
        <v/>
      </c>
      <c r="AB108" s="2" t="str">
        <f>IF(ISBLANK(Values!E107),"",Values!$B$29)</f>
        <v/>
      </c>
      <c r="AI108" s="35" t="str">
        <f>IF(ISBLANK(Values!E107),"",IF(Values!I107,Values!$B$23,Values!$B$33))</f>
        <v/>
      </c>
      <c r="AJ108" s="33"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8" t="str">
        <f>IF(ISBLANK(Values!E107),"",Values!H107)</f>
        <v/>
      </c>
      <c r="AV108" s="2" t="str">
        <f>IF(ISBLANK(Values!E107),"",IF(Values!J107,"Backlit", "Non-Backlit"))</f>
        <v/>
      </c>
      <c r="BE108" s="2" t="str">
        <f>IF(ISBLANK(Values!E107),"","Professional Audience")</f>
        <v/>
      </c>
      <c r="BF108" s="2" t="str">
        <f>IF(ISBLANK(Values!E107),"","Consumer Audience")</f>
        <v/>
      </c>
      <c r="BG108" s="2" t="str">
        <f>IF(ISBLANK(Values!E107),"","Adults")</f>
        <v/>
      </c>
      <c r="BH108" s="2"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2" t="str">
        <f>IF(ISBLANK(Values!E107),"",Values!$B$7)</f>
        <v/>
      </c>
      <c r="CQ108" s="2" t="str">
        <f>IF(ISBLANK(Values!E107),"",Values!$B$8)</f>
        <v/>
      </c>
      <c r="CR108" s="2"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 t="str">
        <f>IF(ISBLANK(Values!E107),"","Parts")</f>
        <v/>
      </c>
      <c r="DP108" s="2" t="str">
        <f>IF(ISBLANK(Values!E107),"",Values!$B$31)</f>
        <v/>
      </c>
      <c r="EI108" s="2" t="str">
        <f>IF(ISBLANK(Values!E107),"",Values!$B$31)</f>
        <v/>
      </c>
      <c r="ES108" s="2" t="str">
        <f>IF(ISBLANK(Values!E107),"","Amazon Tellus UPS")</f>
        <v/>
      </c>
      <c r="EV108" s="2" t="str">
        <f>IF(ISBLANK(Values!E107),"","New")</f>
        <v/>
      </c>
      <c r="FE108" s="2" t="str">
        <f>IF(ISBLANK(Values!E107),"",IF(CO108&lt;&gt;"DEFAULT", "", 3))</f>
        <v/>
      </c>
      <c r="FH108" s="2" t="str">
        <f>IF(ISBLANK(Values!E107),"","FALSE")</f>
        <v/>
      </c>
      <c r="FI108" s="2" t="str">
        <f>IF(ISBLANK(Values!E107),"","FALSE")</f>
        <v/>
      </c>
      <c r="FJ108" s="2" t="str">
        <f>IF(ISBLANK(Values!E107),"","FALSE")</f>
        <v/>
      </c>
      <c r="FM108" s="2" t="str">
        <f>IF(ISBLANK(Values!E107),"","1")</f>
        <v/>
      </c>
      <c r="FO108" s="28"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 t="str">
        <f>IF(ISBLANK(Values!E108),"",IF(Values!$B$37="EU","computercomponent","computer"))</f>
        <v/>
      </c>
      <c r="B109" s="34" t="str">
        <f>IF(ISBLANK(Values!E108),"",Values!F108)</f>
        <v/>
      </c>
      <c r="C109" s="30" t="str">
        <f>IF(ISBLANK(Values!E108),"","TellusRem")</f>
        <v/>
      </c>
      <c r="D109" s="29" t="str">
        <f>IF(ISBLANK(Values!E108),"",Values!E108)</f>
        <v/>
      </c>
      <c r="E109" s="2" t="str">
        <f>IF(ISBLANK(Values!E108),"","EAN")</f>
        <v/>
      </c>
      <c r="F109" s="28" t="str">
        <f>IF(ISBLANK(Values!E108),"",IF(Values!J108, SUBSTITUTE(Values!$B$1, "{language}", Values!H108) &amp; " " &amp;Values!$B$3, SUBSTITUTE(Values!$B$2, "{language}", Values!$H108) &amp; " " &amp;Values!$B$3))</f>
        <v/>
      </c>
      <c r="G109" s="30" t="str">
        <f>IF(ISBLANK(Values!E108),"","TellusRem")</f>
        <v/>
      </c>
      <c r="H109" s="2" t="str">
        <f>IF(ISBLANK(Values!E108),"",Values!$B$16)</f>
        <v/>
      </c>
      <c r="I109" s="2" t="str">
        <f>IF(ISBLANK(Values!E108),"","4730574031")</f>
        <v/>
      </c>
      <c r="J109" s="32" t="str">
        <f>IF(ISBLANK(Values!E108),"",Values!F108 )</f>
        <v/>
      </c>
      <c r="K109" s="28" t="str">
        <f>IF(ISBLANK(Values!E108),"",IF(Values!J108, Values!$B$4, Values!$B$5))</f>
        <v/>
      </c>
      <c r="L109" s="28"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0" t="str">
        <f>IF(ISBLANK(Values!E108),"","Child")</f>
        <v/>
      </c>
      <c r="X109" s="30" t="str">
        <f>IF(ISBLANK(Values!E108),"",Values!$B$13)</f>
        <v/>
      </c>
      <c r="Y109" s="32" t="str">
        <f>IF(ISBLANK(Values!E108),"","Size-Color")</f>
        <v/>
      </c>
      <c r="Z109" s="30" t="str">
        <f>IF(ISBLANK(Values!E108),"","variation")</f>
        <v/>
      </c>
      <c r="AA109" s="2" t="str">
        <f>IF(ISBLANK(Values!E108),"",Values!$B$20)</f>
        <v/>
      </c>
      <c r="AB109" s="2" t="str">
        <f>IF(ISBLANK(Values!E108),"",Values!$B$29)</f>
        <v/>
      </c>
      <c r="AI109" s="35" t="str">
        <f>IF(ISBLANK(Values!E108),"",IF(Values!I108,Values!$B$23,Values!$B$33))</f>
        <v/>
      </c>
      <c r="AJ109" s="33"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8" t="str">
        <f>IF(ISBLANK(Values!E108),"",Values!H108)</f>
        <v/>
      </c>
      <c r="AV109" s="2" t="str">
        <f>IF(ISBLANK(Values!E108),"",IF(Values!J108,"Backlit", "Non-Backlit"))</f>
        <v/>
      </c>
      <c r="BE109" s="2" t="str">
        <f>IF(ISBLANK(Values!E108),"","Professional Audience")</f>
        <v/>
      </c>
      <c r="BF109" s="2" t="str">
        <f>IF(ISBLANK(Values!E108),"","Consumer Audience")</f>
        <v/>
      </c>
      <c r="BG109" s="2" t="str">
        <f>IF(ISBLANK(Values!E108),"","Adults")</f>
        <v/>
      </c>
      <c r="BH109" s="2"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2" t="str">
        <f>IF(ISBLANK(Values!E108),"",Values!$B$7)</f>
        <v/>
      </c>
      <c r="CQ109" s="2" t="str">
        <f>IF(ISBLANK(Values!E108),"",Values!$B$8)</f>
        <v/>
      </c>
      <c r="CR109" s="2"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 t="str">
        <f>IF(ISBLANK(Values!E108),"","Parts")</f>
        <v/>
      </c>
      <c r="DP109" s="2" t="str">
        <f>IF(ISBLANK(Values!E108),"",Values!$B$31)</f>
        <v/>
      </c>
      <c r="EI109" s="2" t="str">
        <f>IF(ISBLANK(Values!E108),"",Values!$B$31)</f>
        <v/>
      </c>
      <c r="ES109" s="2" t="str">
        <f>IF(ISBLANK(Values!E108),"","Amazon Tellus UPS")</f>
        <v/>
      </c>
      <c r="EV109" s="2" t="str">
        <f>IF(ISBLANK(Values!E108),"","New")</f>
        <v/>
      </c>
      <c r="FE109" s="2" t="str">
        <f>IF(ISBLANK(Values!E108),"",IF(CO109&lt;&gt;"DEFAULT", "", 3))</f>
        <v/>
      </c>
      <c r="FH109" s="2" t="str">
        <f>IF(ISBLANK(Values!E108),"","FALSE")</f>
        <v/>
      </c>
      <c r="FI109" s="2" t="str">
        <f>IF(ISBLANK(Values!E108),"","FALSE")</f>
        <v/>
      </c>
      <c r="FJ109" s="2" t="str">
        <f>IF(ISBLANK(Values!E108),"","FALSE")</f>
        <v/>
      </c>
      <c r="FM109" s="2" t="str">
        <f>IF(ISBLANK(Values!E108),"","1")</f>
        <v/>
      </c>
      <c r="FO109" s="28"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 t="str">
        <f>IF(ISBLANK(Values!E109),"",IF(Values!$B$37="EU","computercomponent","computer"))</f>
        <v/>
      </c>
      <c r="B110" s="34" t="str">
        <f>IF(ISBLANK(Values!E109),"",Values!F109)</f>
        <v/>
      </c>
      <c r="C110" s="30" t="str">
        <f>IF(ISBLANK(Values!E109),"","TellusRem")</f>
        <v/>
      </c>
      <c r="D110" s="29" t="str">
        <f>IF(ISBLANK(Values!E109),"",Values!E109)</f>
        <v/>
      </c>
      <c r="E110" s="2" t="str">
        <f>IF(ISBLANK(Values!E109),"","EAN")</f>
        <v/>
      </c>
      <c r="F110" s="28" t="str">
        <f>IF(ISBLANK(Values!E109),"",IF(Values!J109, SUBSTITUTE(Values!$B$1, "{language}", Values!H109) &amp; " " &amp;Values!$B$3, SUBSTITUTE(Values!$B$2, "{language}", Values!$H109) &amp; " " &amp;Values!$B$3))</f>
        <v/>
      </c>
      <c r="G110" s="30" t="str">
        <f>IF(ISBLANK(Values!E109),"","TellusRem")</f>
        <v/>
      </c>
      <c r="H110" s="2" t="str">
        <f>IF(ISBLANK(Values!E109),"",Values!$B$16)</f>
        <v/>
      </c>
      <c r="I110" s="2" t="str">
        <f>IF(ISBLANK(Values!E109),"","4730574031")</f>
        <v/>
      </c>
      <c r="J110" s="32" t="str">
        <f>IF(ISBLANK(Values!E109),"",Values!F109 )</f>
        <v/>
      </c>
      <c r="K110" s="28" t="str">
        <f>IF(ISBLANK(Values!E109),"",IF(Values!J109, Values!$B$4, Values!$B$5))</f>
        <v/>
      </c>
      <c r="L110" s="28"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0" t="str">
        <f>IF(ISBLANK(Values!E109),"","Child")</f>
        <v/>
      </c>
      <c r="X110" s="30" t="str">
        <f>IF(ISBLANK(Values!E109),"",Values!$B$13)</f>
        <v/>
      </c>
      <c r="Y110" s="32" t="str">
        <f>IF(ISBLANK(Values!E109),"","Size-Color")</f>
        <v/>
      </c>
      <c r="Z110" s="30" t="str">
        <f>IF(ISBLANK(Values!E109),"","variation")</f>
        <v/>
      </c>
      <c r="AA110" s="2" t="str">
        <f>IF(ISBLANK(Values!E109),"",Values!$B$20)</f>
        <v/>
      </c>
      <c r="AB110" s="2" t="str">
        <f>IF(ISBLANK(Values!E109),"",Values!$B$29)</f>
        <v/>
      </c>
      <c r="AI110" s="35" t="str">
        <f>IF(ISBLANK(Values!E109),"",IF(Values!I109,Values!$B$23,Values!$B$33))</f>
        <v/>
      </c>
      <c r="AJ110" s="33"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8" t="str">
        <f>IF(ISBLANK(Values!E109),"",Values!H109)</f>
        <v/>
      </c>
      <c r="AV110" s="2" t="str">
        <f>IF(ISBLANK(Values!E109),"",IF(Values!J109,"Backlit", "Non-Backlit"))</f>
        <v/>
      </c>
      <c r="BE110" s="2" t="str">
        <f>IF(ISBLANK(Values!E109),"","Professional Audience")</f>
        <v/>
      </c>
      <c r="BF110" s="2" t="str">
        <f>IF(ISBLANK(Values!E109),"","Consumer Audience")</f>
        <v/>
      </c>
      <c r="BG110" s="2" t="str">
        <f>IF(ISBLANK(Values!E109),"","Adults")</f>
        <v/>
      </c>
      <c r="BH110" s="2"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2" t="str">
        <f>IF(ISBLANK(Values!E109),"",Values!$B$7)</f>
        <v/>
      </c>
      <c r="CQ110" s="2" t="str">
        <f>IF(ISBLANK(Values!E109),"",Values!$B$8)</f>
        <v/>
      </c>
      <c r="CR110" s="2"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 t="str">
        <f>IF(ISBLANK(Values!E109),"","Parts")</f>
        <v/>
      </c>
      <c r="DP110" s="2" t="str">
        <f>IF(ISBLANK(Values!E109),"",Values!$B$31)</f>
        <v/>
      </c>
      <c r="EI110" s="2" t="str">
        <f>IF(ISBLANK(Values!E109),"",Values!$B$31)</f>
        <v/>
      </c>
      <c r="ES110" s="2" t="str">
        <f>IF(ISBLANK(Values!E109),"","Amazon Tellus UPS")</f>
        <v/>
      </c>
      <c r="EV110" s="2" t="str">
        <f>IF(ISBLANK(Values!E109),"","New")</f>
        <v/>
      </c>
      <c r="FE110" s="2" t="str">
        <f>IF(ISBLANK(Values!E109),"",IF(CO110&lt;&gt;"DEFAULT", "", 3))</f>
        <v/>
      </c>
      <c r="FH110" s="2" t="str">
        <f>IF(ISBLANK(Values!E109),"","FALSE")</f>
        <v/>
      </c>
      <c r="FI110" s="2" t="str">
        <f>IF(ISBLANK(Values!E109),"","FALSE")</f>
        <v/>
      </c>
      <c r="FJ110" s="2" t="str">
        <f>IF(ISBLANK(Values!E109),"","FALSE")</f>
        <v/>
      </c>
      <c r="FM110" s="2" t="str">
        <f>IF(ISBLANK(Values!E109),"","1")</f>
        <v/>
      </c>
      <c r="FO110" s="28"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 t="str">
        <f>IF(ISBLANK(Values!E110),"",IF(Values!$B$37="EU","computercomponent","computer"))</f>
        <v/>
      </c>
      <c r="B111" s="34" t="str">
        <f>IF(ISBLANK(Values!E110),"",Values!F110)</f>
        <v/>
      </c>
      <c r="C111" s="30" t="str">
        <f>IF(ISBLANK(Values!E110),"","TellusRem")</f>
        <v/>
      </c>
      <c r="D111" s="29" t="str">
        <f>IF(ISBLANK(Values!E110),"",Values!E110)</f>
        <v/>
      </c>
      <c r="E111" s="2" t="str">
        <f>IF(ISBLANK(Values!E110),"","EAN")</f>
        <v/>
      </c>
      <c r="F111" s="28" t="str">
        <f>IF(ISBLANK(Values!E110),"",IF(Values!J110, SUBSTITUTE(Values!$B$1, "{language}", Values!H110) &amp; " " &amp;Values!$B$3, SUBSTITUTE(Values!$B$2, "{language}", Values!$H110) &amp; " " &amp;Values!$B$3))</f>
        <v/>
      </c>
      <c r="G111" s="30" t="str">
        <f>IF(ISBLANK(Values!E110),"","TellusRem")</f>
        <v/>
      </c>
      <c r="H111" s="2" t="str">
        <f>IF(ISBLANK(Values!E110),"",Values!$B$16)</f>
        <v/>
      </c>
      <c r="I111" s="2" t="str">
        <f>IF(ISBLANK(Values!E110),"","4730574031")</f>
        <v/>
      </c>
      <c r="J111" s="32" t="str">
        <f>IF(ISBLANK(Values!E110),"",Values!F110 )</f>
        <v/>
      </c>
      <c r="K111" s="28" t="str">
        <f>IF(ISBLANK(Values!E110),"",IF(Values!J110, Values!$B$4, Values!$B$5))</f>
        <v/>
      </c>
      <c r="L111" s="28"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0" t="str">
        <f>IF(ISBLANK(Values!E110),"","Child")</f>
        <v/>
      </c>
      <c r="X111" s="30" t="str">
        <f>IF(ISBLANK(Values!E110),"",Values!$B$13)</f>
        <v/>
      </c>
      <c r="Y111" s="32" t="str">
        <f>IF(ISBLANK(Values!E110),"","Size-Color")</f>
        <v/>
      </c>
      <c r="Z111" s="30" t="str">
        <f>IF(ISBLANK(Values!E110),"","variation")</f>
        <v/>
      </c>
      <c r="AA111" s="2" t="str">
        <f>IF(ISBLANK(Values!E110),"",Values!$B$20)</f>
        <v/>
      </c>
      <c r="AB111" s="2" t="str">
        <f>IF(ISBLANK(Values!E110),"",Values!$B$29)</f>
        <v/>
      </c>
      <c r="AI111" s="35" t="str">
        <f>IF(ISBLANK(Values!E110),"",IF(Values!I110,Values!$B$23,Values!$B$33))</f>
        <v/>
      </c>
      <c r="AJ111" s="33"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8" t="str">
        <f>IF(ISBLANK(Values!E110),"",Values!H110)</f>
        <v/>
      </c>
      <c r="AV111" s="2" t="str">
        <f>IF(ISBLANK(Values!E110),"",IF(Values!J110,"Backlit", "Non-Backlit"))</f>
        <v/>
      </c>
      <c r="BE111" s="2" t="str">
        <f>IF(ISBLANK(Values!E110),"","Professional Audience")</f>
        <v/>
      </c>
      <c r="BF111" s="2" t="str">
        <f>IF(ISBLANK(Values!E110),"","Consumer Audience")</f>
        <v/>
      </c>
      <c r="BG111" s="2" t="str">
        <f>IF(ISBLANK(Values!E110),"","Adults")</f>
        <v/>
      </c>
      <c r="BH111" s="2"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2" t="str">
        <f>IF(ISBLANK(Values!E110),"",Values!$B$7)</f>
        <v/>
      </c>
      <c r="CQ111" s="2" t="str">
        <f>IF(ISBLANK(Values!E110),"",Values!$B$8)</f>
        <v/>
      </c>
      <c r="CR111" s="2"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 t="str">
        <f>IF(ISBLANK(Values!E110),"","Parts")</f>
        <v/>
      </c>
      <c r="DP111" s="2" t="str">
        <f>IF(ISBLANK(Values!E110),"",Values!$B$31)</f>
        <v/>
      </c>
      <c r="EI111" s="2" t="str">
        <f>IF(ISBLANK(Values!E110),"",Values!$B$31)</f>
        <v/>
      </c>
      <c r="ES111" s="2" t="str">
        <f>IF(ISBLANK(Values!E110),"","Amazon Tellus UPS")</f>
        <v/>
      </c>
      <c r="EV111" s="2" t="str">
        <f>IF(ISBLANK(Values!E110),"","New")</f>
        <v/>
      </c>
      <c r="FE111" s="2" t="str">
        <f>IF(ISBLANK(Values!E110),"",IF(CO111&lt;&gt;"DEFAULT", "", 3))</f>
        <v/>
      </c>
      <c r="FH111" s="2" t="str">
        <f>IF(ISBLANK(Values!E110),"","FALSE")</f>
        <v/>
      </c>
      <c r="FI111" s="2" t="str">
        <f>IF(ISBLANK(Values!E110),"","FALSE")</f>
        <v/>
      </c>
      <c r="FJ111" s="2" t="str">
        <f>IF(ISBLANK(Values!E110),"","FALSE")</f>
        <v/>
      </c>
      <c r="FM111" s="2" t="str">
        <f>IF(ISBLANK(Values!E110),"","1")</f>
        <v/>
      </c>
      <c r="FO111" s="28"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 t="str">
        <f>IF(ISBLANK(Values!E111),"",IF(Values!$B$37="EU","computercomponent","computer"))</f>
        <v/>
      </c>
      <c r="B112" s="34" t="str">
        <f>IF(ISBLANK(Values!E111),"",Values!F111)</f>
        <v/>
      </c>
      <c r="C112" s="30" t="str">
        <f>IF(ISBLANK(Values!E111),"","TellusRem")</f>
        <v/>
      </c>
      <c r="D112" s="29" t="str">
        <f>IF(ISBLANK(Values!E111),"",Values!E111)</f>
        <v/>
      </c>
      <c r="E112" s="2" t="str">
        <f>IF(ISBLANK(Values!E111),"","EAN")</f>
        <v/>
      </c>
      <c r="F112" s="28" t="str">
        <f>IF(ISBLANK(Values!E111),"",IF(Values!J111, SUBSTITUTE(Values!$B$1, "{language}", Values!H111) &amp; " " &amp;Values!$B$3, SUBSTITUTE(Values!$B$2, "{language}", Values!$H111) &amp; " " &amp;Values!$B$3))</f>
        <v/>
      </c>
      <c r="G112" s="30" t="str">
        <f>IF(ISBLANK(Values!E111),"","TellusRem")</f>
        <v/>
      </c>
      <c r="H112" s="2" t="str">
        <f>IF(ISBLANK(Values!E111),"",Values!$B$16)</f>
        <v/>
      </c>
      <c r="I112" s="2" t="str">
        <f>IF(ISBLANK(Values!E111),"","4730574031")</f>
        <v/>
      </c>
      <c r="J112" s="32" t="str">
        <f>IF(ISBLANK(Values!E111),"",Values!F111 )</f>
        <v/>
      </c>
      <c r="K112" s="28" t="str">
        <f>IF(ISBLANK(Values!E111),"",IF(Values!J111, Values!$B$4, Values!$B$5))</f>
        <v/>
      </c>
      <c r="L112" s="28"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0" t="str">
        <f>IF(ISBLANK(Values!E111),"","Child")</f>
        <v/>
      </c>
      <c r="X112" s="30" t="str">
        <f>IF(ISBLANK(Values!E111),"",Values!$B$13)</f>
        <v/>
      </c>
      <c r="Y112" s="32" t="str">
        <f>IF(ISBLANK(Values!E111),"","Size-Color")</f>
        <v/>
      </c>
      <c r="Z112" s="30" t="str">
        <f>IF(ISBLANK(Values!E111),"","variation")</f>
        <v/>
      </c>
      <c r="AA112" s="2" t="str">
        <f>IF(ISBLANK(Values!E111),"",Values!$B$20)</f>
        <v/>
      </c>
      <c r="AB112" s="2" t="str">
        <f>IF(ISBLANK(Values!E111),"",Values!$B$29)</f>
        <v/>
      </c>
      <c r="AI112" s="35" t="str">
        <f>IF(ISBLANK(Values!E111),"",IF(Values!I111,Values!$B$23,Values!$B$33))</f>
        <v/>
      </c>
      <c r="AJ112" s="33"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8" t="str">
        <f>IF(ISBLANK(Values!E111),"",Values!H111)</f>
        <v/>
      </c>
      <c r="AV112" s="2" t="str">
        <f>IF(ISBLANK(Values!E111),"",IF(Values!J111,"Backlit", "Non-Backlit"))</f>
        <v/>
      </c>
      <c r="BE112" s="2" t="str">
        <f>IF(ISBLANK(Values!E111),"","Professional Audience")</f>
        <v/>
      </c>
      <c r="BF112" s="2" t="str">
        <f>IF(ISBLANK(Values!E111),"","Consumer Audience")</f>
        <v/>
      </c>
      <c r="BG112" s="2" t="str">
        <f>IF(ISBLANK(Values!E111),"","Adults")</f>
        <v/>
      </c>
      <c r="BH112" s="2"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2" t="str">
        <f>IF(ISBLANK(Values!E111),"",Values!$B$7)</f>
        <v/>
      </c>
      <c r="CQ112" s="2" t="str">
        <f>IF(ISBLANK(Values!E111),"",Values!$B$8)</f>
        <v/>
      </c>
      <c r="CR112" s="2"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 t="str">
        <f>IF(ISBLANK(Values!E111),"","Parts")</f>
        <v/>
      </c>
      <c r="DP112" s="2" t="str">
        <f>IF(ISBLANK(Values!E111),"",Values!$B$31)</f>
        <v/>
      </c>
      <c r="EI112" s="2" t="str">
        <f>IF(ISBLANK(Values!E111),"",Values!$B$31)</f>
        <v/>
      </c>
      <c r="ES112" s="2" t="str">
        <f>IF(ISBLANK(Values!E111),"","Amazon Tellus UPS")</f>
        <v/>
      </c>
      <c r="EV112" s="2" t="str">
        <f>IF(ISBLANK(Values!E111),"","New")</f>
        <v/>
      </c>
      <c r="FE112" s="2" t="str">
        <f>IF(ISBLANK(Values!E111),"",IF(CO112&lt;&gt;"DEFAULT", "", 3))</f>
        <v/>
      </c>
      <c r="FH112" s="2" t="str">
        <f>IF(ISBLANK(Values!E111),"","FALSE")</f>
        <v/>
      </c>
      <c r="FI112" s="2" t="str">
        <f>IF(ISBLANK(Values!E111),"","FALSE")</f>
        <v/>
      </c>
      <c r="FJ112" s="2" t="str">
        <f>IF(ISBLANK(Values!E111),"","FALSE")</f>
        <v/>
      </c>
      <c r="FM112" s="2" t="str">
        <f>IF(ISBLANK(Values!E111),"","1")</f>
        <v/>
      </c>
      <c r="FO112" s="28"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 t="str">
        <f>IF(ISBLANK(Values!E112),"",IF(Values!$B$37="EU","computercomponent","computer"))</f>
        <v/>
      </c>
      <c r="B113" s="34" t="str">
        <f>IF(ISBLANK(Values!E112),"",Values!F112)</f>
        <v/>
      </c>
      <c r="C113" s="30" t="str">
        <f>IF(ISBLANK(Values!E112),"","TellusRem")</f>
        <v/>
      </c>
      <c r="D113" s="29" t="str">
        <f>IF(ISBLANK(Values!E112),"",Values!E112)</f>
        <v/>
      </c>
      <c r="E113" s="2" t="str">
        <f>IF(ISBLANK(Values!E112),"","EAN")</f>
        <v/>
      </c>
      <c r="F113" s="28" t="str">
        <f>IF(ISBLANK(Values!E112),"",IF(Values!J112, SUBSTITUTE(Values!$B$1, "{language}", Values!H112) &amp; " " &amp;Values!$B$3, SUBSTITUTE(Values!$B$2, "{language}", Values!$H112) &amp; " " &amp;Values!$B$3))</f>
        <v/>
      </c>
      <c r="G113" s="30" t="str">
        <f>IF(ISBLANK(Values!E112),"","TellusRem")</f>
        <v/>
      </c>
      <c r="H113" s="2" t="str">
        <f>IF(ISBLANK(Values!E112),"",Values!$B$16)</f>
        <v/>
      </c>
      <c r="I113" s="2" t="str">
        <f>IF(ISBLANK(Values!E112),"","4730574031")</f>
        <v/>
      </c>
      <c r="J113" s="32" t="str">
        <f>IF(ISBLANK(Values!E112),"",Values!F112 )</f>
        <v/>
      </c>
      <c r="K113" s="28" t="str">
        <f>IF(ISBLANK(Values!E112),"",IF(Values!J112, Values!$B$4, Values!$B$5))</f>
        <v/>
      </c>
      <c r="L113" s="28"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0" t="str">
        <f>IF(ISBLANK(Values!E112),"","Child")</f>
        <v/>
      </c>
      <c r="X113" s="30" t="str">
        <f>IF(ISBLANK(Values!E112),"",Values!$B$13)</f>
        <v/>
      </c>
      <c r="Y113" s="32" t="str">
        <f>IF(ISBLANK(Values!E112),"","Size-Color")</f>
        <v/>
      </c>
      <c r="Z113" s="30" t="str">
        <f>IF(ISBLANK(Values!E112),"","variation")</f>
        <v/>
      </c>
      <c r="AA113" s="2" t="str">
        <f>IF(ISBLANK(Values!E112),"",Values!$B$20)</f>
        <v/>
      </c>
      <c r="AB113" s="2" t="str">
        <f>IF(ISBLANK(Values!E112),"",Values!$B$29)</f>
        <v/>
      </c>
      <c r="AI113" s="35" t="str">
        <f>IF(ISBLANK(Values!E112),"",IF(Values!I112,Values!$B$23,Values!$B$33))</f>
        <v/>
      </c>
      <c r="AJ113" s="33"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8" t="str">
        <f>IF(ISBLANK(Values!E112),"",Values!H112)</f>
        <v/>
      </c>
      <c r="AV113" s="2" t="str">
        <f>IF(ISBLANK(Values!E112),"",IF(Values!J112,"Backlit", "Non-Backlit"))</f>
        <v/>
      </c>
      <c r="BE113" s="2" t="str">
        <f>IF(ISBLANK(Values!E112),"","Professional Audience")</f>
        <v/>
      </c>
      <c r="BF113" s="2" t="str">
        <f>IF(ISBLANK(Values!E112),"","Consumer Audience")</f>
        <v/>
      </c>
      <c r="BG113" s="2" t="str">
        <f>IF(ISBLANK(Values!E112),"","Adults")</f>
        <v/>
      </c>
      <c r="BH113" s="2"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2" t="str">
        <f>IF(ISBLANK(Values!E112),"",Values!$B$7)</f>
        <v/>
      </c>
      <c r="CQ113" s="2" t="str">
        <f>IF(ISBLANK(Values!E112),"",Values!$B$8)</f>
        <v/>
      </c>
      <c r="CR113" s="2"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 t="str">
        <f>IF(ISBLANK(Values!E112),"","Parts")</f>
        <v/>
      </c>
      <c r="DP113" s="2" t="str">
        <f>IF(ISBLANK(Values!E112),"",Values!$B$31)</f>
        <v/>
      </c>
      <c r="EI113" s="2" t="str">
        <f>IF(ISBLANK(Values!E112),"",Values!$B$31)</f>
        <v/>
      </c>
      <c r="ES113" s="2" t="str">
        <f>IF(ISBLANK(Values!E112),"","Amazon Tellus UPS")</f>
        <v/>
      </c>
      <c r="EV113" s="2" t="str">
        <f>IF(ISBLANK(Values!E112),"","New")</f>
        <v/>
      </c>
      <c r="FE113" s="2" t="str">
        <f>IF(ISBLANK(Values!E112),"",IF(CO113&lt;&gt;"DEFAULT", "", 3))</f>
        <v/>
      </c>
      <c r="FH113" s="2" t="str">
        <f>IF(ISBLANK(Values!E112),"","FALSE")</f>
        <v/>
      </c>
      <c r="FI113" s="2" t="str">
        <f>IF(ISBLANK(Values!E112),"","FALSE")</f>
        <v/>
      </c>
      <c r="FJ113" s="2" t="str">
        <f>IF(ISBLANK(Values!E112),"","FALSE")</f>
        <v/>
      </c>
      <c r="FM113" s="2" t="str">
        <f>IF(ISBLANK(Values!E112),"","1")</f>
        <v/>
      </c>
      <c r="FO113" s="28"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 t="str">
        <f>IF(ISBLANK(Values!E113),"",IF(Values!$B$37="EU","computercomponent","computer"))</f>
        <v/>
      </c>
      <c r="B114" s="34" t="str">
        <f>IF(ISBLANK(Values!E113),"",Values!F113)</f>
        <v/>
      </c>
      <c r="C114" s="30" t="str">
        <f>IF(ISBLANK(Values!E113),"","TellusRem")</f>
        <v/>
      </c>
      <c r="D114" s="29" t="str">
        <f>IF(ISBLANK(Values!E113),"",Values!E113)</f>
        <v/>
      </c>
      <c r="E114" s="2" t="str">
        <f>IF(ISBLANK(Values!E113),"","EAN")</f>
        <v/>
      </c>
      <c r="F114" s="28" t="str">
        <f>IF(ISBLANK(Values!E113),"",IF(Values!J113, SUBSTITUTE(Values!$B$1, "{language}", Values!H113) &amp; " " &amp;Values!$B$3, SUBSTITUTE(Values!$B$2, "{language}", Values!$H113) &amp; " " &amp;Values!$B$3))</f>
        <v/>
      </c>
      <c r="G114" s="30" t="str">
        <f>IF(ISBLANK(Values!E113),"","TellusRem")</f>
        <v/>
      </c>
      <c r="H114" s="2" t="str">
        <f>IF(ISBLANK(Values!E113),"",Values!$B$16)</f>
        <v/>
      </c>
      <c r="I114" s="2" t="str">
        <f>IF(ISBLANK(Values!E113),"","4730574031")</f>
        <v/>
      </c>
      <c r="J114" s="32" t="str">
        <f>IF(ISBLANK(Values!E113),"",Values!F113 )</f>
        <v/>
      </c>
      <c r="K114" s="28" t="str">
        <f>IF(ISBLANK(Values!E113),"",IF(Values!J113, Values!$B$4, Values!$B$5))</f>
        <v/>
      </c>
      <c r="L114" s="28"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0" t="str">
        <f>IF(ISBLANK(Values!E113),"","Child")</f>
        <v/>
      </c>
      <c r="X114" s="30" t="str">
        <f>IF(ISBLANK(Values!E113),"",Values!$B$13)</f>
        <v/>
      </c>
      <c r="Y114" s="32" t="str">
        <f>IF(ISBLANK(Values!E113),"","Size-Color")</f>
        <v/>
      </c>
      <c r="Z114" s="30" t="str">
        <f>IF(ISBLANK(Values!E113),"","variation")</f>
        <v/>
      </c>
      <c r="AA114" s="2" t="str">
        <f>IF(ISBLANK(Values!E113),"",Values!$B$20)</f>
        <v/>
      </c>
      <c r="AB114" s="2" t="str">
        <f>IF(ISBLANK(Values!E113),"",Values!$B$29)</f>
        <v/>
      </c>
      <c r="AI114" s="35" t="str">
        <f>IF(ISBLANK(Values!E113),"",IF(Values!I113,Values!$B$23,Values!$B$33))</f>
        <v/>
      </c>
      <c r="AJ114" s="33"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8" t="str">
        <f>IF(ISBLANK(Values!E113),"",Values!H113)</f>
        <v/>
      </c>
      <c r="AV114" s="2" t="str">
        <f>IF(ISBLANK(Values!E113),"",IF(Values!J113,"Backlit", "Non-Backlit"))</f>
        <v/>
      </c>
      <c r="BE114" s="2" t="str">
        <f>IF(ISBLANK(Values!E113),"","Professional Audience")</f>
        <v/>
      </c>
      <c r="BF114" s="2" t="str">
        <f>IF(ISBLANK(Values!E113),"","Consumer Audience")</f>
        <v/>
      </c>
      <c r="BG114" s="2" t="str">
        <f>IF(ISBLANK(Values!E113),"","Adults")</f>
        <v/>
      </c>
      <c r="BH114" s="2"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2" t="str">
        <f>IF(ISBLANK(Values!E113),"",Values!$B$7)</f>
        <v/>
      </c>
      <c r="CQ114" s="2" t="str">
        <f>IF(ISBLANK(Values!E113),"",Values!$B$8)</f>
        <v/>
      </c>
      <c r="CR114" s="2"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 t="str">
        <f>IF(ISBLANK(Values!E113),"","Parts")</f>
        <v/>
      </c>
      <c r="DP114" s="2" t="str">
        <f>IF(ISBLANK(Values!E113),"",Values!$B$31)</f>
        <v/>
      </c>
      <c r="EI114" s="2" t="str">
        <f>IF(ISBLANK(Values!E113),"",Values!$B$31)</f>
        <v/>
      </c>
      <c r="ES114" s="2" t="str">
        <f>IF(ISBLANK(Values!E113),"","Amazon Tellus UPS")</f>
        <v/>
      </c>
      <c r="EV114" s="2" t="str">
        <f>IF(ISBLANK(Values!E113),"","New")</f>
        <v/>
      </c>
      <c r="FE114" s="2" t="str">
        <f>IF(ISBLANK(Values!E113),"",IF(CO114&lt;&gt;"DEFAULT", "", 3))</f>
        <v/>
      </c>
      <c r="FH114" s="2" t="str">
        <f>IF(ISBLANK(Values!E113),"","FALSE")</f>
        <v/>
      </c>
      <c r="FI114" s="2" t="str">
        <f>IF(ISBLANK(Values!E113),"","FALSE")</f>
        <v/>
      </c>
      <c r="FJ114" s="2" t="str">
        <f>IF(ISBLANK(Values!E113),"","FALSE")</f>
        <v/>
      </c>
      <c r="FM114" s="2" t="str">
        <f>IF(ISBLANK(Values!E113),"","1")</f>
        <v/>
      </c>
      <c r="FO114" s="28"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 t="str">
        <f>IF(ISBLANK(Values!E114),"",IF(Values!$B$37="EU","computercomponent","computer"))</f>
        <v/>
      </c>
      <c r="B115" s="34" t="str">
        <f>IF(ISBLANK(Values!E114),"",Values!F114)</f>
        <v/>
      </c>
      <c r="C115" s="30" t="str">
        <f>IF(ISBLANK(Values!E114),"","TellusRem")</f>
        <v/>
      </c>
      <c r="D115" s="29" t="str">
        <f>IF(ISBLANK(Values!E114),"",Values!E114)</f>
        <v/>
      </c>
      <c r="E115" s="2" t="str">
        <f>IF(ISBLANK(Values!E114),"","EAN")</f>
        <v/>
      </c>
      <c r="F115" s="28" t="str">
        <f>IF(ISBLANK(Values!E114),"",IF(Values!J114, SUBSTITUTE(Values!$B$1, "{language}", Values!H114) &amp; " " &amp;Values!$B$3, SUBSTITUTE(Values!$B$2, "{language}", Values!$H114) &amp; " " &amp;Values!$B$3))</f>
        <v/>
      </c>
      <c r="G115" s="30" t="str">
        <f>IF(ISBLANK(Values!E114),"","TellusRem")</f>
        <v/>
      </c>
      <c r="H115" s="2" t="str">
        <f>IF(ISBLANK(Values!E114),"",Values!$B$16)</f>
        <v/>
      </c>
      <c r="I115" s="2" t="str">
        <f>IF(ISBLANK(Values!E114),"","4730574031")</f>
        <v/>
      </c>
      <c r="J115" s="32" t="str">
        <f>IF(ISBLANK(Values!E114),"",Values!F114 )</f>
        <v/>
      </c>
      <c r="K115" s="28" t="str">
        <f>IF(ISBLANK(Values!E114),"",IF(Values!J114, Values!$B$4, Values!$B$5))</f>
        <v/>
      </c>
      <c r="L115" s="28"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0" t="str">
        <f>IF(ISBLANK(Values!E114),"","Child")</f>
        <v/>
      </c>
      <c r="X115" s="30" t="str">
        <f>IF(ISBLANK(Values!E114),"",Values!$B$13)</f>
        <v/>
      </c>
      <c r="Y115" s="32" t="str">
        <f>IF(ISBLANK(Values!E114),"","Size-Color")</f>
        <v/>
      </c>
      <c r="Z115" s="30" t="str">
        <f>IF(ISBLANK(Values!E114),"","variation")</f>
        <v/>
      </c>
      <c r="AA115" s="2" t="str">
        <f>IF(ISBLANK(Values!E114),"",Values!$B$20)</f>
        <v/>
      </c>
      <c r="AB115" s="2" t="str">
        <f>IF(ISBLANK(Values!E114),"",Values!$B$29)</f>
        <v/>
      </c>
      <c r="AI115" s="35" t="str">
        <f>IF(ISBLANK(Values!E114),"",IF(Values!I114,Values!$B$23,Values!$B$33))</f>
        <v/>
      </c>
      <c r="AJ115" s="33"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8" t="str">
        <f>IF(ISBLANK(Values!E114),"",Values!H114)</f>
        <v/>
      </c>
      <c r="AV115" s="2" t="str">
        <f>IF(ISBLANK(Values!E114),"",IF(Values!J114,"Backlit", "Non-Backlit"))</f>
        <v/>
      </c>
      <c r="BE115" s="2" t="str">
        <f>IF(ISBLANK(Values!E114),"","Professional Audience")</f>
        <v/>
      </c>
      <c r="BF115" s="2" t="str">
        <f>IF(ISBLANK(Values!E114),"","Consumer Audience")</f>
        <v/>
      </c>
      <c r="BG115" s="2" t="str">
        <f>IF(ISBLANK(Values!E114),"","Adults")</f>
        <v/>
      </c>
      <c r="BH115" s="2"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2" t="str">
        <f>IF(ISBLANK(Values!E114),"",Values!$B$7)</f>
        <v/>
      </c>
      <c r="CQ115" s="2" t="str">
        <f>IF(ISBLANK(Values!E114),"",Values!$B$8)</f>
        <v/>
      </c>
      <c r="CR115" s="2"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 t="str">
        <f>IF(ISBLANK(Values!E114),"","Parts")</f>
        <v/>
      </c>
      <c r="DP115" s="2" t="str">
        <f>IF(ISBLANK(Values!E114),"",Values!$B$31)</f>
        <v/>
      </c>
      <c r="EI115" s="2" t="str">
        <f>IF(ISBLANK(Values!E114),"",Values!$B$31)</f>
        <v/>
      </c>
      <c r="ES115" s="2" t="str">
        <f>IF(ISBLANK(Values!E114),"","Amazon Tellus UPS")</f>
        <v/>
      </c>
      <c r="EV115" s="2" t="str">
        <f>IF(ISBLANK(Values!E114),"","New")</f>
        <v/>
      </c>
      <c r="FE115" s="2" t="str">
        <f>IF(ISBLANK(Values!E114),"","3")</f>
        <v/>
      </c>
      <c r="FH115" s="2" t="str">
        <f>IF(ISBLANK(Values!E114),"","FALSE")</f>
        <v/>
      </c>
      <c r="FI115" s="2" t="str">
        <f>IF(ISBLANK(Values!E114),"","FALSE")</f>
        <v/>
      </c>
      <c r="FJ115" s="2" t="str">
        <f>IF(ISBLANK(Values!E114),"","FALSE")</f>
        <v/>
      </c>
      <c r="FM115" s="2" t="str">
        <f>IF(ISBLANK(Values!E114),"","1")</f>
        <v/>
      </c>
      <c r="FO115" s="28"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 t="str">
        <f>IF(ISBLANK(Values!E115),"",IF(Values!$B$37="EU","computercomponent","computer"))</f>
        <v/>
      </c>
      <c r="B116" s="34" t="str">
        <f>IF(ISBLANK(Values!E115),"",Values!F115)</f>
        <v/>
      </c>
      <c r="C116" s="30" t="str">
        <f>IF(ISBLANK(Values!E115),"","TellusRem")</f>
        <v/>
      </c>
      <c r="D116" s="29" t="str">
        <f>IF(ISBLANK(Values!E115),"",Values!E115)</f>
        <v/>
      </c>
      <c r="E116" s="2" t="str">
        <f>IF(ISBLANK(Values!E115),"","EAN")</f>
        <v/>
      </c>
      <c r="F116" s="28" t="str">
        <f>IF(ISBLANK(Values!E115),"",IF(Values!J115, SUBSTITUTE(Values!$B$1, "{language}", Values!H115) &amp; " " &amp;Values!$B$3, SUBSTITUTE(Values!$B$2, "{language}", Values!$H115) &amp; " " &amp;Values!$B$3))</f>
        <v/>
      </c>
      <c r="G116" s="30" t="str">
        <f>IF(ISBLANK(Values!E115),"","TellusRem")</f>
        <v/>
      </c>
      <c r="H116" s="2" t="str">
        <f>IF(ISBLANK(Values!E115),"",Values!$B$16)</f>
        <v/>
      </c>
      <c r="I116" s="2" t="str">
        <f>IF(ISBLANK(Values!E115),"","4730574031")</f>
        <v/>
      </c>
      <c r="J116" s="32" t="str">
        <f>IF(ISBLANK(Values!E115),"",Values!F115 )</f>
        <v/>
      </c>
      <c r="K116" s="28" t="str">
        <f>IF(ISBLANK(Values!E115),"",IF(Values!J115, Values!$B$4, Values!$B$5))</f>
        <v/>
      </c>
      <c r="L116" s="28"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0" t="str">
        <f>IF(ISBLANK(Values!E115),"","Child")</f>
        <v/>
      </c>
      <c r="X116" s="30" t="str">
        <f>IF(ISBLANK(Values!E115),"",Values!$B$13)</f>
        <v/>
      </c>
      <c r="Y116" s="32" t="str">
        <f>IF(ISBLANK(Values!E115),"","Size-Color")</f>
        <v/>
      </c>
      <c r="Z116" s="30" t="str">
        <f>IF(ISBLANK(Values!E115),"","variation")</f>
        <v/>
      </c>
      <c r="AA116" s="2" t="str">
        <f>IF(ISBLANK(Values!E115),"",Values!$B$20)</f>
        <v/>
      </c>
      <c r="AB116" s="2" t="str">
        <f>IF(ISBLANK(Values!E115),"",Values!$B$29)</f>
        <v/>
      </c>
      <c r="AI116" s="35" t="str">
        <f>IF(ISBLANK(Values!E115),"",IF(Values!I115,Values!$B$23,Values!$B$33))</f>
        <v/>
      </c>
      <c r="AJ116" s="33"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8" t="str">
        <f>IF(ISBLANK(Values!E115),"",Values!H115)</f>
        <v/>
      </c>
      <c r="AV116" s="2" t="str">
        <f>IF(ISBLANK(Values!E115),"",IF(Values!J115,"Backlit", "Non-Backlit"))</f>
        <v/>
      </c>
      <c r="BE116" s="2" t="str">
        <f>IF(ISBLANK(Values!E115),"","Professional Audience")</f>
        <v/>
      </c>
      <c r="BF116" s="2" t="str">
        <f>IF(ISBLANK(Values!E115),"","Consumer Audience")</f>
        <v/>
      </c>
      <c r="BG116" s="2" t="str">
        <f>IF(ISBLANK(Values!E115),"","Adults")</f>
        <v/>
      </c>
      <c r="BH116" s="2"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2" t="str">
        <f>IF(ISBLANK(Values!E115),"",Values!$B$7)</f>
        <v/>
      </c>
      <c r="CQ116" s="2" t="str">
        <f>IF(ISBLANK(Values!E115),"",Values!$B$8)</f>
        <v/>
      </c>
      <c r="CR116" s="2"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 t="str">
        <f>IF(ISBLANK(Values!E115),"","Parts")</f>
        <v/>
      </c>
      <c r="DP116" s="2" t="str">
        <f>IF(ISBLANK(Values!E115),"",Values!$B$31)</f>
        <v/>
      </c>
      <c r="EI116" s="2" t="str">
        <f>IF(ISBLANK(Values!E115),"",Values!$B$31)</f>
        <v/>
      </c>
      <c r="ES116" s="2" t="str">
        <f>IF(ISBLANK(Values!E115),"","Amazon Tellus UPS")</f>
        <v/>
      </c>
      <c r="EV116" s="2" t="str">
        <f>IF(ISBLANK(Values!E115),"","New")</f>
        <v/>
      </c>
      <c r="FE116" s="2" t="str">
        <f>IF(ISBLANK(Values!E115),"","3")</f>
        <v/>
      </c>
      <c r="FH116" s="2" t="str">
        <f>IF(ISBLANK(Values!E115),"","FALSE")</f>
        <v/>
      </c>
      <c r="FI116" s="2" t="str">
        <f>IF(ISBLANK(Values!E115),"","FALSE")</f>
        <v/>
      </c>
      <c r="FJ116" s="2" t="str">
        <f>IF(ISBLANK(Values!E115),"","FALSE")</f>
        <v/>
      </c>
      <c r="FM116" s="2" t="str">
        <f>IF(ISBLANK(Values!E115),"","1")</f>
        <v/>
      </c>
      <c r="FO116" s="28"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 t="str">
        <f>IF(ISBLANK(Values!E116),"",IF(Values!$B$37="EU","computercomponent","computer"))</f>
        <v/>
      </c>
      <c r="B117" s="34" t="str">
        <f>IF(ISBLANK(Values!E116),"",Values!F116)</f>
        <v/>
      </c>
      <c r="C117" s="30" t="str">
        <f>IF(ISBLANK(Values!E116),"","TellusRem")</f>
        <v/>
      </c>
      <c r="D117" s="29" t="str">
        <f>IF(ISBLANK(Values!E116),"",Values!E116)</f>
        <v/>
      </c>
      <c r="E117" s="2" t="str">
        <f>IF(ISBLANK(Values!E116),"","EAN")</f>
        <v/>
      </c>
      <c r="F117" s="28" t="str">
        <f>IF(ISBLANK(Values!E116),"",IF(Values!J116, SUBSTITUTE(Values!$B$1, "{language}", Values!H116) &amp; " " &amp;Values!$B$3, SUBSTITUTE(Values!$B$2, "{language}", Values!$H116) &amp; " " &amp;Values!$B$3))</f>
        <v/>
      </c>
      <c r="G117" s="30" t="str">
        <f>IF(ISBLANK(Values!E116),"","TellusRem")</f>
        <v/>
      </c>
      <c r="H117" s="2" t="str">
        <f>IF(ISBLANK(Values!E116),"",Values!$B$16)</f>
        <v/>
      </c>
      <c r="I117" s="2" t="str">
        <f>IF(ISBLANK(Values!E116),"","4730574031")</f>
        <v/>
      </c>
      <c r="J117" s="32" t="str">
        <f>IF(ISBLANK(Values!E116),"",Values!F116 )</f>
        <v/>
      </c>
      <c r="K117" s="28" t="str">
        <f>IF(ISBLANK(Values!E116),"",IF(Values!J116, Values!$B$4, Values!$B$5))</f>
        <v/>
      </c>
      <c r="L117" s="28"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0" t="str">
        <f>IF(ISBLANK(Values!E116),"","Child")</f>
        <v/>
      </c>
      <c r="X117" s="30" t="str">
        <f>IF(ISBLANK(Values!E116),"",Values!$B$13)</f>
        <v/>
      </c>
      <c r="Y117" s="32" t="str">
        <f>IF(ISBLANK(Values!E116),"","Size-Color")</f>
        <v/>
      </c>
      <c r="Z117" s="30" t="str">
        <f>IF(ISBLANK(Values!E116),"","variation")</f>
        <v/>
      </c>
      <c r="AA117" s="2" t="str">
        <f>IF(ISBLANK(Values!E116),"",Values!$B$20)</f>
        <v/>
      </c>
      <c r="AB117" s="2" t="str">
        <f>IF(ISBLANK(Values!E116),"",Values!$B$29)</f>
        <v/>
      </c>
      <c r="AI117" s="35" t="str">
        <f>IF(ISBLANK(Values!E116),"",IF(Values!I116,Values!$B$23,Values!$B$33))</f>
        <v/>
      </c>
      <c r="AJ117" s="33"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8" t="str">
        <f>IF(ISBLANK(Values!E116),"",Values!H116)</f>
        <v/>
      </c>
      <c r="AV117" s="2" t="str">
        <f>IF(ISBLANK(Values!E116),"",IF(Values!J116,"Backlit", "Non-Backlit"))</f>
        <v/>
      </c>
      <c r="BE117" s="2" t="str">
        <f>IF(ISBLANK(Values!E116),"","Professional Audience")</f>
        <v/>
      </c>
      <c r="BF117" s="2" t="str">
        <f>IF(ISBLANK(Values!E116),"","Consumer Audience")</f>
        <v/>
      </c>
      <c r="BG117" s="2" t="str">
        <f>IF(ISBLANK(Values!E116),"","Adults")</f>
        <v/>
      </c>
      <c r="BH117" s="2"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2" t="str">
        <f>IF(ISBLANK(Values!E116),"",Values!$B$7)</f>
        <v/>
      </c>
      <c r="CQ117" s="2" t="str">
        <f>IF(ISBLANK(Values!E116),"",Values!$B$8)</f>
        <v/>
      </c>
      <c r="CR117" s="2"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 t="str">
        <f>IF(ISBLANK(Values!E116),"","Parts")</f>
        <v/>
      </c>
      <c r="DP117" s="2" t="str">
        <f>IF(ISBLANK(Values!E116),"",Values!$B$31)</f>
        <v/>
      </c>
      <c r="EI117" s="2" t="str">
        <f>IF(ISBLANK(Values!E116),"",Values!$B$31)</f>
        <v/>
      </c>
      <c r="ES117" s="2" t="str">
        <f>IF(ISBLANK(Values!E116),"","Amazon Tellus UPS")</f>
        <v/>
      </c>
      <c r="EV117" s="2" t="str">
        <f>IF(ISBLANK(Values!E116),"","New")</f>
        <v/>
      </c>
      <c r="FE117" s="2" t="str">
        <f>IF(ISBLANK(Values!E116),"","3")</f>
        <v/>
      </c>
      <c r="FH117" s="2" t="str">
        <f>IF(ISBLANK(Values!E116),"","FALSE")</f>
        <v/>
      </c>
      <c r="FI117" s="2" t="str">
        <f>IF(ISBLANK(Values!E116),"","FALSE")</f>
        <v/>
      </c>
      <c r="FJ117" s="2" t="str">
        <f>IF(ISBLANK(Values!E116),"","FALSE")</f>
        <v/>
      </c>
      <c r="FM117" s="2" t="str">
        <f>IF(ISBLANK(Values!E116),"","1")</f>
        <v/>
      </c>
      <c r="FO117" s="28"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 t="str">
        <f>IF(ISBLANK(Values!E117),"",IF(Values!$B$37="EU","computercomponent","computer"))</f>
        <v/>
      </c>
      <c r="B118" s="34" t="str">
        <f>IF(ISBLANK(Values!E117),"",Values!F117)</f>
        <v/>
      </c>
      <c r="C118" s="30" t="str">
        <f>IF(ISBLANK(Values!E117),"","TellusRem")</f>
        <v/>
      </c>
      <c r="D118" s="29" t="str">
        <f>IF(ISBLANK(Values!E117),"",Values!E117)</f>
        <v/>
      </c>
      <c r="E118" s="2" t="str">
        <f>IF(ISBLANK(Values!E117),"","EAN")</f>
        <v/>
      </c>
      <c r="F118" s="28" t="str">
        <f>IF(ISBLANK(Values!E117),"",IF(Values!J117, SUBSTITUTE(Values!$B$1, "{language}", Values!H117) &amp; " " &amp;Values!$B$3, SUBSTITUTE(Values!$B$2, "{language}", Values!$H117) &amp; " " &amp;Values!$B$3))</f>
        <v/>
      </c>
      <c r="G118" s="30" t="str">
        <f>IF(ISBLANK(Values!E117),"","TellusRem")</f>
        <v/>
      </c>
      <c r="H118" s="2" t="str">
        <f>IF(ISBLANK(Values!E117),"",Values!$B$16)</f>
        <v/>
      </c>
      <c r="I118" s="2" t="str">
        <f>IF(ISBLANK(Values!E117),"","4730574031")</f>
        <v/>
      </c>
      <c r="J118" s="32" t="str">
        <f>IF(ISBLANK(Values!E117),"",Values!F117 )</f>
        <v/>
      </c>
      <c r="K118" s="28" t="str">
        <f>IF(ISBLANK(Values!E117),"",IF(Values!J117, Values!$B$4, Values!$B$5))</f>
        <v/>
      </c>
      <c r="L118" s="28"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0" t="str">
        <f>IF(ISBLANK(Values!E117),"","Child")</f>
        <v/>
      </c>
      <c r="X118" s="30" t="str">
        <f>IF(ISBLANK(Values!E117),"",Values!$B$13)</f>
        <v/>
      </c>
      <c r="Y118" s="32" t="str">
        <f>IF(ISBLANK(Values!E117),"","Size-Color")</f>
        <v/>
      </c>
      <c r="Z118" s="30" t="str">
        <f>IF(ISBLANK(Values!E117),"","variation")</f>
        <v/>
      </c>
      <c r="AA118" s="2" t="str">
        <f>IF(ISBLANK(Values!E117),"",Values!$B$20)</f>
        <v/>
      </c>
      <c r="AB118" s="2" t="str">
        <f>IF(ISBLANK(Values!E117),"",Values!$B$29)</f>
        <v/>
      </c>
      <c r="AI118" s="35" t="str">
        <f>IF(ISBLANK(Values!E117),"",IF(Values!I117,Values!$B$23,Values!$B$33))</f>
        <v/>
      </c>
      <c r="AJ118" s="33"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8" t="str">
        <f>IF(ISBLANK(Values!E117),"",Values!H117)</f>
        <v/>
      </c>
      <c r="AV118" s="2" t="str">
        <f>IF(ISBLANK(Values!E117),"",IF(Values!J117,"Backlit", "Non-Backlit"))</f>
        <v/>
      </c>
      <c r="BE118" s="2" t="str">
        <f>IF(ISBLANK(Values!E117),"","Professional Audience")</f>
        <v/>
      </c>
      <c r="BF118" s="2" t="str">
        <f>IF(ISBLANK(Values!E117),"","Consumer Audience")</f>
        <v/>
      </c>
      <c r="BG118" s="2" t="str">
        <f>IF(ISBLANK(Values!E117),"","Adults")</f>
        <v/>
      </c>
      <c r="BH118" s="2"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2" t="str">
        <f>IF(ISBLANK(Values!E117),"",Values!$B$7)</f>
        <v/>
      </c>
      <c r="CQ118" s="2" t="str">
        <f>IF(ISBLANK(Values!E117),"",Values!$B$8)</f>
        <v/>
      </c>
      <c r="CR118" s="2"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 t="str">
        <f>IF(ISBLANK(Values!E117),"","Parts")</f>
        <v/>
      </c>
      <c r="DP118" s="2" t="str">
        <f>IF(ISBLANK(Values!E117),"",Values!$B$31)</f>
        <v/>
      </c>
      <c r="EI118" s="2" t="str">
        <f>IF(ISBLANK(Values!E117),"",Values!$B$31)</f>
        <v/>
      </c>
      <c r="ES118" s="2" t="str">
        <f>IF(ISBLANK(Values!E117),"","Amazon Tellus UPS")</f>
        <v/>
      </c>
      <c r="EV118" s="2" t="str">
        <f>IF(ISBLANK(Values!E117),"","New")</f>
        <v/>
      </c>
      <c r="FE118" s="2" t="str">
        <f>IF(ISBLANK(Values!E117),"","3")</f>
        <v/>
      </c>
      <c r="FH118" s="2" t="str">
        <f>IF(ISBLANK(Values!E117),"","FALSE")</f>
        <v/>
      </c>
      <c r="FI118" s="2" t="str">
        <f>IF(ISBLANK(Values!E117),"","FALSE")</f>
        <v/>
      </c>
      <c r="FJ118" s="2" t="str">
        <f>IF(ISBLANK(Values!E117),"","FALSE")</f>
        <v/>
      </c>
      <c r="FM118" s="2" t="str">
        <f>IF(ISBLANK(Values!E117),"","1")</f>
        <v/>
      </c>
      <c r="FO118" s="28"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 t="str">
        <f>IF(ISBLANK(Values!E118),"",IF(Values!$B$37="EU","computercomponent","computer"))</f>
        <v/>
      </c>
      <c r="B119" s="34" t="str">
        <f>IF(ISBLANK(Values!E118),"",Values!F118)</f>
        <v/>
      </c>
      <c r="C119" s="30" t="str">
        <f>IF(ISBLANK(Values!E118),"","TellusRem")</f>
        <v/>
      </c>
      <c r="D119" s="29" t="str">
        <f>IF(ISBLANK(Values!E118),"",Values!E118)</f>
        <v/>
      </c>
      <c r="E119" s="2" t="str">
        <f>IF(ISBLANK(Values!E118),"","EAN")</f>
        <v/>
      </c>
      <c r="F119" s="28" t="str">
        <f>IF(ISBLANK(Values!E118),"",IF(Values!J118, SUBSTITUTE(Values!$B$1, "{language}", Values!H118) &amp; " " &amp;Values!$B$3, SUBSTITUTE(Values!$B$2, "{language}", Values!$H118) &amp; " " &amp;Values!$B$3))</f>
        <v/>
      </c>
      <c r="G119" s="30" t="str">
        <f>IF(ISBLANK(Values!E118),"","TellusRem")</f>
        <v/>
      </c>
      <c r="H119" s="2" t="str">
        <f>IF(ISBLANK(Values!E118),"",Values!$B$16)</f>
        <v/>
      </c>
      <c r="I119" s="2" t="str">
        <f>IF(ISBLANK(Values!E118),"","4730574031")</f>
        <v/>
      </c>
      <c r="J119" s="32" t="str">
        <f>IF(ISBLANK(Values!E118),"",Values!F118 )</f>
        <v/>
      </c>
      <c r="K119" s="28" t="str">
        <f>IF(ISBLANK(Values!E118),"",IF(Values!J118, Values!$B$4, Values!$B$5))</f>
        <v/>
      </c>
      <c r="L119" s="28"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0" t="str">
        <f>IF(ISBLANK(Values!E118),"","Child")</f>
        <v/>
      </c>
      <c r="X119" s="30" t="str">
        <f>IF(ISBLANK(Values!E118),"",Values!$B$13)</f>
        <v/>
      </c>
      <c r="Y119" s="32" t="str">
        <f>IF(ISBLANK(Values!E118),"","Size-Color")</f>
        <v/>
      </c>
      <c r="Z119" s="30" t="str">
        <f>IF(ISBLANK(Values!E118),"","variation")</f>
        <v/>
      </c>
      <c r="AA119" s="2" t="str">
        <f>IF(ISBLANK(Values!E118),"",Values!$B$20)</f>
        <v/>
      </c>
      <c r="AB119" s="2" t="str">
        <f>IF(ISBLANK(Values!E118),"",Values!$B$29)</f>
        <v/>
      </c>
      <c r="AI119" s="35" t="str">
        <f>IF(ISBLANK(Values!E118),"",IF(Values!I118,Values!$B$23,Values!$B$33))</f>
        <v/>
      </c>
      <c r="AJ119" s="33"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8" t="str">
        <f>IF(ISBLANK(Values!E118),"",Values!H118)</f>
        <v/>
      </c>
      <c r="AV119" s="2" t="str">
        <f>IF(ISBLANK(Values!E118),"",IF(Values!J118,"Backlit", "Non-Backlit"))</f>
        <v/>
      </c>
      <c r="BE119" s="2" t="str">
        <f>IF(ISBLANK(Values!E118),"","Professional Audience")</f>
        <v/>
      </c>
      <c r="BF119" s="2" t="str">
        <f>IF(ISBLANK(Values!E118),"","Consumer Audience")</f>
        <v/>
      </c>
      <c r="BG119" s="2" t="str">
        <f>IF(ISBLANK(Values!E118),"","Adults")</f>
        <v/>
      </c>
      <c r="BH119" s="2"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2" t="str">
        <f>IF(ISBLANK(Values!E118),"",Values!$B$7)</f>
        <v/>
      </c>
      <c r="CQ119" s="2" t="str">
        <f>IF(ISBLANK(Values!E118),"",Values!$B$8)</f>
        <v/>
      </c>
      <c r="CR119" s="2"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 t="str">
        <f>IF(ISBLANK(Values!E118),"","Parts")</f>
        <v/>
      </c>
      <c r="DP119" s="2" t="str">
        <f>IF(ISBLANK(Values!E118),"",Values!$B$31)</f>
        <v/>
      </c>
      <c r="EI119" s="2" t="str">
        <f>IF(ISBLANK(Values!E118),"",Values!$B$31)</f>
        <v/>
      </c>
      <c r="ES119" s="2" t="str">
        <f>IF(ISBLANK(Values!E118),"","Amazon Tellus UPS")</f>
        <v/>
      </c>
      <c r="EV119" s="2" t="str">
        <f>IF(ISBLANK(Values!E118),"","New")</f>
        <v/>
      </c>
      <c r="FE119" s="2" t="str">
        <f>IF(ISBLANK(Values!E118),"","3")</f>
        <v/>
      </c>
      <c r="FH119" s="2" t="str">
        <f>IF(ISBLANK(Values!E118),"","FALSE")</f>
        <v/>
      </c>
      <c r="FI119" s="2" t="str">
        <f>IF(ISBLANK(Values!E118),"","FALSE")</f>
        <v/>
      </c>
      <c r="FJ119" s="2" t="str">
        <f>IF(ISBLANK(Values!E118),"","FALSE")</f>
        <v/>
      </c>
      <c r="FM119" s="2" t="str">
        <f>IF(ISBLANK(Values!E118),"","1")</f>
        <v/>
      </c>
      <c r="FO119" s="28"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 t="str">
        <f>IF(ISBLANK(Values!E119),"",IF(Values!$B$37="EU","computercomponent","computer"))</f>
        <v/>
      </c>
      <c r="B120" s="34" t="str">
        <f>IF(ISBLANK(Values!E119),"",Values!F119)</f>
        <v/>
      </c>
      <c r="C120" s="30" t="str">
        <f>IF(ISBLANK(Values!E119),"","TellusRem")</f>
        <v/>
      </c>
      <c r="D120" s="29" t="str">
        <f>IF(ISBLANK(Values!E119),"",Values!E119)</f>
        <v/>
      </c>
      <c r="E120" s="2" t="str">
        <f>IF(ISBLANK(Values!E119),"","EAN")</f>
        <v/>
      </c>
      <c r="F120" s="28" t="str">
        <f>IF(ISBLANK(Values!E119),"",IF(Values!J119, SUBSTITUTE(Values!$B$1, "{language}", Values!H119) &amp; " " &amp;Values!$B$3, SUBSTITUTE(Values!$B$2, "{language}", Values!$H119) &amp; " " &amp;Values!$B$3))</f>
        <v/>
      </c>
      <c r="G120" s="30" t="str">
        <f>IF(ISBLANK(Values!E119),"","TellusRem")</f>
        <v/>
      </c>
      <c r="H120" s="2" t="str">
        <f>IF(ISBLANK(Values!E119),"",Values!$B$16)</f>
        <v/>
      </c>
      <c r="I120" s="2" t="str">
        <f>IF(ISBLANK(Values!E119),"","4730574031")</f>
        <v/>
      </c>
      <c r="J120" s="32" t="str">
        <f>IF(ISBLANK(Values!E119),"",Values!F119 )</f>
        <v/>
      </c>
      <c r="K120" s="28" t="str">
        <f>IF(ISBLANK(Values!E119),"",IF(Values!J119, Values!$B$4, Values!$B$5))</f>
        <v/>
      </c>
      <c r="L120" s="28"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0" t="str">
        <f>IF(ISBLANK(Values!E119),"","Child")</f>
        <v/>
      </c>
      <c r="X120" s="30" t="str">
        <f>IF(ISBLANK(Values!E119),"",Values!$B$13)</f>
        <v/>
      </c>
      <c r="Y120" s="32" t="str">
        <f>IF(ISBLANK(Values!E119),"","Size-Color")</f>
        <v/>
      </c>
      <c r="Z120" s="30" t="str">
        <f>IF(ISBLANK(Values!E119),"","variation")</f>
        <v/>
      </c>
      <c r="AA120" s="2" t="str">
        <f>IF(ISBLANK(Values!E119),"",Values!$B$20)</f>
        <v/>
      </c>
      <c r="AB120" s="2" t="str">
        <f>IF(ISBLANK(Values!E119),"",Values!$B$29)</f>
        <v/>
      </c>
      <c r="AI120" s="35" t="str">
        <f>IF(ISBLANK(Values!E119),"",IF(Values!I119,Values!$B$23,Values!$B$33))</f>
        <v/>
      </c>
      <c r="AJ120" s="33"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8" t="str">
        <f>IF(ISBLANK(Values!E119),"",Values!H119)</f>
        <v/>
      </c>
      <c r="AV120" s="2" t="str">
        <f>IF(ISBLANK(Values!E119),"",IF(Values!J119,"Backlit", "Non-Backlit"))</f>
        <v/>
      </c>
      <c r="BE120" s="2" t="str">
        <f>IF(ISBLANK(Values!E119),"","Professional Audience")</f>
        <v/>
      </c>
      <c r="BF120" s="2" t="str">
        <f>IF(ISBLANK(Values!E119),"","Consumer Audience")</f>
        <v/>
      </c>
      <c r="BG120" s="2" t="str">
        <f>IF(ISBLANK(Values!E119),"","Adults")</f>
        <v/>
      </c>
      <c r="BH120" s="2"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2" t="str">
        <f>IF(ISBLANK(Values!E119),"",Values!$B$7)</f>
        <v/>
      </c>
      <c r="CQ120" s="2" t="str">
        <f>IF(ISBLANK(Values!E119),"",Values!$B$8)</f>
        <v/>
      </c>
      <c r="CR120" s="2"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 t="str">
        <f>IF(ISBLANK(Values!E119),"","Parts")</f>
        <v/>
      </c>
      <c r="DP120" s="2" t="str">
        <f>IF(ISBLANK(Values!E119),"",Values!$B$31)</f>
        <v/>
      </c>
      <c r="EI120" s="2" t="str">
        <f>IF(ISBLANK(Values!E119),"",Values!$B$31)</f>
        <v/>
      </c>
      <c r="ES120" s="2" t="str">
        <f>IF(ISBLANK(Values!E119),"","Amazon Tellus UPS")</f>
        <v/>
      </c>
      <c r="EV120" s="2" t="str">
        <f>IF(ISBLANK(Values!E119),"","New")</f>
        <v/>
      </c>
      <c r="FE120" s="2" t="str">
        <f>IF(ISBLANK(Values!E119),"","3")</f>
        <v/>
      </c>
      <c r="FH120" s="2" t="str">
        <f>IF(ISBLANK(Values!E119),"","FALSE")</f>
        <v/>
      </c>
      <c r="FI120" s="2" t="str">
        <f>IF(ISBLANK(Values!E119),"","FALSE")</f>
        <v/>
      </c>
      <c r="FJ120" s="2" t="str">
        <f>IF(ISBLANK(Values!E119),"","FALSE")</f>
        <v/>
      </c>
      <c r="FM120" s="2" t="str">
        <f>IF(ISBLANK(Values!E119),"","1")</f>
        <v/>
      </c>
      <c r="FO120" s="28"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 t="str">
        <f>IF(ISBLANK(Values!E120),"",IF(Values!$B$37="EU","computercomponent","computer"))</f>
        <v/>
      </c>
      <c r="B121" s="34" t="str">
        <f>IF(ISBLANK(Values!E120),"",Values!F120)</f>
        <v/>
      </c>
      <c r="C121" s="30" t="str">
        <f>IF(ISBLANK(Values!E120),"","TellusRem")</f>
        <v/>
      </c>
      <c r="D121" s="29" t="str">
        <f>IF(ISBLANK(Values!E120),"",Values!E120)</f>
        <v/>
      </c>
      <c r="E121" s="2" t="str">
        <f>IF(ISBLANK(Values!E120),"","EAN")</f>
        <v/>
      </c>
      <c r="F121" s="28" t="str">
        <f>IF(ISBLANK(Values!E120),"",IF(Values!J120, SUBSTITUTE(Values!$B$1, "{language}", Values!H120) &amp; " " &amp;Values!$B$3, SUBSTITUTE(Values!$B$2, "{language}", Values!$H120) &amp; " " &amp;Values!$B$3))</f>
        <v/>
      </c>
      <c r="G121" s="30" t="str">
        <f>IF(ISBLANK(Values!E120),"","TellusRem")</f>
        <v/>
      </c>
      <c r="H121" s="2" t="str">
        <f>IF(ISBLANK(Values!E120),"",Values!$B$16)</f>
        <v/>
      </c>
      <c r="I121" s="2" t="str">
        <f>IF(ISBLANK(Values!E120),"","4730574031")</f>
        <v/>
      </c>
      <c r="J121" s="32" t="str">
        <f>IF(ISBLANK(Values!E120),"",Values!F120 )</f>
        <v/>
      </c>
      <c r="K121" s="28" t="str">
        <f>IF(ISBLANK(Values!E120),"",IF(Values!J120, Values!$B$4, Values!$B$5))</f>
        <v/>
      </c>
      <c r="L121" s="28"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0" t="str">
        <f>IF(ISBLANK(Values!E120),"","Child")</f>
        <v/>
      </c>
      <c r="X121" s="30" t="str">
        <f>IF(ISBLANK(Values!E120),"",Values!$B$13)</f>
        <v/>
      </c>
      <c r="Y121" s="32" t="str">
        <f>IF(ISBLANK(Values!E120),"","Size-Color")</f>
        <v/>
      </c>
      <c r="Z121" s="30" t="str">
        <f>IF(ISBLANK(Values!E120),"","variation")</f>
        <v/>
      </c>
      <c r="AA121" s="2" t="str">
        <f>IF(ISBLANK(Values!E120),"",Values!$B$20)</f>
        <v/>
      </c>
      <c r="AB121" s="2" t="str">
        <f>IF(ISBLANK(Values!E120),"",Values!$B$29)</f>
        <v/>
      </c>
      <c r="AI121" s="35" t="str">
        <f>IF(ISBLANK(Values!E120),"",IF(Values!I120,Values!$B$23,Values!$B$33))</f>
        <v/>
      </c>
      <c r="AJ121" s="33"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8" t="str">
        <f>IF(ISBLANK(Values!E120),"",Values!H120)</f>
        <v/>
      </c>
      <c r="AV121" s="2" t="str">
        <f>IF(ISBLANK(Values!E120),"",IF(Values!J120,"Backlit", "Non-Backlit"))</f>
        <v/>
      </c>
      <c r="BE121" s="2" t="str">
        <f>IF(ISBLANK(Values!E120),"","Professional Audience")</f>
        <v/>
      </c>
      <c r="BF121" s="2" t="str">
        <f>IF(ISBLANK(Values!E120),"","Consumer Audience")</f>
        <v/>
      </c>
      <c r="BG121" s="2" t="str">
        <f>IF(ISBLANK(Values!E120),"","Adults")</f>
        <v/>
      </c>
      <c r="BH121" s="2"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2" t="str">
        <f>IF(ISBLANK(Values!E120),"",Values!$B$7)</f>
        <v/>
      </c>
      <c r="CQ121" s="2" t="str">
        <f>IF(ISBLANK(Values!E120),"",Values!$B$8)</f>
        <v/>
      </c>
      <c r="CR121" s="2"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 t="str">
        <f>IF(ISBLANK(Values!E120),"","Parts")</f>
        <v/>
      </c>
      <c r="DP121" s="2" t="str">
        <f>IF(ISBLANK(Values!E120),"",Values!$B$31)</f>
        <v/>
      </c>
      <c r="EI121" s="2" t="str">
        <f>IF(ISBLANK(Values!E120),"",Values!$B$31)</f>
        <v/>
      </c>
      <c r="ES121" s="2" t="str">
        <f>IF(ISBLANK(Values!E120),"","Amazon Tellus UPS")</f>
        <v/>
      </c>
      <c r="EV121" s="2" t="str">
        <f>IF(ISBLANK(Values!E120),"","New")</f>
        <v/>
      </c>
      <c r="FE121" s="2" t="str">
        <f>IF(ISBLANK(Values!E120),"","3")</f>
        <v/>
      </c>
      <c r="FH121" s="2" t="str">
        <f>IF(ISBLANK(Values!E120),"","FALSE")</f>
        <v/>
      </c>
      <c r="FI121" s="2" t="str">
        <f>IF(ISBLANK(Values!E120),"","FALSE")</f>
        <v/>
      </c>
      <c r="FJ121" s="2" t="str">
        <f>IF(ISBLANK(Values!E120),"","FALSE")</f>
        <v/>
      </c>
      <c r="FM121" s="2" t="str">
        <f>IF(ISBLANK(Values!E120),"","1")</f>
        <v/>
      </c>
      <c r="FO121" s="28"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 t="str">
        <f>IF(ISBLANK(Values!E121),"",IF(Values!$B$37="EU","computercomponent","computer"))</f>
        <v/>
      </c>
      <c r="B122" s="34" t="str">
        <f>IF(ISBLANK(Values!E121),"",Values!F121)</f>
        <v/>
      </c>
      <c r="C122" s="30" t="str">
        <f>IF(ISBLANK(Values!E121),"","TellusRem")</f>
        <v/>
      </c>
      <c r="D122" s="29" t="str">
        <f>IF(ISBLANK(Values!E121),"",Values!E121)</f>
        <v/>
      </c>
      <c r="E122" s="2" t="str">
        <f>IF(ISBLANK(Values!E121),"","EAN")</f>
        <v/>
      </c>
      <c r="F122" s="28" t="str">
        <f>IF(ISBLANK(Values!E121),"",IF(Values!J121, SUBSTITUTE(Values!$B$1, "{language}", Values!H121) &amp; " " &amp;Values!$B$3, SUBSTITUTE(Values!$B$2, "{language}", Values!$H121) &amp; " " &amp;Values!$B$3))</f>
        <v/>
      </c>
      <c r="G122" s="30" t="str">
        <f>IF(ISBLANK(Values!E121),"","TellusRem")</f>
        <v/>
      </c>
      <c r="H122" s="2" t="str">
        <f>IF(ISBLANK(Values!E121),"",Values!$B$16)</f>
        <v/>
      </c>
      <c r="I122" s="2" t="str">
        <f>IF(ISBLANK(Values!E121),"","4730574031")</f>
        <v/>
      </c>
      <c r="J122" s="32" t="str">
        <f>IF(ISBLANK(Values!E121),"",Values!F121 )</f>
        <v/>
      </c>
      <c r="K122" s="28" t="str">
        <f>IF(ISBLANK(Values!E121),"",IF(Values!J121, Values!$B$4, Values!$B$5))</f>
        <v/>
      </c>
      <c r="L122" s="28"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0" t="str">
        <f>IF(ISBLANK(Values!E121),"","Child")</f>
        <v/>
      </c>
      <c r="X122" s="30" t="str">
        <f>IF(ISBLANK(Values!E121),"",Values!$B$13)</f>
        <v/>
      </c>
      <c r="Y122" s="32" t="str">
        <f>IF(ISBLANK(Values!E121),"","Size-Color")</f>
        <v/>
      </c>
      <c r="Z122" s="30" t="str">
        <f>IF(ISBLANK(Values!E121),"","variation")</f>
        <v/>
      </c>
      <c r="AA122" s="2" t="str">
        <f>IF(ISBLANK(Values!E121),"",Values!$B$20)</f>
        <v/>
      </c>
      <c r="AB122" s="2" t="str">
        <f>IF(ISBLANK(Values!E121),"",Values!$B$29)</f>
        <v/>
      </c>
      <c r="AI122" s="35" t="str">
        <f>IF(ISBLANK(Values!E121),"",IF(Values!I121,Values!$B$23,Values!$B$33))</f>
        <v/>
      </c>
      <c r="AJ122" s="33"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8" t="str">
        <f>IF(ISBLANK(Values!E121),"",Values!H121)</f>
        <v/>
      </c>
      <c r="AV122" s="2" t="str">
        <f>IF(ISBLANK(Values!E121),"",IF(Values!J121,"Backlit", "Non-Backlit"))</f>
        <v/>
      </c>
      <c r="BE122" s="2" t="str">
        <f>IF(ISBLANK(Values!E121),"","Professional Audience")</f>
        <v/>
      </c>
      <c r="BF122" s="2" t="str">
        <f>IF(ISBLANK(Values!E121),"","Consumer Audience")</f>
        <v/>
      </c>
      <c r="BG122" s="2" t="str">
        <f>IF(ISBLANK(Values!E121),"","Adults")</f>
        <v/>
      </c>
      <c r="BH122" s="2"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2" t="str">
        <f>IF(ISBLANK(Values!E121),"",Values!$B$7)</f>
        <v/>
      </c>
      <c r="CQ122" s="2" t="str">
        <f>IF(ISBLANK(Values!E121),"",Values!$B$8)</f>
        <v/>
      </c>
      <c r="CR122" s="2"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 t="str">
        <f>IF(ISBLANK(Values!E121),"","Parts")</f>
        <v/>
      </c>
      <c r="DP122" s="2" t="str">
        <f>IF(ISBLANK(Values!E121),"",Values!$B$31)</f>
        <v/>
      </c>
      <c r="EI122" s="2" t="str">
        <f>IF(ISBLANK(Values!E121),"",Values!$B$31)</f>
        <v/>
      </c>
      <c r="ES122" s="2" t="str">
        <f>IF(ISBLANK(Values!E121),"","Amazon Tellus UPS")</f>
        <v/>
      </c>
      <c r="EV122" s="2" t="str">
        <f>IF(ISBLANK(Values!E121),"","New")</f>
        <v/>
      </c>
      <c r="FE122" s="2" t="str">
        <f>IF(ISBLANK(Values!E121),"","3")</f>
        <v/>
      </c>
      <c r="FH122" s="2" t="str">
        <f>IF(ISBLANK(Values!E121),"","FALSE")</f>
        <v/>
      </c>
      <c r="FI122" s="2" t="str">
        <f>IF(ISBLANK(Values!E121),"","FALSE")</f>
        <v/>
      </c>
      <c r="FJ122" s="2" t="str">
        <f>IF(ISBLANK(Values!E121),"","FALSE")</f>
        <v/>
      </c>
      <c r="FM122" s="2" t="str">
        <f>IF(ISBLANK(Values!E121),"","1")</f>
        <v/>
      </c>
      <c r="FO122" s="28"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 t="str">
        <f>IF(ISBLANK(Values!E122),"",IF(Values!$B$37="EU","computercomponent","computer"))</f>
        <v/>
      </c>
      <c r="B123" s="34" t="str">
        <f>IF(ISBLANK(Values!E122),"",Values!F122)</f>
        <v/>
      </c>
      <c r="C123" s="30" t="str">
        <f>IF(ISBLANK(Values!E122),"","TellusRem")</f>
        <v/>
      </c>
      <c r="D123" s="29" t="str">
        <f>IF(ISBLANK(Values!E122),"",Values!E122)</f>
        <v/>
      </c>
      <c r="E123" s="2" t="str">
        <f>IF(ISBLANK(Values!E122),"","EAN")</f>
        <v/>
      </c>
      <c r="F123" s="28" t="str">
        <f>IF(ISBLANK(Values!E122),"",IF(Values!J122, SUBSTITUTE(Values!$B$1, "{language}", Values!H122) &amp; " " &amp;Values!$B$3, SUBSTITUTE(Values!$B$2, "{language}", Values!$H122) &amp; " " &amp;Values!$B$3))</f>
        <v/>
      </c>
      <c r="G123" s="30" t="str">
        <f>IF(ISBLANK(Values!E122),"","TellusRem")</f>
        <v/>
      </c>
      <c r="H123" s="2" t="str">
        <f>IF(ISBLANK(Values!E122),"",Values!$B$16)</f>
        <v/>
      </c>
      <c r="I123" s="2" t="str">
        <f>IF(ISBLANK(Values!E122),"","4730574031")</f>
        <v/>
      </c>
      <c r="J123" s="32" t="str">
        <f>IF(ISBLANK(Values!E122),"",Values!F122 )</f>
        <v/>
      </c>
      <c r="K123" s="28" t="str">
        <f>IF(ISBLANK(Values!E122),"",IF(Values!J122, Values!$B$4, Values!$B$5))</f>
        <v/>
      </c>
      <c r="L123" s="28" t="str">
        <f>IF(ISBLANK(Values!E122),"",Values!$B$18)</f>
        <v/>
      </c>
      <c r="M123" s="28" t="str">
        <f>IF(ISBLANK(Values!E122),"",Values!$M122)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IF(ISBLANK(Values!E122),"","Child")</f>
        <v/>
      </c>
      <c r="X123" s="30" t="str">
        <f>IF(ISBLANK(Values!E122),"",Values!$B$13)</f>
        <v/>
      </c>
      <c r="Y123" s="32" t="str">
        <f>IF(ISBLANK(Values!E122),"","Size-Color")</f>
        <v/>
      </c>
      <c r="Z123" s="30" t="str">
        <f>IF(ISBLANK(Values!E122),"","variation")</f>
        <v/>
      </c>
      <c r="AA123" s="2" t="str">
        <f>IF(ISBLANK(Values!E122),"",Values!$B$20)</f>
        <v/>
      </c>
      <c r="AB123" s="2" t="str">
        <f>IF(ISBLANK(Values!E122),"",Values!$B$29)</f>
        <v/>
      </c>
      <c r="AI123" s="35" t="str">
        <f>IF(ISBLANK(Values!E122),"",IF(Values!I122,Values!$B$23,Values!$B$33))</f>
        <v/>
      </c>
      <c r="AJ123" s="33"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8" t="str">
        <f>IF(ISBLANK(Values!E122),"",Values!H122)</f>
        <v/>
      </c>
      <c r="AV123" s="2" t="str">
        <f>IF(ISBLANK(Values!E122),"",IF(Values!J122,"Backlit", "Non-Backlit"))</f>
        <v/>
      </c>
      <c r="BE123" s="2" t="str">
        <f>IF(ISBLANK(Values!E122),"","Professional Audience")</f>
        <v/>
      </c>
      <c r="BF123" s="2" t="str">
        <f>IF(ISBLANK(Values!E122),"","Consumer Audience")</f>
        <v/>
      </c>
      <c r="BG123" s="2" t="str">
        <f>IF(ISBLANK(Values!E122),"","Adults")</f>
        <v/>
      </c>
      <c r="BH123" s="2"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2" t="str">
        <f>IF(ISBLANK(Values!E122),"",Values!$B$7)</f>
        <v/>
      </c>
      <c r="CQ123" s="2" t="str">
        <f>IF(ISBLANK(Values!E122),"",Values!$B$8)</f>
        <v/>
      </c>
      <c r="CR123" s="2"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 t="str">
        <f>IF(ISBLANK(Values!E122),"","Parts")</f>
        <v/>
      </c>
      <c r="DP123" s="2" t="str">
        <f>IF(ISBLANK(Values!E122),"",Values!$B$31)</f>
        <v/>
      </c>
      <c r="EI123" s="2" t="str">
        <f>IF(ISBLANK(Values!E122),"",Values!$B$31)</f>
        <v/>
      </c>
      <c r="ES123" s="2" t="str">
        <f>IF(ISBLANK(Values!E122),"","Amazon Tellus UPS")</f>
        <v/>
      </c>
      <c r="EV123" s="2" t="str">
        <f>IF(ISBLANK(Values!E122),"","New")</f>
        <v/>
      </c>
      <c r="FE123" s="2" t="str">
        <f>IF(ISBLANK(Values!E122),"","3")</f>
        <v/>
      </c>
      <c r="FH123" s="2" t="str">
        <f>IF(ISBLANK(Values!E122),"","FALSE")</f>
        <v/>
      </c>
      <c r="FI123" s="2" t="str">
        <f>IF(ISBLANK(Values!E122),"","FALSE")</f>
        <v/>
      </c>
      <c r="FJ123" s="2" t="str">
        <f>IF(ISBLANK(Values!E122),"","FALSE")</f>
        <v/>
      </c>
      <c r="FM123" s="2" t="str">
        <f>IF(ISBLANK(Values!E122),"","1")</f>
        <v/>
      </c>
      <c r="FO123" s="28"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 t="str">
        <f>IF(ISBLANK(Values!E123),"",IF(Values!$B$37="EU","computercomponent","computer"))</f>
        <v/>
      </c>
      <c r="B124" s="34" t="str">
        <f>IF(ISBLANK(Values!E123),"",Values!F123)</f>
        <v/>
      </c>
      <c r="C124" s="30" t="str">
        <f>IF(ISBLANK(Values!E123),"","TellusRem")</f>
        <v/>
      </c>
      <c r="D124" s="29" t="str">
        <f>IF(ISBLANK(Values!E123),"",Values!E123)</f>
        <v/>
      </c>
      <c r="E124" s="2" t="str">
        <f>IF(ISBLANK(Values!E123),"","EAN")</f>
        <v/>
      </c>
      <c r="F124" s="28" t="str">
        <f>IF(ISBLANK(Values!E123),"",IF(Values!J123, SUBSTITUTE(Values!$B$1, "{language}", Values!H123) &amp; " " &amp;Values!$B$3, SUBSTITUTE(Values!$B$2, "{language}", Values!$H123) &amp; " " &amp;Values!$B$3))</f>
        <v/>
      </c>
      <c r="G124" s="30" t="str">
        <f>IF(ISBLANK(Values!E123),"","TellusRem")</f>
        <v/>
      </c>
      <c r="H124" s="2" t="str">
        <f>IF(ISBLANK(Values!E123),"",Values!$B$16)</f>
        <v/>
      </c>
      <c r="I124" s="2" t="str">
        <f>IF(ISBLANK(Values!E123),"","4730574031")</f>
        <v/>
      </c>
      <c r="J124" s="32" t="str">
        <f>IF(ISBLANK(Values!E123),"",Values!F123 )</f>
        <v/>
      </c>
      <c r="K124" s="28" t="str">
        <f>IF(ISBLANK(Values!E123),"",IF(Values!J123, Values!$B$4, Values!$B$5))</f>
        <v/>
      </c>
      <c r="L124" s="28" t="str">
        <f>IF(ISBLANK(Values!E123),"",Values!$B$18)</f>
        <v/>
      </c>
      <c r="M124" s="28" t="str">
        <f>IF(ISBLANK(Values!E123),"",Values!$M123)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IF(ISBLANK(Values!E123),"","Child")</f>
        <v/>
      </c>
      <c r="X124" s="30" t="str">
        <f>IF(ISBLANK(Values!E123),"",Values!$B$13)</f>
        <v/>
      </c>
      <c r="Y124" s="32" t="str">
        <f>IF(ISBLANK(Values!E123),"","Size-Color")</f>
        <v/>
      </c>
      <c r="Z124" s="30" t="str">
        <f>IF(ISBLANK(Values!E123),"","variation")</f>
        <v/>
      </c>
      <c r="AA124" s="2" t="str">
        <f>IF(ISBLANK(Values!E123),"",Values!$B$20)</f>
        <v/>
      </c>
      <c r="AB124" s="2" t="str">
        <f>IF(ISBLANK(Values!E123),"",Values!$B$29)</f>
        <v/>
      </c>
      <c r="AI124" s="35" t="str">
        <f>IF(ISBLANK(Values!E123),"",IF(Values!I123,Values!$B$23,Values!$B$33))</f>
        <v/>
      </c>
      <c r="AJ124" s="33"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8" t="str">
        <f>IF(ISBLANK(Values!E123),"",Values!H123)</f>
        <v/>
      </c>
      <c r="AV124" s="2" t="str">
        <f>IF(ISBLANK(Values!E123),"",IF(Values!J123,"Backlit", "Non-Backlit"))</f>
        <v/>
      </c>
      <c r="BE124" s="2" t="str">
        <f>IF(ISBLANK(Values!E123),"","Professional Audience")</f>
        <v/>
      </c>
      <c r="BF124" s="2" t="str">
        <f>IF(ISBLANK(Values!E123),"","Consumer Audience")</f>
        <v/>
      </c>
      <c r="BG124" s="2" t="str">
        <f>IF(ISBLANK(Values!E123),"","Adults")</f>
        <v/>
      </c>
      <c r="BH124" s="2"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2" t="str">
        <f>IF(ISBLANK(Values!E123),"",Values!$B$7)</f>
        <v/>
      </c>
      <c r="CQ124" s="2" t="str">
        <f>IF(ISBLANK(Values!E123),"",Values!$B$8)</f>
        <v/>
      </c>
      <c r="CR124" s="2"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 t="str">
        <f>IF(ISBLANK(Values!E123),"","Parts")</f>
        <v/>
      </c>
      <c r="DP124" s="2" t="str">
        <f>IF(ISBLANK(Values!E123),"",Values!$B$31)</f>
        <v/>
      </c>
      <c r="EI124" s="2" t="str">
        <f>IF(ISBLANK(Values!E123),"",Values!$B$31)</f>
        <v/>
      </c>
      <c r="ES124" s="2" t="str">
        <f>IF(ISBLANK(Values!E123),"","Amazon Tellus UPS")</f>
        <v/>
      </c>
      <c r="EV124" s="2" t="str">
        <f>IF(ISBLANK(Values!E123),"","New")</f>
        <v/>
      </c>
      <c r="FE124" s="2" t="str">
        <f>IF(ISBLANK(Values!E123),"","3")</f>
        <v/>
      </c>
      <c r="FH124" s="2" t="str">
        <f>IF(ISBLANK(Values!E123),"","FALSE")</f>
        <v/>
      </c>
      <c r="FI124" s="2" t="str">
        <f>IF(ISBLANK(Values!E123),"","FALSE")</f>
        <v/>
      </c>
      <c r="FJ124" s="2" t="str">
        <f>IF(ISBLANK(Values!E123),"","FALSE")</f>
        <v/>
      </c>
      <c r="FM124" s="2" t="str">
        <f>IF(ISBLANK(Values!E123),"","1")</f>
        <v/>
      </c>
      <c r="FO124" s="28"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 t="str">
        <f>IF(ISBLANK(Values!E124),"",IF(Values!$B$37="EU","computercomponent","computer"))</f>
        <v/>
      </c>
      <c r="B125" s="34" t="str">
        <f>IF(ISBLANK(Values!E124),"",Values!F124)</f>
        <v/>
      </c>
      <c r="C125" s="30" t="str">
        <f>IF(ISBLANK(Values!E124),"","TellusRem")</f>
        <v/>
      </c>
      <c r="D125" s="29" t="str">
        <f>IF(ISBLANK(Values!E124),"",Values!E124)</f>
        <v/>
      </c>
      <c r="E125" s="2" t="str">
        <f>IF(ISBLANK(Values!E124),"","EAN")</f>
        <v/>
      </c>
      <c r="F125" s="28" t="str">
        <f>IF(ISBLANK(Values!E124),"",IF(Values!J124, SUBSTITUTE(Values!$B$1, "{language}", Values!H124) &amp; " " &amp;Values!$B$3, SUBSTITUTE(Values!$B$2, "{language}", Values!$H124) &amp; " " &amp;Values!$B$3))</f>
        <v/>
      </c>
      <c r="G125" s="30" t="str">
        <f>IF(ISBLANK(Values!E124),"","TellusRem")</f>
        <v/>
      </c>
      <c r="H125" s="2" t="str">
        <f>IF(ISBLANK(Values!E124),"",Values!$B$16)</f>
        <v/>
      </c>
      <c r="I125" s="2" t="str">
        <f>IF(ISBLANK(Values!E124),"","4730574031")</f>
        <v/>
      </c>
      <c r="J125" s="32" t="str">
        <f>IF(ISBLANK(Values!E124),"",Values!F124 )</f>
        <v/>
      </c>
      <c r="K125" s="28" t="str">
        <f>IF(ISBLANK(Values!E124),"",IF(Values!J124, Values!$B$4, Values!$B$5))</f>
        <v/>
      </c>
      <c r="L125" s="28" t="str">
        <f>IF(ISBLANK(Values!E124),"",Values!$B$18)</f>
        <v/>
      </c>
      <c r="M125" s="28" t="str">
        <f>IF(ISBLANK(Values!E124),"",Values!$M124)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IF(ISBLANK(Values!E124),"","Child")</f>
        <v/>
      </c>
      <c r="X125" s="30" t="str">
        <f>IF(ISBLANK(Values!E124),"",Values!$B$13)</f>
        <v/>
      </c>
      <c r="Y125" s="32" t="str">
        <f>IF(ISBLANK(Values!E124),"","Size-Color")</f>
        <v/>
      </c>
      <c r="Z125" s="30" t="str">
        <f>IF(ISBLANK(Values!E124),"","variation")</f>
        <v/>
      </c>
      <c r="AA125" s="2" t="str">
        <f>IF(ISBLANK(Values!E124),"",Values!$B$20)</f>
        <v/>
      </c>
      <c r="AB125" s="2" t="str">
        <f>IF(ISBLANK(Values!E124),"",Values!$B$29)</f>
        <v/>
      </c>
      <c r="AI125" s="35" t="str">
        <f>IF(ISBLANK(Values!E124),"",IF(Values!I124,Values!$B$23,Values!$B$33))</f>
        <v/>
      </c>
      <c r="AJ125" s="33"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8" t="str">
        <f>IF(ISBLANK(Values!E124),"",Values!H124)</f>
        <v/>
      </c>
      <c r="AV125" s="2" t="str">
        <f>IF(ISBLANK(Values!E124),"",IF(Values!J124,"Backlit", "Non-Backlit"))</f>
        <v/>
      </c>
      <c r="BE125" s="2" t="str">
        <f>IF(ISBLANK(Values!E124),"","Professional Audience")</f>
        <v/>
      </c>
      <c r="BF125" s="2" t="str">
        <f>IF(ISBLANK(Values!E124),"","Consumer Audience")</f>
        <v/>
      </c>
      <c r="BG125" s="2" t="str">
        <f>IF(ISBLANK(Values!E124),"","Adults")</f>
        <v/>
      </c>
      <c r="BH125" s="2"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2" t="str">
        <f>IF(ISBLANK(Values!E124),"",Values!$B$7)</f>
        <v/>
      </c>
      <c r="CQ125" s="2" t="str">
        <f>IF(ISBLANK(Values!E124),"",Values!$B$8)</f>
        <v/>
      </c>
      <c r="CR125" s="2"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 t="str">
        <f>IF(ISBLANK(Values!E124),"","Parts")</f>
        <v/>
      </c>
      <c r="DP125" s="2" t="str">
        <f>IF(ISBLANK(Values!E124),"",Values!$B$31)</f>
        <v/>
      </c>
      <c r="EI125" s="2" t="str">
        <f>IF(ISBLANK(Values!E124),"",Values!$B$31)</f>
        <v/>
      </c>
      <c r="ES125" s="2" t="str">
        <f>IF(ISBLANK(Values!E124),"","Amazon Tellus UPS")</f>
        <v/>
      </c>
      <c r="EV125" s="2" t="str">
        <f>IF(ISBLANK(Values!E124),"","New")</f>
        <v/>
      </c>
      <c r="FE125" s="2" t="str">
        <f>IF(ISBLANK(Values!E124),"","3")</f>
        <v/>
      </c>
      <c r="FH125" s="2" t="str">
        <f>IF(ISBLANK(Values!E124),"","FALSE")</f>
        <v/>
      </c>
      <c r="FI125" s="2" t="str">
        <f>IF(ISBLANK(Values!E124),"","FALSE")</f>
        <v/>
      </c>
      <c r="FJ125" s="2" t="str">
        <f>IF(ISBLANK(Values!E124),"","FALSE")</f>
        <v/>
      </c>
      <c r="FM125" s="2" t="str">
        <f>IF(ISBLANK(Values!E124),"","1")</f>
        <v/>
      </c>
      <c r="FO125" s="28"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 t="str">
        <f>IF(ISBLANK(Values!E125),"",IF(Values!$B$37="EU","computercomponent","computer"))</f>
        <v/>
      </c>
      <c r="B126" s="34" t="str">
        <f>IF(ISBLANK(Values!E125),"",Values!F125)</f>
        <v/>
      </c>
      <c r="C126" s="30" t="str">
        <f>IF(ISBLANK(Values!E125),"","TellusRem")</f>
        <v/>
      </c>
      <c r="D126" s="29" t="str">
        <f>IF(ISBLANK(Values!E125),"",Values!E125)</f>
        <v/>
      </c>
      <c r="E126" s="2" t="str">
        <f>IF(ISBLANK(Values!E125),"","EAN")</f>
        <v/>
      </c>
      <c r="F126" s="28" t="str">
        <f>IF(ISBLANK(Values!E125),"",IF(Values!J125, SUBSTITUTE(Values!$B$1, "{language}", Values!H125) &amp; " " &amp;Values!$B$3, SUBSTITUTE(Values!$B$2, "{language}", Values!$H125) &amp; " " &amp;Values!$B$3))</f>
        <v/>
      </c>
      <c r="G126" s="30" t="str">
        <f>IF(ISBLANK(Values!E125),"","TellusRem")</f>
        <v/>
      </c>
      <c r="H126" s="2" t="str">
        <f>IF(ISBLANK(Values!E125),"",Values!$B$16)</f>
        <v/>
      </c>
      <c r="I126" s="2" t="str">
        <f>IF(ISBLANK(Values!E125),"","4730574031")</f>
        <v/>
      </c>
      <c r="J126" s="32" t="str">
        <f>IF(ISBLANK(Values!E125),"",Values!F125 )</f>
        <v/>
      </c>
      <c r="K126" s="28" t="str">
        <f>IF(ISBLANK(Values!E125),"",IF(Values!J125, Values!$B$4, Values!$B$5))</f>
        <v/>
      </c>
      <c r="L126" s="28" t="str">
        <f>IF(ISBLANK(Values!E125),"",Values!$B$18)</f>
        <v/>
      </c>
      <c r="M126" s="28" t="str">
        <f>IF(ISBLANK(Values!E125),"",Values!$M125)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IF(ISBLANK(Values!E125),"","Child")</f>
        <v/>
      </c>
      <c r="X126" s="30" t="str">
        <f>IF(ISBLANK(Values!E125),"",Values!$B$13)</f>
        <v/>
      </c>
      <c r="Y126" s="32" t="str">
        <f>IF(ISBLANK(Values!E125),"","Size-Color")</f>
        <v/>
      </c>
      <c r="Z126" s="30" t="str">
        <f>IF(ISBLANK(Values!E125),"","variation")</f>
        <v/>
      </c>
      <c r="AA126" s="2" t="str">
        <f>IF(ISBLANK(Values!E125),"",Values!$B$20)</f>
        <v/>
      </c>
      <c r="AB126" s="2" t="str">
        <f>IF(ISBLANK(Values!E125),"",Values!$B$29)</f>
        <v/>
      </c>
      <c r="AI126" s="35" t="str">
        <f>IF(ISBLANK(Values!E125),"",IF(Values!I125,Values!$B$23,Values!$B$33))</f>
        <v/>
      </c>
      <c r="AJ126" s="33"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8" t="str">
        <f>IF(ISBLANK(Values!E125),"",Values!H125)</f>
        <v/>
      </c>
      <c r="AV126" s="2" t="str">
        <f>IF(ISBLANK(Values!E125),"",IF(Values!J125,"Backlit", "Non-Backlit"))</f>
        <v/>
      </c>
      <c r="BE126" s="2" t="str">
        <f>IF(ISBLANK(Values!E125),"","Professional Audience")</f>
        <v/>
      </c>
      <c r="BF126" s="2" t="str">
        <f>IF(ISBLANK(Values!E125),"","Consumer Audience")</f>
        <v/>
      </c>
      <c r="BG126" s="2" t="str">
        <f>IF(ISBLANK(Values!E125),"","Adults")</f>
        <v/>
      </c>
      <c r="BH126" s="2"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2" t="str">
        <f>IF(ISBLANK(Values!E125),"",Values!$B$7)</f>
        <v/>
      </c>
      <c r="CQ126" s="2" t="str">
        <f>IF(ISBLANK(Values!E125),"",Values!$B$8)</f>
        <v/>
      </c>
      <c r="CR126" s="2"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 t="str">
        <f>IF(ISBLANK(Values!E125),"","Parts")</f>
        <v/>
      </c>
      <c r="DP126" s="2" t="str">
        <f>IF(ISBLANK(Values!E125),"",Values!$B$31)</f>
        <v/>
      </c>
      <c r="EI126" s="2" t="str">
        <f>IF(ISBLANK(Values!E125),"",Values!$B$31)</f>
        <v/>
      </c>
      <c r="ES126" s="2" t="str">
        <f>IF(ISBLANK(Values!E125),"","Amazon Tellus UPS")</f>
        <v/>
      </c>
      <c r="EV126" s="2" t="str">
        <f>IF(ISBLANK(Values!E125),"","New")</f>
        <v/>
      </c>
      <c r="FE126" s="2" t="str">
        <f>IF(ISBLANK(Values!E125),"","3")</f>
        <v/>
      </c>
      <c r="FH126" s="2" t="str">
        <f>IF(ISBLANK(Values!E125),"","FALSE")</f>
        <v/>
      </c>
      <c r="FI126" s="2" t="str">
        <f>IF(ISBLANK(Values!E125),"","FALSE")</f>
        <v/>
      </c>
      <c r="FJ126" s="2" t="str">
        <f>IF(ISBLANK(Values!E125),"","FALSE")</f>
        <v/>
      </c>
      <c r="FM126" s="2" t="str">
        <f>IF(ISBLANK(Values!E125),"","1")</f>
        <v/>
      </c>
      <c r="FO126" s="28"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 t="str">
        <f>IF(ISBLANK(Values!E126),"",IF(Values!$B$37="EU","computercomponent","computer"))</f>
        <v/>
      </c>
      <c r="B127" s="34" t="str">
        <f>IF(ISBLANK(Values!E126),"",Values!F126)</f>
        <v/>
      </c>
      <c r="C127" s="30" t="str">
        <f>IF(ISBLANK(Values!E126),"","TellusRem")</f>
        <v/>
      </c>
      <c r="D127" s="29" t="str">
        <f>IF(ISBLANK(Values!E126),"",Values!E126)</f>
        <v/>
      </c>
      <c r="E127" s="2" t="str">
        <f>IF(ISBLANK(Values!E126),"","EAN")</f>
        <v/>
      </c>
      <c r="F127" s="28" t="str">
        <f>IF(ISBLANK(Values!E126),"",IF(Values!J126, SUBSTITUTE(Values!$B$1, "{language}", Values!H126) &amp; " " &amp;Values!$B$3, SUBSTITUTE(Values!$B$2, "{language}", Values!$H126) &amp; " " &amp;Values!$B$3))</f>
        <v/>
      </c>
      <c r="G127" s="30" t="str">
        <f>IF(ISBLANK(Values!E126),"","TellusRem")</f>
        <v/>
      </c>
      <c r="H127" s="2" t="str">
        <f>IF(ISBLANK(Values!E126),"",Values!$B$16)</f>
        <v/>
      </c>
      <c r="I127" s="2" t="str">
        <f>IF(ISBLANK(Values!E126),"","4730574031")</f>
        <v/>
      </c>
      <c r="J127" s="32" t="str">
        <f>IF(ISBLANK(Values!E126),"",Values!F126 )</f>
        <v/>
      </c>
      <c r="K127" s="28" t="str">
        <f>IF(ISBLANK(Values!E126),"",IF(Values!J126, Values!$B$4, Values!$B$5))</f>
        <v/>
      </c>
      <c r="L127" s="28" t="str">
        <f>IF(ISBLANK(Values!E126),"",Values!$B$18)</f>
        <v/>
      </c>
      <c r="M127" s="28" t="str">
        <f>IF(ISBLANK(Values!E126),"",Values!$M126)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IF(ISBLANK(Values!E126),"","Child")</f>
        <v/>
      </c>
      <c r="X127" s="30" t="str">
        <f>IF(ISBLANK(Values!E126),"",Values!$B$13)</f>
        <v/>
      </c>
      <c r="Y127" s="32" t="str">
        <f>IF(ISBLANK(Values!E126),"","Size-Color")</f>
        <v/>
      </c>
      <c r="Z127" s="30" t="str">
        <f>IF(ISBLANK(Values!E126),"","variation")</f>
        <v/>
      </c>
      <c r="AA127" s="2" t="str">
        <f>IF(ISBLANK(Values!E126),"",Values!$B$20)</f>
        <v/>
      </c>
      <c r="AB127" s="2" t="str">
        <f>IF(ISBLANK(Values!E126),"",Values!$B$29)</f>
        <v/>
      </c>
      <c r="AI127" s="35" t="str">
        <f>IF(ISBLANK(Values!E126),"",IF(Values!I126,Values!$B$23,Values!$B$33))</f>
        <v/>
      </c>
      <c r="AJ127" s="33"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8" t="str">
        <f>IF(ISBLANK(Values!E126),"",Values!H126)</f>
        <v/>
      </c>
      <c r="AV127" s="2" t="str">
        <f>IF(ISBLANK(Values!E126),"",IF(Values!J126,"Backlit", "Non-Backlit"))</f>
        <v/>
      </c>
      <c r="BE127" s="2" t="str">
        <f>IF(ISBLANK(Values!E126),"","Professional Audience")</f>
        <v/>
      </c>
      <c r="BF127" s="2" t="str">
        <f>IF(ISBLANK(Values!E126),"","Consumer Audience")</f>
        <v/>
      </c>
      <c r="BG127" s="2" t="str">
        <f>IF(ISBLANK(Values!E126),"","Adults")</f>
        <v/>
      </c>
      <c r="BH127" s="2"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2" t="str">
        <f>IF(ISBLANK(Values!E126),"",Values!$B$7)</f>
        <v/>
      </c>
      <c r="CQ127" s="2" t="str">
        <f>IF(ISBLANK(Values!E126),"",Values!$B$8)</f>
        <v/>
      </c>
      <c r="CR127" s="2"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 t="str">
        <f>IF(ISBLANK(Values!E126),"","Parts")</f>
        <v/>
      </c>
      <c r="DP127" s="2" t="str">
        <f>IF(ISBLANK(Values!E126),"",Values!$B$31)</f>
        <v/>
      </c>
      <c r="EI127" s="2" t="str">
        <f>IF(ISBLANK(Values!E126),"",Values!$B$31)</f>
        <v/>
      </c>
      <c r="ES127" s="2" t="str">
        <f>IF(ISBLANK(Values!E126),"","Amazon Tellus UPS")</f>
        <v/>
      </c>
      <c r="EV127" s="2" t="str">
        <f>IF(ISBLANK(Values!E126),"","New")</f>
        <v/>
      </c>
      <c r="FE127" s="2" t="str">
        <f>IF(ISBLANK(Values!E126),"","3")</f>
        <v/>
      </c>
      <c r="FH127" s="2" t="str">
        <f>IF(ISBLANK(Values!E126),"","FALSE")</f>
        <v/>
      </c>
      <c r="FI127" s="2" t="str">
        <f>IF(ISBLANK(Values!E126),"","FALSE")</f>
        <v/>
      </c>
      <c r="FJ127" s="2" t="str">
        <f>IF(ISBLANK(Values!E126),"","FALSE")</f>
        <v/>
      </c>
      <c r="FM127" s="2" t="str">
        <f>IF(ISBLANK(Values!E126),"","1")</f>
        <v/>
      </c>
      <c r="FO127" s="28"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 t="str">
        <f>IF(ISBLANK(Values!E127),"",IF(Values!$B$37="EU","computercomponent","computer"))</f>
        <v/>
      </c>
      <c r="B128" s="34" t="str">
        <f>IF(ISBLANK(Values!E127),"",Values!F127)</f>
        <v/>
      </c>
      <c r="C128" s="30" t="str">
        <f>IF(ISBLANK(Values!E127),"","TellusRem")</f>
        <v/>
      </c>
      <c r="D128" s="29" t="str">
        <f>IF(ISBLANK(Values!E127),"",Values!E127)</f>
        <v/>
      </c>
      <c r="E128" s="2" t="str">
        <f>IF(ISBLANK(Values!E127),"","EAN")</f>
        <v/>
      </c>
      <c r="F128" s="28" t="str">
        <f>IF(ISBLANK(Values!E127),"",IF(Values!J127, SUBSTITUTE(Values!$B$1, "{language}", Values!H127) &amp; " " &amp;Values!$B$3, SUBSTITUTE(Values!$B$2, "{language}", Values!$H127) &amp; " " &amp;Values!$B$3))</f>
        <v/>
      </c>
      <c r="G128" s="30" t="str">
        <f>IF(ISBLANK(Values!E127),"","TellusRem")</f>
        <v/>
      </c>
      <c r="H128" s="2" t="str">
        <f>IF(ISBLANK(Values!E127),"",Values!$B$16)</f>
        <v/>
      </c>
      <c r="I128" s="2" t="str">
        <f>IF(ISBLANK(Values!E127),"","4730574031")</f>
        <v/>
      </c>
      <c r="J128" s="32" t="str">
        <f>IF(ISBLANK(Values!E127),"",Values!F127 )</f>
        <v/>
      </c>
      <c r="K128" s="28" t="str">
        <f>IF(ISBLANK(Values!E127),"",IF(Values!J127, Values!$B$4, Values!$B$5))</f>
        <v/>
      </c>
      <c r="L128" s="28" t="str">
        <f>IF(ISBLANK(Values!E127),"",Values!$B$18)</f>
        <v/>
      </c>
      <c r="M128" s="28" t="str">
        <f>IF(ISBLANK(Values!E127),"",Values!$M127)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IF(ISBLANK(Values!E127),"","Child")</f>
        <v/>
      </c>
      <c r="X128" s="30" t="str">
        <f>IF(ISBLANK(Values!E127),"",Values!$B$13)</f>
        <v/>
      </c>
      <c r="Y128" s="32" t="str">
        <f>IF(ISBLANK(Values!E127),"","Size-Color")</f>
        <v/>
      </c>
      <c r="Z128" s="30" t="str">
        <f>IF(ISBLANK(Values!E127),"","variation")</f>
        <v/>
      </c>
      <c r="AA128" s="2" t="str">
        <f>IF(ISBLANK(Values!E127),"",Values!$B$20)</f>
        <v/>
      </c>
      <c r="AB128" s="2" t="str">
        <f>IF(ISBLANK(Values!E127),"",Values!$B$29)</f>
        <v/>
      </c>
      <c r="AI128" s="35" t="str">
        <f>IF(ISBLANK(Values!E127),"",IF(Values!I127,Values!$B$23,Values!$B$33))</f>
        <v/>
      </c>
      <c r="AJ128" s="33"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8" t="str">
        <f>IF(ISBLANK(Values!E127),"",Values!H127)</f>
        <v/>
      </c>
      <c r="AV128" s="2" t="str">
        <f>IF(ISBLANK(Values!E127),"",IF(Values!J127,"Backlit", "Non-Backlit"))</f>
        <v/>
      </c>
      <c r="BE128" s="2" t="str">
        <f>IF(ISBLANK(Values!E127),"","Professional Audience")</f>
        <v/>
      </c>
      <c r="BF128" s="2" t="str">
        <f>IF(ISBLANK(Values!E127),"","Consumer Audience")</f>
        <v/>
      </c>
      <c r="BG128" s="2" t="str">
        <f>IF(ISBLANK(Values!E127),"","Adults")</f>
        <v/>
      </c>
      <c r="BH128" s="2"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2" t="str">
        <f>IF(ISBLANK(Values!E127),"",Values!$B$7)</f>
        <v/>
      </c>
      <c r="CQ128" s="2" t="str">
        <f>IF(ISBLANK(Values!E127),"",Values!$B$8)</f>
        <v/>
      </c>
      <c r="CR128" s="2"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 t="str">
        <f>IF(ISBLANK(Values!E127),"","Parts")</f>
        <v/>
      </c>
      <c r="DP128" s="2" t="str">
        <f>IF(ISBLANK(Values!E127),"",Values!$B$31)</f>
        <v/>
      </c>
      <c r="EI128" s="2" t="str">
        <f>IF(ISBLANK(Values!E127),"",Values!$B$31)</f>
        <v/>
      </c>
      <c r="ES128" s="2" t="str">
        <f>IF(ISBLANK(Values!E127),"","Amazon Tellus UPS")</f>
        <v/>
      </c>
      <c r="EV128" s="2" t="str">
        <f>IF(ISBLANK(Values!E127),"","New")</f>
        <v/>
      </c>
      <c r="FE128" s="2" t="str">
        <f>IF(ISBLANK(Values!E127),"","3")</f>
        <v/>
      </c>
      <c r="FH128" s="2" t="str">
        <f>IF(ISBLANK(Values!E127),"","FALSE")</f>
        <v/>
      </c>
      <c r="FI128" s="2" t="str">
        <f>IF(ISBLANK(Values!E127),"","FALSE")</f>
        <v/>
      </c>
      <c r="FJ128" s="2" t="str">
        <f>IF(ISBLANK(Values!E127),"","FALSE")</f>
        <v/>
      </c>
      <c r="FM128" s="2" t="str">
        <f>IF(ISBLANK(Values!E127),"","1")</f>
        <v/>
      </c>
      <c r="FO128" s="28"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 t="str">
        <f>IF(ISBLANK(Values!E128),"",IF(Values!$B$37="EU","computercomponent","computer"))</f>
        <v/>
      </c>
      <c r="B129" s="34" t="str">
        <f>IF(ISBLANK(Values!E128),"",Values!F128)</f>
        <v/>
      </c>
      <c r="C129" s="30" t="str">
        <f>IF(ISBLANK(Values!E128),"","TellusRem")</f>
        <v/>
      </c>
      <c r="D129" s="29" t="str">
        <f>IF(ISBLANK(Values!E128),"",Values!E128)</f>
        <v/>
      </c>
      <c r="E129" s="2" t="str">
        <f>IF(ISBLANK(Values!E128),"","EAN")</f>
        <v/>
      </c>
      <c r="F129" s="28" t="str">
        <f>IF(ISBLANK(Values!E128),"",IF(Values!J128, SUBSTITUTE(Values!$B$1, "{language}", Values!H128) &amp; " " &amp;Values!$B$3, SUBSTITUTE(Values!$B$2, "{language}", Values!$H128) &amp; " " &amp;Values!$B$3))</f>
        <v/>
      </c>
      <c r="G129" s="30" t="str">
        <f>IF(ISBLANK(Values!E128),"","TellusRem")</f>
        <v/>
      </c>
      <c r="H129" s="2" t="str">
        <f>IF(ISBLANK(Values!E128),"",Values!$B$16)</f>
        <v/>
      </c>
      <c r="I129" s="2" t="str">
        <f>IF(ISBLANK(Values!E128),"","4730574031")</f>
        <v/>
      </c>
      <c r="J129" s="32" t="str">
        <f>IF(ISBLANK(Values!E128),"",Values!F128 )</f>
        <v/>
      </c>
      <c r="K129" s="28" t="str">
        <f>IF(ISBLANK(Values!E128),"",IF(Values!J128, Values!$B$4, Values!$B$5))</f>
        <v/>
      </c>
      <c r="L129" s="28" t="str">
        <f>IF(ISBLANK(Values!E128),"",Values!$B$18)</f>
        <v/>
      </c>
      <c r="M129" s="28" t="str">
        <f>IF(ISBLANK(Values!E128),"",Values!$M128)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IF(ISBLANK(Values!E128),"","Child")</f>
        <v/>
      </c>
      <c r="X129" s="30" t="str">
        <f>IF(ISBLANK(Values!E128),"",Values!$B$13)</f>
        <v/>
      </c>
      <c r="Y129" s="32" t="str">
        <f>IF(ISBLANK(Values!E128),"","Size-Color")</f>
        <v/>
      </c>
      <c r="Z129" s="30" t="str">
        <f>IF(ISBLANK(Values!E128),"","variation")</f>
        <v/>
      </c>
      <c r="AA129" s="2" t="str">
        <f>IF(ISBLANK(Values!E128),"",Values!$B$20)</f>
        <v/>
      </c>
      <c r="AB129" s="2" t="str">
        <f>IF(ISBLANK(Values!E128),"",Values!$B$29)</f>
        <v/>
      </c>
      <c r="AI129" s="35" t="str">
        <f>IF(ISBLANK(Values!E128),"",IF(Values!I128,Values!$B$23,Values!$B$33))</f>
        <v/>
      </c>
      <c r="AJ129" s="33"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8" t="str">
        <f>IF(ISBLANK(Values!E128),"",Values!H128)</f>
        <v/>
      </c>
      <c r="AV129" s="2" t="str">
        <f>IF(ISBLANK(Values!E128),"",IF(Values!J128,"Backlit", "Non-Backlit"))</f>
        <v/>
      </c>
      <c r="BE129" s="2" t="str">
        <f>IF(ISBLANK(Values!E128),"","Professional Audience")</f>
        <v/>
      </c>
      <c r="BF129" s="2" t="str">
        <f>IF(ISBLANK(Values!E128),"","Consumer Audience")</f>
        <v/>
      </c>
      <c r="BG129" s="2" t="str">
        <f>IF(ISBLANK(Values!E128),"","Adults")</f>
        <v/>
      </c>
      <c r="BH129" s="2"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2" t="str">
        <f>IF(ISBLANK(Values!E128),"",Values!$B$7)</f>
        <v/>
      </c>
      <c r="CQ129" s="2" t="str">
        <f>IF(ISBLANK(Values!E128),"",Values!$B$8)</f>
        <v/>
      </c>
      <c r="CR129" s="2"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 t="str">
        <f>IF(ISBLANK(Values!E128),"","Parts")</f>
        <v/>
      </c>
      <c r="DP129" s="2" t="str">
        <f>IF(ISBLANK(Values!E128),"",Values!$B$31)</f>
        <v/>
      </c>
      <c r="EI129" s="2" t="str">
        <f>IF(ISBLANK(Values!E128),"",Values!$B$31)</f>
        <v/>
      </c>
      <c r="ES129" s="2" t="str">
        <f>IF(ISBLANK(Values!E128),"","Amazon Tellus UPS")</f>
        <v/>
      </c>
      <c r="EV129" s="2" t="str">
        <f>IF(ISBLANK(Values!E128),"","New")</f>
        <v/>
      </c>
      <c r="FE129" s="2" t="str">
        <f>IF(ISBLANK(Values!E128),"","3")</f>
        <v/>
      </c>
      <c r="FH129" s="2" t="str">
        <f>IF(ISBLANK(Values!E128),"","FALSE")</f>
        <v/>
      </c>
      <c r="FI129" s="2" t="str">
        <f>IF(ISBLANK(Values!E128),"","FALSE")</f>
        <v/>
      </c>
      <c r="FJ129" s="2" t="str">
        <f>IF(ISBLANK(Values!E128),"","FALSE")</f>
        <v/>
      </c>
      <c r="FM129" s="2" t="str">
        <f>IF(ISBLANK(Values!E128),"","1")</f>
        <v/>
      </c>
      <c r="FO129" s="28"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 t="str">
        <f>IF(ISBLANK(Values!E129),"",IF(Values!$B$37="EU","computercomponent","computer"))</f>
        <v/>
      </c>
      <c r="B130" s="34" t="str">
        <f>IF(ISBLANK(Values!E129),"",Values!F129)</f>
        <v/>
      </c>
      <c r="C130" s="30" t="str">
        <f>IF(ISBLANK(Values!E129),"","TellusRem")</f>
        <v/>
      </c>
      <c r="D130" s="29" t="str">
        <f>IF(ISBLANK(Values!E129),"",Values!E129)</f>
        <v/>
      </c>
      <c r="E130" s="2" t="str">
        <f>IF(ISBLANK(Values!E129),"","EAN")</f>
        <v/>
      </c>
      <c r="F130" s="28" t="str">
        <f>IF(ISBLANK(Values!E129),"",IF(Values!J129, SUBSTITUTE(Values!$B$1, "{language}", Values!H129) &amp; " " &amp;Values!$B$3, SUBSTITUTE(Values!$B$2, "{language}", Values!$H129) &amp; " " &amp;Values!$B$3))</f>
        <v/>
      </c>
      <c r="G130" s="30" t="str">
        <f>IF(ISBLANK(Values!E129),"","TellusRem")</f>
        <v/>
      </c>
      <c r="H130" s="2" t="str">
        <f>IF(ISBLANK(Values!E129),"",Values!$B$16)</f>
        <v/>
      </c>
      <c r="I130" s="2" t="str">
        <f>IF(ISBLANK(Values!E129),"","4730574031")</f>
        <v/>
      </c>
      <c r="J130" s="32" t="str">
        <f>IF(ISBLANK(Values!E129),"",Values!F129 )</f>
        <v/>
      </c>
      <c r="K130" s="28" t="str">
        <f>IF(ISBLANK(Values!E129),"",IF(Values!J129, Values!$B$4, Values!$B$5))</f>
        <v/>
      </c>
      <c r="L130" s="28" t="str">
        <f>IF(ISBLANK(Values!E129),"",Values!$B$18)</f>
        <v/>
      </c>
      <c r="M130" s="28" t="str">
        <f>IF(ISBLANK(Values!E129),"",Values!$M129)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IF(ISBLANK(Values!E129),"","Child")</f>
        <v/>
      </c>
      <c r="X130" s="30" t="str">
        <f>IF(ISBLANK(Values!E129),"",Values!$B$13)</f>
        <v/>
      </c>
      <c r="Y130" s="32" t="str">
        <f>IF(ISBLANK(Values!E129),"","Size-Color")</f>
        <v/>
      </c>
      <c r="Z130" s="30" t="str">
        <f>IF(ISBLANK(Values!E129),"","variation")</f>
        <v/>
      </c>
      <c r="AA130" s="2" t="str">
        <f>IF(ISBLANK(Values!E129),"",Values!$B$20)</f>
        <v/>
      </c>
      <c r="AB130" s="2" t="str">
        <f>IF(ISBLANK(Values!E129),"",Values!$B$29)</f>
        <v/>
      </c>
      <c r="AI130" s="35" t="str">
        <f>IF(ISBLANK(Values!E129),"",IF(Values!I129,Values!$B$23,Values!$B$33))</f>
        <v/>
      </c>
      <c r="AJ130" s="33"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8" t="str">
        <f>IF(ISBLANK(Values!E129),"",Values!H129)</f>
        <v/>
      </c>
      <c r="AV130" s="2" t="str">
        <f>IF(ISBLANK(Values!E129),"",IF(Values!J129,"Backlit", "Non-Backlit"))</f>
        <v/>
      </c>
      <c r="BE130" s="2" t="str">
        <f>IF(ISBLANK(Values!E129),"","Professional Audience")</f>
        <v/>
      </c>
      <c r="BF130" s="2" t="str">
        <f>IF(ISBLANK(Values!E129),"","Consumer Audience")</f>
        <v/>
      </c>
      <c r="BG130" s="2" t="str">
        <f>IF(ISBLANK(Values!E129),"","Adults")</f>
        <v/>
      </c>
      <c r="BH130" s="2"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2" t="str">
        <f>IF(ISBLANK(Values!E129),"",Values!$B$7)</f>
        <v/>
      </c>
      <c r="CQ130" s="2" t="str">
        <f>IF(ISBLANK(Values!E129),"",Values!$B$8)</f>
        <v/>
      </c>
      <c r="CR130" s="2"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 t="str">
        <f>IF(ISBLANK(Values!E129),"","Parts")</f>
        <v/>
      </c>
      <c r="DP130" s="2" t="str">
        <f>IF(ISBLANK(Values!E129),"",Values!$B$31)</f>
        <v/>
      </c>
      <c r="EI130" s="2" t="str">
        <f>IF(ISBLANK(Values!E129),"",Values!$B$31)</f>
        <v/>
      </c>
      <c r="ES130" s="2" t="str">
        <f>IF(ISBLANK(Values!E129),"","Amazon Tellus UPS")</f>
        <v/>
      </c>
      <c r="EV130" s="2" t="str">
        <f>IF(ISBLANK(Values!E129),"","New")</f>
        <v/>
      </c>
      <c r="FE130" s="2" t="str">
        <f>IF(ISBLANK(Values!E129),"","3")</f>
        <v/>
      </c>
      <c r="FH130" s="2" t="str">
        <f>IF(ISBLANK(Values!E129),"","FALSE")</f>
        <v/>
      </c>
      <c r="FI130" s="2" t="str">
        <f>IF(ISBLANK(Values!E129),"","FALSE")</f>
        <v/>
      </c>
      <c r="FJ130" s="2" t="str">
        <f>IF(ISBLANK(Values!E129),"","FALSE")</f>
        <v/>
      </c>
      <c r="FM130" s="2" t="str">
        <f>IF(ISBLANK(Values!E129),"","1")</f>
        <v/>
      </c>
      <c r="FO130" s="28"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 t="str">
        <f>IF(ISBLANK(Values!E130),"",IF(Values!$B$37="EU","computercomponent","computer"))</f>
        <v/>
      </c>
      <c r="B131" s="34" t="str">
        <f>IF(ISBLANK(Values!E130),"",Values!F130)</f>
        <v/>
      </c>
      <c r="C131" s="30" t="str">
        <f>IF(ISBLANK(Values!E130),"","TellusRem")</f>
        <v/>
      </c>
      <c r="D131" s="29" t="str">
        <f>IF(ISBLANK(Values!E130),"",Values!E130)</f>
        <v/>
      </c>
      <c r="E131" s="2" t="str">
        <f>IF(ISBLANK(Values!E130),"","EAN")</f>
        <v/>
      </c>
      <c r="F131" s="28" t="str">
        <f>IF(ISBLANK(Values!E130),"",IF(Values!J130, SUBSTITUTE(Values!$B$1, "{language}", Values!H130) &amp; " " &amp;Values!$B$3, SUBSTITUTE(Values!$B$2, "{language}", Values!$H130) &amp; " " &amp;Values!$B$3))</f>
        <v/>
      </c>
      <c r="G131" s="30" t="str">
        <f>IF(ISBLANK(Values!E130),"","TellusRem")</f>
        <v/>
      </c>
      <c r="H131" s="2" t="str">
        <f>IF(ISBLANK(Values!E130),"",Values!$B$16)</f>
        <v/>
      </c>
      <c r="I131" s="2" t="str">
        <f>IF(ISBLANK(Values!E130),"","4730574031")</f>
        <v/>
      </c>
      <c r="J131" s="32" t="str">
        <f>IF(ISBLANK(Values!E130),"",Values!F130 )</f>
        <v/>
      </c>
      <c r="K131" s="28" t="str">
        <f>IF(ISBLANK(Values!E130),"",IF(Values!J130, Values!$B$4, Values!$B$5))</f>
        <v/>
      </c>
      <c r="L131" s="28" t="str">
        <f>IF(ISBLANK(Values!E130),"",Values!$B$18)</f>
        <v/>
      </c>
      <c r="M131" s="28" t="str">
        <f>IF(ISBLANK(Values!E130),"",Values!$M130)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IF(ISBLANK(Values!E130),"","Child")</f>
        <v/>
      </c>
      <c r="X131" s="30" t="str">
        <f>IF(ISBLANK(Values!E130),"",Values!$B$13)</f>
        <v/>
      </c>
      <c r="Y131" s="32" t="str">
        <f>IF(ISBLANK(Values!E130),"","Size-Color")</f>
        <v/>
      </c>
      <c r="Z131" s="30" t="str">
        <f>IF(ISBLANK(Values!E130),"","variation")</f>
        <v/>
      </c>
      <c r="AA131" s="2" t="str">
        <f>IF(ISBLANK(Values!E130),"",Values!$B$20)</f>
        <v/>
      </c>
      <c r="AB131" s="2" t="str">
        <f>IF(ISBLANK(Values!E130),"",Values!$B$29)</f>
        <v/>
      </c>
      <c r="AI131" s="35" t="str">
        <f>IF(ISBLANK(Values!E130),"",IF(Values!I130,Values!$B$23,Values!$B$33))</f>
        <v/>
      </c>
      <c r="AJ131" s="33"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8" t="str">
        <f>IF(ISBLANK(Values!E130),"",Values!H130)</f>
        <v/>
      </c>
      <c r="AV131" s="2" t="str">
        <f>IF(ISBLANK(Values!E130),"",IF(Values!J130,"Backlit", "Non-Backlit"))</f>
        <v/>
      </c>
      <c r="BE131" s="2" t="str">
        <f>IF(ISBLANK(Values!E130),"","Professional Audience")</f>
        <v/>
      </c>
      <c r="BF131" s="2" t="str">
        <f>IF(ISBLANK(Values!E130),"","Consumer Audience")</f>
        <v/>
      </c>
      <c r="BG131" s="2" t="str">
        <f>IF(ISBLANK(Values!E130),"","Adults")</f>
        <v/>
      </c>
      <c r="BH131" s="2"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2" t="str">
        <f>IF(ISBLANK(Values!E130),"",Values!$B$7)</f>
        <v/>
      </c>
      <c r="CQ131" s="2" t="str">
        <f>IF(ISBLANK(Values!E130),"",Values!$B$8)</f>
        <v/>
      </c>
      <c r="CR131" s="2"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 t="str">
        <f>IF(ISBLANK(Values!E130),"","Parts")</f>
        <v/>
      </c>
      <c r="DP131" s="2" t="str">
        <f>IF(ISBLANK(Values!E130),"",Values!$B$31)</f>
        <v/>
      </c>
      <c r="EI131" s="2" t="str">
        <f>IF(ISBLANK(Values!E130),"",Values!$B$31)</f>
        <v/>
      </c>
      <c r="ES131" s="2" t="str">
        <f>IF(ISBLANK(Values!E130),"","Amazon Tellus UPS")</f>
        <v/>
      </c>
      <c r="EV131" s="2" t="str">
        <f>IF(ISBLANK(Values!E130),"","New")</f>
        <v/>
      </c>
      <c r="FE131" s="2" t="str">
        <f>IF(ISBLANK(Values!E130),"","3")</f>
        <v/>
      </c>
      <c r="FH131" s="2" t="str">
        <f>IF(ISBLANK(Values!E130),"","FALSE")</f>
        <v/>
      </c>
      <c r="FI131" s="2" t="str">
        <f>IF(ISBLANK(Values!E130),"","FALSE")</f>
        <v/>
      </c>
      <c r="FJ131" s="2" t="str">
        <f>IF(ISBLANK(Values!E130),"","FALSE")</f>
        <v/>
      </c>
      <c r="FM131" s="2" t="str">
        <f>IF(ISBLANK(Values!E130),"","1")</f>
        <v/>
      </c>
      <c r="FO131" s="28"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 t="str">
        <f>IF(ISBLANK(Values!E131),"",IF(Values!$B$37="EU","computercomponent","computer"))</f>
        <v/>
      </c>
      <c r="B132" s="34" t="str">
        <f>IF(ISBLANK(Values!E131),"",Values!F131)</f>
        <v/>
      </c>
      <c r="C132" s="30" t="str">
        <f>IF(ISBLANK(Values!E131),"","TellusRem")</f>
        <v/>
      </c>
      <c r="D132" s="29" t="str">
        <f>IF(ISBLANK(Values!E131),"",Values!E131)</f>
        <v/>
      </c>
      <c r="E132" s="2" t="str">
        <f>IF(ISBLANK(Values!E131),"","EAN")</f>
        <v/>
      </c>
      <c r="F132" s="28" t="str">
        <f>IF(ISBLANK(Values!E131),"",IF(Values!J131, SUBSTITUTE(Values!$B$1, "{language}", Values!H131) &amp; " " &amp;Values!$B$3, SUBSTITUTE(Values!$B$2, "{language}", Values!$H131) &amp; " " &amp;Values!$B$3))</f>
        <v/>
      </c>
      <c r="G132" s="30" t="str">
        <f>IF(ISBLANK(Values!E131),"","TellusRem")</f>
        <v/>
      </c>
      <c r="H132" s="2" t="str">
        <f>IF(ISBLANK(Values!E131),"",Values!$B$16)</f>
        <v/>
      </c>
      <c r="I132" s="2" t="str">
        <f>IF(ISBLANK(Values!E131),"","4730574031")</f>
        <v/>
      </c>
      <c r="J132" s="32" t="str">
        <f>IF(ISBLANK(Values!E131),"",Values!F131 )</f>
        <v/>
      </c>
      <c r="K132" s="28" t="str">
        <f>IF(ISBLANK(Values!E131),"",IF(Values!J131, Values!$B$4, Values!$B$5))</f>
        <v/>
      </c>
      <c r="L132" s="28" t="str">
        <f>IF(ISBLANK(Values!E131),"",Values!$B$18)</f>
        <v/>
      </c>
      <c r="M132" s="28" t="str">
        <f>IF(ISBLANK(Values!E131),"",Values!$M131)</f>
        <v/>
      </c>
      <c r="N132" s="28" t="str">
        <f>IF(ISBLANK(Values!F131),"",Values!$N131)</f>
        <v/>
      </c>
      <c r="O132" s="2" t="str">
        <f>IF(ISBLANK(Values!F131),"",Values!$O131)</f>
        <v/>
      </c>
      <c r="W132" s="30" t="str">
        <f>IF(ISBLANK(Values!E131),"","Child")</f>
        <v/>
      </c>
      <c r="X132" s="30" t="str">
        <f>IF(ISBLANK(Values!E131),"",Values!$B$13)</f>
        <v/>
      </c>
      <c r="Y132" s="32" t="str">
        <f>IF(ISBLANK(Values!E131),"","Size-Color")</f>
        <v/>
      </c>
      <c r="Z132" s="30" t="str">
        <f>IF(ISBLANK(Values!E131),"","variation")</f>
        <v/>
      </c>
      <c r="AA132" s="2" t="str">
        <f>IF(ISBLANK(Values!E131),"",Values!$B$20)</f>
        <v/>
      </c>
      <c r="AB132" s="2" t="str">
        <f>IF(ISBLANK(Values!E131),"",Values!$B$29)</f>
        <v/>
      </c>
      <c r="AI132" s="35" t="str">
        <f>IF(ISBLANK(Values!E131),"",IF(Values!I131,Values!$B$23,Values!$B$33))</f>
        <v/>
      </c>
      <c r="AJ132" s="33"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8" t="str">
        <f>IF(ISBLANK(Values!E131),"",Values!H131)</f>
        <v/>
      </c>
      <c r="AV132" s="2" t="str">
        <f>IF(ISBLANK(Values!E131),"",IF(Values!J131,"Backlit", "Non-Backlit"))</f>
        <v/>
      </c>
      <c r="BE132" s="2" t="str">
        <f>IF(ISBLANK(Values!E131),"","Professional Audience")</f>
        <v/>
      </c>
      <c r="BF132" s="2" t="str">
        <f>IF(ISBLANK(Values!E131),"","Consumer Audience")</f>
        <v/>
      </c>
      <c r="BG132" s="2" t="str">
        <f>IF(ISBLANK(Values!E131),"","Adults")</f>
        <v/>
      </c>
      <c r="BH132" s="2"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2" t="str">
        <f>IF(ISBLANK(Values!E131),"",Values!$B$7)</f>
        <v/>
      </c>
      <c r="CQ132" s="2" t="str">
        <f>IF(ISBLANK(Values!E131),"",Values!$B$8)</f>
        <v/>
      </c>
      <c r="CR132" s="2"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 t="str">
        <f>IF(ISBLANK(Values!E131),"","Parts")</f>
        <v/>
      </c>
      <c r="DP132" s="2" t="str">
        <f>IF(ISBLANK(Values!E131),"",Values!$B$31)</f>
        <v/>
      </c>
      <c r="EI132" s="2" t="str">
        <f>IF(ISBLANK(Values!E131),"",Values!$B$31)</f>
        <v/>
      </c>
      <c r="ES132" s="2" t="str">
        <f>IF(ISBLANK(Values!E131),"","Amazon Tellus UPS")</f>
        <v/>
      </c>
      <c r="EV132" s="2" t="str">
        <f>IF(ISBLANK(Values!E131),"","New")</f>
        <v/>
      </c>
      <c r="FE132" s="2" t="str">
        <f>IF(ISBLANK(Values!E131),"","3")</f>
        <v/>
      </c>
      <c r="FH132" s="2" t="str">
        <f>IF(ISBLANK(Values!E131),"","FALSE")</f>
        <v/>
      </c>
      <c r="FI132" s="2" t="str">
        <f>IF(ISBLANK(Values!E131),"","FALSE")</f>
        <v/>
      </c>
      <c r="FJ132" s="2" t="str">
        <f>IF(ISBLANK(Values!E131),"","FALSE")</f>
        <v/>
      </c>
      <c r="FM132" s="2" t="str">
        <f>IF(ISBLANK(Values!E131),"","1")</f>
        <v/>
      </c>
      <c r="FO132" s="28"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 t="str">
        <f>IF(ISBLANK(Values!E132),"",IF(Values!$B$37="EU","computercomponent","computer"))</f>
        <v/>
      </c>
      <c r="B133" s="34" t="str">
        <f>IF(ISBLANK(Values!E132),"",Values!F132)</f>
        <v/>
      </c>
      <c r="C133" s="30" t="str">
        <f>IF(ISBLANK(Values!E132),"","TellusRem")</f>
        <v/>
      </c>
      <c r="D133" s="29" t="str">
        <f>IF(ISBLANK(Values!E132),"",Values!E132)</f>
        <v/>
      </c>
      <c r="E133" s="2" t="str">
        <f>IF(ISBLANK(Values!E132),"","EAN")</f>
        <v/>
      </c>
      <c r="F133" s="28" t="str">
        <f>IF(ISBLANK(Values!E132),"",IF(Values!J132, SUBSTITUTE(Values!$B$1, "{language}", Values!H132) &amp; " " &amp;Values!$B$3, SUBSTITUTE(Values!$B$2, "{language}", Values!$H132) &amp; " " &amp;Values!$B$3))</f>
        <v/>
      </c>
      <c r="G133" s="30" t="str">
        <f>IF(ISBLANK(Values!E132),"","TellusRem")</f>
        <v/>
      </c>
      <c r="H133" s="2" t="str">
        <f>IF(ISBLANK(Values!E132),"",Values!$B$16)</f>
        <v/>
      </c>
      <c r="I133" s="2" t="str">
        <f>IF(ISBLANK(Values!E132),"","4730574031")</f>
        <v/>
      </c>
      <c r="J133" s="32" t="str">
        <f>IF(ISBLANK(Values!E132),"",Values!F132 )</f>
        <v/>
      </c>
      <c r="K133" s="28" t="str">
        <f>IF(ISBLANK(Values!E132),"",IF(Values!J132, Values!$B$4, Values!$B$5))</f>
        <v/>
      </c>
      <c r="L133" s="28" t="str">
        <f>IF(ISBLANK(Values!E132),"",Values!$B$18)</f>
        <v/>
      </c>
      <c r="M133" s="28" t="str">
        <f>IF(ISBLANK(Values!E132),"",Values!$M132)</f>
        <v/>
      </c>
      <c r="N133" s="28" t="str">
        <f>IF(ISBLANK(Values!F132),"",Values!$N132)</f>
        <v/>
      </c>
      <c r="O133" s="2" t="str">
        <f>IF(ISBLANK(Values!F132),"",Values!$O132)</f>
        <v/>
      </c>
      <c r="W133" s="30" t="str">
        <f>IF(ISBLANK(Values!E132),"","Child")</f>
        <v/>
      </c>
      <c r="X133" s="30" t="str">
        <f>IF(ISBLANK(Values!E132),"",Values!$B$13)</f>
        <v/>
      </c>
      <c r="Y133" s="32" t="str">
        <f>IF(ISBLANK(Values!E132),"","Size-Color")</f>
        <v/>
      </c>
      <c r="Z133" s="30" t="str">
        <f>IF(ISBLANK(Values!E132),"","variation")</f>
        <v/>
      </c>
      <c r="AA133" s="2" t="str">
        <f>IF(ISBLANK(Values!E132),"",Values!$B$20)</f>
        <v/>
      </c>
      <c r="AB133" s="2" t="str">
        <f>IF(ISBLANK(Values!E132),"",Values!$B$29)</f>
        <v/>
      </c>
      <c r="AI133" s="35" t="str">
        <f>IF(ISBLANK(Values!E132),"",IF(Values!I132,Values!$B$23,Values!$B$33))</f>
        <v/>
      </c>
      <c r="AJ133" s="33"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8" t="str">
        <f>IF(ISBLANK(Values!E132),"",Values!H132)</f>
        <v/>
      </c>
      <c r="AV133" s="2" t="str">
        <f>IF(ISBLANK(Values!E132),"",IF(Values!J132,"Backlit", "Non-Backlit"))</f>
        <v/>
      </c>
      <c r="BE133" s="2" t="str">
        <f>IF(ISBLANK(Values!E132),"","Professional Audience")</f>
        <v/>
      </c>
      <c r="BF133" s="2" t="str">
        <f>IF(ISBLANK(Values!E132),"","Consumer Audience")</f>
        <v/>
      </c>
      <c r="BG133" s="2" t="str">
        <f>IF(ISBLANK(Values!E132),"","Adults")</f>
        <v/>
      </c>
      <c r="BH133" s="2"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2" t="str">
        <f>IF(ISBLANK(Values!E132),"",Values!$B$7)</f>
        <v/>
      </c>
      <c r="CQ133" s="2" t="str">
        <f>IF(ISBLANK(Values!E132),"",Values!$B$8)</f>
        <v/>
      </c>
      <c r="CR133" s="2"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 t="str">
        <f>IF(ISBLANK(Values!E132),"","Parts")</f>
        <v/>
      </c>
      <c r="DP133" s="2" t="str">
        <f>IF(ISBLANK(Values!E132),"",Values!$B$31)</f>
        <v/>
      </c>
      <c r="EI133" s="2" t="str">
        <f>IF(ISBLANK(Values!E132),"",Values!$B$31)</f>
        <v/>
      </c>
      <c r="ES133" s="2" t="str">
        <f>IF(ISBLANK(Values!E132),"","Amazon Tellus UPS")</f>
        <v/>
      </c>
      <c r="EV133" s="2" t="str">
        <f>IF(ISBLANK(Values!E132),"","New")</f>
        <v/>
      </c>
      <c r="FE133" s="2" t="str">
        <f>IF(ISBLANK(Values!E132),"","3")</f>
        <v/>
      </c>
      <c r="FH133" s="2" t="str">
        <f>IF(ISBLANK(Values!E132),"","FALSE")</f>
        <v/>
      </c>
      <c r="FI133" s="2" t="str">
        <f>IF(ISBLANK(Values!E132),"","FALSE")</f>
        <v/>
      </c>
      <c r="FJ133" s="2" t="str">
        <f>IF(ISBLANK(Values!E132),"","FALSE")</f>
        <v/>
      </c>
      <c r="FM133" s="2" t="str">
        <f>IF(ISBLANK(Values!E132),"","1")</f>
        <v/>
      </c>
      <c r="FO133" s="28"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 t="str">
        <f>IF(ISBLANK(Values!E133),"",IF(Values!$B$37="EU","computercomponent","computer"))</f>
        <v/>
      </c>
      <c r="B134" s="34" t="str">
        <f>IF(ISBLANK(Values!E133),"",Values!F133)</f>
        <v/>
      </c>
      <c r="C134" s="30" t="str">
        <f>IF(ISBLANK(Values!E133),"","TellusRem")</f>
        <v/>
      </c>
      <c r="D134" s="29" t="str">
        <f>IF(ISBLANK(Values!E133),"",Values!E133)</f>
        <v/>
      </c>
      <c r="E134" s="2" t="str">
        <f>IF(ISBLANK(Values!E133),"","EAN")</f>
        <v/>
      </c>
      <c r="F134" s="28" t="str">
        <f>IF(ISBLANK(Values!E133),"",IF(Values!J133, SUBSTITUTE(Values!$B$1, "{language}", Values!H133) &amp; " " &amp;Values!$B$3, SUBSTITUTE(Values!$B$2, "{language}", Values!$H133) &amp; " " &amp;Values!$B$3))</f>
        <v/>
      </c>
      <c r="G134" s="30" t="str">
        <f>IF(ISBLANK(Values!E133),"","TellusRem")</f>
        <v/>
      </c>
      <c r="H134" s="2" t="str">
        <f>IF(ISBLANK(Values!E133),"",Values!$B$16)</f>
        <v/>
      </c>
      <c r="I134" s="2" t="str">
        <f>IF(ISBLANK(Values!E133),"","4730574031")</f>
        <v/>
      </c>
      <c r="J134" s="32" t="str">
        <f>IF(ISBLANK(Values!E133),"",Values!F133 )</f>
        <v/>
      </c>
      <c r="K134" s="28" t="str">
        <f>IF(ISBLANK(Values!E133),"",IF(Values!J133, Values!$B$4, Values!$B$5))</f>
        <v/>
      </c>
      <c r="L134" s="28" t="str">
        <f>IF(ISBLANK(Values!E133),"",Values!$B$18)</f>
        <v/>
      </c>
      <c r="M134" s="28" t="str">
        <f>IF(ISBLANK(Values!E133),"",Values!$M133)</f>
        <v/>
      </c>
      <c r="N134" s="28" t="str">
        <f>IF(ISBLANK(Values!F133),"",Values!$N133)</f>
        <v/>
      </c>
      <c r="O134" s="2" t="str">
        <f>IF(ISBLANK(Values!F133),"",Values!$O133)</f>
        <v/>
      </c>
      <c r="W134" s="30" t="str">
        <f>IF(ISBLANK(Values!E133),"","Child")</f>
        <v/>
      </c>
      <c r="X134" s="30" t="str">
        <f>IF(ISBLANK(Values!E133),"",Values!$B$13)</f>
        <v/>
      </c>
      <c r="Y134" s="32" t="str">
        <f>IF(ISBLANK(Values!E133),"","Size-Color")</f>
        <v/>
      </c>
      <c r="Z134" s="30" t="str">
        <f>IF(ISBLANK(Values!E133),"","variation")</f>
        <v/>
      </c>
      <c r="AA134" s="2" t="str">
        <f>IF(ISBLANK(Values!E133),"",Values!$B$20)</f>
        <v/>
      </c>
      <c r="AB134" s="2" t="str">
        <f>IF(ISBLANK(Values!E133),"",Values!$B$29)</f>
        <v/>
      </c>
      <c r="AI134" s="35" t="str">
        <f>IF(ISBLANK(Values!E133),"",IF(Values!I133,Values!$B$23,Values!$B$33))</f>
        <v/>
      </c>
      <c r="AJ134" s="33"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8" t="str">
        <f>IF(ISBLANK(Values!E133),"",Values!H133)</f>
        <v/>
      </c>
      <c r="AV134" s="2" t="str">
        <f>IF(ISBLANK(Values!E133),"",IF(Values!J133,"Backlit", "Non-Backlit"))</f>
        <v/>
      </c>
      <c r="BE134" s="2" t="str">
        <f>IF(ISBLANK(Values!E133),"","Professional Audience")</f>
        <v/>
      </c>
      <c r="BF134" s="2" t="str">
        <f>IF(ISBLANK(Values!E133),"","Consumer Audience")</f>
        <v/>
      </c>
      <c r="BG134" s="2" t="str">
        <f>IF(ISBLANK(Values!E133),"","Adults")</f>
        <v/>
      </c>
      <c r="BH134" s="2"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2" t="str">
        <f>IF(ISBLANK(Values!E133),"",Values!$B$7)</f>
        <v/>
      </c>
      <c r="CQ134" s="2" t="str">
        <f>IF(ISBLANK(Values!E133),"",Values!$B$8)</f>
        <v/>
      </c>
      <c r="CR134" s="2"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 t="str">
        <f>IF(ISBLANK(Values!E133),"","Parts")</f>
        <v/>
      </c>
      <c r="DP134" s="2" t="str">
        <f>IF(ISBLANK(Values!E133),"",Values!$B$31)</f>
        <v/>
      </c>
      <c r="EI134" s="2" t="str">
        <f>IF(ISBLANK(Values!E133),"",Values!$B$31)</f>
        <v/>
      </c>
      <c r="ES134" s="2" t="str">
        <f>IF(ISBLANK(Values!E133),"","Amazon Tellus UPS")</f>
        <v/>
      </c>
      <c r="EV134" s="2" t="str">
        <f>IF(ISBLANK(Values!E133),"","New")</f>
        <v/>
      </c>
      <c r="FE134" s="2" t="str">
        <f>IF(ISBLANK(Values!E133),"","3")</f>
        <v/>
      </c>
      <c r="FH134" s="2" t="str">
        <f>IF(ISBLANK(Values!E133),"","FALSE")</f>
        <v/>
      </c>
      <c r="FI134" s="2" t="str">
        <f>IF(ISBLANK(Values!E133),"","FALSE")</f>
        <v/>
      </c>
      <c r="FJ134" s="2" t="str">
        <f>IF(ISBLANK(Values!E133),"","FALSE")</f>
        <v/>
      </c>
      <c r="FM134" s="2" t="str">
        <f>IF(ISBLANK(Values!E133),"","1")</f>
        <v/>
      </c>
      <c r="FO134" s="28"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 t="str">
        <f>IF(ISBLANK(Values!E134),"",IF(Values!$B$37="EU","computercomponent","computer"))</f>
        <v/>
      </c>
      <c r="B135" s="34" t="str">
        <f>IF(ISBLANK(Values!E134),"",Values!F134)</f>
        <v/>
      </c>
      <c r="C135" s="30" t="str">
        <f>IF(ISBLANK(Values!E134),"","TellusRem")</f>
        <v/>
      </c>
      <c r="D135" s="29" t="str">
        <f>IF(ISBLANK(Values!E134),"",Values!E134)</f>
        <v/>
      </c>
      <c r="E135" s="2" t="str">
        <f>IF(ISBLANK(Values!E134),"","EAN")</f>
        <v/>
      </c>
      <c r="F135" s="28" t="str">
        <f>IF(ISBLANK(Values!E134),"",IF(Values!J134, SUBSTITUTE(Values!$B$1, "{language}", Values!H134) &amp; " " &amp;Values!$B$3, SUBSTITUTE(Values!$B$2, "{language}", Values!$H134) &amp; " " &amp;Values!$B$3))</f>
        <v/>
      </c>
      <c r="G135" s="30" t="str">
        <f>IF(ISBLANK(Values!E134),"","TellusRem")</f>
        <v/>
      </c>
      <c r="H135" s="2" t="str">
        <f>IF(ISBLANK(Values!E134),"",Values!$B$16)</f>
        <v/>
      </c>
      <c r="I135" s="2" t="str">
        <f>IF(ISBLANK(Values!E134),"","4730574031")</f>
        <v/>
      </c>
      <c r="J135" s="32" t="str">
        <f>IF(ISBLANK(Values!E134),"",Values!F134 )</f>
        <v/>
      </c>
      <c r="K135" s="28" t="str">
        <f>IF(ISBLANK(Values!E134),"",IF(Values!J134, Values!$B$4, Values!$B$5))</f>
        <v/>
      </c>
      <c r="L135" s="28" t="str">
        <f>IF(ISBLANK(Values!E134),"",Values!$B$18)</f>
        <v/>
      </c>
      <c r="M135" s="28" t="str">
        <f>IF(ISBLANK(Values!E134),"",Values!$M134)</f>
        <v/>
      </c>
      <c r="N135" s="28" t="str">
        <f>IF(ISBLANK(Values!F134),"",Values!$N134)</f>
        <v/>
      </c>
      <c r="O135" s="2" t="str">
        <f>IF(ISBLANK(Values!F134),"",Values!$O134)</f>
        <v/>
      </c>
      <c r="W135" s="30" t="str">
        <f>IF(ISBLANK(Values!E134),"","Child")</f>
        <v/>
      </c>
      <c r="X135" s="30" t="str">
        <f>IF(ISBLANK(Values!E134),"",Values!$B$13)</f>
        <v/>
      </c>
      <c r="Y135" s="32" t="str">
        <f>IF(ISBLANK(Values!E134),"","Size-Color")</f>
        <v/>
      </c>
      <c r="Z135" s="30" t="str">
        <f>IF(ISBLANK(Values!E134),"","variation")</f>
        <v/>
      </c>
      <c r="AA135" s="2" t="str">
        <f>IF(ISBLANK(Values!E134),"",Values!$B$20)</f>
        <v/>
      </c>
      <c r="AB135" s="2" t="str">
        <f>IF(ISBLANK(Values!E134),"",Values!$B$29)</f>
        <v/>
      </c>
      <c r="AI135" s="35" t="str">
        <f>IF(ISBLANK(Values!E134),"",IF(Values!I134,Values!$B$23,Values!$B$33))</f>
        <v/>
      </c>
      <c r="AJ135" s="33"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8" t="str">
        <f>IF(ISBLANK(Values!E134),"",Values!H134)</f>
        <v/>
      </c>
      <c r="AV135" s="2" t="str">
        <f>IF(ISBLANK(Values!E134),"",IF(Values!J134,"Backlit", "Non-Backlit"))</f>
        <v/>
      </c>
      <c r="BE135" s="2" t="str">
        <f>IF(ISBLANK(Values!E134),"","Professional Audience")</f>
        <v/>
      </c>
      <c r="BF135" s="2" t="str">
        <f>IF(ISBLANK(Values!E134),"","Consumer Audience")</f>
        <v/>
      </c>
      <c r="BG135" s="2" t="str">
        <f>IF(ISBLANK(Values!E134),"","Adults")</f>
        <v/>
      </c>
      <c r="BH135" s="2"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2" t="str">
        <f>IF(ISBLANK(Values!E134),"",Values!$B$7)</f>
        <v/>
      </c>
      <c r="CQ135" s="2" t="str">
        <f>IF(ISBLANK(Values!E134),"",Values!$B$8)</f>
        <v/>
      </c>
      <c r="CR135" s="2"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 t="str">
        <f>IF(ISBLANK(Values!E134),"","Parts")</f>
        <v/>
      </c>
      <c r="DP135" s="2" t="str">
        <f>IF(ISBLANK(Values!E134),"",Values!$B$31)</f>
        <v/>
      </c>
      <c r="EI135" s="2" t="str">
        <f>IF(ISBLANK(Values!E134),"",Values!$B$31)</f>
        <v/>
      </c>
      <c r="ES135" s="2" t="str">
        <f>IF(ISBLANK(Values!E134),"","Amazon Tellus UPS")</f>
        <v/>
      </c>
      <c r="EV135" s="2" t="str">
        <f>IF(ISBLANK(Values!E134),"","New")</f>
        <v/>
      </c>
      <c r="FE135" s="2" t="str">
        <f>IF(ISBLANK(Values!E134),"","3")</f>
        <v/>
      </c>
      <c r="FH135" s="2" t="str">
        <f>IF(ISBLANK(Values!E134),"","FALSE")</f>
        <v/>
      </c>
      <c r="FI135" s="2" t="str">
        <f>IF(ISBLANK(Values!E134),"","FALSE")</f>
        <v/>
      </c>
      <c r="FJ135" s="2" t="str">
        <f>IF(ISBLANK(Values!E134),"","FALSE")</f>
        <v/>
      </c>
      <c r="FM135" s="2" t="str">
        <f>IF(ISBLANK(Values!E134),"","1")</f>
        <v/>
      </c>
      <c r="FO135" s="28"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 t="str">
        <f>IF(ISBLANK(Values!E135),"",IF(Values!$B$37="EU","computercomponent","computer"))</f>
        <v/>
      </c>
      <c r="B136" s="34" t="str">
        <f>IF(ISBLANK(Values!E135),"",Values!F135)</f>
        <v/>
      </c>
      <c r="C136" s="30" t="str">
        <f>IF(ISBLANK(Values!E135),"","TellusRem")</f>
        <v/>
      </c>
      <c r="D136" s="29" t="str">
        <f>IF(ISBLANK(Values!E135),"",Values!E135)</f>
        <v/>
      </c>
      <c r="E136" s="2" t="str">
        <f>IF(ISBLANK(Values!E135),"","EAN")</f>
        <v/>
      </c>
      <c r="F136" s="28" t="str">
        <f>IF(ISBLANK(Values!E135),"",IF(Values!J135, SUBSTITUTE(Values!$B$1, "{language}", Values!H135) &amp; " " &amp;Values!$B$3, SUBSTITUTE(Values!$B$2, "{language}", Values!$H135) &amp; " " &amp;Values!$B$3))</f>
        <v/>
      </c>
      <c r="G136" s="30" t="str">
        <f>IF(ISBLANK(Values!E135),"","TellusRem")</f>
        <v/>
      </c>
      <c r="H136" s="2" t="str">
        <f>IF(ISBLANK(Values!E135),"",Values!$B$16)</f>
        <v/>
      </c>
      <c r="I136" s="2" t="str">
        <f>IF(ISBLANK(Values!E135),"","4730574031")</f>
        <v/>
      </c>
      <c r="J136" s="32" t="str">
        <f>IF(ISBLANK(Values!E135),"",Values!F135 )</f>
        <v/>
      </c>
      <c r="K136" s="28" t="str">
        <f>IF(ISBLANK(Values!E135),"",IF(Values!J135, Values!$B$4, Values!$B$5))</f>
        <v/>
      </c>
      <c r="L136" s="28" t="str">
        <f>IF(ISBLANK(Values!E135),"",Values!$B$18)</f>
        <v/>
      </c>
      <c r="M136" s="28" t="str">
        <f>IF(ISBLANK(Values!E135),"",Values!$M135)</f>
        <v/>
      </c>
      <c r="N136" s="28" t="str">
        <f>IF(ISBLANK(Values!F135),"",Values!$N135)</f>
        <v/>
      </c>
      <c r="O136" s="2" t="str">
        <f>IF(ISBLANK(Values!F135),"",Values!$O135)</f>
        <v/>
      </c>
      <c r="W136" s="30" t="str">
        <f>IF(ISBLANK(Values!E135),"","Child")</f>
        <v/>
      </c>
      <c r="X136" s="30" t="str">
        <f>IF(ISBLANK(Values!E135),"",Values!$B$13)</f>
        <v/>
      </c>
      <c r="Y136" s="32" t="str">
        <f>IF(ISBLANK(Values!E135),"","Size-Color")</f>
        <v/>
      </c>
      <c r="Z136" s="30" t="str">
        <f>IF(ISBLANK(Values!E135),"","variation")</f>
        <v/>
      </c>
      <c r="AA136" s="2" t="str">
        <f>IF(ISBLANK(Values!E135),"",Values!$B$20)</f>
        <v/>
      </c>
      <c r="AB136" s="2" t="str">
        <f>IF(ISBLANK(Values!E135),"",Values!$B$29)</f>
        <v/>
      </c>
      <c r="AI136" s="35" t="str">
        <f>IF(ISBLANK(Values!E135),"",IF(Values!I135,Values!$B$23,Values!$B$33))</f>
        <v/>
      </c>
      <c r="AJ136" s="33"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8" t="str">
        <f>IF(ISBLANK(Values!E135),"",Values!H135)</f>
        <v/>
      </c>
      <c r="AV136" s="2" t="str">
        <f>IF(ISBLANK(Values!E135),"",IF(Values!J135,"Backlit", "Non-Backlit"))</f>
        <v/>
      </c>
      <c r="BE136" s="2" t="str">
        <f>IF(ISBLANK(Values!E135),"","Professional Audience")</f>
        <v/>
      </c>
      <c r="BF136" s="2" t="str">
        <f>IF(ISBLANK(Values!E135),"","Consumer Audience")</f>
        <v/>
      </c>
      <c r="BG136" s="2" t="str">
        <f>IF(ISBLANK(Values!E135),"","Adults")</f>
        <v/>
      </c>
      <c r="BH136" s="2"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2" t="str">
        <f>IF(ISBLANK(Values!E135),"",Values!$B$7)</f>
        <v/>
      </c>
      <c r="CQ136" s="2" t="str">
        <f>IF(ISBLANK(Values!E135),"",Values!$B$8)</f>
        <v/>
      </c>
      <c r="CR136" s="2"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 t="str">
        <f>IF(ISBLANK(Values!E135),"","Parts")</f>
        <v/>
      </c>
      <c r="DP136" s="2" t="str">
        <f>IF(ISBLANK(Values!E135),"",Values!$B$31)</f>
        <v/>
      </c>
      <c r="EI136" s="2" t="str">
        <f>IF(ISBLANK(Values!E135),"",Values!$B$31)</f>
        <v/>
      </c>
      <c r="ES136" s="2" t="str">
        <f>IF(ISBLANK(Values!E135),"","Amazon Tellus UPS")</f>
        <v/>
      </c>
      <c r="EV136" s="2" t="str">
        <f>IF(ISBLANK(Values!E135),"","New")</f>
        <v/>
      </c>
      <c r="FE136" s="2" t="str">
        <f>IF(ISBLANK(Values!E135),"","3")</f>
        <v/>
      </c>
      <c r="FH136" s="2" t="str">
        <f>IF(ISBLANK(Values!E135),"","FALSE")</f>
        <v/>
      </c>
      <c r="FI136" s="2" t="str">
        <f>IF(ISBLANK(Values!E135),"","FALSE")</f>
        <v/>
      </c>
      <c r="FJ136" s="2" t="str">
        <f>IF(ISBLANK(Values!E135),"","FALSE")</f>
        <v/>
      </c>
      <c r="FM136" s="2" t="str">
        <f>IF(ISBLANK(Values!E135),"","1")</f>
        <v/>
      </c>
      <c r="FO136" s="28"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 t="str">
        <f>IF(ISBLANK(Values!E136),"",IF(Values!$B$37="EU","computercomponent","computer"))</f>
        <v/>
      </c>
      <c r="B137" s="34" t="str">
        <f>IF(ISBLANK(Values!E136),"",Values!F136)</f>
        <v/>
      </c>
      <c r="C137" s="30" t="str">
        <f>IF(ISBLANK(Values!E136),"","TellusRem")</f>
        <v/>
      </c>
      <c r="D137" s="29" t="str">
        <f>IF(ISBLANK(Values!E136),"",Values!E136)</f>
        <v/>
      </c>
      <c r="E137" s="2" t="str">
        <f>IF(ISBLANK(Values!E136),"","EAN")</f>
        <v/>
      </c>
      <c r="F137" s="28" t="str">
        <f>IF(ISBLANK(Values!E136),"",IF(Values!J136, SUBSTITUTE(Values!$B$1, "{language}", Values!H136) &amp; " " &amp;Values!$B$3, SUBSTITUTE(Values!$B$2, "{language}", Values!$H136) &amp; " " &amp;Values!$B$3))</f>
        <v/>
      </c>
      <c r="G137" s="30" t="str">
        <f>IF(ISBLANK(Values!E136),"","TellusRem")</f>
        <v/>
      </c>
      <c r="H137" s="2" t="str">
        <f>IF(ISBLANK(Values!E136),"",Values!$B$16)</f>
        <v/>
      </c>
      <c r="I137" s="2" t="str">
        <f>IF(ISBLANK(Values!E136),"","4730574031")</f>
        <v/>
      </c>
      <c r="J137" s="32" t="str">
        <f>IF(ISBLANK(Values!E136),"",Values!F136 )</f>
        <v/>
      </c>
      <c r="K137" s="28" t="str">
        <f>IF(ISBLANK(Values!E136),"",IF(Values!J136, Values!$B$4, Values!$B$5))</f>
        <v/>
      </c>
      <c r="L137" s="28" t="str">
        <f>IF(ISBLANK(Values!E136),"",Values!$B$18)</f>
        <v/>
      </c>
      <c r="M137" s="28" t="str">
        <f>IF(ISBLANK(Values!E136),"",Values!$M136)</f>
        <v/>
      </c>
      <c r="N137" s="28" t="str">
        <f>IF(ISBLANK(Values!F136),"",Values!$N136)</f>
        <v/>
      </c>
      <c r="O137" s="2" t="str">
        <f>IF(ISBLANK(Values!F136),"",Values!$O136)</f>
        <v/>
      </c>
      <c r="W137" s="30" t="str">
        <f>IF(ISBLANK(Values!E136),"","Child")</f>
        <v/>
      </c>
      <c r="X137" s="30" t="str">
        <f>IF(ISBLANK(Values!E136),"",Values!$B$13)</f>
        <v/>
      </c>
      <c r="Y137" s="32" t="str">
        <f>IF(ISBLANK(Values!E136),"","Size-Color")</f>
        <v/>
      </c>
      <c r="Z137" s="30" t="str">
        <f>IF(ISBLANK(Values!E136),"","variation")</f>
        <v/>
      </c>
      <c r="AA137" s="2" t="str">
        <f>IF(ISBLANK(Values!E136),"",Values!$B$20)</f>
        <v/>
      </c>
      <c r="AB137" s="2" t="str">
        <f>IF(ISBLANK(Values!E136),"",Values!$B$29)</f>
        <v/>
      </c>
      <c r="AI137" s="35" t="str">
        <f>IF(ISBLANK(Values!E136),"",IF(Values!I136,Values!$B$23,Values!$B$33))</f>
        <v/>
      </c>
      <c r="AJ137" s="33"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8" t="str">
        <f>IF(ISBLANK(Values!E136),"",Values!H136)</f>
        <v/>
      </c>
      <c r="AV137" s="2" t="str">
        <f>IF(ISBLANK(Values!E136),"",IF(Values!J136,"Backlit", "Non-Backlit"))</f>
        <v/>
      </c>
      <c r="BE137" s="2" t="str">
        <f>IF(ISBLANK(Values!E136),"","Professional Audience")</f>
        <v/>
      </c>
      <c r="BF137" s="2" t="str">
        <f>IF(ISBLANK(Values!E136),"","Consumer Audience")</f>
        <v/>
      </c>
      <c r="BG137" s="2" t="str">
        <f>IF(ISBLANK(Values!E136),"","Adults")</f>
        <v/>
      </c>
      <c r="BH137" s="2"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2" t="str">
        <f>IF(ISBLANK(Values!E136),"",Values!$B$7)</f>
        <v/>
      </c>
      <c r="CQ137" s="2" t="str">
        <f>IF(ISBLANK(Values!E136),"",Values!$B$8)</f>
        <v/>
      </c>
      <c r="CR137" s="2"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 t="str">
        <f>IF(ISBLANK(Values!E136),"","Parts")</f>
        <v/>
      </c>
      <c r="DP137" s="2" t="str">
        <f>IF(ISBLANK(Values!E136),"",Values!$B$31)</f>
        <v/>
      </c>
      <c r="EI137" s="2" t="str">
        <f>IF(ISBLANK(Values!E136),"",Values!$B$31)</f>
        <v/>
      </c>
      <c r="ES137" s="2" t="str">
        <f>IF(ISBLANK(Values!E136),"","Amazon Tellus UPS")</f>
        <v/>
      </c>
      <c r="EV137" s="2" t="str">
        <f>IF(ISBLANK(Values!E136),"","New")</f>
        <v/>
      </c>
      <c r="FE137" s="2" t="str">
        <f>IF(ISBLANK(Values!E136),"","3")</f>
        <v/>
      </c>
      <c r="FH137" s="2" t="str">
        <f>IF(ISBLANK(Values!E136),"","FALSE")</f>
        <v/>
      </c>
      <c r="FI137" s="2" t="str">
        <f>IF(ISBLANK(Values!E136),"","FALSE")</f>
        <v/>
      </c>
      <c r="FJ137" s="2" t="str">
        <f>IF(ISBLANK(Values!E136),"","FALSE")</f>
        <v/>
      </c>
      <c r="FM137" s="2" t="str">
        <f>IF(ISBLANK(Values!E136),"","1")</f>
        <v/>
      </c>
      <c r="FO137" s="28"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 t="str">
        <f>IF(ISBLANK(Values!E137),"",IF(Values!$B$37="EU","computercomponent","computer"))</f>
        <v/>
      </c>
      <c r="B138" s="34" t="str">
        <f>IF(ISBLANK(Values!E137),"",Values!F137)</f>
        <v/>
      </c>
      <c r="C138" s="30" t="str">
        <f>IF(ISBLANK(Values!E137),"","TellusRem")</f>
        <v/>
      </c>
      <c r="D138" s="29" t="str">
        <f>IF(ISBLANK(Values!E137),"",Values!E137)</f>
        <v/>
      </c>
      <c r="E138" s="2" t="str">
        <f>IF(ISBLANK(Values!E137),"","EAN")</f>
        <v/>
      </c>
      <c r="F138" s="28" t="str">
        <f>IF(ISBLANK(Values!E137),"",IF(Values!J137, SUBSTITUTE(Values!$B$1, "{language}", Values!H137) &amp; " " &amp;Values!$B$3, SUBSTITUTE(Values!$B$2, "{language}", Values!$H137) &amp; " " &amp;Values!$B$3))</f>
        <v/>
      </c>
      <c r="G138" s="30" t="str">
        <f>IF(ISBLANK(Values!E137),"","TellusRem")</f>
        <v/>
      </c>
      <c r="H138" s="2" t="str">
        <f>IF(ISBLANK(Values!E137),"",Values!$B$16)</f>
        <v/>
      </c>
      <c r="I138" s="2" t="str">
        <f>IF(ISBLANK(Values!E137),"","4730574031")</f>
        <v/>
      </c>
      <c r="J138" s="32" t="str">
        <f>IF(ISBLANK(Values!E137),"",Values!F137 )</f>
        <v/>
      </c>
      <c r="K138" s="28" t="str">
        <f>IF(ISBLANK(Values!E137),"",IF(Values!J137, Values!$B$4, Values!$B$5))</f>
        <v/>
      </c>
      <c r="L138" s="28" t="str">
        <f>IF(ISBLANK(Values!E137),"",Values!$B$18)</f>
        <v/>
      </c>
      <c r="M138" s="28" t="str">
        <f>IF(ISBLANK(Values!E137),"",Values!$M137)</f>
        <v/>
      </c>
      <c r="N138" s="28" t="str">
        <f>IF(ISBLANK(Values!F137),"",Values!$N137)</f>
        <v/>
      </c>
      <c r="O138" s="2" t="str">
        <f>IF(ISBLANK(Values!F137),"",Values!$O137)</f>
        <v/>
      </c>
      <c r="W138" s="30" t="str">
        <f>IF(ISBLANK(Values!E137),"","Child")</f>
        <v/>
      </c>
      <c r="X138" s="30" t="str">
        <f>IF(ISBLANK(Values!E137),"",Values!$B$13)</f>
        <v/>
      </c>
      <c r="Y138" s="32" t="str">
        <f>IF(ISBLANK(Values!E137),"","Size-Color")</f>
        <v/>
      </c>
      <c r="Z138" s="30" t="str">
        <f>IF(ISBLANK(Values!E137),"","variation")</f>
        <v/>
      </c>
      <c r="AA138" s="2" t="str">
        <f>IF(ISBLANK(Values!E137),"",Values!$B$20)</f>
        <v/>
      </c>
      <c r="AB138" s="2" t="str">
        <f>IF(ISBLANK(Values!E137),"",Values!$B$29)</f>
        <v/>
      </c>
      <c r="AI138" s="35" t="str">
        <f>IF(ISBLANK(Values!E137),"",IF(Values!I137,Values!$B$23,Values!$B$33))</f>
        <v/>
      </c>
      <c r="AJ138" s="33"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8" t="str">
        <f>IF(ISBLANK(Values!E137),"",Values!H137)</f>
        <v/>
      </c>
      <c r="AV138" s="2" t="str">
        <f>IF(ISBLANK(Values!E137),"",IF(Values!J137,"Backlit", "Non-Backlit"))</f>
        <v/>
      </c>
      <c r="BE138" s="2" t="str">
        <f>IF(ISBLANK(Values!E137),"","Professional Audience")</f>
        <v/>
      </c>
      <c r="BF138" s="2" t="str">
        <f>IF(ISBLANK(Values!E137),"","Consumer Audience")</f>
        <v/>
      </c>
      <c r="BG138" s="2" t="str">
        <f>IF(ISBLANK(Values!E137),"","Adults")</f>
        <v/>
      </c>
      <c r="BH138" s="2"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2" t="str">
        <f>IF(ISBLANK(Values!E137),"",Values!$B$7)</f>
        <v/>
      </c>
      <c r="CQ138" s="2" t="str">
        <f>IF(ISBLANK(Values!E137),"",Values!$B$8)</f>
        <v/>
      </c>
      <c r="CR138" s="2"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 t="str">
        <f>IF(ISBLANK(Values!E137),"","Parts")</f>
        <v/>
      </c>
      <c r="DP138" s="2" t="str">
        <f>IF(ISBLANK(Values!E137),"",Values!$B$31)</f>
        <v/>
      </c>
      <c r="EI138" s="2" t="str">
        <f>IF(ISBLANK(Values!E137),"",Values!$B$31)</f>
        <v/>
      </c>
      <c r="ES138" s="2" t="str">
        <f>IF(ISBLANK(Values!E137),"","Amazon Tellus UPS")</f>
        <v/>
      </c>
      <c r="EV138" s="2" t="str">
        <f>IF(ISBLANK(Values!E137),"","New")</f>
        <v/>
      </c>
      <c r="FE138" s="2" t="str">
        <f>IF(ISBLANK(Values!E137),"","3")</f>
        <v/>
      </c>
      <c r="FH138" s="2" t="str">
        <f>IF(ISBLANK(Values!E137),"","FALSE")</f>
        <v/>
      </c>
      <c r="FI138" s="2" t="str">
        <f>IF(ISBLANK(Values!E137),"","FALSE")</f>
        <v/>
      </c>
      <c r="FJ138" s="2" t="str">
        <f>IF(ISBLANK(Values!E137),"","FALSE")</f>
        <v/>
      </c>
      <c r="FM138" s="2" t="str">
        <f>IF(ISBLANK(Values!E137),"","1")</f>
        <v/>
      </c>
      <c r="FO138" s="28"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 t="str">
        <f>IF(ISBLANK(Values!E138),"",IF(Values!$B$37="EU","computercomponent","computer"))</f>
        <v/>
      </c>
      <c r="B139" s="34" t="str">
        <f>IF(ISBLANK(Values!E138),"",Values!F138)</f>
        <v/>
      </c>
      <c r="C139" s="30" t="str">
        <f>IF(ISBLANK(Values!E138),"","TellusRem")</f>
        <v/>
      </c>
      <c r="D139" s="29" t="str">
        <f>IF(ISBLANK(Values!E138),"",Values!E138)</f>
        <v/>
      </c>
      <c r="E139" s="2" t="str">
        <f>IF(ISBLANK(Values!E138),"","EAN")</f>
        <v/>
      </c>
      <c r="F139" s="28" t="str">
        <f>IF(ISBLANK(Values!E138),"",IF(Values!J138, SUBSTITUTE(Values!$B$1, "{language}", Values!H138) &amp; " " &amp;Values!$B$3, SUBSTITUTE(Values!$B$2, "{language}", Values!$H138) &amp; " " &amp;Values!$B$3))</f>
        <v/>
      </c>
      <c r="G139" s="30" t="str">
        <f>IF(ISBLANK(Values!E138),"","TellusRem")</f>
        <v/>
      </c>
      <c r="H139" s="2" t="str">
        <f>IF(ISBLANK(Values!E138),"",Values!$B$16)</f>
        <v/>
      </c>
      <c r="I139" s="2" t="str">
        <f>IF(ISBLANK(Values!E138),"","4730574031")</f>
        <v/>
      </c>
      <c r="J139" s="32" t="str">
        <f>IF(ISBLANK(Values!E138),"",Values!F138 )</f>
        <v/>
      </c>
      <c r="K139" s="28" t="str">
        <f>IF(ISBLANK(Values!E138),"",IF(Values!J138, Values!$B$4, Values!$B$5))</f>
        <v/>
      </c>
      <c r="L139" s="28" t="str">
        <f>IF(ISBLANK(Values!E138),"",Values!$B$18)</f>
        <v/>
      </c>
      <c r="M139" s="28" t="str">
        <f>IF(ISBLANK(Values!E138),"",Values!$M138)</f>
        <v/>
      </c>
      <c r="N139" s="28" t="str">
        <f>IF(ISBLANK(Values!F138),"",Values!$N138)</f>
        <v/>
      </c>
      <c r="O139" s="2" t="str">
        <f>IF(ISBLANK(Values!F138),"",Values!$O138)</f>
        <v/>
      </c>
      <c r="W139" s="30" t="str">
        <f>IF(ISBLANK(Values!E138),"","Child")</f>
        <v/>
      </c>
      <c r="X139" s="30" t="str">
        <f>IF(ISBLANK(Values!E138),"",Values!$B$13)</f>
        <v/>
      </c>
      <c r="Y139" s="32" t="str">
        <f>IF(ISBLANK(Values!E138),"","Size-Color")</f>
        <v/>
      </c>
      <c r="Z139" s="30" t="str">
        <f>IF(ISBLANK(Values!E138),"","variation")</f>
        <v/>
      </c>
      <c r="AA139" s="2" t="str">
        <f>IF(ISBLANK(Values!E138),"",Values!$B$20)</f>
        <v/>
      </c>
      <c r="AB139" s="2" t="str">
        <f>IF(ISBLANK(Values!E138),"",Values!$B$29)</f>
        <v/>
      </c>
      <c r="AI139" s="35" t="str">
        <f>IF(ISBLANK(Values!E138),"",IF(Values!I138,Values!$B$23,Values!$B$33))</f>
        <v/>
      </c>
      <c r="AJ139" s="33"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8" t="str">
        <f>IF(ISBLANK(Values!E138),"",Values!H138)</f>
        <v/>
      </c>
      <c r="AV139" s="2" t="str">
        <f>IF(ISBLANK(Values!E138),"",IF(Values!J138,"Backlit", "Non-Backlit"))</f>
        <v/>
      </c>
      <c r="BE139" s="2" t="str">
        <f>IF(ISBLANK(Values!E138),"","Professional Audience")</f>
        <v/>
      </c>
      <c r="BF139" s="2" t="str">
        <f>IF(ISBLANK(Values!E138),"","Consumer Audience")</f>
        <v/>
      </c>
      <c r="BG139" s="2" t="str">
        <f>IF(ISBLANK(Values!E138),"","Adults")</f>
        <v/>
      </c>
      <c r="BH139" s="2"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2" t="str">
        <f>IF(ISBLANK(Values!E138),"",Values!$B$7)</f>
        <v/>
      </c>
      <c r="CQ139" s="2" t="str">
        <f>IF(ISBLANK(Values!E138),"",Values!$B$8)</f>
        <v/>
      </c>
      <c r="CR139" s="2"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 t="str">
        <f>IF(ISBLANK(Values!E138),"","Parts")</f>
        <v/>
      </c>
      <c r="DP139" s="2" t="str">
        <f>IF(ISBLANK(Values!E138),"",Values!$B$31)</f>
        <v/>
      </c>
      <c r="EI139" s="2" t="str">
        <f>IF(ISBLANK(Values!E138),"",Values!$B$31)</f>
        <v/>
      </c>
      <c r="ES139" s="2" t="str">
        <f>IF(ISBLANK(Values!E138),"","Amazon Tellus UPS")</f>
        <v/>
      </c>
      <c r="EV139" s="2" t="str">
        <f>IF(ISBLANK(Values!E138),"","New")</f>
        <v/>
      </c>
      <c r="FE139" s="2" t="str">
        <f>IF(ISBLANK(Values!E138),"","3")</f>
        <v/>
      </c>
      <c r="FH139" s="2" t="str">
        <f>IF(ISBLANK(Values!E138),"","FALSE")</f>
        <v/>
      </c>
      <c r="FI139" s="2" t="str">
        <f>IF(ISBLANK(Values!E138),"","FALSE")</f>
        <v/>
      </c>
      <c r="FJ139" s="2" t="str">
        <f>IF(ISBLANK(Values!E138),"","FALSE")</f>
        <v/>
      </c>
      <c r="FM139" s="2" t="str">
        <f>IF(ISBLANK(Values!E138),"","1")</f>
        <v/>
      </c>
      <c r="FO139" s="28"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 t="str">
        <f>IF(ISBLANK(Values!E139),"",IF(Values!$B$37="EU","computercomponent","computer"))</f>
        <v/>
      </c>
      <c r="B140" s="34" t="str">
        <f>IF(ISBLANK(Values!E139),"",Values!F139)</f>
        <v/>
      </c>
      <c r="C140" s="30" t="str">
        <f>IF(ISBLANK(Values!E139),"","TellusRem")</f>
        <v/>
      </c>
      <c r="D140" s="29" t="str">
        <f>IF(ISBLANK(Values!E139),"",Values!E139)</f>
        <v/>
      </c>
      <c r="E140" s="2" t="str">
        <f>IF(ISBLANK(Values!E139),"","EAN")</f>
        <v/>
      </c>
      <c r="F140" s="28" t="str">
        <f>IF(ISBLANK(Values!E139),"",IF(Values!J139, SUBSTITUTE(Values!$B$1, "{language}", Values!H139) &amp; " " &amp;Values!$B$3, SUBSTITUTE(Values!$B$2, "{language}", Values!$H139) &amp; " " &amp;Values!$B$3))</f>
        <v/>
      </c>
      <c r="G140" s="30" t="str">
        <f>IF(ISBLANK(Values!E139),"","TellusRem")</f>
        <v/>
      </c>
      <c r="H140" s="2" t="str">
        <f>IF(ISBLANK(Values!E139),"",Values!$B$16)</f>
        <v/>
      </c>
      <c r="I140" s="2" t="str">
        <f>IF(ISBLANK(Values!E139),"","4730574031")</f>
        <v/>
      </c>
      <c r="J140" s="32" t="str">
        <f>IF(ISBLANK(Values!E139),"",Values!F139 )</f>
        <v/>
      </c>
      <c r="K140" s="28" t="str">
        <f>IF(ISBLANK(Values!E139),"",IF(Values!J139, Values!$B$4, Values!$B$5))</f>
        <v/>
      </c>
      <c r="L140" s="28" t="str">
        <f>IF(ISBLANK(Values!E139),"",Values!$B$18)</f>
        <v/>
      </c>
      <c r="M140" s="28" t="str">
        <f>IF(ISBLANK(Values!E139),"",Values!$M139)</f>
        <v/>
      </c>
      <c r="N140" s="28" t="str">
        <f>IF(ISBLANK(Values!F139),"",Values!$N139)</f>
        <v/>
      </c>
      <c r="O140" s="2" t="str">
        <f>IF(ISBLANK(Values!F139),"",Values!$O139)</f>
        <v/>
      </c>
      <c r="W140" s="30" t="str">
        <f>IF(ISBLANK(Values!E139),"","Child")</f>
        <v/>
      </c>
      <c r="X140" s="30" t="str">
        <f>IF(ISBLANK(Values!E139),"",Values!$B$13)</f>
        <v/>
      </c>
      <c r="Y140" s="32" t="str">
        <f>IF(ISBLANK(Values!E139),"","Size-Color")</f>
        <v/>
      </c>
      <c r="Z140" s="30" t="str">
        <f>IF(ISBLANK(Values!E139),"","variation")</f>
        <v/>
      </c>
      <c r="AA140" s="2" t="str">
        <f>IF(ISBLANK(Values!E139),"",Values!$B$20)</f>
        <v/>
      </c>
      <c r="AB140" s="2" t="str">
        <f>IF(ISBLANK(Values!E139),"",Values!$B$29)</f>
        <v/>
      </c>
      <c r="AI140" s="35" t="str">
        <f>IF(ISBLANK(Values!E139),"",IF(Values!I139,Values!$B$23,Values!$B$33))</f>
        <v/>
      </c>
      <c r="AJ140" s="33"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8" t="str">
        <f>IF(ISBLANK(Values!E139),"",Values!H139)</f>
        <v/>
      </c>
      <c r="AV140" s="2" t="str">
        <f>IF(ISBLANK(Values!E139),"",IF(Values!J139,"Backlit", "Non-Backlit"))</f>
        <v/>
      </c>
      <c r="BE140" s="2" t="str">
        <f>IF(ISBLANK(Values!E139),"","Professional Audience")</f>
        <v/>
      </c>
      <c r="BF140" s="2" t="str">
        <f>IF(ISBLANK(Values!E139),"","Consumer Audience")</f>
        <v/>
      </c>
      <c r="BG140" s="2" t="str">
        <f>IF(ISBLANK(Values!E139),"","Adults")</f>
        <v/>
      </c>
      <c r="BH140" s="2"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2" t="str">
        <f>IF(ISBLANK(Values!E139),"",Values!$B$7)</f>
        <v/>
      </c>
      <c r="CQ140" s="2" t="str">
        <f>IF(ISBLANK(Values!E139),"",Values!$B$8)</f>
        <v/>
      </c>
      <c r="CR140" s="2"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 t="str">
        <f>IF(ISBLANK(Values!E139),"","Parts")</f>
        <v/>
      </c>
      <c r="DP140" s="2" t="str">
        <f>IF(ISBLANK(Values!E139),"",Values!$B$31)</f>
        <v/>
      </c>
      <c r="EI140" s="2" t="str">
        <f>IF(ISBLANK(Values!E139),"",Values!$B$31)</f>
        <v/>
      </c>
      <c r="ES140" s="2" t="str">
        <f>IF(ISBLANK(Values!E139),"","Amazon Tellus UPS")</f>
        <v/>
      </c>
      <c r="EV140" s="2" t="str">
        <f>IF(ISBLANK(Values!E139),"","New")</f>
        <v/>
      </c>
      <c r="FE140" s="2" t="str">
        <f>IF(ISBLANK(Values!E139),"","3")</f>
        <v/>
      </c>
      <c r="FH140" s="2" t="str">
        <f>IF(ISBLANK(Values!E139),"","FALSE")</f>
        <v/>
      </c>
      <c r="FI140" s="2" t="str">
        <f>IF(ISBLANK(Values!E139),"","FALSE")</f>
        <v/>
      </c>
      <c r="FJ140" s="2" t="str">
        <f>IF(ISBLANK(Values!E139),"","FALSE")</f>
        <v/>
      </c>
      <c r="FM140" s="2" t="str">
        <f>IF(ISBLANK(Values!E139),"","1")</f>
        <v/>
      </c>
      <c r="FO140" s="28"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 t="str">
        <f>IF(ISBLANK(Values!E140),"",IF(Values!$B$37="EU","computercomponent","computer"))</f>
        <v/>
      </c>
      <c r="B141" s="34" t="str">
        <f>IF(ISBLANK(Values!E140),"",Values!F140)</f>
        <v/>
      </c>
      <c r="C141" s="30" t="str">
        <f>IF(ISBLANK(Values!E140),"","TellusRem")</f>
        <v/>
      </c>
      <c r="D141" s="29" t="str">
        <f>IF(ISBLANK(Values!E140),"",Values!E140)</f>
        <v/>
      </c>
      <c r="E141" s="2" t="str">
        <f>IF(ISBLANK(Values!E140),"","EAN")</f>
        <v/>
      </c>
      <c r="F141" s="28" t="str">
        <f>IF(ISBLANK(Values!E140),"",IF(Values!J140, SUBSTITUTE(Values!$B$1, "{language}", Values!H140) &amp; " " &amp;Values!$B$3, SUBSTITUTE(Values!$B$2, "{language}", Values!$H140) &amp; " " &amp;Values!$B$3))</f>
        <v/>
      </c>
      <c r="G141" s="30" t="str">
        <f>IF(ISBLANK(Values!E140),"","TellusRem")</f>
        <v/>
      </c>
      <c r="H141" s="2" t="str">
        <f>IF(ISBLANK(Values!E140),"",Values!$B$16)</f>
        <v/>
      </c>
      <c r="I141" s="2" t="str">
        <f>IF(ISBLANK(Values!E140),"","4730574031")</f>
        <v/>
      </c>
      <c r="J141" s="32" t="str">
        <f>IF(ISBLANK(Values!E140),"",Values!F140 )</f>
        <v/>
      </c>
      <c r="K141" s="28" t="str">
        <f>IF(ISBLANK(Values!E140),"",IF(Values!J140, Values!$B$4, Values!$B$5))</f>
        <v/>
      </c>
      <c r="L141" s="28" t="str">
        <f>IF(ISBLANK(Values!E140),"",Values!$B$18)</f>
        <v/>
      </c>
      <c r="M141" s="28" t="str">
        <f>IF(ISBLANK(Values!E140),"",Values!$M140)</f>
        <v/>
      </c>
      <c r="N141" s="28" t="str">
        <f>IF(ISBLANK(Values!F140),"",Values!$N140)</f>
        <v/>
      </c>
      <c r="O141" s="2" t="str">
        <f>IF(ISBLANK(Values!F140),"",Values!$O140)</f>
        <v/>
      </c>
      <c r="W141" s="30" t="str">
        <f>IF(ISBLANK(Values!E140),"","Child")</f>
        <v/>
      </c>
      <c r="X141" s="30" t="str">
        <f>IF(ISBLANK(Values!E140),"",Values!$B$13)</f>
        <v/>
      </c>
      <c r="Y141" s="32" t="str">
        <f>IF(ISBLANK(Values!E140),"","Size-Color")</f>
        <v/>
      </c>
      <c r="Z141" s="30" t="str">
        <f>IF(ISBLANK(Values!E140),"","variation")</f>
        <v/>
      </c>
      <c r="AA141" s="2" t="str">
        <f>IF(ISBLANK(Values!E140),"",Values!$B$20)</f>
        <v/>
      </c>
      <c r="AB141" s="2" t="str">
        <f>IF(ISBLANK(Values!E140),"",Values!$B$29)</f>
        <v/>
      </c>
      <c r="AI141" s="35" t="str">
        <f>IF(ISBLANK(Values!E140),"",IF(Values!I140,Values!$B$23,Values!$B$33))</f>
        <v/>
      </c>
      <c r="AJ141" s="33"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8" t="str">
        <f>IF(ISBLANK(Values!E140),"",Values!H140)</f>
        <v/>
      </c>
      <c r="AV141" s="2" t="str">
        <f>IF(ISBLANK(Values!E140),"",IF(Values!J140,"Backlit", "Non-Backlit"))</f>
        <v/>
      </c>
      <c r="BE141" s="2" t="str">
        <f>IF(ISBLANK(Values!E140),"","Professional Audience")</f>
        <v/>
      </c>
      <c r="BF141" s="2" t="str">
        <f>IF(ISBLANK(Values!E140),"","Consumer Audience")</f>
        <v/>
      </c>
      <c r="BG141" s="2" t="str">
        <f>IF(ISBLANK(Values!E140),"","Adults")</f>
        <v/>
      </c>
      <c r="BH141" s="2"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2" t="str">
        <f>IF(ISBLANK(Values!E140),"",Values!$B$7)</f>
        <v/>
      </c>
      <c r="CQ141" s="2" t="str">
        <f>IF(ISBLANK(Values!E140),"",Values!$B$8)</f>
        <v/>
      </c>
      <c r="CR141" s="2"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 t="str">
        <f>IF(ISBLANK(Values!E140),"","Parts")</f>
        <v/>
      </c>
      <c r="DP141" s="2" t="str">
        <f>IF(ISBLANK(Values!E140),"",Values!$B$31)</f>
        <v/>
      </c>
      <c r="EI141" s="2" t="str">
        <f>IF(ISBLANK(Values!E140),"",Values!$B$31)</f>
        <v/>
      </c>
      <c r="ES141" s="2" t="str">
        <f>IF(ISBLANK(Values!E140),"","Amazon Tellus UPS")</f>
        <v/>
      </c>
      <c r="EV141" s="2" t="str">
        <f>IF(ISBLANK(Values!E140),"","New")</f>
        <v/>
      </c>
      <c r="FE141" s="2" t="str">
        <f>IF(ISBLANK(Values!E140),"","3")</f>
        <v/>
      </c>
      <c r="FH141" s="2" t="str">
        <f>IF(ISBLANK(Values!E140),"","FALSE")</f>
        <v/>
      </c>
      <c r="FI141" s="2" t="str">
        <f>IF(ISBLANK(Values!E140),"","FALSE")</f>
        <v/>
      </c>
      <c r="FJ141" s="2" t="str">
        <f>IF(ISBLANK(Values!E140),"","FALSE")</f>
        <v/>
      </c>
      <c r="FM141" s="2" t="str">
        <f>IF(ISBLANK(Values!E140),"","1")</f>
        <v/>
      </c>
      <c r="FO141" s="28"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 t="str">
        <f>IF(ISBLANK(Values!E141),"",IF(Values!$B$37="EU","computercomponent","computer"))</f>
        <v/>
      </c>
      <c r="B142" s="34" t="str">
        <f>IF(ISBLANK(Values!E141),"",Values!F141)</f>
        <v/>
      </c>
      <c r="C142" s="30" t="str">
        <f>IF(ISBLANK(Values!E141),"","TellusRem")</f>
        <v/>
      </c>
      <c r="D142" s="29" t="str">
        <f>IF(ISBLANK(Values!E141),"",Values!E141)</f>
        <v/>
      </c>
      <c r="E142" s="2" t="str">
        <f>IF(ISBLANK(Values!E141),"","EAN")</f>
        <v/>
      </c>
      <c r="F142" s="28" t="str">
        <f>IF(ISBLANK(Values!E141),"",IF(Values!J141, SUBSTITUTE(Values!$B$1, "{language}", Values!H141) &amp; " " &amp;Values!$B$3, SUBSTITUTE(Values!$B$2, "{language}", Values!$H141) &amp; " " &amp;Values!$B$3))</f>
        <v/>
      </c>
      <c r="G142" s="30" t="str">
        <f>IF(ISBLANK(Values!E141),"","TellusRem")</f>
        <v/>
      </c>
      <c r="H142" s="2" t="str">
        <f>IF(ISBLANK(Values!E141),"",Values!$B$16)</f>
        <v/>
      </c>
      <c r="I142" s="2" t="str">
        <f>IF(ISBLANK(Values!E141),"","4730574031")</f>
        <v/>
      </c>
      <c r="J142" s="32" t="str">
        <f>IF(ISBLANK(Values!E141),"",Values!F141 )</f>
        <v/>
      </c>
      <c r="K142" s="28" t="str">
        <f>IF(ISBLANK(Values!E141),"",IF(Values!J141, Values!$B$4, Values!$B$5))</f>
        <v/>
      </c>
      <c r="L142" s="28" t="str">
        <f>IF(ISBLANK(Values!E141),"",Values!$B$18)</f>
        <v/>
      </c>
      <c r="M142" s="28" t="str">
        <f>IF(ISBLANK(Values!E141),"",Values!$M141)</f>
        <v/>
      </c>
      <c r="N142" s="28" t="str">
        <f>IF(ISBLANK(Values!F141),"",Values!$N141)</f>
        <v/>
      </c>
      <c r="O142" s="2" t="str">
        <f>IF(ISBLANK(Values!F141),"",Values!$O141)</f>
        <v/>
      </c>
      <c r="W142" s="30" t="str">
        <f>IF(ISBLANK(Values!E141),"","Child")</f>
        <v/>
      </c>
      <c r="X142" s="30" t="str">
        <f>IF(ISBLANK(Values!E141),"",Values!$B$13)</f>
        <v/>
      </c>
      <c r="Y142" s="32" t="str">
        <f>IF(ISBLANK(Values!E141),"","Size-Color")</f>
        <v/>
      </c>
      <c r="Z142" s="30" t="str">
        <f>IF(ISBLANK(Values!E141),"","variation")</f>
        <v/>
      </c>
      <c r="AA142" s="2" t="str">
        <f>IF(ISBLANK(Values!E141),"",Values!$B$20)</f>
        <v/>
      </c>
      <c r="AB142" s="2" t="str">
        <f>IF(ISBLANK(Values!E141),"",Values!$B$29)</f>
        <v/>
      </c>
      <c r="AI142" s="35" t="str">
        <f>IF(ISBLANK(Values!E141),"",IF(Values!I141,Values!$B$23,Values!$B$33))</f>
        <v/>
      </c>
      <c r="AJ142" s="33"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8" t="str">
        <f>IF(ISBLANK(Values!E141),"",Values!H141)</f>
        <v/>
      </c>
      <c r="AV142" s="2" t="str">
        <f>IF(ISBLANK(Values!E141),"",IF(Values!J141,"Backlit", "Non-Backlit"))</f>
        <v/>
      </c>
      <c r="BE142" s="2" t="str">
        <f>IF(ISBLANK(Values!E141),"","Professional Audience")</f>
        <v/>
      </c>
      <c r="BF142" s="2" t="str">
        <f>IF(ISBLANK(Values!E141),"","Consumer Audience")</f>
        <v/>
      </c>
      <c r="BG142" s="2" t="str">
        <f>IF(ISBLANK(Values!E141),"","Adults")</f>
        <v/>
      </c>
      <c r="BH142" s="2"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2" t="str">
        <f>IF(ISBLANK(Values!E141),"",Values!$B$7)</f>
        <v/>
      </c>
      <c r="CQ142" s="2" t="str">
        <f>IF(ISBLANK(Values!E141),"",Values!$B$8)</f>
        <v/>
      </c>
      <c r="CR142" s="2"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 t="str">
        <f>IF(ISBLANK(Values!E141),"","Parts")</f>
        <v/>
      </c>
      <c r="DP142" s="2" t="str">
        <f>IF(ISBLANK(Values!E141),"",Values!$B$31)</f>
        <v/>
      </c>
      <c r="EI142" s="2" t="str">
        <f>IF(ISBLANK(Values!E141),"",Values!$B$31)</f>
        <v/>
      </c>
      <c r="ES142" s="2" t="str">
        <f>IF(ISBLANK(Values!E141),"","Amazon Tellus UPS")</f>
        <v/>
      </c>
      <c r="EV142" s="2" t="str">
        <f>IF(ISBLANK(Values!E141),"","New")</f>
        <v/>
      </c>
      <c r="FE142" s="2" t="str">
        <f>IF(ISBLANK(Values!E141),"","3")</f>
        <v/>
      </c>
      <c r="FH142" s="2" t="str">
        <f>IF(ISBLANK(Values!E141),"","FALSE")</f>
        <v/>
      </c>
      <c r="FI142" s="2" t="str">
        <f>IF(ISBLANK(Values!E141),"","FALSE")</f>
        <v/>
      </c>
      <c r="FJ142" s="2" t="str">
        <f>IF(ISBLANK(Values!E141),"","FALSE")</f>
        <v/>
      </c>
      <c r="FM142" s="2" t="str">
        <f>IF(ISBLANK(Values!E141),"","1")</f>
        <v/>
      </c>
      <c r="FO142" s="28"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 t="str">
        <f>IF(ISBLANK(Values!E142),"",IF(Values!$B$37="EU","computercomponent","computer"))</f>
        <v/>
      </c>
      <c r="B143" s="34" t="str">
        <f>IF(ISBLANK(Values!E142),"",Values!F142)</f>
        <v/>
      </c>
      <c r="C143" s="30" t="str">
        <f>IF(ISBLANK(Values!E142),"","TellusRem")</f>
        <v/>
      </c>
      <c r="D143" s="29" t="str">
        <f>IF(ISBLANK(Values!E142),"",Values!E142)</f>
        <v/>
      </c>
      <c r="E143" s="2" t="str">
        <f>IF(ISBLANK(Values!E142),"","EAN")</f>
        <v/>
      </c>
      <c r="F143" s="28" t="str">
        <f>IF(ISBLANK(Values!E142),"",IF(Values!J142, SUBSTITUTE(Values!$B$1, "{language}", Values!H142) &amp; " " &amp;Values!$B$3, SUBSTITUTE(Values!$B$2, "{language}", Values!$H142) &amp; " " &amp;Values!$B$3))</f>
        <v/>
      </c>
      <c r="G143" s="30" t="str">
        <f>IF(ISBLANK(Values!E142),"","TellusRem")</f>
        <v/>
      </c>
      <c r="H143" s="2" t="str">
        <f>IF(ISBLANK(Values!E142),"",Values!$B$16)</f>
        <v/>
      </c>
      <c r="I143" s="2" t="str">
        <f>IF(ISBLANK(Values!E142),"","4730574031")</f>
        <v/>
      </c>
      <c r="J143" s="32" t="str">
        <f>IF(ISBLANK(Values!E142),"",Values!F142 )</f>
        <v/>
      </c>
      <c r="K143" s="28" t="str">
        <f>IF(ISBLANK(Values!E142),"",IF(Values!J142, Values!$B$4, Values!$B$5))</f>
        <v/>
      </c>
      <c r="L143" s="28" t="str">
        <f>IF(ISBLANK(Values!E142),"",Values!$B$18)</f>
        <v/>
      </c>
      <c r="M143" s="28" t="str">
        <f>IF(ISBLANK(Values!E142),"",Values!$M142)</f>
        <v/>
      </c>
      <c r="N143" s="28" t="str">
        <f>IF(ISBLANK(Values!F142),"",Values!$N142)</f>
        <v/>
      </c>
      <c r="O143" s="2" t="str">
        <f>IF(ISBLANK(Values!F142),"",Values!$O142)</f>
        <v/>
      </c>
      <c r="W143" s="30" t="str">
        <f>IF(ISBLANK(Values!E142),"","Child")</f>
        <v/>
      </c>
      <c r="X143" s="30" t="str">
        <f>IF(ISBLANK(Values!E142),"",Values!$B$13)</f>
        <v/>
      </c>
      <c r="Y143" s="32" t="str">
        <f>IF(ISBLANK(Values!E142),"","Size-Color")</f>
        <v/>
      </c>
      <c r="Z143" s="30" t="str">
        <f>IF(ISBLANK(Values!E142),"","variation")</f>
        <v/>
      </c>
      <c r="AA143" s="2" t="str">
        <f>IF(ISBLANK(Values!E142),"",Values!$B$20)</f>
        <v/>
      </c>
      <c r="AB143" s="2" t="str">
        <f>IF(ISBLANK(Values!E142),"",Values!$B$29)</f>
        <v/>
      </c>
      <c r="AI143" s="35" t="str">
        <f>IF(ISBLANK(Values!E142),"",IF(Values!I142,Values!$B$23,Values!$B$33))</f>
        <v/>
      </c>
      <c r="AJ143" s="33"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8" t="str">
        <f>IF(ISBLANK(Values!E142),"",Values!H142)</f>
        <v/>
      </c>
      <c r="AV143" s="2" t="str">
        <f>IF(ISBLANK(Values!E142),"",IF(Values!J142,"Backlit", "Non-Backlit"))</f>
        <v/>
      </c>
      <c r="BE143" s="2" t="str">
        <f>IF(ISBLANK(Values!E142),"","Professional Audience")</f>
        <v/>
      </c>
      <c r="BF143" s="2" t="str">
        <f>IF(ISBLANK(Values!E142),"","Consumer Audience")</f>
        <v/>
      </c>
      <c r="BG143" s="2" t="str">
        <f>IF(ISBLANK(Values!E142),"","Adults")</f>
        <v/>
      </c>
      <c r="BH143" s="2"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2" t="str">
        <f>IF(ISBLANK(Values!E142),"",Values!$B$7)</f>
        <v/>
      </c>
      <c r="CQ143" s="2" t="str">
        <f>IF(ISBLANK(Values!E142),"",Values!$B$8)</f>
        <v/>
      </c>
      <c r="CR143" s="2"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 t="str">
        <f>IF(ISBLANK(Values!E142),"","Parts")</f>
        <v/>
      </c>
      <c r="DP143" s="2" t="str">
        <f>IF(ISBLANK(Values!E142),"",Values!$B$31)</f>
        <v/>
      </c>
      <c r="EI143" s="2" t="str">
        <f>IF(ISBLANK(Values!E142),"",Values!$B$31)</f>
        <v/>
      </c>
      <c r="ES143" s="2" t="str">
        <f>IF(ISBLANK(Values!E142),"","Amazon Tellus UPS")</f>
        <v/>
      </c>
      <c r="EV143" s="2" t="str">
        <f>IF(ISBLANK(Values!E142),"","New")</f>
        <v/>
      </c>
      <c r="FE143" s="2" t="str">
        <f>IF(ISBLANK(Values!E142),"","3")</f>
        <v/>
      </c>
      <c r="FH143" s="2" t="str">
        <f>IF(ISBLANK(Values!E142),"","FALSE")</f>
        <v/>
      </c>
      <c r="FI143" s="2" t="str">
        <f>IF(ISBLANK(Values!E142),"","FALSE")</f>
        <v/>
      </c>
      <c r="FJ143" s="2" t="str">
        <f>IF(ISBLANK(Values!E142),"","FALSE")</f>
        <v/>
      </c>
      <c r="FM143" s="2" t="str">
        <f>IF(ISBLANK(Values!E142),"","1")</f>
        <v/>
      </c>
      <c r="FO143" s="28"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 t="str">
        <f>IF(ISBLANK(Values!E143),"",IF(Values!$B$37="EU","computercomponent","computer"))</f>
        <v/>
      </c>
      <c r="B144" s="34" t="str">
        <f>IF(ISBLANK(Values!E143),"",Values!F143)</f>
        <v/>
      </c>
      <c r="C144" s="30" t="str">
        <f>IF(ISBLANK(Values!E143),"","TellusRem")</f>
        <v/>
      </c>
      <c r="D144" s="29" t="str">
        <f>IF(ISBLANK(Values!E143),"",Values!E143)</f>
        <v/>
      </c>
      <c r="E144" s="2" t="str">
        <f>IF(ISBLANK(Values!E143),"","EAN")</f>
        <v/>
      </c>
      <c r="F144" s="28" t="str">
        <f>IF(ISBLANK(Values!E143),"",IF(Values!J143, SUBSTITUTE(Values!$B$1, "{language}", Values!H143) &amp; " " &amp;Values!$B$3, SUBSTITUTE(Values!$B$2, "{language}", Values!$H143) &amp; " " &amp;Values!$B$3))</f>
        <v/>
      </c>
      <c r="G144" s="30" t="str">
        <f>IF(ISBLANK(Values!E143),"","TellusRem")</f>
        <v/>
      </c>
      <c r="H144" s="2" t="str">
        <f>IF(ISBLANK(Values!E143),"",Values!$B$16)</f>
        <v/>
      </c>
      <c r="I144" s="2" t="str">
        <f>IF(ISBLANK(Values!E143),"","4730574031")</f>
        <v/>
      </c>
      <c r="J144" s="32" t="str">
        <f>IF(ISBLANK(Values!E143),"",Values!F143 )</f>
        <v/>
      </c>
      <c r="K144" s="28" t="str">
        <f>IF(ISBLANK(Values!E143),"",IF(Values!J143, Values!$B$4, Values!$B$5))</f>
        <v/>
      </c>
      <c r="L144" s="28" t="str">
        <f>IF(ISBLANK(Values!E143),"",Values!$B$18)</f>
        <v/>
      </c>
      <c r="M144" s="28" t="str">
        <f>IF(ISBLANK(Values!E143),"",Values!$M143)</f>
        <v/>
      </c>
      <c r="N144" s="28" t="str">
        <f>IF(ISBLANK(Values!F143),"",Values!$N143)</f>
        <v/>
      </c>
      <c r="O144" s="2" t="str">
        <f>IF(ISBLANK(Values!F143),"",Values!$O143)</f>
        <v/>
      </c>
      <c r="W144" s="30" t="str">
        <f>IF(ISBLANK(Values!E143),"","Child")</f>
        <v/>
      </c>
      <c r="X144" s="30" t="str">
        <f>IF(ISBLANK(Values!E143),"",Values!$B$13)</f>
        <v/>
      </c>
      <c r="Y144" s="32" t="str">
        <f>IF(ISBLANK(Values!E143),"","Size-Color")</f>
        <v/>
      </c>
      <c r="Z144" s="30" t="str">
        <f>IF(ISBLANK(Values!E143),"","variation")</f>
        <v/>
      </c>
      <c r="AA144" s="2" t="str">
        <f>IF(ISBLANK(Values!E143),"",Values!$B$20)</f>
        <v/>
      </c>
      <c r="AB144" s="2" t="str">
        <f>IF(ISBLANK(Values!E143),"",Values!$B$29)</f>
        <v/>
      </c>
      <c r="AI144" s="35" t="str">
        <f>IF(ISBLANK(Values!E143),"",IF(Values!I143,Values!$B$23,Values!$B$33))</f>
        <v/>
      </c>
      <c r="AJ144" s="33"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8" t="str">
        <f>IF(ISBLANK(Values!E143),"",Values!H143)</f>
        <v/>
      </c>
      <c r="AV144" s="2" t="str">
        <f>IF(ISBLANK(Values!E143),"",IF(Values!J143,"Backlit", "Non-Backlit"))</f>
        <v/>
      </c>
      <c r="BE144" s="2" t="str">
        <f>IF(ISBLANK(Values!E143),"","Professional Audience")</f>
        <v/>
      </c>
      <c r="BF144" s="2" t="str">
        <f>IF(ISBLANK(Values!E143),"","Consumer Audience")</f>
        <v/>
      </c>
      <c r="BG144" s="2" t="str">
        <f>IF(ISBLANK(Values!E143),"","Adults")</f>
        <v/>
      </c>
      <c r="BH144" s="2"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2" t="str">
        <f>IF(ISBLANK(Values!E143),"",Values!$B$7)</f>
        <v/>
      </c>
      <c r="CQ144" s="2" t="str">
        <f>IF(ISBLANK(Values!E143),"",Values!$B$8)</f>
        <v/>
      </c>
      <c r="CR144" s="2"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 t="str">
        <f>IF(ISBLANK(Values!E143),"","Parts")</f>
        <v/>
      </c>
      <c r="DP144" s="2" t="str">
        <f>IF(ISBLANK(Values!E143),"",Values!$B$31)</f>
        <v/>
      </c>
      <c r="EI144" s="2" t="str">
        <f>IF(ISBLANK(Values!E143),"",Values!$B$31)</f>
        <v/>
      </c>
      <c r="ES144" s="2" t="str">
        <f>IF(ISBLANK(Values!E143),"","Amazon Tellus UPS")</f>
        <v/>
      </c>
      <c r="EV144" s="2" t="str">
        <f>IF(ISBLANK(Values!E143),"","New")</f>
        <v/>
      </c>
      <c r="FE144" s="2" t="str">
        <f>IF(ISBLANK(Values!E143),"","3")</f>
        <v/>
      </c>
      <c r="FH144" s="2" t="str">
        <f>IF(ISBLANK(Values!E143),"","FALSE")</f>
        <v/>
      </c>
      <c r="FI144" s="2" t="str">
        <f>IF(ISBLANK(Values!E143),"","FALSE")</f>
        <v/>
      </c>
      <c r="FJ144" s="2" t="str">
        <f>IF(ISBLANK(Values!E143),"","FALSE")</f>
        <v/>
      </c>
      <c r="FM144" s="2" t="str">
        <f>IF(ISBLANK(Values!E143),"","1")</f>
        <v/>
      </c>
      <c r="FO144" s="28"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 t="str">
        <f>IF(ISBLANK(Values!E144),"",IF(Values!$B$37="EU","computercomponent","computer"))</f>
        <v/>
      </c>
      <c r="B145" s="34" t="str">
        <f>IF(ISBLANK(Values!E144),"",Values!F144)</f>
        <v/>
      </c>
      <c r="C145" s="30" t="str">
        <f>IF(ISBLANK(Values!E144),"","TellusRem")</f>
        <v/>
      </c>
      <c r="D145" s="29" t="str">
        <f>IF(ISBLANK(Values!E144),"",Values!E144)</f>
        <v/>
      </c>
      <c r="E145" s="2" t="str">
        <f>IF(ISBLANK(Values!E144),"","EAN")</f>
        <v/>
      </c>
      <c r="F145" s="28" t="str">
        <f>IF(ISBLANK(Values!E144),"",IF(Values!J144, SUBSTITUTE(Values!$B$1, "{language}", Values!H144) &amp; " " &amp;Values!$B$3, SUBSTITUTE(Values!$B$2, "{language}", Values!$H144) &amp; " " &amp;Values!$B$3))</f>
        <v/>
      </c>
      <c r="G145" s="30" t="str">
        <f>IF(ISBLANK(Values!E144),"","TellusRem")</f>
        <v/>
      </c>
      <c r="H145" s="2" t="str">
        <f>IF(ISBLANK(Values!E144),"",Values!$B$16)</f>
        <v/>
      </c>
      <c r="I145" s="2" t="str">
        <f>IF(ISBLANK(Values!E144),"","4730574031")</f>
        <v/>
      </c>
      <c r="J145" s="32" t="str">
        <f>IF(ISBLANK(Values!E144),"",Values!F144 )</f>
        <v/>
      </c>
      <c r="K145" s="28" t="str">
        <f>IF(ISBLANK(Values!E144),"",IF(Values!J144, Values!$B$4, Values!$B$5))</f>
        <v/>
      </c>
      <c r="L145" s="28" t="str">
        <f>IF(ISBLANK(Values!E144),"",Values!$B$18)</f>
        <v/>
      </c>
      <c r="M145" s="28" t="str">
        <f>IF(ISBLANK(Values!E144),"",Values!$M144)</f>
        <v/>
      </c>
      <c r="N145" s="28" t="str">
        <f>IF(ISBLANK(Values!F144),"",Values!$N144)</f>
        <v/>
      </c>
      <c r="O145" s="2" t="str">
        <f>IF(ISBLANK(Values!F144),"",Values!$O144)</f>
        <v/>
      </c>
      <c r="W145" s="30" t="str">
        <f>IF(ISBLANK(Values!E144),"","Child")</f>
        <v/>
      </c>
      <c r="X145" s="30" t="str">
        <f>IF(ISBLANK(Values!E144),"",Values!$B$13)</f>
        <v/>
      </c>
      <c r="Y145" s="32" t="str">
        <f>IF(ISBLANK(Values!E144),"","Size-Color")</f>
        <v/>
      </c>
      <c r="Z145" s="30" t="str">
        <f>IF(ISBLANK(Values!E144),"","variation")</f>
        <v/>
      </c>
      <c r="AA145" s="2" t="str">
        <f>IF(ISBLANK(Values!E144),"",Values!$B$20)</f>
        <v/>
      </c>
      <c r="AB145" s="2" t="str">
        <f>IF(ISBLANK(Values!E144),"",Values!$B$29)</f>
        <v/>
      </c>
      <c r="AI145" s="35" t="str">
        <f>IF(ISBLANK(Values!E144),"",IF(Values!I144,Values!$B$23,Values!$B$33))</f>
        <v/>
      </c>
      <c r="AJ145" s="33"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8" t="str">
        <f>IF(ISBLANK(Values!E144),"",Values!H144)</f>
        <v/>
      </c>
      <c r="AV145" s="2" t="str">
        <f>IF(ISBLANK(Values!E144),"",IF(Values!J144,"Backlit", "Non-Backlit"))</f>
        <v/>
      </c>
      <c r="BE145" s="2" t="str">
        <f>IF(ISBLANK(Values!E144),"","Professional Audience")</f>
        <v/>
      </c>
      <c r="BF145" s="2" t="str">
        <f>IF(ISBLANK(Values!E144),"","Consumer Audience")</f>
        <v/>
      </c>
      <c r="BG145" s="2" t="str">
        <f>IF(ISBLANK(Values!E144),"","Adults")</f>
        <v/>
      </c>
      <c r="BH145" s="2"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2" t="str">
        <f>IF(ISBLANK(Values!E144),"",Values!$B$7)</f>
        <v/>
      </c>
      <c r="CQ145" s="2" t="str">
        <f>IF(ISBLANK(Values!E144),"",Values!$B$8)</f>
        <v/>
      </c>
      <c r="CR145" s="2"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 t="str">
        <f>IF(ISBLANK(Values!E144),"","Parts")</f>
        <v/>
      </c>
      <c r="DP145" s="2" t="str">
        <f>IF(ISBLANK(Values!E144),"",Values!$B$31)</f>
        <v/>
      </c>
      <c r="EI145" s="2" t="str">
        <f>IF(ISBLANK(Values!E144),"",Values!$B$31)</f>
        <v/>
      </c>
      <c r="ES145" s="2" t="str">
        <f>IF(ISBLANK(Values!E144),"","Amazon Tellus UPS")</f>
        <v/>
      </c>
      <c r="EV145" s="2" t="str">
        <f>IF(ISBLANK(Values!E144),"","New")</f>
        <v/>
      </c>
      <c r="FE145" s="2" t="str">
        <f>IF(ISBLANK(Values!E144),"","3")</f>
        <v/>
      </c>
      <c r="FH145" s="2" t="str">
        <f>IF(ISBLANK(Values!E144),"","FALSE")</f>
        <v/>
      </c>
      <c r="FI145" s="2" t="str">
        <f>IF(ISBLANK(Values!E144),"","FALSE")</f>
        <v/>
      </c>
      <c r="FJ145" s="2" t="str">
        <f>IF(ISBLANK(Values!E144),"","FALSE")</f>
        <v/>
      </c>
      <c r="FM145" s="2" t="str">
        <f>IF(ISBLANK(Values!E144),"","1")</f>
        <v/>
      </c>
      <c r="FO145" s="28"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 t="str">
        <f>IF(ISBLANK(Values!E145),"",IF(Values!$B$37="EU","computercomponent","computer"))</f>
        <v/>
      </c>
      <c r="B146" s="34" t="str">
        <f>IF(ISBLANK(Values!E145),"",Values!F145)</f>
        <v/>
      </c>
      <c r="C146" s="30" t="str">
        <f>IF(ISBLANK(Values!E145),"","TellusRem")</f>
        <v/>
      </c>
      <c r="D146" s="29" t="str">
        <f>IF(ISBLANK(Values!E145),"",Values!E145)</f>
        <v/>
      </c>
      <c r="E146" s="2" t="str">
        <f>IF(ISBLANK(Values!E145),"","EAN")</f>
        <v/>
      </c>
      <c r="F146" s="28" t="str">
        <f>IF(ISBLANK(Values!E145),"",IF(Values!J145, SUBSTITUTE(Values!$B$1, "{language}", Values!H145) &amp; " " &amp;Values!$B$3, SUBSTITUTE(Values!$B$2, "{language}", Values!$H145) &amp; " " &amp;Values!$B$3))</f>
        <v/>
      </c>
      <c r="G146" s="30" t="str">
        <f>IF(ISBLANK(Values!E145),"","TellusRem")</f>
        <v/>
      </c>
      <c r="H146" s="2" t="str">
        <f>IF(ISBLANK(Values!E145),"",Values!$B$16)</f>
        <v/>
      </c>
      <c r="I146" s="2" t="str">
        <f>IF(ISBLANK(Values!E145),"","4730574031")</f>
        <v/>
      </c>
      <c r="J146" s="32" t="str">
        <f>IF(ISBLANK(Values!E145),"",Values!F145 )</f>
        <v/>
      </c>
      <c r="K146" s="28" t="str">
        <f>IF(ISBLANK(Values!E145),"",IF(Values!J145, Values!$B$4, Values!$B$5))</f>
        <v/>
      </c>
      <c r="L146" s="28" t="str">
        <f>IF(ISBLANK(Values!E145),"",Values!$B$18)</f>
        <v/>
      </c>
      <c r="M146" s="28" t="str">
        <f>IF(ISBLANK(Values!E145),"",Values!$M145)</f>
        <v/>
      </c>
      <c r="N146" s="28" t="str">
        <f>IF(ISBLANK(Values!F145),"",Values!$N145)</f>
        <v/>
      </c>
      <c r="O146" s="2" t="str">
        <f>IF(ISBLANK(Values!F145),"",Values!$O145)</f>
        <v/>
      </c>
      <c r="W146" s="30" t="str">
        <f>IF(ISBLANK(Values!E145),"","Child")</f>
        <v/>
      </c>
      <c r="X146" s="30" t="str">
        <f>IF(ISBLANK(Values!E145),"",Values!$B$13)</f>
        <v/>
      </c>
      <c r="Y146" s="32" t="str">
        <f>IF(ISBLANK(Values!E145),"","Size-Color")</f>
        <v/>
      </c>
      <c r="Z146" s="30" t="str">
        <f>IF(ISBLANK(Values!E145),"","variation")</f>
        <v/>
      </c>
      <c r="AA146" s="2" t="str">
        <f>IF(ISBLANK(Values!E145),"",Values!$B$20)</f>
        <v/>
      </c>
      <c r="AB146" s="2" t="str">
        <f>IF(ISBLANK(Values!E145),"",Values!$B$29)</f>
        <v/>
      </c>
      <c r="AI146" s="35" t="str">
        <f>IF(ISBLANK(Values!E145),"",IF(Values!I145,Values!$B$23,Values!$B$33))</f>
        <v/>
      </c>
      <c r="AJ146" s="33"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8" t="str">
        <f>IF(ISBLANK(Values!E145),"",Values!H145)</f>
        <v/>
      </c>
      <c r="AV146" s="2" t="str">
        <f>IF(ISBLANK(Values!E145),"",IF(Values!J145,"Backlit", "Non-Backlit"))</f>
        <v/>
      </c>
      <c r="BE146" s="2" t="str">
        <f>IF(ISBLANK(Values!E145),"","Professional Audience")</f>
        <v/>
      </c>
      <c r="BF146" s="2" t="str">
        <f>IF(ISBLANK(Values!E145),"","Consumer Audience")</f>
        <v/>
      </c>
      <c r="BG146" s="2" t="str">
        <f>IF(ISBLANK(Values!E145),"","Adults")</f>
        <v/>
      </c>
      <c r="BH146" s="2"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2" t="str">
        <f>IF(ISBLANK(Values!E145),"",Values!$B$7)</f>
        <v/>
      </c>
      <c r="CQ146" s="2" t="str">
        <f>IF(ISBLANK(Values!E145),"",Values!$B$8)</f>
        <v/>
      </c>
      <c r="CR146" s="2"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 t="str">
        <f>IF(ISBLANK(Values!E145),"","Parts")</f>
        <v/>
      </c>
      <c r="DP146" s="2" t="str">
        <f>IF(ISBLANK(Values!E145),"",Values!$B$31)</f>
        <v/>
      </c>
      <c r="EI146" s="2" t="str">
        <f>IF(ISBLANK(Values!E145),"",Values!$B$31)</f>
        <v/>
      </c>
      <c r="ES146" s="2" t="str">
        <f>IF(ISBLANK(Values!E145),"","Amazon Tellus UPS")</f>
        <v/>
      </c>
      <c r="EV146" s="2" t="str">
        <f>IF(ISBLANK(Values!E145),"","New")</f>
        <v/>
      </c>
      <c r="FE146" s="2" t="str">
        <f>IF(ISBLANK(Values!E145),"","3")</f>
        <v/>
      </c>
      <c r="FH146" s="2" t="str">
        <f>IF(ISBLANK(Values!E145),"","FALSE")</f>
        <v/>
      </c>
      <c r="FI146" s="2" t="str">
        <f>IF(ISBLANK(Values!E145),"","FALSE")</f>
        <v/>
      </c>
      <c r="FJ146" s="2" t="str">
        <f>IF(ISBLANK(Values!E145),"","FALSE")</f>
        <v/>
      </c>
      <c r="FM146" s="2" t="str">
        <f>IF(ISBLANK(Values!E145),"","1")</f>
        <v/>
      </c>
      <c r="FO146" s="28"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 t="str">
        <f>IF(ISBLANK(Values!E146),"",IF(Values!$B$37="EU","computercomponent","computer"))</f>
        <v/>
      </c>
      <c r="B147" s="34" t="str">
        <f>IF(ISBLANK(Values!E146),"",Values!F146)</f>
        <v/>
      </c>
      <c r="C147" s="30" t="str">
        <f>IF(ISBLANK(Values!E146),"","TellusRem")</f>
        <v/>
      </c>
      <c r="D147" s="29" t="str">
        <f>IF(ISBLANK(Values!E146),"",Values!E146)</f>
        <v/>
      </c>
      <c r="E147" s="2" t="str">
        <f>IF(ISBLANK(Values!E146),"","EAN")</f>
        <v/>
      </c>
      <c r="F147" s="28" t="str">
        <f>IF(ISBLANK(Values!E146),"",IF(Values!J146, SUBSTITUTE(Values!$B$1, "{language}", Values!H146) &amp; " " &amp;Values!$B$3, SUBSTITUTE(Values!$B$2, "{language}", Values!$H146) &amp; " " &amp;Values!$B$3))</f>
        <v/>
      </c>
      <c r="G147" s="30" t="str">
        <f>IF(ISBLANK(Values!E146),"","TellusRem")</f>
        <v/>
      </c>
      <c r="H147" s="2" t="str">
        <f>IF(ISBLANK(Values!E146),"",Values!$B$16)</f>
        <v/>
      </c>
      <c r="I147" s="2" t="str">
        <f>IF(ISBLANK(Values!E146),"","4730574031")</f>
        <v/>
      </c>
      <c r="J147" s="32" t="str">
        <f>IF(ISBLANK(Values!E146),"",Values!F146 )</f>
        <v/>
      </c>
      <c r="K147" s="28" t="str">
        <f>IF(ISBLANK(Values!E146),"",IF(Values!J146, Values!$B$4, Values!$B$5))</f>
        <v/>
      </c>
      <c r="L147" s="28" t="str">
        <f>IF(ISBLANK(Values!E146),"",Values!$B$18)</f>
        <v/>
      </c>
      <c r="M147" s="28" t="str">
        <f>IF(ISBLANK(Values!E146),"",Values!$M146)</f>
        <v/>
      </c>
      <c r="N147" s="28" t="str">
        <f>IF(ISBLANK(Values!F146),"",Values!$N146)</f>
        <v/>
      </c>
      <c r="O147" s="2" t="str">
        <f>IF(ISBLANK(Values!F146),"",Values!$O146)</f>
        <v/>
      </c>
      <c r="W147" s="30" t="str">
        <f>IF(ISBLANK(Values!E146),"","Child")</f>
        <v/>
      </c>
      <c r="X147" s="30" t="str">
        <f>IF(ISBLANK(Values!E146),"",Values!$B$13)</f>
        <v/>
      </c>
      <c r="Y147" s="32" t="str">
        <f>IF(ISBLANK(Values!E146),"","Size-Color")</f>
        <v/>
      </c>
      <c r="Z147" s="30" t="str">
        <f>IF(ISBLANK(Values!E146),"","variation")</f>
        <v/>
      </c>
      <c r="AA147" s="2" t="str">
        <f>IF(ISBLANK(Values!E146),"",Values!$B$20)</f>
        <v/>
      </c>
      <c r="AB147" s="2" t="str">
        <f>IF(ISBLANK(Values!E146),"",Values!$B$29)</f>
        <v/>
      </c>
      <c r="AI147" s="35" t="str">
        <f>IF(ISBLANK(Values!E146),"",IF(Values!I146,Values!$B$23,Values!$B$33))</f>
        <v/>
      </c>
      <c r="AJ147" s="33"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8" t="str">
        <f>IF(ISBLANK(Values!E146),"",Values!H146)</f>
        <v/>
      </c>
      <c r="AV147" s="2" t="str">
        <f>IF(ISBLANK(Values!E146),"",IF(Values!J146,"Backlit", "Non-Backlit"))</f>
        <v/>
      </c>
      <c r="BE147" s="2" t="str">
        <f>IF(ISBLANK(Values!E146),"","Professional Audience")</f>
        <v/>
      </c>
      <c r="BF147" s="2" t="str">
        <f>IF(ISBLANK(Values!E146),"","Consumer Audience")</f>
        <v/>
      </c>
      <c r="BG147" s="2" t="str">
        <f>IF(ISBLANK(Values!E146),"","Adults")</f>
        <v/>
      </c>
      <c r="BH147" s="2"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2" t="str">
        <f>IF(ISBLANK(Values!E146),"",Values!$B$7)</f>
        <v/>
      </c>
      <c r="CQ147" s="2" t="str">
        <f>IF(ISBLANK(Values!E146),"",Values!$B$8)</f>
        <v/>
      </c>
      <c r="CR147" s="2"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 t="str">
        <f>IF(ISBLANK(Values!E146),"","Parts")</f>
        <v/>
      </c>
      <c r="DP147" s="2" t="str">
        <f>IF(ISBLANK(Values!E146),"",Values!$B$31)</f>
        <v/>
      </c>
      <c r="EI147" s="2" t="str">
        <f>IF(ISBLANK(Values!E146),"",Values!$B$31)</f>
        <v/>
      </c>
      <c r="ES147" s="2" t="str">
        <f>IF(ISBLANK(Values!E146),"","Amazon Tellus UPS")</f>
        <v/>
      </c>
      <c r="EV147" s="2" t="str">
        <f>IF(ISBLANK(Values!E146),"","New")</f>
        <v/>
      </c>
      <c r="FE147" s="2" t="str">
        <f>IF(ISBLANK(Values!E146),"","3")</f>
        <v/>
      </c>
      <c r="FH147" s="2" t="str">
        <f>IF(ISBLANK(Values!E146),"","FALSE")</f>
        <v/>
      </c>
      <c r="FI147" s="2" t="str">
        <f>IF(ISBLANK(Values!E146),"","FALSE")</f>
        <v/>
      </c>
      <c r="FJ147" s="2" t="str">
        <f>IF(ISBLANK(Values!E146),"","FALSE")</f>
        <v/>
      </c>
      <c r="FM147" s="2" t="str">
        <f>IF(ISBLANK(Values!E146),"","1")</f>
        <v/>
      </c>
      <c r="FO147" s="28"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 t="str">
        <f>IF(ISBLANK(Values!E147),"",IF(Values!$B$37="EU","computercomponent","computer"))</f>
        <v/>
      </c>
      <c r="B148" s="34" t="str">
        <f>IF(ISBLANK(Values!E147),"",Values!F147)</f>
        <v/>
      </c>
      <c r="C148" s="30" t="str">
        <f>IF(ISBLANK(Values!E147),"","TellusRem")</f>
        <v/>
      </c>
      <c r="D148" s="29" t="str">
        <f>IF(ISBLANK(Values!E147),"",Values!E147)</f>
        <v/>
      </c>
      <c r="E148" s="2" t="str">
        <f>IF(ISBLANK(Values!E147),"","EAN")</f>
        <v/>
      </c>
      <c r="F148" s="28" t="str">
        <f>IF(ISBLANK(Values!E147),"",IF(Values!J147, SUBSTITUTE(Values!$B$1, "{language}", Values!H147) &amp; " " &amp;Values!$B$3, SUBSTITUTE(Values!$B$2, "{language}", Values!$H147) &amp; " " &amp;Values!$B$3))</f>
        <v/>
      </c>
      <c r="G148" s="30" t="str">
        <f>IF(ISBLANK(Values!E147),"","TellusRem")</f>
        <v/>
      </c>
      <c r="H148" s="2" t="str">
        <f>IF(ISBLANK(Values!E147),"",Values!$B$16)</f>
        <v/>
      </c>
      <c r="I148" s="2" t="str">
        <f>IF(ISBLANK(Values!E147),"","4730574031")</f>
        <v/>
      </c>
      <c r="J148" s="32" t="str">
        <f>IF(ISBLANK(Values!E147),"",Values!F147 )</f>
        <v/>
      </c>
      <c r="K148" s="28" t="str">
        <f>IF(ISBLANK(Values!E147),"",IF(Values!J147, Values!$B$4, Values!$B$5))</f>
        <v/>
      </c>
      <c r="L148" s="28" t="str">
        <f>IF(ISBLANK(Values!E147),"",Values!$B$18)</f>
        <v/>
      </c>
      <c r="M148" s="28" t="str">
        <f>IF(ISBLANK(Values!E147),"",Values!$M147)</f>
        <v/>
      </c>
      <c r="N148" s="28" t="str">
        <f>IF(ISBLANK(Values!F147),"",Values!$N147)</f>
        <v/>
      </c>
      <c r="O148" s="2" t="str">
        <f>IF(ISBLANK(Values!F147),"",Values!$O147)</f>
        <v/>
      </c>
      <c r="W148" s="30" t="str">
        <f>IF(ISBLANK(Values!E147),"","Child")</f>
        <v/>
      </c>
      <c r="X148" s="30" t="str">
        <f>IF(ISBLANK(Values!E147),"",Values!$B$13)</f>
        <v/>
      </c>
      <c r="Y148" s="32" t="str">
        <f>IF(ISBLANK(Values!E147),"","Size-Color")</f>
        <v/>
      </c>
      <c r="Z148" s="30" t="str">
        <f>IF(ISBLANK(Values!E147),"","variation")</f>
        <v/>
      </c>
      <c r="AA148" s="2" t="str">
        <f>IF(ISBLANK(Values!E147),"",Values!$B$20)</f>
        <v/>
      </c>
      <c r="AB148" s="2" t="str">
        <f>IF(ISBLANK(Values!E147),"",Values!$B$29)</f>
        <v/>
      </c>
      <c r="AI148" s="35" t="str">
        <f>IF(ISBLANK(Values!E147),"",IF(Values!I147,Values!$B$23,Values!$B$33))</f>
        <v/>
      </c>
      <c r="AJ148" s="33"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8" t="str">
        <f>IF(ISBLANK(Values!E147),"",Values!H147)</f>
        <v/>
      </c>
      <c r="AV148" s="2" t="str">
        <f>IF(ISBLANK(Values!E147),"",IF(Values!J147,"Backlit", "Non-Backlit"))</f>
        <v/>
      </c>
      <c r="BE148" s="2" t="str">
        <f>IF(ISBLANK(Values!E147),"","Professional Audience")</f>
        <v/>
      </c>
      <c r="BF148" s="2" t="str">
        <f>IF(ISBLANK(Values!E147),"","Consumer Audience")</f>
        <v/>
      </c>
      <c r="BG148" s="2" t="str">
        <f>IF(ISBLANK(Values!E147),"","Adults")</f>
        <v/>
      </c>
      <c r="BH148" s="2"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2" t="str">
        <f>IF(ISBLANK(Values!E147),"",Values!$B$7)</f>
        <v/>
      </c>
      <c r="CQ148" s="2" t="str">
        <f>IF(ISBLANK(Values!E147),"",Values!$B$8)</f>
        <v/>
      </c>
      <c r="CR148" s="2"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 t="str">
        <f>IF(ISBLANK(Values!E147),"","Parts")</f>
        <v/>
      </c>
      <c r="DP148" s="2" t="str">
        <f>IF(ISBLANK(Values!E147),"",Values!$B$31)</f>
        <v/>
      </c>
      <c r="EI148" s="2" t="str">
        <f>IF(ISBLANK(Values!E147),"",Values!$B$31)</f>
        <v/>
      </c>
      <c r="ES148" s="2" t="str">
        <f>IF(ISBLANK(Values!E147),"","Amazon Tellus UPS")</f>
        <v/>
      </c>
      <c r="EV148" s="2" t="str">
        <f>IF(ISBLANK(Values!E147),"","New")</f>
        <v/>
      </c>
      <c r="FE148" s="2" t="str">
        <f>IF(ISBLANK(Values!E147),"","3")</f>
        <v/>
      </c>
      <c r="FH148" s="2" t="str">
        <f>IF(ISBLANK(Values!E147),"","FALSE")</f>
        <v/>
      </c>
      <c r="FI148" s="2" t="str">
        <f>IF(ISBLANK(Values!E147),"","FALSE")</f>
        <v/>
      </c>
      <c r="FJ148" s="2" t="str">
        <f>IF(ISBLANK(Values!E147),"","FALSE")</f>
        <v/>
      </c>
      <c r="FM148" s="2" t="str">
        <f>IF(ISBLANK(Values!E147),"","1")</f>
        <v/>
      </c>
      <c r="FO148" s="28"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 t="str">
        <f>IF(ISBLANK(Values!E148),"",IF(Values!$B$37="EU","computercomponent","computer"))</f>
        <v/>
      </c>
      <c r="B149" s="34" t="str">
        <f>IF(ISBLANK(Values!E148),"",Values!F148)</f>
        <v/>
      </c>
      <c r="C149" s="30" t="str">
        <f>IF(ISBLANK(Values!E148),"","TellusRem")</f>
        <v/>
      </c>
      <c r="D149" s="29" t="str">
        <f>IF(ISBLANK(Values!E148),"",Values!E148)</f>
        <v/>
      </c>
      <c r="E149" s="2" t="str">
        <f>IF(ISBLANK(Values!E148),"","EAN")</f>
        <v/>
      </c>
      <c r="F149" s="28" t="str">
        <f>IF(ISBLANK(Values!E148),"",IF(Values!J148, SUBSTITUTE(Values!$B$1, "{language}", Values!H148) &amp; " " &amp;Values!$B$3, SUBSTITUTE(Values!$B$2, "{language}", Values!$H148) &amp; " " &amp;Values!$B$3))</f>
        <v/>
      </c>
      <c r="G149" s="30" t="str">
        <f>IF(ISBLANK(Values!E148),"","TellusRem")</f>
        <v/>
      </c>
      <c r="H149" s="2" t="str">
        <f>IF(ISBLANK(Values!E148),"",Values!$B$16)</f>
        <v/>
      </c>
      <c r="I149" s="2" t="str">
        <f>IF(ISBLANK(Values!E148),"","4730574031")</f>
        <v/>
      </c>
      <c r="J149" s="32" t="str">
        <f>IF(ISBLANK(Values!E148),"",Values!F148 )</f>
        <v/>
      </c>
      <c r="K149" s="28" t="str">
        <f>IF(ISBLANK(Values!E148),"",IF(Values!J148, Values!$B$4, Values!$B$5))</f>
        <v/>
      </c>
      <c r="L149" s="28" t="str">
        <f>IF(ISBLANK(Values!E148),"",Values!$B$18)</f>
        <v/>
      </c>
      <c r="M149" s="28" t="str">
        <f>IF(ISBLANK(Values!E148),"",Values!$M148)</f>
        <v/>
      </c>
      <c r="N149" s="28" t="str">
        <f>IF(ISBLANK(Values!F148),"",Values!$N148)</f>
        <v/>
      </c>
      <c r="O149" s="2" t="str">
        <f>IF(ISBLANK(Values!F148),"",Values!$O148)</f>
        <v/>
      </c>
      <c r="W149" s="30" t="str">
        <f>IF(ISBLANK(Values!E148),"","Child")</f>
        <v/>
      </c>
      <c r="X149" s="30" t="str">
        <f>IF(ISBLANK(Values!E148),"",Values!$B$13)</f>
        <v/>
      </c>
      <c r="Y149" s="32" t="str">
        <f>IF(ISBLANK(Values!E148),"","Size-Color")</f>
        <v/>
      </c>
      <c r="Z149" s="30" t="str">
        <f>IF(ISBLANK(Values!E148),"","variation")</f>
        <v/>
      </c>
      <c r="AA149" s="2" t="str">
        <f>IF(ISBLANK(Values!E148),"",Values!$B$20)</f>
        <v/>
      </c>
      <c r="AB149" s="2" t="str">
        <f>IF(ISBLANK(Values!E148),"",Values!$B$29)</f>
        <v/>
      </c>
      <c r="AI149" s="35" t="str">
        <f>IF(ISBLANK(Values!E148),"",IF(Values!I148,Values!$B$23,Values!$B$33))</f>
        <v/>
      </c>
      <c r="AJ149" s="33"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8" t="str">
        <f>IF(ISBLANK(Values!E148),"",Values!H148)</f>
        <v/>
      </c>
      <c r="AV149" s="2" t="str">
        <f>IF(ISBLANK(Values!E148),"",IF(Values!J148,"Backlit", "Non-Backlit"))</f>
        <v/>
      </c>
      <c r="BE149" s="2" t="str">
        <f>IF(ISBLANK(Values!E148),"","Professional Audience")</f>
        <v/>
      </c>
      <c r="BF149" s="2" t="str">
        <f>IF(ISBLANK(Values!E148),"","Consumer Audience")</f>
        <v/>
      </c>
      <c r="BG149" s="2" t="str">
        <f>IF(ISBLANK(Values!E148),"","Adults")</f>
        <v/>
      </c>
      <c r="BH149" s="2"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2" t="str">
        <f>IF(ISBLANK(Values!E148),"",Values!$B$7)</f>
        <v/>
      </c>
      <c r="CQ149" s="2" t="str">
        <f>IF(ISBLANK(Values!E148),"",Values!$B$8)</f>
        <v/>
      </c>
      <c r="CR149" s="2"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 t="str">
        <f>IF(ISBLANK(Values!E148),"","Parts")</f>
        <v/>
      </c>
      <c r="DP149" s="2" t="str">
        <f>IF(ISBLANK(Values!E148),"",Values!$B$31)</f>
        <v/>
      </c>
      <c r="EI149" s="2" t="str">
        <f>IF(ISBLANK(Values!E148),"",Values!$B$31)</f>
        <v/>
      </c>
      <c r="ES149" s="2" t="str">
        <f>IF(ISBLANK(Values!E148),"","Amazon Tellus UPS")</f>
        <v/>
      </c>
      <c r="EV149" s="2" t="str">
        <f>IF(ISBLANK(Values!E148),"","New")</f>
        <v/>
      </c>
      <c r="FE149" s="2" t="str">
        <f>IF(ISBLANK(Values!E148),"","3")</f>
        <v/>
      </c>
      <c r="FH149" s="2" t="str">
        <f>IF(ISBLANK(Values!E148),"","FALSE")</f>
        <v/>
      </c>
      <c r="FI149" s="2" t="str">
        <f>IF(ISBLANK(Values!E148),"","FALSE")</f>
        <v/>
      </c>
      <c r="FJ149" s="2" t="str">
        <f>IF(ISBLANK(Values!E148),"","FALSE")</f>
        <v/>
      </c>
      <c r="FM149" s="2" t="str">
        <f>IF(ISBLANK(Values!E148),"","1")</f>
        <v/>
      </c>
      <c r="FO149" s="28"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 t="str">
        <f>IF(ISBLANK(Values!E149),"",IF(Values!$B$37="EU","computercomponent","computer"))</f>
        <v/>
      </c>
      <c r="B150" s="34" t="str">
        <f>IF(ISBLANK(Values!E149),"",Values!F149)</f>
        <v/>
      </c>
      <c r="C150" s="30" t="str">
        <f>IF(ISBLANK(Values!E149),"","TellusRem")</f>
        <v/>
      </c>
      <c r="D150" s="29" t="str">
        <f>IF(ISBLANK(Values!E149),"",Values!E149)</f>
        <v/>
      </c>
      <c r="E150" s="2" t="str">
        <f>IF(ISBLANK(Values!E149),"","EAN")</f>
        <v/>
      </c>
      <c r="F150" s="28" t="str">
        <f>IF(ISBLANK(Values!E149),"",IF(Values!J149, SUBSTITUTE(Values!$B$1, "{language}", Values!H149) &amp; " " &amp;Values!$B$3, SUBSTITUTE(Values!$B$2, "{language}", Values!$H149) &amp; " " &amp;Values!$B$3))</f>
        <v/>
      </c>
      <c r="G150" s="30" t="str">
        <f>IF(ISBLANK(Values!E149),"","TellusRem")</f>
        <v/>
      </c>
      <c r="H150" s="2" t="str">
        <f>IF(ISBLANK(Values!E149),"",Values!$B$16)</f>
        <v/>
      </c>
      <c r="I150" s="2" t="str">
        <f>IF(ISBLANK(Values!E149),"","4730574031")</f>
        <v/>
      </c>
      <c r="J150" s="32" t="str">
        <f>IF(ISBLANK(Values!E149),"",Values!F149 )</f>
        <v/>
      </c>
      <c r="K150" s="28" t="str">
        <f>IF(ISBLANK(Values!E149),"",IF(Values!J149, Values!$B$4, Values!$B$5))</f>
        <v/>
      </c>
      <c r="L150" s="28" t="str">
        <f>IF(ISBLANK(Values!E149),"",Values!$B$18)</f>
        <v/>
      </c>
      <c r="M150" s="28" t="str">
        <f>IF(ISBLANK(Values!E149),"",Values!$M149)</f>
        <v/>
      </c>
      <c r="N150" s="28" t="str">
        <f>IF(ISBLANK(Values!F149),"",Values!$N149)</f>
        <v/>
      </c>
      <c r="O150" s="2" t="str">
        <f>IF(ISBLANK(Values!F149),"",Values!$O149)</f>
        <v/>
      </c>
      <c r="W150" s="30" t="str">
        <f>IF(ISBLANK(Values!E149),"","Child")</f>
        <v/>
      </c>
      <c r="X150" s="30" t="str">
        <f>IF(ISBLANK(Values!E149),"",Values!$B$13)</f>
        <v/>
      </c>
      <c r="Y150" s="32" t="str">
        <f>IF(ISBLANK(Values!E149),"","Size-Color")</f>
        <v/>
      </c>
      <c r="Z150" s="30" t="str">
        <f>IF(ISBLANK(Values!E149),"","variation")</f>
        <v/>
      </c>
      <c r="AA150" s="2" t="str">
        <f>IF(ISBLANK(Values!E149),"",Values!$B$20)</f>
        <v/>
      </c>
      <c r="AB150" s="2" t="str">
        <f>IF(ISBLANK(Values!E149),"",Values!$B$29)</f>
        <v/>
      </c>
      <c r="AI150" s="35" t="str">
        <f>IF(ISBLANK(Values!E149),"",IF(Values!I149,Values!$B$23,Values!$B$33))</f>
        <v/>
      </c>
      <c r="AJ150" s="33"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8" t="str">
        <f>IF(ISBLANK(Values!E149),"",Values!H149)</f>
        <v/>
      </c>
      <c r="AV150" s="2" t="str">
        <f>IF(ISBLANK(Values!E149),"",IF(Values!J149,"Backlit", "Non-Backlit"))</f>
        <v/>
      </c>
      <c r="BE150" s="2" t="str">
        <f>IF(ISBLANK(Values!E149),"","Professional Audience")</f>
        <v/>
      </c>
      <c r="BF150" s="2" t="str">
        <f>IF(ISBLANK(Values!E149),"","Consumer Audience")</f>
        <v/>
      </c>
      <c r="BG150" s="2" t="str">
        <f>IF(ISBLANK(Values!E149),"","Adults")</f>
        <v/>
      </c>
      <c r="BH150" s="2"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2" t="str">
        <f>IF(ISBLANK(Values!E149),"",Values!$B$7)</f>
        <v/>
      </c>
      <c r="CQ150" s="2" t="str">
        <f>IF(ISBLANK(Values!E149),"",Values!$B$8)</f>
        <v/>
      </c>
      <c r="CR150" s="2"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 t="str">
        <f>IF(ISBLANK(Values!E149),"","Parts")</f>
        <v/>
      </c>
      <c r="DP150" s="2" t="str">
        <f>IF(ISBLANK(Values!E149),"",Values!$B$31)</f>
        <v/>
      </c>
      <c r="EI150" s="2" t="str">
        <f>IF(ISBLANK(Values!E149),"",Values!$B$31)</f>
        <v/>
      </c>
      <c r="ES150" s="2" t="str">
        <f>IF(ISBLANK(Values!E149),"","Amazon Tellus UPS")</f>
        <v/>
      </c>
      <c r="EV150" s="2" t="str">
        <f>IF(ISBLANK(Values!E149),"","New")</f>
        <v/>
      </c>
      <c r="FE150" s="2" t="str">
        <f>IF(ISBLANK(Values!E149),"","3")</f>
        <v/>
      </c>
      <c r="FH150" s="2" t="str">
        <f>IF(ISBLANK(Values!E149),"","FALSE")</f>
        <v/>
      </c>
      <c r="FI150" s="2" t="str">
        <f>IF(ISBLANK(Values!E149),"","FALSE")</f>
        <v/>
      </c>
      <c r="FJ150" s="2" t="str">
        <f>IF(ISBLANK(Values!E149),"","FALSE")</f>
        <v/>
      </c>
      <c r="FM150" s="2" t="str">
        <f>IF(ISBLANK(Values!E149),"","1")</f>
        <v/>
      </c>
      <c r="FO150" s="28"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 t="str">
        <f>IF(ISBLANK(Values!E150),"",IF(Values!$B$37="EU","computercomponent","computer"))</f>
        <v/>
      </c>
      <c r="B151" s="34" t="str">
        <f>IF(ISBLANK(Values!E150),"",Values!F150)</f>
        <v/>
      </c>
      <c r="C151" s="30" t="str">
        <f>IF(ISBLANK(Values!E150),"","TellusRem")</f>
        <v/>
      </c>
      <c r="D151" s="29" t="str">
        <f>IF(ISBLANK(Values!E150),"",Values!E150)</f>
        <v/>
      </c>
      <c r="E151" s="2" t="str">
        <f>IF(ISBLANK(Values!E150),"","EAN")</f>
        <v/>
      </c>
      <c r="F151" s="28" t="str">
        <f>IF(ISBLANK(Values!E150),"",IF(Values!J150, SUBSTITUTE(Values!$B$1, "{language}", Values!H150) &amp; " " &amp;Values!$B$3, SUBSTITUTE(Values!$B$2, "{language}", Values!$H150) &amp; " " &amp;Values!$B$3))</f>
        <v/>
      </c>
      <c r="G151" s="30" t="str">
        <f>IF(ISBLANK(Values!E150),"","TellusRem")</f>
        <v/>
      </c>
      <c r="H151" s="2" t="str">
        <f>IF(ISBLANK(Values!E150),"",Values!$B$16)</f>
        <v/>
      </c>
      <c r="I151" s="2" t="str">
        <f>IF(ISBLANK(Values!E150),"","4730574031")</f>
        <v/>
      </c>
      <c r="J151" s="32" t="str">
        <f>IF(ISBLANK(Values!E150),"",Values!F150 )</f>
        <v/>
      </c>
      <c r="K151" s="28" t="str">
        <f>IF(ISBLANK(Values!E150),"",IF(Values!J150, Values!$B$4, Values!$B$5))</f>
        <v/>
      </c>
      <c r="L151" s="28" t="str">
        <f>IF(ISBLANK(Values!E150),"",Values!$B$18)</f>
        <v/>
      </c>
      <c r="M151" s="28" t="str">
        <f>IF(ISBLANK(Values!E150),"",Values!$M150)</f>
        <v/>
      </c>
      <c r="N151" s="28" t="str">
        <f>IF(ISBLANK(Values!F150),"",Values!$N150)</f>
        <v/>
      </c>
      <c r="O151" s="2" t="str">
        <f>IF(ISBLANK(Values!F150),"",Values!$O150)</f>
        <v/>
      </c>
      <c r="W151" s="30" t="str">
        <f>IF(ISBLANK(Values!E150),"","Child")</f>
        <v/>
      </c>
      <c r="X151" s="30" t="str">
        <f>IF(ISBLANK(Values!E150),"",Values!$B$13)</f>
        <v/>
      </c>
      <c r="Y151" s="32" t="str">
        <f>IF(ISBLANK(Values!E150),"","Size-Color")</f>
        <v/>
      </c>
      <c r="Z151" s="30" t="str">
        <f>IF(ISBLANK(Values!E150),"","variation")</f>
        <v/>
      </c>
      <c r="AA151" s="2" t="str">
        <f>IF(ISBLANK(Values!E150),"",Values!$B$20)</f>
        <v/>
      </c>
      <c r="AB151" s="2" t="str">
        <f>IF(ISBLANK(Values!E150),"",Values!$B$29)</f>
        <v/>
      </c>
      <c r="AI151" s="35" t="str">
        <f>IF(ISBLANK(Values!E150),"",IF(Values!I150,Values!$B$23,Values!$B$33))</f>
        <v/>
      </c>
      <c r="AJ151" s="33"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8" t="str">
        <f>IF(ISBLANK(Values!E150),"",Values!H150)</f>
        <v/>
      </c>
      <c r="AV151" s="2" t="str">
        <f>IF(ISBLANK(Values!E150),"",IF(Values!J150,"Backlit", "Non-Backlit"))</f>
        <v/>
      </c>
      <c r="BE151" s="2" t="str">
        <f>IF(ISBLANK(Values!E150),"","Professional Audience")</f>
        <v/>
      </c>
      <c r="BF151" s="2" t="str">
        <f>IF(ISBLANK(Values!E150),"","Consumer Audience")</f>
        <v/>
      </c>
      <c r="BG151" s="2" t="str">
        <f>IF(ISBLANK(Values!E150),"","Adults")</f>
        <v/>
      </c>
      <c r="BH151" s="2"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2" t="str">
        <f>IF(ISBLANK(Values!E150),"",Values!$B$7)</f>
        <v/>
      </c>
      <c r="CQ151" s="2" t="str">
        <f>IF(ISBLANK(Values!E150),"",Values!$B$8)</f>
        <v/>
      </c>
      <c r="CR151" s="2"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 t="str">
        <f>IF(ISBLANK(Values!E150),"","Parts")</f>
        <v/>
      </c>
      <c r="DP151" s="2" t="str">
        <f>IF(ISBLANK(Values!E150),"",Values!$B$31)</f>
        <v/>
      </c>
      <c r="EI151" s="2" t="str">
        <f>IF(ISBLANK(Values!E150),"",Values!$B$31)</f>
        <v/>
      </c>
      <c r="ES151" s="2" t="str">
        <f>IF(ISBLANK(Values!E150),"","Amazon Tellus UPS")</f>
        <v/>
      </c>
      <c r="EV151" s="2" t="str">
        <f>IF(ISBLANK(Values!E150),"","New")</f>
        <v/>
      </c>
      <c r="FE151" s="2" t="str">
        <f>IF(ISBLANK(Values!E150),"","3")</f>
        <v/>
      </c>
      <c r="FH151" s="2" t="str">
        <f>IF(ISBLANK(Values!E150),"","FALSE")</f>
        <v/>
      </c>
      <c r="FI151" s="2" t="str">
        <f>IF(ISBLANK(Values!E150),"","FALSE")</f>
        <v/>
      </c>
      <c r="FJ151" s="2" t="str">
        <f>IF(ISBLANK(Values!E150),"","FALSE")</f>
        <v/>
      </c>
      <c r="FM151" s="2" t="str">
        <f>IF(ISBLANK(Values!E150),"","1")</f>
        <v/>
      </c>
      <c r="FO151" s="28"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 t="str">
        <f>IF(ISBLANK(Values!E151),"",IF(Values!$B$37="EU","computercomponent","computer"))</f>
        <v/>
      </c>
      <c r="B152" s="34" t="str">
        <f>IF(ISBLANK(Values!E151),"",Values!F151)</f>
        <v/>
      </c>
      <c r="C152" s="30" t="str">
        <f>IF(ISBLANK(Values!E151),"","TellusRem")</f>
        <v/>
      </c>
      <c r="D152" s="29" t="str">
        <f>IF(ISBLANK(Values!E151),"",Values!E151)</f>
        <v/>
      </c>
      <c r="E152" s="2" t="str">
        <f>IF(ISBLANK(Values!E151),"","EAN")</f>
        <v/>
      </c>
      <c r="F152" s="28" t="str">
        <f>IF(ISBLANK(Values!E151),"",IF(Values!J151, SUBSTITUTE(Values!$B$1, "{language}", Values!H151) &amp; " " &amp;Values!$B$3, SUBSTITUTE(Values!$B$2, "{language}", Values!$H151) &amp; " " &amp;Values!$B$3))</f>
        <v/>
      </c>
      <c r="G152" s="30" t="str">
        <f>IF(ISBLANK(Values!E151),"","TellusRem")</f>
        <v/>
      </c>
      <c r="H152" s="2" t="str">
        <f>IF(ISBLANK(Values!E151),"",Values!$B$16)</f>
        <v/>
      </c>
      <c r="I152" s="2" t="str">
        <f>IF(ISBLANK(Values!E151),"","4730574031")</f>
        <v/>
      </c>
      <c r="J152" s="32" t="str">
        <f>IF(ISBLANK(Values!E151),"",Values!F151 )</f>
        <v/>
      </c>
      <c r="K152" s="28" t="str">
        <f>IF(ISBLANK(Values!E151),"",IF(Values!J151, Values!$B$4, Values!$B$5))</f>
        <v/>
      </c>
      <c r="L152" s="28" t="str">
        <f>IF(ISBLANK(Values!E151),"",Values!$B$18)</f>
        <v/>
      </c>
      <c r="M152" s="28" t="str">
        <f>IF(ISBLANK(Values!E151),"",Values!$M151)</f>
        <v/>
      </c>
      <c r="N152" s="28" t="str">
        <f>IF(ISBLANK(Values!F151),"",Values!$N151)</f>
        <v/>
      </c>
      <c r="O152" s="2" t="str">
        <f>IF(ISBLANK(Values!F151),"",Values!$O151)</f>
        <v/>
      </c>
      <c r="W152" s="30" t="str">
        <f>IF(ISBLANK(Values!E151),"","Child")</f>
        <v/>
      </c>
      <c r="X152" s="30" t="str">
        <f>IF(ISBLANK(Values!E151),"",Values!$B$13)</f>
        <v/>
      </c>
      <c r="Y152" s="32" t="str">
        <f>IF(ISBLANK(Values!E151),"","Size-Color")</f>
        <v/>
      </c>
      <c r="Z152" s="30" t="str">
        <f>IF(ISBLANK(Values!E151),"","variation")</f>
        <v/>
      </c>
      <c r="AA152" s="2" t="str">
        <f>IF(ISBLANK(Values!E151),"",Values!$B$20)</f>
        <v/>
      </c>
      <c r="AB152" s="2" t="str">
        <f>IF(ISBLANK(Values!E151),"",Values!$B$29)</f>
        <v/>
      </c>
      <c r="AI152" s="35" t="str">
        <f>IF(ISBLANK(Values!E151),"",IF(Values!I151,Values!$B$23,Values!$B$33))</f>
        <v/>
      </c>
      <c r="AJ152" s="33"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8" t="str">
        <f>IF(ISBLANK(Values!E151),"",Values!H151)</f>
        <v/>
      </c>
      <c r="AV152" s="2" t="str">
        <f>IF(ISBLANK(Values!E151),"",IF(Values!J151,"Backlit", "Non-Backlit"))</f>
        <v/>
      </c>
      <c r="BE152" s="2" t="str">
        <f>IF(ISBLANK(Values!E151),"","Professional Audience")</f>
        <v/>
      </c>
      <c r="BF152" s="2" t="str">
        <f>IF(ISBLANK(Values!E151),"","Consumer Audience")</f>
        <v/>
      </c>
      <c r="BG152" s="2" t="str">
        <f>IF(ISBLANK(Values!E151),"","Adults")</f>
        <v/>
      </c>
      <c r="BH152" s="2"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2" t="str">
        <f>IF(ISBLANK(Values!E151),"",Values!$B$7)</f>
        <v/>
      </c>
      <c r="CQ152" s="2" t="str">
        <f>IF(ISBLANK(Values!E151),"",Values!$B$8)</f>
        <v/>
      </c>
      <c r="CR152" s="2"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 t="str">
        <f>IF(ISBLANK(Values!E151),"","Parts")</f>
        <v/>
      </c>
      <c r="DP152" s="2" t="str">
        <f>IF(ISBLANK(Values!E151),"",Values!$B$31)</f>
        <v/>
      </c>
      <c r="EI152" s="2" t="str">
        <f>IF(ISBLANK(Values!E151),"",Values!$B$31)</f>
        <v/>
      </c>
      <c r="ES152" s="2" t="str">
        <f>IF(ISBLANK(Values!E151),"","Amazon Tellus UPS")</f>
        <v/>
      </c>
      <c r="EV152" s="2" t="str">
        <f>IF(ISBLANK(Values!E151),"","New")</f>
        <v/>
      </c>
      <c r="FE152" s="2" t="str">
        <f>IF(ISBLANK(Values!E151),"","3")</f>
        <v/>
      </c>
      <c r="FH152" s="2" t="str">
        <f>IF(ISBLANK(Values!E151),"","FALSE")</f>
        <v/>
      </c>
      <c r="FI152" s="2" t="str">
        <f>IF(ISBLANK(Values!E151),"","FALSE")</f>
        <v/>
      </c>
      <c r="FJ152" s="2" t="str">
        <f>IF(ISBLANK(Values!E151),"","FALSE")</f>
        <v/>
      </c>
      <c r="FM152" s="2" t="str">
        <f>IF(ISBLANK(Values!E151),"","1")</f>
        <v/>
      </c>
      <c r="FO152" s="28"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 t="str">
        <f>IF(ISBLANK(Values!E152),"",IF(Values!$B$37="EU","computercomponent","computer"))</f>
        <v/>
      </c>
      <c r="B153" s="34" t="str">
        <f>IF(ISBLANK(Values!E152),"",Values!F152)</f>
        <v/>
      </c>
      <c r="C153" s="30" t="str">
        <f>IF(ISBLANK(Values!E152),"","TellusRem")</f>
        <v/>
      </c>
      <c r="D153" s="29" t="str">
        <f>IF(ISBLANK(Values!E152),"",Values!E152)</f>
        <v/>
      </c>
      <c r="E153" s="2" t="str">
        <f>IF(ISBLANK(Values!E152),"","EAN")</f>
        <v/>
      </c>
      <c r="F153" s="28" t="str">
        <f>IF(ISBLANK(Values!E152),"",IF(Values!J152, SUBSTITUTE(Values!$B$1, "{language}", Values!H152) &amp; " " &amp;Values!$B$3, SUBSTITUTE(Values!$B$2, "{language}", Values!$H152) &amp; " " &amp;Values!$B$3))</f>
        <v/>
      </c>
      <c r="G153" s="30" t="str">
        <f>IF(ISBLANK(Values!E152),"","TellusRem")</f>
        <v/>
      </c>
      <c r="H153" s="2" t="str">
        <f>IF(ISBLANK(Values!E152),"",Values!$B$16)</f>
        <v/>
      </c>
      <c r="I153" s="2" t="str">
        <f>IF(ISBLANK(Values!E152),"","4730574031")</f>
        <v/>
      </c>
      <c r="J153" s="32" t="str">
        <f>IF(ISBLANK(Values!E152),"",Values!F152 )</f>
        <v/>
      </c>
      <c r="K153" s="28" t="str">
        <f>IF(ISBLANK(Values!E152),"",IF(Values!J152, Values!$B$4, Values!$B$5))</f>
        <v/>
      </c>
      <c r="L153" s="28" t="str">
        <f>IF(ISBLANK(Values!E152),"",Values!$B$18)</f>
        <v/>
      </c>
      <c r="M153" s="28" t="str">
        <f>IF(ISBLANK(Values!E152),"",Values!$M152)</f>
        <v/>
      </c>
      <c r="N153" s="28" t="str">
        <f>IF(ISBLANK(Values!F152),"",Values!$N152)</f>
        <v/>
      </c>
      <c r="O153" s="2" t="str">
        <f>IF(ISBLANK(Values!F152),"",Values!$O152)</f>
        <v/>
      </c>
      <c r="W153" s="30" t="str">
        <f>IF(ISBLANK(Values!E152),"","Child")</f>
        <v/>
      </c>
      <c r="X153" s="30" t="str">
        <f>IF(ISBLANK(Values!E152),"",Values!$B$13)</f>
        <v/>
      </c>
      <c r="Y153" s="32" t="str">
        <f>IF(ISBLANK(Values!E152),"","Size-Color")</f>
        <v/>
      </c>
      <c r="Z153" s="30" t="str">
        <f>IF(ISBLANK(Values!E152),"","variation")</f>
        <v/>
      </c>
      <c r="AA153" s="2" t="str">
        <f>IF(ISBLANK(Values!E152),"",Values!$B$20)</f>
        <v/>
      </c>
      <c r="AB153" s="2" t="str">
        <f>IF(ISBLANK(Values!E152),"",Values!$B$29)</f>
        <v/>
      </c>
      <c r="AI153" s="35" t="str">
        <f>IF(ISBLANK(Values!E152),"",IF(Values!I152,Values!$B$23,Values!$B$33))</f>
        <v/>
      </c>
      <c r="AJ153" s="33"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8" t="str">
        <f>IF(ISBLANK(Values!E152),"",Values!H152)</f>
        <v/>
      </c>
      <c r="AV153" s="2" t="str">
        <f>IF(ISBLANK(Values!E152),"",IF(Values!J152,"Backlit", "Non-Backlit"))</f>
        <v/>
      </c>
      <c r="BE153" s="2" t="str">
        <f>IF(ISBLANK(Values!E152),"","Professional Audience")</f>
        <v/>
      </c>
      <c r="BF153" s="2" t="str">
        <f>IF(ISBLANK(Values!E152),"","Consumer Audience")</f>
        <v/>
      </c>
      <c r="BG153" s="2" t="str">
        <f>IF(ISBLANK(Values!E152),"","Adults")</f>
        <v/>
      </c>
      <c r="BH153" s="2"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2" t="str">
        <f>IF(ISBLANK(Values!E152),"",Values!$B$7)</f>
        <v/>
      </c>
      <c r="CQ153" s="2" t="str">
        <f>IF(ISBLANK(Values!E152),"",Values!$B$8)</f>
        <v/>
      </c>
      <c r="CR153" s="2"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 t="str">
        <f>IF(ISBLANK(Values!E152),"","Parts")</f>
        <v/>
      </c>
      <c r="DP153" s="2" t="str">
        <f>IF(ISBLANK(Values!E152),"",Values!$B$31)</f>
        <v/>
      </c>
      <c r="EI153" s="2" t="str">
        <f>IF(ISBLANK(Values!E152),"",Values!$B$31)</f>
        <v/>
      </c>
      <c r="ES153" s="2" t="str">
        <f>IF(ISBLANK(Values!E152),"","Amazon Tellus UPS")</f>
        <v/>
      </c>
      <c r="EV153" s="2" t="str">
        <f>IF(ISBLANK(Values!E152),"","New")</f>
        <v/>
      </c>
      <c r="FE153" s="2" t="str">
        <f>IF(ISBLANK(Values!E152),"","3")</f>
        <v/>
      </c>
      <c r="FH153" s="2" t="str">
        <f>IF(ISBLANK(Values!E152),"","FALSE")</f>
        <v/>
      </c>
      <c r="FI153" s="2" t="str">
        <f>IF(ISBLANK(Values!E152),"","FALSE")</f>
        <v/>
      </c>
      <c r="FJ153" s="2" t="str">
        <f>IF(ISBLANK(Values!E152),"","FALSE")</f>
        <v/>
      </c>
      <c r="FM153" s="2" t="str">
        <f>IF(ISBLANK(Values!E152),"","1")</f>
        <v/>
      </c>
      <c r="FO153" s="28"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 t="str">
        <f>IF(ISBLANK(Values!E153),"",IF(Values!$B$37="EU","computercomponent","computer"))</f>
        <v/>
      </c>
      <c r="B154" s="34" t="str">
        <f>IF(ISBLANK(Values!E153),"",Values!F153)</f>
        <v/>
      </c>
      <c r="C154" s="30" t="str">
        <f>IF(ISBLANK(Values!E153),"","TellusRem")</f>
        <v/>
      </c>
      <c r="D154" s="29" t="str">
        <f>IF(ISBLANK(Values!E153),"",Values!E153)</f>
        <v/>
      </c>
      <c r="E154" s="2" t="str">
        <f>IF(ISBLANK(Values!E153),"","EAN")</f>
        <v/>
      </c>
      <c r="F154" s="28" t="str">
        <f>IF(ISBLANK(Values!E153),"",IF(Values!J153, SUBSTITUTE(Values!$B$1, "{language}", Values!H153) &amp; " " &amp;Values!$B$3, SUBSTITUTE(Values!$B$2, "{language}", Values!$H153) &amp; " " &amp;Values!$B$3))</f>
        <v/>
      </c>
      <c r="G154" s="30" t="str">
        <f>IF(ISBLANK(Values!E153),"","TellusRem")</f>
        <v/>
      </c>
      <c r="H154" s="2" t="str">
        <f>IF(ISBLANK(Values!E153),"",Values!$B$16)</f>
        <v/>
      </c>
      <c r="I154" s="2" t="str">
        <f>IF(ISBLANK(Values!E153),"","4730574031")</f>
        <v/>
      </c>
      <c r="J154" s="32" t="str">
        <f>IF(ISBLANK(Values!E153),"",Values!F153 )</f>
        <v/>
      </c>
      <c r="K154" s="28" t="str">
        <f>IF(ISBLANK(Values!E153),"",IF(Values!J153, Values!$B$4, Values!$B$5))</f>
        <v/>
      </c>
      <c r="L154" s="28" t="str">
        <f>IF(ISBLANK(Values!E153),"",Values!$B$18)</f>
        <v/>
      </c>
      <c r="M154" s="28" t="str">
        <f>IF(ISBLANK(Values!E153),"",Values!$M153)</f>
        <v/>
      </c>
      <c r="N154" s="28" t="str">
        <f>IF(ISBLANK(Values!F153),"",Values!$N153)</f>
        <v/>
      </c>
      <c r="O154" s="2" t="str">
        <f>IF(ISBLANK(Values!F153),"",Values!$O153)</f>
        <v/>
      </c>
      <c r="W154" s="30" t="str">
        <f>IF(ISBLANK(Values!E153),"","Child")</f>
        <v/>
      </c>
      <c r="X154" s="30" t="str">
        <f>IF(ISBLANK(Values!E153),"",Values!$B$13)</f>
        <v/>
      </c>
      <c r="Y154" s="32" t="str">
        <f>IF(ISBLANK(Values!E153),"","Size-Color")</f>
        <v/>
      </c>
      <c r="Z154" s="30" t="str">
        <f>IF(ISBLANK(Values!E153),"","variation")</f>
        <v/>
      </c>
      <c r="AA154" s="2" t="str">
        <f>IF(ISBLANK(Values!E153),"",Values!$B$20)</f>
        <v/>
      </c>
      <c r="AB154" s="2" t="str">
        <f>IF(ISBLANK(Values!E153),"",Values!$B$29)</f>
        <v/>
      </c>
      <c r="AI154" s="35" t="str">
        <f>IF(ISBLANK(Values!E153),"",IF(Values!I153,Values!$B$23,Values!$B$33))</f>
        <v/>
      </c>
      <c r="AJ154" s="33"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8" t="str">
        <f>IF(ISBLANK(Values!E153),"",Values!H153)</f>
        <v/>
      </c>
      <c r="AV154" s="2" t="str">
        <f>IF(ISBLANK(Values!E153),"",IF(Values!J153,"Backlit", "Non-Backlit"))</f>
        <v/>
      </c>
      <c r="BE154" s="2" t="str">
        <f>IF(ISBLANK(Values!E153),"","Professional Audience")</f>
        <v/>
      </c>
      <c r="BF154" s="2" t="str">
        <f>IF(ISBLANK(Values!E153),"","Consumer Audience")</f>
        <v/>
      </c>
      <c r="BG154" s="2" t="str">
        <f>IF(ISBLANK(Values!E153),"","Adults")</f>
        <v/>
      </c>
      <c r="BH154" s="2"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2" t="str">
        <f>IF(ISBLANK(Values!E153),"",Values!$B$7)</f>
        <v/>
      </c>
      <c r="CQ154" s="2" t="str">
        <f>IF(ISBLANK(Values!E153),"",Values!$B$8)</f>
        <v/>
      </c>
      <c r="CR154" s="2"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 t="str">
        <f>IF(ISBLANK(Values!E153),"","Parts")</f>
        <v/>
      </c>
      <c r="DP154" s="2" t="str">
        <f>IF(ISBLANK(Values!E153),"",Values!$B$31)</f>
        <v/>
      </c>
      <c r="EI154" s="2" t="str">
        <f>IF(ISBLANK(Values!E153),"",Values!$B$31)</f>
        <v/>
      </c>
      <c r="ES154" s="2" t="str">
        <f>IF(ISBLANK(Values!E153),"","Amazon Tellus UPS")</f>
        <v/>
      </c>
      <c r="EV154" s="2" t="str">
        <f>IF(ISBLANK(Values!E153),"","New")</f>
        <v/>
      </c>
      <c r="FE154" s="2" t="str">
        <f>IF(ISBLANK(Values!E153),"","3")</f>
        <v/>
      </c>
      <c r="FH154" s="2" t="str">
        <f>IF(ISBLANK(Values!E153),"","FALSE")</f>
        <v/>
      </c>
      <c r="FI154" s="2" t="str">
        <f>IF(ISBLANK(Values!E153),"","FALSE")</f>
        <v/>
      </c>
      <c r="FJ154" s="2" t="str">
        <f>IF(ISBLANK(Values!E153),"","FALSE")</f>
        <v/>
      </c>
      <c r="FM154" s="2" t="str">
        <f>IF(ISBLANK(Values!E153),"","1")</f>
        <v/>
      </c>
      <c r="FO154" s="28"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 t="str">
        <f>IF(ISBLANK(Values!E154),"",IF(Values!$B$37="EU","computercomponent","computer"))</f>
        <v/>
      </c>
      <c r="B155" s="34" t="str">
        <f>IF(ISBLANK(Values!E154),"",Values!F154)</f>
        <v/>
      </c>
      <c r="C155" s="30" t="str">
        <f>IF(ISBLANK(Values!E154),"","TellusRem")</f>
        <v/>
      </c>
      <c r="D155" s="29" t="str">
        <f>IF(ISBLANK(Values!E154),"",Values!E154)</f>
        <v/>
      </c>
      <c r="E155" s="2" t="str">
        <f>IF(ISBLANK(Values!E154),"","EAN")</f>
        <v/>
      </c>
      <c r="F155" s="28" t="str">
        <f>IF(ISBLANK(Values!E154),"",IF(Values!J154, SUBSTITUTE(Values!$B$1, "{language}", Values!H154) &amp; " " &amp;Values!$B$3, SUBSTITUTE(Values!$B$2, "{language}", Values!$H154) &amp; " " &amp;Values!$B$3))</f>
        <v/>
      </c>
      <c r="G155" s="30" t="str">
        <f>IF(ISBLANK(Values!E154),"","TellusRem")</f>
        <v/>
      </c>
      <c r="H155" s="2" t="str">
        <f>IF(ISBLANK(Values!E154),"",Values!$B$16)</f>
        <v/>
      </c>
      <c r="I155" s="2" t="str">
        <f>IF(ISBLANK(Values!E154),"","4730574031")</f>
        <v/>
      </c>
      <c r="J155" s="32" t="str">
        <f>IF(ISBLANK(Values!E154),"",Values!F154 )</f>
        <v/>
      </c>
      <c r="K155" s="28" t="str">
        <f>IF(ISBLANK(Values!E154),"",IF(Values!J154, Values!$B$4, Values!$B$5))</f>
        <v/>
      </c>
      <c r="L155" s="28" t="str">
        <f>IF(ISBLANK(Values!E154),"",Values!$B$18)</f>
        <v/>
      </c>
      <c r="M155" s="28" t="str">
        <f>IF(ISBLANK(Values!E154),"",Values!$M154)</f>
        <v/>
      </c>
      <c r="N155" s="28" t="str">
        <f>IF(ISBLANK(Values!F154),"",Values!$N154)</f>
        <v/>
      </c>
      <c r="O155" s="2" t="str">
        <f>IF(ISBLANK(Values!F154),"",Values!$O154)</f>
        <v/>
      </c>
      <c r="W155" s="30" t="str">
        <f>IF(ISBLANK(Values!E154),"","Child")</f>
        <v/>
      </c>
      <c r="X155" s="30" t="str">
        <f>IF(ISBLANK(Values!E154),"",Values!$B$13)</f>
        <v/>
      </c>
      <c r="Y155" s="32" t="str">
        <f>IF(ISBLANK(Values!E154),"","Size-Color")</f>
        <v/>
      </c>
      <c r="Z155" s="30" t="str">
        <f>IF(ISBLANK(Values!E154),"","variation")</f>
        <v/>
      </c>
      <c r="AA155" s="2" t="str">
        <f>IF(ISBLANK(Values!E154),"",Values!$B$20)</f>
        <v/>
      </c>
      <c r="AB155" s="2" t="str">
        <f>IF(ISBLANK(Values!E154),"",Values!$B$29)</f>
        <v/>
      </c>
      <c r="AI155" s="35" t="str">
        <f>IF(ISBLANK(Values!E154),"",IF(Values!I154,Values!$B$23,Values!$B$33))</f>
        <v/>
      </c>
      <c r="AJ155" s="33"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8" t="str">
        <f>IF(ISBLANK(Values!E154),"",Values!H154)</f>
        <v/>
      </c>
      <c r="AV155" s="2" t="str">
        <f>IF(ISBLANK(Values!E154),"",IF(Values!J154,"Backlit", "Non-Backlit"))</f>
        <v/>
      </c>
      <c r="BE155" s="2" t="str">
        <f>IF(ISBLANK(Values!E154),"","Professional Audience")</f>
        <v/>
      </c>
      <c r="BF155" s="2" t="str">
        <f>IF(ISBLANK(Values!E154),"","Consumer Audience")</f>
        <v/>
      </c>
      <c r="BG155" s="2" t="str">
        <f>IF(ISBLANK(Values!E154),"","Adults")</f>
        <v/>
      </c>
      <c r="BH155" s="2"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2" t="str">
        <f>IF(ISBLANK(Values!E154),"",Values!$B$7)</f>
        <v/>
      </c>
      <c r="CQ155" s="2" t="str">
        <f>IF(ISBLANK(Values!E154),"",Values!$B$8)</f>
        <v/>
      </c>
      <c r="CR155" s="2"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 t="str">
        <f>IF(ISBLANK(Values!E154),"","Parts")</f>
        <v/>
      </c>
      <c r="DP155" s="2" t="str">
        <f>IF(ISBLANK(Values!E154),"",Values!$B$31)</f>
        <v/>
      </c>
      <c r="EI155" s="2" t="str">
        <f>IF(ISBLANK(Values!E154),"",Values!$B$31)</f>
        <v/>
      </c>
      <c r="ES155" s="2" t="str">
        <f>IF(ISBLANK(Values!E154),"","Amazon Tellus UPS")</f>
        <v/>
      </c>
      <c r="EV155" s="2" t="str">
        <f>IF(ISBLANK(Values!E154),"","New")</f>
        <v/>
      </c>
      <c r="FE155" s="2" t="str">
        <f>IF(ISBLANK(Values!E154),"","3")</f>
        <v/>
      </c>
      <c r="FH155" s="2" t="str">
        <f>IF(ISBLANK(Values!E154),"","FALSE")</f>
        <v/>
      </c>
      <c r="FI155" s="2" t="str">
        <f>IF(ISBLANK(Values!E154),"","FALSE")</f>
        <v/>
      </c>
      <c r="FJ155" s="2" t="str">
        <f>IF(ISBLANK(Values!E154),"","FALSE")</f>
        <v/>
      </c>
      <c r="FM155" s="2" t="str">
        <f>IF(ISBLANK(Values!E154),"","1")</f>
        <v/>
      </c>
      <c r="FO155" s="28"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 t="str">
        <f>IF(ISBLANK(Values!E155),"",IF(Values!$B$37="EU","computercomponent","computer"))</f>
        <v/>
      </c>
      <c r="B156" s="34" t="str">
        <f>IF(ISBLANK(Values!E155),"",Values!F155)</f>
        <v/>
      </c>
      <c r="C156" s="30" t="str">
        <f>IF(ISBLANK(Values!E155),"","TellusRem")</f>
        <v/>
      </c>
      <c r="D156" s="29" t="str">
        <f>IF(ISBLANK(Values!E155),"",Values!E155)</f>
        <v/>
      </c>
      <c r="E156" s="2" t="str">
        <f>IF(ISBLANK(Values!E155),"","EAN")</f>
        <v/>
      </c>
      <c r="F156" s="28" t="str">
        <f>IF(ISBLANK(Values!E155),"",IF(Values!J155, SUBSTITUTE(Values!$B$1, "{language}", Values!H155) &amp; " " &amp;Values!$B$3, SUBSTITUTE(Values!$B$2, "{language}", Values!$H155) &amp; " " &amp;Values!$B$3))</f>
        <v/>
      </c>
      <c r="G156" s="30" t="str">
        <f>IF(ISBLANK(Values!E155),"","TellusRem")</f>
        <v/>
      </c>
      <c r="H156" s="2" t="str">
        <f>IF(ISBLANK(Values!E155),"",Values!$B$16)</f>
        <v/>
      </c>
      <c r="I156" s="2" t="str">
        <f>IF(ISBLANK(Values!E155),"","4730574031")</f>
        <v/>
      </c>
      <c r="J156" s="32" t="str">
        <f>IF(ISBLANK(Values!E155),"",Values!F155 )</f>
        <v/>
      </c>
      <c r="K156" s="28" t="str">
        <f>IF(ISBLANK(Values!E155),"",IF(Values!J155, Values!$B$4, Values!$B$5))</f>
        <v/>
      </c>
      <c r="L156" s="28" t="str">
        <f>IF(ISBLANK(Values!E155),"",Values!$B$18)</f>
        <v/>
      </c>
      <c r="M156" s="28" t="str">
        <f>IF(ISBLANK(Values!E155),"",Values!$M155)</f>
        <v/>
      </c>
      <c r="N156" s="28" t="str">
        <f>IF(ISBLANK(Values!F155),"",Values!$N155)</f>
        <v/>
      </c>
      <c r="O156" s="2" t="str">
        <f>IF(ISBLANK(Values!F155),"",Values!$O155)</f>
        <v/>
      </c>
      <c r="W156" s="30" t="str">
        <f>IF(ISBLANK(Values!E155),"","Child")</f>
        <v/>
      </c>
      <c r="X156" s="30" t="str">
        <f>IF(ISBLANK(Values!E155),"",Values!$B$13)</f>
        <v/>
      </c>
      <c r="Y156" s="32" t="str">
        <f>IF(ISBLANK(Values!E155),"","Size-Color")</f>
        <v/>
      </c>
      <c r="Z156" s="30" t="str">
        <f>IF(ISBLANK(Values!E155),"","variation")</f>
        <v/>
      </c>
      <c r="AA156" s="2" t="str">
        <f>IF(ISBLANK(Values!E155),"",Values!$B$20)</f>
        <v/>
      </c>
      <c r="AB156" s="2" t="str">
        <f>IF(ISBLANK(Values!E155),"",Values!$B$29)</f>
        <v/>
      </c>
      <c r="AI156" s="35" t="str">
        <f>IF(ISBLANK(Values!E155),"",IF(Values!I155,Values!$B$23,Values!$B$33))</f>
        <v/>
      </c>
      <c r="AJ156" s="33"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8" t="str">
        <f>IF(ISBLANK(Values!E155),"",Values!H155)</f>
        <v/>
      </c>
      <c r="AV156" s="2" t="str">
        <f>IF(ISBLANK(Values!E155),"",IF(Values!J155,"Backlit", "Non-Backlit"))</f>
        <v/>
      </c>
      <c r="BE156" s="2" t="str">
        <f>IF(ISBLANK(Values!E155),"","Professional Audience")</f>
        <v/>
      </c>
      <c r="BF156" s="2" t="str">
        <f>IF(ISBLANK(Values!E155),"","Consumer Audience")</f>
        <v/>
      </c>
      <c r="BG156" s="2" t="str">
        <f>IF(ISBLANK(Values!E155),"","Adults")</f>
        <v/>
      </c>
      <c r="BH156" s="2"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2" t="str">
        <f>IF(ISBLANK(Values!E155),"",Values!$B$7)</f>
        <v/>
      </c>
      <c r="CQ156" s="2" t="str">
        <f>IF(ISBLANK(Values!E155),"",Values!$B$8)</f>
        <v/>
      </c>
      <c r="CR156" s="2"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 t="str">
        <f>IF(ISBLANK(Values!E155),"","Parts")</f>
        <v/>
      </c>
      <c r="DP156" s="2" t="str">
        <f>IF(ISBLANK(Values!E155),"",Values!$B$31)</f>
        <v/>
      </c>
      <c r="EI156" s="2" t="str">
        <f>IF(ISBLANK(Values!E155),"",Values!$B$31)</f>
        <v/>
      </c>
      <c r="ES156" s="2" t="str">
        <f>IF(ISBLANK(Values!E155),"","Amazon Tellus UPS")</f>
        <v/>
      </c>
      <c r="EV156" s="2" t="str">
        <f>IF(ISBLANK(Values!E155),"","New")</f>
        <v/>
      </c>
      <c r="FE156" s="2" t="str">
        <f>IF(ISBLANK(Values!E155),"","3")</f>
        <v/>
      </c>
      <c r="FH156" s="2" t="str">
        <f>IF(ISBLANK(Values!E155),"","FALSE")</f>
        <v/>
      </c>
      <c r="FI156" s="2" t="str">
        <f>IF(ISBLANK(Values!E155),"","FALSE")</f>
        <v/>
      </c>
      <c r="FJ156" s="2" t="str">
        <f>IF(ISBLANK(Values!E155),"","FALSE")</f>
        <v/>
      </c>
      <c r="FM156" s="2" t="str">
        <f>IF(ISBLANK(Values!E155),"","1")</f>
        <v/>
      </c>
      <c r="FO156" s="28"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 t="str">
        <f>IF(ISBLANK(Values!E156),"",IF(Values!$B$37="EU","computercomponent","computer"))</f>
        <v/>
      </c>
      <c r="B157" s="34" t="str">
        <f>IF(ISBLANK(Values!E156),"",Values!F156)</f>
        <v/>
      </c>
      <c r="C157" s="30" t="str">
        <f>IF(ISBLANK(Values!E156),"","TellusRem")</f>
        <v/>
      </c>
      <c r="D157" s="29" t="str">
        <f>IF(ISBLANK(Values!E156),"",Values!E156)</f>
        <v/>
      </c>
      <c r="E157" s="2" t="str">
        <f>IF(ISBLANK(Values!E156),"","EAN")</f>
        <v/>
      </c>
      <c r="F157" s="28" t="str">
        <f>IF(ISBLANK(Values!E156),"",IF(Values!J156, SUBSTITUTE(Values!$B$1, "{language}", Values!H156) &amp; " " &amp;Values!$B$3, SUBSTITUTE(Values!$B$2, "{language}", Values!$H156) &amp; " " &amp;Values!$B$3))</f>
        <v/>
      </c>
      <c r="G157" s="30" t="str">
        <f>IF(ISBLANK(Values!E156),"","TellusRem")</f>
        <v/>
      </c>
      <c r="H157" s="2" t="str">
        <f>IF(ISBLANK(Values!E156),"",Values!$B$16)</f>
        <v/>
      </c>
      <c r="I157" s="2" t="str">
        <f>IF(ISBLANK(Values!E156),"","4730574031")</f>
        <v/>
      </c>
      <c r="J157" s="32" t="str">
        <f>IF(ISBLANK(Values!E156),"",Values!F156 )</f>
        <v/>
      </c>
      <c r="K157" s="28" t="str">
        <f>IF(ISBLANK(Values!E156),"",IF(Values!J156, Values!$B$4, Values!$B$5))</f>
        <v/>
      </c>
      <c r="L157" s="28" t="str">
        <f>IF(ISBLANK(Values!E156),"",Values!$B$18)</f>
        <v/>
      </c>
      <c r="M157" s="28" t="str">
        <f>IF(ISBLANK(Values!E156),"",Values!$M156)</f>
        <v/>
      </c>
      <c r="N157" s="28" t="str">
        <f>IF(ISBLANK(Values!F156),"",Values!$N156)</f>
        <v/>
      </c>
      <c r="O157" s="2" t="str">
        <f>IF(ISBLANK(Values!F156),"",Values!$O156)</f>
        <v/>
      </c>
      <c r="W157" s="30" t="str">
        <f>IF(ISBLANK(Values!E156),"","Child")</f>
        <v/>
      </c>
      <c r="X157" s="30" t="str">
        <f>IF(ISBLANK(Values!E156),"",Values!$B$13)</f>
        <v/>
      </c>
      <c r="Y157" s="32" t="str">
        <f>IF(ISBLANK(Values!E156),"","Size-Color")</f>
        <v/>
      </c>
      <c r="Z157" s="30" t="str">
        <f>IF(ISBLANK(Values!E156),"","variation")</f>
        <v/>
      </c>
      <c r="AA157" s="2" t="str">
        <f>IF(ISBLANK(Values!E156),"",Values!$B$20)</f>
        <v/>
      </c>
      <c r="AB157" s="2" t="str">
        <f>IF(ISBLANK(Values!E156),"",Values!$B$29)</f>
        <v/>
      </c>
      <c r="AI157" s="35" t="str">
        <f>IF(ISBLANK(Values!E156),"",IF(Values!I156,Values!$B$23,Values!$B$33))</f>
        <v/>
      </c>
      <c r="AJ157" s="33"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8" t="str">
        <f>IF(ISBLANK(Values!E156),"",Values!H156)</f>
        <v/>
      </c>
      <c r="AV157" s="2" t="str">
        <f>IF(ISBLANK(Values!E156),"",IF(Values!J156,"Backlit", "Non-Backlit"))</f>
        <v/>
      </c>
      <c r="BE157" s="2" t="str">
        <f>IF(ISBLANK(Values!E156),"","Professional Audience")</f>
        <v/>
      </c>
      <c r="BF157" s="2" t="str">
        <f>IF(ISBLANK(Values!E156),"","Consumer Audience")</f>
        <v/>
      </c>
      <c r="BG157" s="2" t="str">
        <f>IF(ISBLANK(Values!E156),"","Adults")</f>
        <v/>
      </c>
      <c r="BH157" s="2"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2" t="str">
        <f>IF(ISBLANK(Values!E156),"",Values!$B$7)</f>
        <v/>
      </c>
      <c r="CQ157" s="2" t="str">
        <f>IF(ISBLANK(Values!E156),"",Values!$B$8)</f>
        <v/>
      </c>
      <c r="CR157" s="2"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 t="str">
        <f>IF(ISBLANK(Values!E156),"","Parts")</f>
        <v/>
      </c>
      <c r="DP157" s="2" t="str">
        <f>IF(ISBLANK(Values!E156),"",Values!$B$31)</f>
        <v/>
      </c>
      <c r="EI157" s="2" t="str">
        <f>IF(ISBLANK(Values!E156),"",Values!$B$31)</f>
        <v/>
      </c>
      <c r="ES157" s="2" t="str">
        <f>IF(ISBLANK(Values!E156),"","Amazon Tellus UPS")</f>
        <v/>
      </c>
      <c r="EV157" s="2" t="str">
        <f>IF(ISBLANK(Values!E156),"","New")</f>
        <v/>
      </c>
      <c r="FE157" s="2" t="str">
        <f>IF(ISBLANK(Values!E156),"","3")</f>
        <v/>
      </c>
      <c r="FH157" s="2" t="str">
        <f>IF(ISBLANK(Values!E156),"","FALSE")</f>
        <v/>
      </c>
      <c r="FI157" s="2" t="str">
        <f>IF(ISBLANK(Values!E156),"","FALSE")</f>
        <v/>
      </c>
      <c r="FJ157" s="2" t="str">
        <f>IF(ISBLANK(Values!E156),"","FALSE")</f>
        <v/>
      </c>
      <c r="FM157" s="2" t="str">
        <f>IF(ISBLANK(Values!E156),"","1")</f>
        <v/>
      </c>
      <c r="FO157" s="28"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 t="str">
        <f>IF(ISBLANK(Values!E157),"",IF(Values!$B$37="EU","computercomponent","computer"))</f>
        <v/>
      </c>
      <c r="B158" s="34" t="str">
        <f>IF(ISBLANK(Values!E157),"",Values!F157)</f>
        <v/>
      </c>
      <c r="C158" s="30" t="str">
        <f>IF(ISBLANK(Values!E157),"","TellusRem")</f>
        <v/>
      </c>
      <c r="D158" s="29" t="str">
        <f>IF(ISBLANK(Values!E157),"",Values!E157)</f>
        <v/>
      </c>
      <c r="E158" s="2" t="str">
        <f>IF(ISBLANK(Values!E157),"","EAN")</f>
        <v/>
      </c>
      <c r="F158" s="28" t="str">
        <f>IF(ISBLANK(Values!E157),"",IF(Values!J157, SUBSTITUTE(Values!$B$1, "{language}", Values!H157) &amp; " " &amp;Values!$B$3, SUBSTITUTE(Values!$B$2, "{language}", Values!$H157) &amp; " " &amp;Values!$B$3))</f>
        <v/>
      </c>
      <c r="G158" s="30" t="str">
        <f>IF(ISBLANK(Values!E157),"","TellusRem")</f>
        <v/>
      </c>
      <c r="H158" s="2" t="str">
        <f>IF(ISBLANK(Values!E157),"",Values!$B$16)</f>
        <v/>
      </c>
      <c r="I158" s="2" t="str">
        <f>IF(ISBLANK(Values!E157),"","4730574031")</f>
        <v/>
      </c>
      <c r="J158" s="32" t="str">
        <f>IF(ISBLANK(Values!E157),"",Values!F157 )</f>
        <v/>
      </c>
      <c r="K158" s="28" t="str">
        <f>IF(ISBLANK(Values!E157),"",IF(Values!J157, Values!$B$4, Values!$B$5))</f>
        <v/>
      </c>
      <c r="L158" s="28" t="str">
        <f>IF(ISBLANK(Values!E157),"",Values!$B$18)</f>
        <v/>
      </c>
      <c r="M158" s="28" t="str">
        <f>IF(ISBLANK(Values!E157),"",Values!$M157)</f>
        <v/>
      </c>
      <c r="N158" s="28" t="str">
        <f>IF(ISBLANK(Values!F157),"",Values!$N157)</f>
        <v/>
      </c>
      <c r="O158" s="2" t="str">
        <f>IF(ISBLANK(Values!F157),"",Values!$O157)</f>
        <v/>
      </c>
      <c r="W158" s="30" t="str">
        <f>IF(ISBLANK(Values!E157),"","Child")</f>
        <v/>
      </c>
      <c r="X158" s="30" t="str">
        <f>IF(ISBLANK(Values!E157),"",Values!$B$13)</f>
        <v/>
      </c>
      <c r="Y158" s="32" t="str">
        <f>IF(ISBLANK(Values!E157),"","Size-Color")</f>
        <v/>
      </c>
      <c r="Z158" s="30" t="str">
        <f>IF(ISBLANK(Values!E157),"","variation")</f>
        <v/>
      </c>
      <c r="AA158" s="2" t="str">
        <f>IF(ISBLANK(Values!E157),"",Values!$B$20)</f>
        <v/>
      </c>
      <c r="AB158" s="2" t="str">
        <f>IF(ISBLANK(Values!E157),"",Values!$B$29)</f>
        <v/>
      </c>
      <c r="AI158" s="35" t="str">
        <f>IF(ISBLANK(Values!E157),"",IF(Values!I157,Values!$B$23,Values!$B$33))</f>
        <v/>
      </c>
      <c r="AJ158" s="33"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8" t="str">
        <f>IF(ISBLANK(Values!E157),"",Values!H157)</f>
        <v/>
      </c>
      <c r="AV158" s="2" t="str">
        <f>IF(ISBLANK(Values!E157),"",IF(Values!J157,"Backlit", "Non-Backlit"))</f>
        <v/>
      </c>
      <c r="BE158" s="2" t="str">
        <f>IF(ISBLANK(Values!E157),"","Professional Audience")</f>
        <v/>
      </c>
      <c r="BF158" s="2" t="str">
        <f>IF(ISBLANK(Values!E157),"","Consumer Audience")</f>
        <v/>
      </c>
      <c r="BG158" s="2" t="str">
        <f>IF(ISBLANK(Values!E157),"","Adults")</f>
        <v/>
      </c>
      <c r="BH158" s="2"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2" t="str">
        <f>IF(ISBLANK(Values!E157),"",Values!$B$7)</f>
        <v/>
      </c>
      <c r="CQ158" s="2" t="str">
        <f>IF(ISBLANK(Values!E157),"",Values!$B$8)</f>
        <v/>
      </c>
      <c r="CR158" s="2"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 t="str">
        <f>IF(ISBLANK(Values!E157),"","Parts")</f>
        <v/>
      </c>
      <c r="DP158" s="2" t="str">
        <f>IF(ISBLANK(Values!E157),"",Values!$B$31)</f>
        <v/>
      </c>
      <c r="EI158" s="2" t="str">
        <f>IF(ISBLANK(Values!E157),"",Values!$B$31)</f>
        <v/>
      </c>
      <c r="ES158" s="2" t="str">
        <f>IF(ISBLANK(Values!E157),"","Amazon Tellus UPS")</f>
        <v/>
      </c>
      <c r="EV158" s="2" t="str">
        <f>IF(ISBLANK(Values!E157),"","New")</f>
        <v/>
      </c>
      <c r="FE158" s="2" t="str">
        <f>IF(ISBLANK(Values!E157),"","3")</f>
        <v/>
      </c>
      <c r="FH158" s="2" t="str">
        <f>IF(ISBLANK(Values!E157),"","FALSE")</f>
        <v/>
      </c>
      <c r="FI158" s="2" t="str">
        <f>IF(ISBLANK(Values!E157),"","FALSE")</f>
        <v/>
      </c>
      <c r="FJ158" s="2" t="str">
        <f>IF(ISBLANK(Values!E157),"","FALSE")</f>
        <v/>
      </c>
      <c r="FM158" s="2" t="str">
        <f>IF(ISBLANK(Values!E157),"","1")</f>
        <v/>
      </c>
      <c r="FO158" s="28"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 t="str">
        <f>IF(ISBLANK(Values!E158),"",IF(Values!$B$37="EU","computercomponent","computer"))</f>
        <v/>
      </c>
      <c r="B159" s="34" t="str">
        <f>IF(ISBLANK(Values!E158),"",Values!F158)</f>
        <v/>
      </c>
      <c r="C159" s="30" t="str">
        <f>IF(ISBLANK(Values!E158),"","TellusRem")</f>
        <v/>
      </c>
      <c r="D159" s="29" t="str">
        <f>IF(ISBLANK(Values!E158),"",Values!E158)</f>
        <v/>
      </c>
      <c r="E159" s="2" t="str">
        <f>IF(ISBLANK(Values!E158),"","EAN")</f>
        <v/>
      </c>
      <c r="F159" s="28" t="str">
        <f>IF(ISBLANK(Values!E158),"",IF(Values!J158, SUBSTITUTE(Values!$B$1, "{language}", Values!H158) &amp; " " &amp;Values!$B$3, SUBSTITUTE(Values!$B$2, "{language}", Values!$H158) &amp; " " &amp;Values!$B$3))</f>
        <v/>
      </c>
      <c r="G159" s="30" t="str">
        <f>IF(ISBLANK(Values!E158),"","TellusRem")</f>
        <v/>
      </c>
      <c r="H159" s="2" t="str">
        <f>IF(ISBLANK(Values!E158),"",Values!$B$16)</f>
        <v/>
      </c>
      <c r="I159" s="2" t="str">
        <f>IF(ISBLANK(Values!E158),"","4730574031")</f>
        <v/>
      </c>
      <c r="J159" s="32" t="str">
        <f>IF(ISBLANK(Values!E158),"",Values!F158 )</f>
        <v/>
      </c>
      <c r="K159" s="28" t="str">
        <f>IF(ISBLANK(Values!E158),"",IF(Values!J158, Values!$B$4, Values!$B$5))</f>
        <v/>
      </c>
      <c r="L159" s="28" t="str">
        <f>IF(ISBLANK(Values!E158),"",Values!$B$18)</f>
        <v/>
      </c>
      <c r="M159" s="28" t="str">
        <f>IF(ISBLANK(Values!E158),"",Values!$M158)</f>
        <v/>
      </c>
      <c r="N159" s="28" t="str">
        <f>IF(ISBLANK(Values!F158),"",Values!$N158)</f>
        <v/>
      </c>
      <c r="O159" s="2" t="str">
        <f>IF(ISBLANK(Values!F158),"",Values!$O158)</f>
        <v/>
      </c>
      <c r="W159" s="30" t="str">
        <f>IF(ISBLANK(Values!E158),"","Child")</f>
        <v/>
      </c>
      <c r="X159" s="30" t="str">
        <f>IF(ISBLANK(Values!E158),"",Values!$B$13)</f>
        <v/>
      </c>
      <c r="Y159" s="32" t="str">
        <f>IF(ISBLANK(Values!E158),"","Size-Color")</f>
        <v/>
      </c>
      <c r="Z159" s="30" t="str">
        <f>IF(ISBLANK(Values!E158),"","variation")</f>
        <v/>
      </c>
      <c r="AA159" s="2" t="str">
        <f>IF(ISBLANK(Values!E158),"",Values!$B$20)</f>
        <v/>
      </c>
      <c r="AB159" s="2" t="str">
        <f>IF(ISBLANK(Values!E158),"",Values!$B$29)</f>
        <v/>
      </c>
      <c r="AI159" s="35" t="str">
        <f>IF(ISBLANK(Values!E158),"",IF(Values!I158,Values!$B$23,Values!$B$33))</f>
        <v/>
      </c>
      <c r="AJ159" s="33"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8" t="str">
        <f>IF(ISBLANK(Values!E158),"",Values!H158)</f>
        <v/>
      </c>
      <c r="AV159" s="2" t="str">
        <f>IF(ISBLANK(Values!E158),"",IF(Values!J158,"Backlit", "Non-Backlit"))</f>
        <v/>
      </c>
      <c r="BE159" s="2" t="str">
        <f>IF(ISBLANK(Values!E158),"","Professional Audience")</f>
        <v/>
      </c>
      <c r="BF159" s="2" t="str">
        <f>IF(ISBLANK(Values!E158),"","Consumer Audience")</f>
        <v/>
      </c>
      <c r="BG159" s="2" t="str">
        <f>IF(ISBLANK(Values!E158),"","Adults")</f>
        <v/>
      </c>
      <c r="BH159" s="2"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2" t="str">
        <f>IF(ISBLANK(Values!E158),"",Values!$B$7)</f>
        <v/>
      </c>
      <c r="CQ159" s="2" t="str">
        <f>IF(ISBLANK(Values!E158),"",Values!$B$8)</f>
        <v/>
      </c>
      <c r="CR159" s="2"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 t="str">
        <f>IF(ISBLANK(Values!E158),"","Parts")</f>
        <v/>
      </c>
      <c r="DP159" s="2" t="str">
        <f>IF(ISBLANK(Values!E158),"",Values!$B$31)</f>
        <v/>
      </c>
      <c r="EI159" s="2" t="str">
        <f>IF(ISBLANK(Values!E158),"",Values!$B$31)</f>
        <v/>
      </c>
      <c r="ES159" s="2" t="str">
        <f>IF(ISBLANK(Values!E158),"","Amazon Tellus UPS")</f>
        <v/>
      </c>
      <c r="EV159" s="2" t="str">
        <f>IF(ISBLANK(Values!E158),"","New")</f>
        <v/>
      </c>
      <c r="FE159" s="2" t="str">
        <f>IF(ISBLANK(Values!E158),"","3")</f>
        <v/>
      </c>
      <c r="FH159" s="2" t="str">
        <f>IF(ISBLANK(Values!E158),"","FALSE")</f>
        <v/>
      </c>
      <c r="FI159" s="2" t="str">
        <f>IF(ISBLANK(Values!E158),"","FALSE")</f>
        <v/>
      </c>
      <c r="FJ159" s="2" t="str">
        <f>IF(ISBLANK(Values!E158),"","FALSE")</f>
        <v/>
      </c>
      <c r="FM159" s="2" t="str">
        <f>IF(ISBLANK(Values!E158),"","1")</f>
        <v/>
      </c>
      <c r="FO159" s="28"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 t="str">
        <f>IF(ISBLANK(Values!E159),"",IF(Values!$B$37="EU","computercomponent","computer"))</f>
        <v/>
      </c>
      <c r="B160" s="34" t="str">
        <f>IF(ISBLANK(Values!E159),"",Values!F159)</f>
        <v/>
      </c>
      <c r="C160" s="30" t="str">
        <f>IF(ISBLANK(Values!E159),"","TellusRem")</f>
        <v/>
      </c>
      <c r="D160" s="29" t="str">
        <f>IF(ISBLANK(Values!E159),"",Values!E159)</f>
        <v/>
      </c>
      <c r="E160" s="2" t="str">
        <f>IF(ISBLANK(Values!E159),"","EAN")</f>
        <v/>
      </c>
      <c r="F160" s="28" t="str">
        <f>IF(ISBLANK(Values!E159),"",IF(Values!J159, SUBSTITUTE(Values!$B$1, "{language}", Values!H159) &amp; " " &amp;Values!$B$3, SUBSTITUTE(Values!$B$2, "{language}", Values!$H159) &amp; " " &amp;Values!$B$3))</f>
        <v/>
      </c>
      <c r="G160" s="30" t="str">
        <f>IF(ISBLANK(Values!E159),"","TellusRem")</f>
        <v/>
      </c>
      <c r="H160" s="2" t="str">
        <f>IF(ISBLANK(Values!E159),"",Values!$B$16)</f>
        <v/>
      </c>
      <c r="I160" s="2" t="str">
        <f>IF(ISBLANK(Values!E159),"","4730574031")</f>
        <v/>
      </c>
      <c r="J160" s="32" t="str">
        <f>IF(ISBLANK(Values!E159),"",Values!F159 )</f>
        <v/>
      </c>
      <c r="K160" s="28" t="str">
        <f>IF(ISBLANK(Values!E159),"",IF(Values!J159, Values!$B$4, Values!$B$5))</f>
        <v/>
      </c>
      <c r="L160" s="28" t="str">
        <f>IF(ISBLANK(Values!E159),"",Values!$B$18)</f>
        <v/>
      </c>
      <c r="M160" s="28" t="str">
        <f>IF(ISBLANK(Values!E159),"",Values!$M159)</f>
        <v/>
      </c>
      <c r="N160" s="28" t="str">
        <f>IF(ISBLANK(Values!F159),"",Values!$N159)</f>
        <v/>
      </c>
      <c r="O160" s="2" t="str">
        <f>IF(ISBLANK(Values!F159),"",Values!$O159)</f>
        <v/>
      </c>
      <c r="W160" s="30" t="str">
        <f>IF(ISBLANK(Values!E159),"","Child")</f>
        <v/>
      </c>
      <c r="X160" s="30" t="str">
        <f>IF(ISBLANK(Values!E159),"",Values!$B$13)</f>
        <v/>
      </c>
      <c r="Y160" s="32" t="str">
        <f>IF(ISBLANK(Values!E159),"","Size-Color")</f>
        <v/>
      </c>
      <c r="Z160" s="30" t="str">
        <f>IF(ISBLANK(Values!E159),"","variation")</f>
        <v/>
      </c>
      <c r="AA160" s="2" t="str">
        <f>IF(ISBLANK(Values!E159),"",Values!$B$20)</f>
        <v/>
      </c>
      <c r="AB160" s="2" t="str">
        <f>IF(ISBLANK(Values!E159),"",Values!$B$29)</f>
        <v/>
      </c>
      <c r="AI160" s="35" t="str">
        <f>IF(ISBLANK(Values!E159),"",IF(Values!I159,Values!$B$23,Values!$B$33))</f>
        <v/>
      </c>
      <c r="AJ160" s="33"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8" t="str">
        <f>IF(ISBLANK(Values!E159),"",Values!H159)</f>
        <v/>
      </c>
      <c r="AV160" s="2" t="str">
        <f>IF(ISBLANK(Values!E159),"",IF(Values!J159,"Backlit", "Non-Backlit"))</f>
        <v/>
      </c>
      <c r="BE160" s="2" t="str">
        <f>IF(ISBLANK(Values!E159),"","Professional Audience")</f>
        <v/>
      </c>
      <c r="BF160" s="2" t="str">
        <f>IF(ISBLANK(Values!E159),"","Consumer Audience")</f>
        <v/>
      </c>
      <c r="BG160" s="2" t="str">
        <f>IF(ISBLANK(Values!E159),"","Adults")</f>
        <v/>
      </c>
      <c r="BH160" s="2"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2" t="str">
        <f>IF(ISBLANK(Values!E159),"",Values!$B$7)</f>
        <v/>
      </c>
      <c r="CQ160" s="2" t="str">
        <f>IF(ISBLANK(Values!E159),"",Values!$B$8)</f>
        <v/>
      </c>
      <c r="CR160" s="2"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 t="str">
        <f>IF(ISBLANK(Values!E159),"","Parts")</f>
        <v/>
      </c>
      <c r="DP160" s="2" t="str">
        <f>IF(ISBLANK(Values!E159),"",Values!$B$31)</f>
        <v/>
      </c>
      <c r="EI160" s="2" t="str">
        <f>IF(ISBLANK(Values!E159),"",Values!$B$31)</f>
        <v/>
      </c>
      <c r="ES160" s="2" t="str">
        <f>IF(ISBLANK(Values!E159),"","Amazon Tellus UPS")</f>
        <v/>
      </c>
      <c r="EV160" s="2" t="str">
        <f>IF(ISBLANK(Values!E159),"","New")</f>
        <v/>
      </c>
      <c r="FE160" s="2" t="str">
        <f>IF(ISBLANK(Values!E159),"","3")</f>
        <v/>
      </c>
      <c r="FH160" s="2" t="str">
        <f>IF(ISBLANK(Values!E159),"","FALSE")</f>
        <v/>
      </c>
      <c r="FI160" s="2" t="str">
        <f>IF(ISBLANK(Values!E159),"","FALSE")</f>
        <v/>
      </c>
      <c r="FJ160" s="2" t="str">
        <f>IF(ISBLANK(Values!E159),"","FALSE")</f>
        <v/>
      </c>
      <c r="FM160" s="2" t="str">
        <f>IF(ISBLANK(Values!E159),"","1")</f>
        <v/>
      </c>
      <c r="FO160" s="28"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 t="str">
        <f>IF(ISBLANK(Values!E160),"",IF(Values!$B$37="EU","computercomponent","computer"))</f>
        <v/>
      </c>
      <c r="B161" s="34" t="str">
        <f>IF(ISBLANK(Values!E160),"",Values!F160)</f>
        <v/>
      </c>
      <c r="C161" s="30" t="str">
        <f>IF(ISBLANK(Values!E160),"","TellusRem")</f>
        <v/>
      </c>
      <c r="D161" s="29" t="str">
        <f>IF(ISBLANK(Values!E160),"",Values!E160)</f>
        <v/>
      </c>
      <c r="E161" s="2" t="str">
        <f>IF(ISBLANK(Values!E160),"","EAN")</f>
        <v/>
      </c>
      <c r="F161" s="28" t="str">
        <f>IF(ISBLANK(Values!E160),"",IF(Values!J160, SUBSTITUTE(Values!$B$1, "{language}", Values!H160) &amp; " " &amp;Values!$B$3, SUBSTITUTE(Values!$B$2, "{language}", Values!$H160) &amp; " " &amp;Values!$B$3))</f>
        <v/>
      </c>
      <c r="G161" s="30" t="str">
        <f>IF(ISBLANK(Values!E160),"","TellusRem")</f>
        <v/>
      </c>
      <c r="H161" s="2" t="str">
        <f>IF(ISBLANK(Values!E160),"",Values!$B$16)</f>
        <v/>
      </c>
      <c r="I161" s="2" t="str">
        <f>IF(ISBLANK(Values!E160),"","4730574031")</f>
        <v/>
      </c>
      <c r="J161" s="32" t="str">
        <f>IF(ISBLANK(Values!E160),"",Values!F160 )</f>
        <v/>
      </c>
      <c r="K161" s="28" t="str">
        <f>IF(ISBLANK(Values!E160),"",IF(Values!J160, Values!$B$4, Values!$B$5))</f>
        <v/>
      </c>
      <c r="L161" s="28" t="str">
        <f>IF(ISBLANK(Values!E160),"",Values!$B$18)</f>
        <v/>
      </c>
      <c r="M161" s="28" t="str">
        <f>IF(ISBLANK(Values!E160),"",Values!$M160)</f>
        <v/>
      </c>
      <c r="N161" s="28" t="str">
        <f>IF(ISBLANK(Values!F160),"",Values!$N160)</f>
        <v/>
      </c>
      <c r="O161" s="2" t="str">
        <f>IF(ISBLANK(Values!F160),"",Values!$O160)</f>
        <v/>
      </c>
      <c r="W161" s="30" t="str">
        <f>IF(ISBLANK(Values!E160),"","Child")</f>
        <v/>
      </c>
      <c r="X161" s="30" t="str">
        <f>IF(ISBLANK(Values!E160),"",Values!$B$13)</f>
        <v/>
      </c>
      <c r="Y161" s="32" t="str">
        <f>IF(ISBLANK(Values!E160),"","Size-Color")</f>
        <v/>
      </c>
      <c r="Z161" s="30" t="str">
        <f>IF(ISBLANK(Values!E160),"","variation")</f>
        <v/>
      </c>
      <c r="AA161" s="2" t="str">
        <f>IF(ISBLANK(Values!E160),"",Values!$B$20)</f>
        <v/>
      </c>
      <c r="AB161" s="2" t="str">
        <f>IF(ISBLANK(Values!E160),"",Values!$B$29)</f>
        <v/>
      </c>
      <c r="AI161" s="35" t="str">
        <f>IF(ISBLANK(Values!E160),"",IF(Values!I160,Values!$B$23,Values!$B$33))</f>
        <v/>
      </c>
      <c r="AJ161" s="33"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8" t="str">
        <f>IF(ISBLANK(Values!E160),"",Values!H160)</f>
        <v/>
      </c>
      <c r="AV161" s="2" t="str">
        <f>IF(ISBLANK(Values!E160),"",IF(Values!J160,"Backlit", "Non-Backlit"))</f>
        <v/>
      </c>
      <c r="BE161" s="2" t="str">
        <f>IF(ISBLANK(Values!E160),"","Professional Audience")</f>
        <v/>
      </c>
      <c r="BF161" s="2" t="str">
        <f>IF(ISBLANK(Values!E160),"","Consumer Audience")</f>
        <v/>
      </c>
      <c r="BG161" s="2" t="str">
        <f>IF(ISBLANK(Values!E160),"","Adults")</f>
        <v/>
      </c>
      <c r="BH161" s="2"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2" t="str">
        <f>IF(ISBLANK(Values!E160),"",Values!$B$7)</f>
        <v/>
      </c>
      <c r="CQ161" s="2" t="str">
        <f>IF(ISBLANK(Values!E160),"",Values!$B$8)</f>
        <v/>
      </c>
      <c r="CR161" s="2"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 t="str">
        <f>IF(ISBLANK(Values!E160),"","Parts")</f>
        <v/>
      </c>
      <c r="DP161" s="2" t="str">
        <f>IF(ISBLANK(Values!E160),"",Values!$B$31)</f>
        <v/>
      </c>
      <c r="EI161" s="2" t="str">
        <f>IF(ISBLANK(Values!E160),"",Values!$B$31)</f>
        <v/>
      </c>
      <c r="ES161" s="2" t="str">
        <f>IF(ISBLANK(Values!E160),"","Amazon Tellus UPS")</f>
        <v/>
      </c>
      <c r="EV161" s="2" t="str">
        <f>IF(ISBLANK(Values!E160),"","New")</f>
        <v/>
      </c>
      <c r="FE161" s="2" t="str">
        <f>IF(ISBLANK(Values!E160),"","3")</f>
        <v/>
      </c>
      <c r="FH161" s="2" t="str">
        <f>IF(ISBLANK(Values!E160),"","FALSE")</f>
        <v/>
      </c>
      <c r="FI161" s="2" t="str">
        <f>IF(ISBLANK(Values!E160),"","FALSE")</f>
        <v/>
      </c>
      <c r="FJ161" s="2" t="str">
        <f>IF(ISBLANK(Values!E160),"","FALSE")</f>
        <v/>
      </c>
      <c r="FM161" s="2" t="str">
        <f>IF(ISBLANK(Values!E160),"","1")</f>
        <v/>
      </c>
      <c r="FO161" s="28"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 t="str">
        <f>IF(ISBLANK(Values!E161),"",IF(Values!$B$37="EU","computercomponent","computer"))</f>
        <v/>
      </c>
      <c r="B162" s="34" t="str">
        <f>IF(ISBLANK(Values!E161),"",Values!F161)</f>
        <v/>
      </c>
      <c r="C162" s="30" t="str">
        <f>IF(ISBLANK(Values!E161),"","TellusRem")</f>
        <v/>
      </c>
      <c r="D162" s="29" t="str">
        <f>IF(ISBLANK(Values!E161),"",Values!E161)</f>
        <v/>
      </c>
      <c r="E162" s="2" t="str">
        <f>IF(ISBLANK(Values!E161),"","EAN")</f>
        <v/>
      </c>
      <c r="F162" s="28" t="str">
        <f>IF(ISBLANK(Values!E161),"",IF(Values!J161, SUBSTITUTE(Values!$B$1, "{language}", Values!H161) &amp; " " &amp;Values!$B$3, SUBSTITUTE(Values!$B$2, "{language}", Values!$H161) &amp; " " &amp;Values!$B$3))</f>
        <v/>
      </c>
      <c r="G162" s="30" t="str">
        <f>IF(ISBLANK(Values!E161),"","TellusRem")</f>
        <v/>
      </c>
      <c r="H162" s="2" t="str">
        <f>IF(ISBLANK(Values!E161),"",Values!$B$16)</f>
        <v/>
      </c>
      <c r="I162" s="2" t="str">
        <f>IF(ISBLANK(Values!E161),"","4730574031")</f>
        <v/>
      </c>
      <c r="J162" s="32" t="str">
        <f>IF(ISBLANK(Values!E161),"",Values!F161 )</f>
        <v/>
      </c>
      <c r="K162" s="28" t="str">
        <f>IF(ISBLANK(Values!E161),"",IF(Values!J161, Values!$B$4, Values!$B$5))</f>
        <v/>
      </c>
      <c r="L162" s="28" t="str">
        <f>IF(ISBLANK(Values!E161),"",Values!$B$18)</f>
        <v/>
      </c>
      <c r="M162" s="28" t="str">
        <f>IF(ISBLANK(Values!E161),"",Values!$M161)</f>
        <v/>
      </c>
      <c r="N162" s="28" t="str">
        <f>IF(ISBLANK(Values!F161),"",Values!$N161)</f>
        <v/>
      </c>
      <c r="O162" s="2" t="str">
        <f>IF(ISBLANK(Values!F161),"",Values!$O161)</f>
        <v/>
      </c>
      <c r="W162" s="30" t="str">
        <f>IF(ISBLANK(Values!E161),"","Child")</f>
        <v/>
      </c>
      <c r="X162" s="30" t="str">
        <f>IF(ISBLANK(Values!E161),"",Values!$B$13)</f>
        <v/>
      </c>
      <c r="Y162" s="32" t="str">
        <f>IF(ISBLANK(Values!E161),"","Size-Color")</f>
        <v/>
      </c>
      <c r="Z162" s="30" t="str">
        <f>IF(ISBLANK(Values!E161),"","variation")</f>
        <v/>
      </c>
      <c r="AA162" s="2" t="str">
        <f>IF(ISBLANK(Values!E161),"",Values!$B$20)</f>
        <v/>
      </c>
      <c r="AB162" s="2" t="str">
        <f>IF(ISBLANK(Values!E161),"",Values!$B$29)</f>
        <v/>
      </c>
      <c r="AI162" s="35" t="str">
        <f>IF(ISBLANK(Values!E161),"",IF(Values!I161,Values!$B$23,Values!$B$33))</f>
        <v/>
      </c>
      <c r="AJ162" s="33"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8" t="str">
        <f>IF(ISBLANK(Values!E161),"",Values!H161)</f>
        <v/>
      </c>
      <c r="AV162" s="2" t="str">
        <f>IF(ISBLANK(Values!E161),"",IF(Values!J161,"Backlit", "Non-Backlit"))</f>
        <v/>
      </c>
      <c r="BE162" s="2" t="str">
        <f>IF(ISBLANK(Values!E161),"","Professional Audience")</f>
        <v/>
      </c>
      <c r="BF162" s="2" t="str">
        <f>IF(ISBLANK(Values!E161),"","Consumer Audience")</f>
        <v/>
      </c>
      <c r="BG162" s="2" t="str">
        <f>IF(ISBLANK(Values!E161),"","Adults")</f>
        <v/>
      </c>
      <c r="BH162" s="2"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2" t="str">
        <f>IF(ISBLANK(Values!E161),"",Values!$B$7)</f>
        <v/>
      </c>
      <c r="CQ162" s="2" t="str">
        <f>IF(ISBLANK(Values!E161),"",Values!$B$8)</f>
        <v/>
      </c>
      <c r="CR162" s="2"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 t="str">
        <f>IF(ISBLANK(Values!E161),"","Parts")</f>
        <v/>
      </c>
      <c r="DP162" s="2" t="str">
        <f>IF(ISBLANK(Values!E161),"",Values!$B$31)</f>
        <v/>
      </c>
      <c r="EI162" s="2" t="str">
        <f>IF(ISBLANK(Values!E161),"",Values!$B$31)</f>
        <v/>
      </c>
      <c r="ES162" s="2" t="str">
        <f>IF(ISBLANK(Values!E161),"","Amazon Tellus UPS")</f>
        <v/>
      </c>
      <c r="EV162" s="2" t="str">
        <f>IF(ISBLANK(Values!E161),"","New")</f>
        <v/>
      </c>
      <c r="FE162" s="2" t="str">
        <f>IF(ISBLANK(Values!E161),"","3")</f>
        <v/>
      </c>
      <c r="FH162" s="2" t="str">
        <f>IF(ISBLANK(Values!E161),"","FALSE")</f>
        <v/>
      </c>
      <c r="FI162" s="2" t="str">
        <f>IF(ISBLANK(Values!E161),"","FALSE")</f>
        <v/>
      </c>
      <c r="FJ162" s="2" t="str">
        <f>IF(ISBLANK(Values!E161),"","FALSE")</f>
        <v/>
      </c>
      <c r="FM162" s="2" t="str">
        <f>IF(ISBLANK(Values!E161),"","1")</f>
        <v/>
      </c>
      <c r="FO162" s="28"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 t="str">
        <f>IF(ISBLANK(Values!E162),"",IF(Values!$B$37="EU","computercomponent","computer"))</f>
        <v/>
      </c>
      <c r="B163" s="34" t="str">
        <f>IF(ISBLANK(Values!E162),"",Values!F162)</f>
        <v/>
      </c>
      <c r="C163" s="30" t="str">
        <f>IF(ISBLANK(Values!E162),"","TellusRem")</f>
        <v/>
      </c>
      <c r="D163" s="29" t="str">
        <f>IF(ISBLANK(Values!E162),"",Values!E162)</f>
        <v/>
      </c>
      <c r="E163" s="2" t="str">
        <f>IF(ISBLANK(Values!E162),"","EAN")</f>
        <v/>
      </c>
      <c r="F163" s="28" t="str">
        <f>IF(ISBLANK(Values!E162),"",IF(Values!J162, SUBSTITUTE(Values!$B$1, "{language}", Values!H162) &amp; " " &amp;Values!$B$3, SUBSTITUTE(Values!$B$2, "{language}", Values!$H162) &amp; " " &amp;Values!$B$3))</f>
        <v/>
      </c>
      <c r="G163" s="30" t="str">
        <f>IF(ISBLANK(Values!E162),"","TellusRem")</f>
        <v/>
      </c>
      <c r="H163" s="2" t="str">
        <f>IF(ISBLANK(Values!E162),"",Values!$B$16)</f>
        <v/>
      </c>
      <c r="I163" s="2" t="str">
        <f>IF(ISBLANK(Values!E162),"","4730574031")</f>
        <v/>
      </c>
      <c r="J163" s="32" t="str">
        <f>IF(ISBLANK(Values!E162),"",Values!F162 )</f>
        <v/>
      </c>
      <c r="K163" s="28" t="str">
        <f>IF(ISBLANK(Values!E162),"",IF(Values!J162, Values!$B$4, Values!$B$5))</f>
        <v/>
      </c>
      <c r="L163" s="28" t="str">
        <f>IF(ISBLANK(Values!E162),"",Values!$B$18)</f>
        <v/>
      </c>
      <c r="M163" s="28" t="str">
        <f>IF(ISBLANK(Values!E162),"",Values!$M162)</f>
        <v/>
      </c>
      <c r="N163" s="28" t="str">
        <f>IF(ISBLANK(Values!F162),"",Values!$N162)</f>
        <v/>
      </c>
      <c r="O163" s="2" t="str">
        <f>IF(ISBLANK(Values!F162),"",Values!$O162)</f>
        <v/>
      </c>
      <c r="W163" s="30" t="str">
        <f>IF(ISBLANK(Values!E162),"","Child")</f>
        <v/>
      </c>
      <c r="X163" s="30" t="str">
        <f>IF(ISBLANK(Values!E162),"",Values!$B$13)</f>
        <v/>
      </c>
      <c r="Y163" s="32" t="str">
        <f>IF(ISBLANK(Values!E162),"","Size-Color")</f>
        <v/>
      </c>
      <c r="Z163" s="30" t="str">
        <f>IF(ISBLANK(Values!E162),"","variation")</f>
        <v/>
      </c>
      <c r="AA163" s="2" t="str">
        <f>IF(ISBLANK(Values!E162),"",Values!$B$20)</f>
        <v/>
      </c>
      <c r="AB163" s="2" t="str">
        <f>IF(ISBLANK(Values!E162),"",Values!$B$29)</f>
        <v/>
      </c>
      <c r="AI163" s="35" t="str">
        <f>IF(ISBLANK(Values!E162),"",IF(Values!I162,Values!$B$23,Values!$B$33))</f>
        <v/>
      </c>
      <c r="AJ163" s="33"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8" t="str">
        <f>IF(ISBLANK(Values!E162),"",Values!H162)</f>
        <v/>
      </c>
      <c r="AV163" s="2" t="str">
        <f>IF(ISBLANK(Values!E162),"",IF(Values!J162,"Backlit", "Non-Backlit"))</f>
        <v/>
      </c>
      <c r="BE163" s="2" t="str">
        <f>IF(ISBLANK(Values!E162),"","Professional Audience")</f>
        <v/>
      </c>
      <c r="BF163" s="2" t="str">
        <f>IF(ISBLANK(Values!E162),"","Consumer Audience")</f>
        <v/>
      </c>
      <c r="BG163" s="2" t="str">
        <f>IF(ISBLANK(Values!E162),"","Adults")</f>
        <v/>
      </c>
      <c r="BH163" s="2"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2" t="str">
        <f>IF(ISBLANK(Values!E162),"",Values!$B$7)</f>
        <v/>
      </c>
      <c r="CQ163" s="2" t="str">
        <f>IF(ISBLANK(Values!E162),"",Values!$B$8)</f>
        <v/>
      </c>
      <c r="CR163" s="2"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 t="str">
        <f>IF(ISBLANK(Values!E162),"","Parts")</f>
        <v/>
      </c>
      <c r="DP163" s="2" t="str">
        <f>IF(ISBLANK(Values!E162),"",Values!$B$31)</f>
        <v/>
      </c>
      <c r="EI163" s="2" t="str">
        <f>IF(ISBLANK(Values!E162),"",Values!$B$31)</f>
        <v/>
      </c>
      <c r="ES163" s="2" t="str">
        <f>IF(ISBLANK(Values!E162),"","Amazon Tellus UPS")</f>
        <v/>
      </c>
      <c r="EV163" s="2" t="str">
        <f>IF(ISBLANK(Values!E162),"","New")</f>
        <v/>
      </c>
      <c r="FE163" s="2" t="str">
        <f>IF(ISBLANK(Values!E162),"","3")</f>
        <v/>
      </c>
      <c r="FH163" s="2" t="str">
        <f>IF(ISBLANK(Values!E162),"","FALSE")</f>
        <v/>
      </c>
      <c r="FI163" s="2" t="str">
        <f>IF(ISBLANK(Values!E162),"","FALSE")</f>
        <v/>
      </c>
      <c r="FJ163" s="2" t="str">
        <f>IF(ISBLANK(Values!E162),"","FALSE")</f>
        <v/>
      </c>
      <c r="FM163" s="2" t="str">
        <f>IF(ISBLANK(Values!E162),"","1")</f>
        <v/>
      </c>
      <c r="FO163" s="28"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 t="str">
        <f>IF(ISBLANK(Values!E163),"",IF(Values!$B$37="EU","computercomponent","computer"))</f>
        <v/>
      </c>
      <c r="B164" s="34" t="str">
        <f>IF(ISBLANK(Values!E163),"",Values!F163)</f>
        <v/>
      </c>
      <c r="C164" s="30" t="str">
        <f>IF(ISBLANK(Values!E163),"","TellusRem")</f>
        <v/>
      </c>
      <c r="D164" s="29" t="str">
        <f>IF(ISBLANK(Values!E163),"",Values!E163)</f>
        <v/>
      </c>
      <c r="E164" s="2" t="str">
        <f>IF(ISBLANK(Values!E163),"","EAN")</f>
        <v/>
      </c>
      <c r="F164" s="28" t="str">
        <f>IF(ISBLANK(Values!E163),"",IF(Values!J163, SUBSTITUTE(Values!$B$1, "{language}", Values!H163) &amp; " " &amp;Values!$B$3, SUBSTITUTE(Values!$B$2, "{language}", Values!$H163) &amp; " " &amp;Values!$B$3))</f>
        <v/>
      </c>
      <c r="G164" s="30" t="str">
        <f>IF(ISBLANK(Values!E163),"","TellusRem")</f>
        <v/>
      </c>
      <c r="H164" s="2" t="str">
        <f>IF(ISBLANK(Values!E163),"",Values!$B$16)</f>
        <v/>
      </c>
      <c r="I164" s="2" t="str">
        <f>IF(ISBLANK(Values!E163),"","4730574031")</f>
        <v/>
      </c>
      <c r="J164" s="32" t="str">
        <f>IF(ISBLANK(Values!E163),"",Values!F163 )</f>
        <v/>
      </c>
      <c r="K164" s="28" t="str">
        <f>IF(ISBLANK(Values!E163),"",IF(Values!J163, Values!$B$4, Values!$B$5))</f>
        <v/>
      </c>
      <c r="L164" s="28" t="str">
        <f>IF(ISBLANK(Values!E163),"",Values!$B$18)</f>
        <v/>
      </c>
      <c r="M164" s="28" t="str">
        <f>IF(ISBLANK(Values!E163),"",Values!$M163)</f>
        <v/>
      </c>
      <c r="N164" s="28" t="str">
        <f>IF(ISBLANK(Values!F163),"",Values!$N163)</f>
        <v/>
      </c>
      <c r="O164" s="2" t="str">
        <f>IF(ISBLANK(Values!F163),"",Values!$O163)</f>
        <v/>
      </c>
      <c r="W164" s="30" t="str">
        <f>IF(ISBLANK(Values!E163),"","Child")</f>
        <v/>
      </c>
      <c r="X164" s="30" t="str">
        <f>IF(ISBLANK(Values!E163),"",Values!$B$13)</f>
        <v/>
      </c>
      <c r="Y164" s="32" t="str">
        <f>IF(ISBLANK(Values!E163),"","Size-Color")</f>
        <v/>
      </c>
      <c r="Z164" s="30" t="str">
        <f>IF(ISBLANK(Values!E163),"","variation")</f>
        <v/>
      </c>
      <c r="AA164" s="2" t="str">
        <f>IF(ISBLANK(Values!E163),"",Values!$B$20)</f>
        <v/>
      </c>
      <c r="AB164" s="2" t="str">
        <f>IF(ISBLANK(Values!E163),"",Values!$B$29)</f>
        <v/>
      </c>
      <c r="AI164" s="35" t="str">
        <f>IF(ISBLANK(Values!E163),"",IF(Values!I163,Values!$B$23,Values!$B$33))</f>
        <v/>
      </c>
      <c r="AJ164" s="33"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8" t="str">
        <f>IF(ISBLANK(Values!E163),"",Values!H163)</f>
        <v/>
      </c>
      <c r="AV164" s="2" t="str">
        <f>IF(ISBLANK(Values!E163),"",IF(Values!J163,"Backlit", "Non-Backlit"))</f>
        <v/>
      </c>
      <c r="BE164" s="2" t="str">
        <f>IF(ISBLANK(Values!E163),"","Professional Audience")</f>
        <v/>
      </c>
      <c r="BF164" s="2" t="str">
        <f>IF(ISBLANK(Values!E163),"","Consumer Audience")</f>
        <v/>
      </c>
      <c r="BG164" s="2" t="str">
        <f>IF(ISBLANK(Values!E163),"","Adults")</f>
        <v/>
      </c>
      <c r="BH164" s="2"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2" t="str">
        <f>IF(ISBLANK(Values!E163),"",Values!$B$7)</f>
        <v/>
      </c>
      <c r="CQ164" s="2" t="str">
        <f>IF(ISBLANK(Values!E163),"",Values!$B$8)</f>
        <v/>
      </c>
      <c r="CR164" s="2"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 t="str">
        <f>IF(ISBLANK(Values!E163),"","Parts")</f>
        <v/>
      </c>
      <c r="DP164" s="2" t="str">
        <f>IF(ISBLANK(Values!E163),"",Values!$B$31)</f>
        <v/>
      </c>
      <c r="EI164" s="2" t="str">
        <f>IF(ISBLANK(Values!E163),"",Values!$B$31)</f>
        <v/>
      </c>
      <c r="ES164" s="2" t="str">
        <f>IF(ISBLANK(Values!E163),"","Amazon Tellus UPS")</f>
        <v/>
      </c>
      <c r="EV164" s="2" t="str">
        <f>IF(ISBLANK(Values!E163),"","New")</f>
        <v/>
      </c>
      <c r="FE164" s="2" t="str">
        <f>IF(ISBLANK(Values!E163),"","3")</f>
        <v/>
      </c>
      <c r="FH164" s="2" t="str">
        <f>IF(ISBLANK(Values!E163),"","FALSE")</f>
        <v/>
      </c>
      <c r="FI164" s="2" t="str">
        <f>IF(ISBLANK(Values!E163),"","FALSE")</f>
        <v/>
      </c>
      <c r="FJ164" s="2" t="str">
        <f>IF(ISBLANK(Values!E163),"","FALSE")</f>
        <v/>
      </c>
      <c r="FM164" s="2" t="str">
        <f>IF(ISBLANK(Values!E163),"","1")</f>
        <v/>
      </c>
      <c r="FO164" s="28"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 t="str">
        <f>IF(ISBLANK(Values!E164),"",IF(Values!$B$37="EU","computercomponent","computer"))</f>
        <v/>
      </c>
      <c r="B165" s="34" t="str">
        <f>IF(ISBLANK(Values!E164),"",Values!F164)</f>
        <v/>
      </c>
      <c r="C165" s="30" t="str">
        <f>IF(ISBLANK(Values!E164),"","TellusRem")</f>
        <v/>
      </c>
      <c r="D165" s="29" t="str">
        <f>IF(ISBLANK(Values!E164),"",Values!E164)</f>
        <v/>
      </c>
      <c r="E165" s="2" t="str">
        <f>IF(ISBLANK(Values!E164),"","EAN")</f>
        <v/>
      </c>
      <c r="F165" s="28" t="str">
        <f>IF(ISBLANK(Values!E164),"",IF(Values!J164, SUBSTITUTE(Values!$B$1, "{language}", Values!H164) &amp; " " &amp;Values!$B$3, SUBSTITUTE(Values!$B$2, "{language}", Values!$H164) &amp; " " &amp;Values!$B$3))</f>
        <v/>
      </c>
      <c r="G165" s="30" t="str">
        <f>IF(ISBLANK(Values!E164),"","TellusRem")</f>
        <v/>
      </c>
      <c r="H165" s="2" t="str">
        <f>IF(ISBLANK(Values!E164),"",Values!$B$16)</f>
        <v/>
      </c>
      <c r="I165" s="2" t="str">
        <f>IF(ISBLANK(Values!E164),"","4730574031")</f>
        <v/>
      </c>
      <c r="J165" s="32" t="str">
        <f>IF(ISBLANK(Values!E164),"",Values!F164 )</f>
        <v/>
      </c>
      <c r="K165" s="28" t="str">
        <f>IF(ISBLANK(Values!E164),"",IF(Values!J164, Values!$B$4, Values!$B$5))</f>
        <v/>
      </c>
      <c r="L165" s="28" t="str">
        <f>IF(ISBLANK(Values!E164),"",Values!$B$18)</f>
        <v/>
      </c>
      <c r="M165" s="28" t="str">
        <f>IF(ISBLANK(Values!E164),"",Values!$M164)</f>
        <v/>
      </c>
      <c r="N165" s="28" t="str">
        <f>IF(ISBLANK(Values!F164),"",Values!$N164)</f>
        <v/>
      </c>
      <c r="O165" s="2" t="str">
        <f>IF(ISBLANK(Values!F164),"",Values!$O164)</f>
        <v/>
      </c>
      <c r="W165" s="30" t="str">
        <f>IF(ISBLANK(Values!E164),"","Child")</f>
        <v/>
      </c>
      <c r="X165" s="30" t="str">
        <f>IF(ISBLANK(Values!E164),"",Values!$B$13)</f>
        <v/>
      </c>
      <c r="Y165" s="32" t="str">
        <f>IF(ISBLANK(Values!E164),"","Size-Color")</f>
        <v/>
      </c>
      <c r="Z165" s="30" t="str">
        <f>IF(ISBLANK(Values!E164),"","variation")</f>
        <v/>
      </c>
      <c r="AA165" s="2" t="str">
        <f>IF(ISBLANK(Values!E164),"",Values!$B$20)</f>
        <v/>
      </c>
      <c r="AB165" s="2" t="str">
        <f>IF(ISBLANK(Values!E164),"",Values!$B$29)</f>
        <v/>
      </c>
      <c r="AI165" s="35" t="str">
        <f>IF(ISBLANK(Values!E164),"",IF(Values!I164,Values!$B$23,Values!$B$33))</f>
        <v/>
      </c>
      <c r="AJ165" s="33"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8" t="str">
        <f>IF(ISBLANK(Values!E164),"",Values!H164)</f>
        <v/>
      </c>
      <c r="AV165" s="2" t="str">
        <f>IF(ISBLANK(Values!E164),"",IF(Values!J164,"Backlit", "Non-Backlit"))</f>
        <v/>
      </c>
      <c r="BE165" s="2" t="str">
        <f>IF(ISBLANK(Values!E164),"","Professional Audience")</f>
        <v/>
      </c>
      <c r="BF165" s="2" t="str">
        <f>IF(ISBLANK(Values!E164),"","Consumer Audience")</f>
        <v/>
      </c>
      <c r="BG165" s="2" t="str">
        <f>IF(ISBLANK(Values!E164),"","Adults")</f>
        <v/>
      </c>
      <c r="BH165" s="2"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2" t="str">
        <f>IF(ISBLANK(Values!E164),"",Values!$B$7)</f>
        <v/>
      </c>
      <c r="CQ165" s="2" t="str">
        <f>IF(ISBLANK(Values!E164),"",Values!$B$8)</f>
        <v/>
      </c>
      <c r="CR165" s="2"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 t="str">
        <f>IF(ISBLANK(Values!E164),"","Parts")</f>
        <v/>
      </c>
      <c r="DP165" s="2" t="str">
        <f>IF(ISBLANK(Values!E164),"",Values!$B$31)</f>
        <v/>
      </c>
      <c r="EI165" s="2" t="str">
        <f>IF(ISBLANK(Values!E164),"",Values!$B$31)</f>
        <v/>
      </c>
      <c r="ES165" s="2" t="str">
        <f>IF(ISBLANK(Values!E164),"","Amazon Tellus UPS")</f>
        <v/>
      </c>
      <c r="EV165" s="2" t="str">
        <f>IF(ISBLANK(Values!E164),"","New")</f>
        <v/>
      </c>
      <c r="FE165" s="2" t="str">
        <f>IF(ISBLANK(Values!E164),"","3")</f>
        <v/>
      </c>
      <c r="FH165" s="2" t="str">
        <f>IF(ISBLANK(Values!E164),"","FALSE")</f>
        <v/>
      </c>
      <c r="FI165" s="2" t="str">
        <f>IF(ISBLANK(Values!E164),"","FALSE")</f>
        <v/>
      </c>
      <c r="FJ165" s="2" t="str">
        <f>IF(ISBLANK(Values!E164),"","FALSE")</f>
        <v/>
      </c>
      <c r="FM165" s="2" t="str">
        <f>IF(ISBLANK(Values!E164),"","1")</f>
        <v/>
      </c>
      <c r="FO165" s="28"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 t="str">
        <f>IF(ISBLANK(Values!E165),"",IF(Values!$B$37="EU","computercomponent","computer"))</f>
        <v/>
      </c>
      <c r="B166" s="34" t="str">
        <f>IF(ISBLANK(Values!E165),"",Values!F165)</f>
        <v/>
      </c>
      <c r="C166" s="30" t="str">
        <f>IF(ISBLANK(Values!E165),"","TellusRem")</f>
        <v/>
      </c>
      <c r="D166" s="29" t="str">
        <f>IF(ISBLANK(Values!E165),"",Values!E165)</f>
        <v/>
      </c>
      <c r="E166" s="2" t="str">
        <f>IF(ISBLANK(Values!E165),"","EAN")</f>
        <v/>
      </c>
      <c r="F166" s="28" t="str">
        <f>IF(ISBLANK(Values!E165),"",IF(Values!J165, SUBSTITUTE(Values!$B$1, "{language}", Values!H165) &amp; " " &amp;Values!$B$3, SUBSTITUTE(Values!$B$2, "{language}", Values!$H165) &amp; " " &amp;Values!$B$3))</f>
        <v/>
      </c>
      <c r="G166" s="30" t="str">
        <f>IF(ISBLANK(Values!E165),"","TellusRem")</f>
        <v/>
      </c>
      <c r="H166" s="2" t="str">
        <f>IF(ISBLANK(Values!E165),"",Values!$B$16)</f>
        <v/>
      </c>
      <c r="I166" s="2" t="str">
        <f>IF(ISBLANK(Values!E165),"","4730574031")</f>
        <v/>
      </c>
      <c r="J166" s="32" t="str">
        <f>IF(ISBLANK(Values!E165),"",Values!F165 )</f>
        <v/>
      </c>
      <c r="K166" s="28" t="str">
        <f>IF(ISBLANK(Values!E165),"",IF(Values!J165, Values!$B$4, Values!$B$5))</f>
        <v/>
      </c>
      <c r="L166" s="28" t="str">
        <f>IF(ISBLANK(Values!E165),"",Values!$B$18)</f>
        <v/>
      </c>
      <c r="M166" s="28" t="str">
        <f>IF(ISBLANK(Values!E165),"",Values!$M165)</f>
        <v/>
      </c>
      <c r="N166" s="28" t="str">
        <f>IF(ISBLANK(Values!F165),"",Values!$N165)</f>
        <v/>
      </c>
      <c r="O166" s="2" t="str">
        <f>IF(ISBLANK(Values!F165),"",Values!$O165)</f>
        <v/>
      </c>
      <c r="W166" s="30" t="str">
        <f>IF(ISBLANK(Values!E165),"","Child")</f>
        <v/>
      </c>
      <c r="X166" s="30" t="str">
        <f>IF(ISBLANK(Values!E165),"",Values!$B$13)</f>
        <v/>
      </c>
      <c r="Y166" s="32" t="str">
        <f>IF(ISBLANK(Values!E165),"","Size-Color")</f>
        <v/>
      </c>
      <c r="Z166" s="30" t="str">
        <f>IF(ISBLANK(Values!E165),"","variation")</f>
        <v/>
      </c>
      <c r="AA166" s="2" t="str">
        <f>IF(ISBLANK(Values!E165),"",Values!$B$20)</f>
        <v/>
      </c>
      <c r="AB166" s="2" t="str">
        <f>IF(ISBLANK(Values!E165),"",Values!$B$29)</f>
        <v/>
      </c>
      <c r="AI166" s="35" t="str">
        <f>IF(ISBLANK(Values!E165),"",IF(Values!I165,Values!$B$23,Values!$B$33))</f>
        <v/>
      </c>
      <c r="AJ166" s="33"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8" t="str">
        <f>IF(ISBLANK(Values!E165),"",Values!H165)</f>
        <v/>
      </c>
      <c r="AV166" s="2" t="str">
        <f>IF(ISBLANK(Values!E165),"",IF(Values!J165,"Backlit", "Non-Backlit"))</f>
        <v/>
      </c>
      <c r="BE166" s="2" t="str">
        <f>IF(ISBLANK(Values!E165),"","Professional Audience")</f>
        <v/>
      </c>
      <c r="BF166" s="2" t="str">
        <f>IF(ISBLANK(Values!E165),"","Consumer Audience")</f>
        <v/>
      </c>
      <c r="BG166" s="2" t="str">
        <f>IF(ISBLANK(Values!E165),"","Adults")</f>
        <v/>
      </c>
      <c r="BH166" s="2"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2" t="str">
        <f>IF(ISBLANK(Values!E165),"",Values!$B$7)</f>
        <v/>
      </c>
      <c r="CQ166" s="2" t="str">
        <f>IF(ISBLANK(Values!E165),"",Values!$B$8)</f>
        <v/>
      </c>
      <c r="CR166" s="2"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 t="str">
        <f>IF(ISBLANK(Values!E165),"","Parts")</f>
        <v/>
      </c>
      <c r="DP166" s="2" t="str">
        <f>IF(ISBLANK(Values!E165),"",Values!$B$31)</f>
        <v/>
      </c>
      <c r="EI166" s="2" t="str">
        <f>IF(ISBLANK(Values!E165),"",Values!$B$31)</f>
        <v/>
      </c>
      <c r="ES166" s="2" t="str">
        <f>IF(ISBLANK(Values!E165),"","Amazon Tellus UPS")</f>
        <v/>
      </c>
      <c r="EV166" s="2" t="str">
        <f>IF(ISBLANK(Values!E165),"","New")</f>
        <v/>
      </c>
      <c r="FE166" s="2" t="str">
        <f>IF(ISBLANK(Values!E165),"","3")</f>
        <v/>
      </c>
      <c r="FH166" s="2" t="str">
        <f>IF(ISBLANK(Values!E165),"","FALSE")</f>
        <v/>
      </c>
      <c r="FI166" s="2" t="str">
        <f>IF(ISBLANK(Values!E165),"","FALSE")</f>
        <v/>
      </c>
      <c r="FJ166" s="2" t="str">
        <f>IF(ISBLANK(Values!E165),"","FALSE")</f>
        <v/>
      </c>
      <c r="FM166" s="2" t="str">
        <f>IF(ISBLANK(Values!E165),"","1")</f>
        <v/>
      </c>
      <c r="FO166" s="28"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 t="str">
        <f>IF(ISBLANK(Values!E166),"",IF(Values!$B$37="EU","computercomponent","computer"))</f>
        <v/>
      </c>
      <c r="B167" s="34" t="str">
        <f>IF(ISBLANK(Values!E166),"",Values!F166)</f>
        <v/>
      </c>
      <c r="C167" s="30" t="str">
        <f>IF(ISBLANK(Values!E166),"","TellusRem")</f>
        <v/>
      </c>
      <c r="D167" s="29" t="str">
        <f>IF(ISBLANK(Values!E166),"",Values!E166)</f>
        <v/>
      </c>
      <c r="E167" s="2" t="str">
        <f>IF(ISBLANK(Values!E166),"","EAN")</f>
        <v/>
      </c>
      <c r="F167" s="28" t="str">
        <f>IF(ISBLANK(Values!E166),"",IF(Values!J166, SUBSTITUTE(Values!$B$1, "{language}", Values!H166) &amp; " " &amp;Values!$B$3, SUBSTITUTE(Values!$B$2, "{language}", Values!$H166) &amp; " " &amp;Values!$B$3))</f>
        <v/>
      </c>
      <c r="G167" s="30" t="str">
        <f>IF(ISBLANK(Values!E166),"","TellusRem")</f>
        <v/>
      </c>
      <c r="H167" s="2" t="str">
        <f>IF(ISBLANK(Values!E166),"",Values!$B$16)</f>
        <v/>
      </c>
      <c r="I167" s="2" t="str">
        <f>IF(ISBLANK(Values!E166),"","4730574031")</f>
        <v/>
      </c>
      <c r="J167" s="32" t="str">
        <f>IF(ISBLANK(Values!E166),"",Values!F166 )</f>
        <v/>
      </c>
      <c r="K167" s="28" t="str">
        <f>IF(ISBLANK(Values!E166),"",IF(Values!J166, Values!$B$4, Values!$B$5))</f>
        <v/>
      </c>
      <c r="L167" s="28" t="str">
        <f>IF(ISBLANK(Values!E166),"",Values!$B$18)</f>
        <v/>
      </c>
      <c r="M167" s="28" t="str">
        <f>IF(ISBLANK(Values!E166),"",Values!$M166)</f>
        <v/>
      </c>
      <c r="N167" s="28" t="str">
        <f>IF(ISBLANK(Values!F166),"",Values!$N166)</f>
        <v/>
      </c>
      <c r="O167" s="2" t="str">
        <f>IF(ISBLANK(Values!F166),"",Values!$O166)</f>
        <v/>
      </c>
      <c r="W167" s="30" t="str">
        <f>IF(ISBLANK(Values!E166),"","Child")</f>
        <v/>
      </c>
      <c r="X167" s="30" t="str">
        <f>IF(ISBLANK(Values!E166),"",Values!$B$13)</f>
        <v/>
      </c>
      <c r="Y167" s="32" t="str">
        <f>IF(ISBLANK(Values!E166),"","Size-Color")</f>
        <v/>
      </c>
      <c r="Z167" s="30" t="str">
        <f>IF(ISBLANK(Values!E166),"","variation")</f>
        <v/>
      </c>
      <c r="AA167" s="2" t="str">
        <f>IF(ISBLANK(Values!E166),"",Values!$B$20)</f>
        <v/>
      </c>
      <c r="AB167" s="2" t="str">
        <f>IF(ISBLANK(Values!E166),"",Values!$B$29)</f>
        <v/>
      </c>
      <c r="AI167" s="35" t="str">
        <f>IF(ISBLANK(Values!E166),"",IF(Values!I166,Values!$B$23,Values!$B$33))</f>
        <v/>
      </c>
      <c r="AJ167" s="33"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8" t="str">
        <f>IF(ISBLANK(Values!E166),"",Values!H166)</f>
        <v/>
      </c>
      <c r="BE167" s="2" t="str">
        <f>IF(ISBLANK(Values!E166),"","Professional Audience")</f>
        <v/>
      </c>
      <c r="BF167" s="2" t="str">
        <f>IF(ISBLANK(Values!E166),"","Consumer Audience")</f>
        <v/>
      </c>
      <c r="BG167" s="2" t="str">
        <f>IF(ISBLANK(Values!E166),"","Adults")</f>
        <v/>
      </c>
      <c r="BH167" s="2"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2" t="str">
        <f>IF(ISBLANK(Values!E166),"",Values!$B$7)</f>
        <v/>
      </c>
      <c r="CQ167" s="2" t="str">
        <f>IF(ISBLANK(Values!E166),"",Values!$B$8)</f>
        <v/>
      </c>
      <c r="CR167" s="2"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 t="str">
        <f>IF(ISBLANK(Values!E166),"","Parts")</f>
        <v/>
      </c>
      <c r="DP167" s="2" t="str">
        <f>IF(ISBLANK(Values!E166),"",Values!$B$31)</f>
        <v/>
      </c>
      <c r="EI167" s="2" t="str">
        <f>IF(ISBLANK(Values!E166),"",Values!$B$31)</f>
        <v/>
      </c>
      <c r="ES167" s="2" t="str">
        <f>IF(ISBLANK(Values!E166),"","Amazon Tellus UPS")</f>
        <v/>
      </c>
      <c r="EV167" s="2" t="str">
        <f>IF(ISBLANK(Values!E166),"","New")</f>
        <v/>
      </c>
      <c r="FE167" s="2" t="str">
        <f>IF(ISBLANK(Values!E166),"","3")</f>
        <v/>
      </c>
      <c r="FH167" s="2" t="str">
        <f>IF(ISBLANK(Values!E166),"","FALSE")</f>
        <v/>
      </c>
      <c r="FI167" s="2" t="str">
        <f>IF(ISBLANK(Values!E166),"","FALSE")</f>
        <v/>
      </c>
      <c r="FJ167" s="2" t="str">
        <f>IF(ISBLANK(Values!E166),"","FALSE")</f>
        <v/>
      </c>
      <c r="FM167" s="2" t="str">
        <f>IF(ISBLANK(Values!E166),"","1")</f>
        <v/>
      </c>
      <c r="FO167" s="28"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 t="str">
        <f>IF(ISBLANK(Values!E167),"",IF(Values!$B$37="EU","computercomponent","computer"))</f>
        <v/>
      </c>
      <c r="B168" s="34" t="str">
        <f>IF(ISBLANK(Values!E167),"",Values!F167)</f>
        <v/>
      </c>
      <c r="C168" s="30" t="str">
        <f>IF(ISBLANK(Values!E167),"","TellusRem")</f>
        <v/>
      </c>
      <c r="D168" s="29" t="str">
        <f>IF(ISBLANK(Values!E167),"",Values!E167)</f>
        <v/>
      </c>
      <c r="E168" s="2" t="str">
        <f>IF(ISBLANK(Values!E167),"","EAN")</f>
        <v/>
      </c>
      <c r="F168" s="28" t="str">
        <f>IF(ISBLANK(Values!E167),"",IF(Values!J167, SUBSTITUTE(Values!$B$1, "{language}", Values!H167) &amp; " " &amp;Values!$B$3, SUBSTITUTE(Values!$B$2, "{language}", Values!$H167) &amp; " " &amp;Values!$B$3))</f>
        <v/>
      </c>
      <c r="G168" s="30" t="str">
        <f>IF(ISBLANK(Values!E167),"","TellusRem")</f>
        <v/>
      </c>
      <c r="H168" s="2" t="str">
        <f>IF(ISBLANK(Values!E167),"",Values!$B$16)</f>
        <v/>
      </c>
      <c r="I168" s="2" t="str">
        <f>IF(ISBLANK(Values!E167),"","4730574031")</f>
        <v/>
      </c>
      <c r="J168" s="32" t="str">
        <f>IF(ISBLANK(Values!E167),"",Values!F167 )</f>
        <v/>
      </c>
      <c r="K168" s="28" t="str">
        <f>IF(ISBLANK(Values!E167),"",IF(Values!J167, Values!$B$4, Values!$B$5))</f>
        <v/>
      </c>
      <c r="L168" s="28" t="str">
        <f>IF(ISBLANK(Values!E167),"",Values!$B$18)</f>
        <v/>
      </c>
      <c r="M168" s="28" t="str">
        <f>IF(ISBLANK(Values!E167),"",Values!$M167)</f>
        <v/>
      </c>
      <c r="N168" s="28" t="str">
        <f>IF(ISBLANK(Values!F167),"",Values!$N167)</f>
        <v/>
      </c>
      <c r="O168" s="2" t="str">
        <f>IF(ISBLANK(Values!F167),"",Values!$O167)</f>
        <v/>
      </c>
      <c r="W168" s="30" t="str">
        <f>IF(ISBLANK(Values!E167),"","Child")</f>
        <v/>
      </c>
      <c r="X168" s="30" t="str">
        <f>IF(ISBLANK(Values!E167),"",Values!$B$13)</f>
        <v/>
      </c>
      <c r="Y168" s="32" t="str">
        <f>IF(ISBLANK(Values!E167),"","Size-Color")</f>
        <v/>
      </c>
      <c r="Z168" s="30" t="str">
        <f>IF(ISBLANK(Values!E167),"","variation")</f>
        <v/>
      </c>
      <c r="AA168" s="2" t="str">
        <f>IF(ISBLANK(Values!E167),"",Values!$B$20)</f>
        <v/>
      </c>
      <c r="AB168" s="2" t="str">
        <f>IF(ISBLANK(Values!E167),"",Values!$B$29)</f>
        <v/>
      </c>
      <c r="AI168" s="35" t="str">
        <f>IF(ISBLANK(Values!E167),"",IF(Values!I167,Values!$B$23,Values!$B$33))</f>
        <v/>
      </c>
      <c r="AJ168" s="33"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8" t="str">
        <f>IF(ISBLANK(Values!E167),"",Values!H167)</f>
        <v/>
      </c>
      <c r="BE168" s="2" t="str">
        <f>IF(ISBLANK(Values!E167),"","Professional Audience")</f>
        <v/>
      </c>
      <c r="BF168" s="2" t="str">
        <f>IF(ISBLANK(Values!E167),"","Consumer Audience")</f>
        <v/>
      </c>
      <c r="BG168" s="2" t="str">
        <f>IF(ISBLANK(Values!E167),"","Adults")</f>
        <v/>
      </c>
      <c r="BH168" s="2"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2" t="str">
        <f>IF(ISBLANK(Values!E167),"",Values!$B$7)</f>
        <v/>
      </c>
      <c r="CQ168" s="2" t="str">
        <f>IF(ISBLANK(Values!E167),"",Values!$B$8)</f>
        <v/>
      </c>
      <c r="CR168" s="2"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 t="str">
        <f>IF(ISBLANK(Values!E167),"","Parts")</f>
        <v/>
      </c>
      <c r="DP168" s="2" t="str">
        <f>IF(ISBLANK(Values!E167),"",Values!$B$31)</f>
        <v/>
      </c>
      <c r="EI168" s="2" t="str">
        <f>IF(ISBLANK(Values!E167),"",Values!$B$31)</f>
        <v/>
      </c>
      <c r="ES168" s="2" t="str">
        <f>IF(ISBLANK(Values!E167),"","Amazon Tellus UPS")</f>
        <v/>
      </c>
      <c r="EV168" s="2" t="str">
        <f>IF(ISBLANK(Values!E167),"","New")</f>
        <v/>
      </c>
      <c r="FE168" s="2" t="str">
        <f>IF(ISBLANK(Values!E167),"","3")</f>
        <v/>
      </c>
      <c r="FH168" s="2" t="str">
        <f>IF(ISBLANK(Values!E167),"","FALSE")</f>
        <v/>
      </c>
      <c r="FI168" s="2" t="str">
        <f>IF(ISBLANK(Values!E167),"","FALSE")</f>
        <v/>
      </c>
      <c r="FJ168" s="2" t="str">
        <f>IF(ISBLANK(Values!E167),"","FALSE")</f>
        <v/>
      </c>
      <c r="FM168" s="2" t="str">
        <f>IF(ISBLANK(Values!E167),"","1")</f>
        <v/>
      </c>
      <c r="FO168" s="28"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 t="str">
        <f>IF(ISBLANK(Values!E168),"",IF(Values!$B$37="EU","computercomponent","computer"))</f>
        <v/>
      </c>
      <c r="B169" s="34" t="str">
        <f>IF(ISBLANK(Values!E168),"",Values!F168)</f>
        <v/>
      </c>
      <c r="C169" s="30" t="str">
        <f>IF(ISBLANK(Values!E168),"","TellusRem")</f>
        <v/>
      </c>
      <c r="D169" s="29" t="str">
        <f>IF(ISBLANK(Values!E168),"",Values!E168)</f>
        <v/>
      </c>
      <c r="E169" s="2" t="str">
        <f>IF(ISBLANK(Values!E168),"","EAN")</f>
        <v/>
      </c>
      <c r="F169" s="28" t="str">
        <f>IF(ISBLANK(Values!E168),"",IF(Values!J168, SUBSTITUTE(Values!$B$1, "{language}", Values!H168) &amp; " " &amp;Values!$B$3, SUBSTITUTE(Values!$B$2, "{language}", Values!$H168) &amp; " " &amp;Values!$B$3))</f>
        <v/>
      </c>
      <c r="G169" s="30" t="str">
        <f>IF(ISBLANK(Values!E168),"","TellusRem")</f>
        <v/>
      </c>
      <c r="H169" s="2" t="str">
        <f>IF(ISBLANK(Values!E168),"",Values!$B$16)</f>
        <v/>
      </c>
      <c r="I169" s="2" t="str">
        <f>IF(ISBLANK(Values!E168),"","4730574031")</f>
        <v/>
      </c>
      <c r="J169" s="32" t="str">
        <f>IF(ISBLANK(Values!E168),"",Values!F168 )</f>
        <v/>
      </c>
      <c r="K169" s="28" t="str">
        <f>IF(ISBLANK(Values!E168),"",IF(Values!J168, Values!$B$4, Values!$B$5))</f>
        <v/>
      </c>
      <c r="L169" s="28" t="str">
        <f>IF(ISBLANK(Values!E168),"",Values!$B$18)</f>
        <v/>
      </c>
      <c r="M169" s="28" t="str">
        <f>IF(ISBLANK(Values!E168),"",Values!$M168)</f>
        <v/>
      </c>
      <c r="N169" s="28" t="str">
        <f>IF(ISBLANK(Values!F168),"",Values!$N168)</f>
        <v/>
      </c>
      <c r="O169" s="2" t="str">
        <f>IF(ISBLANK(Values!F168),"",Values!$O168)</f>
        <v/>
      </c>
      <c r="W169" s="30" t="str">
        <f>IF(ISBLANK(Values!E168),"","Child")</f>
        <v/>
      </c>
      <c r="X169" s="30" t="str">
        <f>IF(ISBLANK(Values!E168),"",Values!$B$13)</f>
        <v/>
      </c>
      <c r="Y169" s="32" t="str">
        <f>IF(ISBLANK(Values!E168),"","Size-Color")</f>
        <v/>
      </c>
      <c r="Z169" s="30" t="str">
        <f>IF(ISBLANK(Values!E168),"","variation")</f>
        <v/>
      </c>
      <c r="AA169" s="2" t="str">
        <f>IF(ISBLANK(Values!E168),"",Values!$B$20)</f>
        <v/>
      </c>
      <c r="AB169" s="2" t="str">
        <f>IF(ISBLANK(Values!E168),"",Values!$B$29)</f>
        <v/>
      </c>
      <c r="AI169" s="35" t="str">
        <f>IF(ISBLANK(Values!E168),"",IF(Values!I168,Values!$B$23,Values!$B$33))</f>
        <v/>
      </c>
      <c r="AJ169" s="33"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8" t="str">
        <f>IF(ISBLANK(Values!E168),"",Values!H168)</f>
        <v/>
      </c>
      <c r="BE169" s="2" t="str">
        <f>IF(ISBLANK(Values!E168),"","Professional Audience")</f>
        <v/>
      </c>
      <c r="BF169" s="2" t="str">
        <f>IF(ISBLANK(Values!E168),"","Consumer Audience")</f>
        <v/>
      </c>
      <c r="BG169" s="2" t="str">
        <f>IF(ISBLANK(Values!E168),"","Adults")</f>
        <v/>
      </c>
      <c r="BH169" s="2"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2" t="str">
        <f>IF(ISBLANK(Values!E168),"",Values!$B$7)</f>
        <v/>
      </c>
      <c r="CQ169" s="2" t="str">
        <f>IF(ISBLANK(Values!E168),"",Values!$B$8)</f>
        <v/>
      </c>
      <c r="CR169" s="2"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 t="str">
        <f>IF(ISBLANK(Values!E168),"","Parts")</f>
        <v/>
      </c>
      <c r="DP169" s="2" t="str">
        <f>IF(ISBLANK(Values!E168),"",Values!$B$31)</f>
        <v/>
      </c>
      <c r="EI169" s="2" t="str">
        <f>IF(ISBLANK(Values!E168),"",Values!$B$31)</f>
        <v/>
      </c>
      <c r="ES169" s="2" t="str">
        <f>IF(ISBLANK(Values!E168),"","Amazon Tellus UPS")</f>
        <v/>
      </c>
      <c r="EV169" s="2" t="str">
        <f>IF(ISBLANK(Values!E168),"","New")</f>
        <v/>
      </c>
      <c r="FE169" s="2" t="str">
        <f>IF(ISBLANK(Values!E168),"","3")</f>
        <v/>
      </c>
      <c r="FH169" s="2" t="str">
        <f>IF(ISBLANK(Values!E168),"","FALSE")</f>
        <v/>
      </c>
      <c r="FI169" s="2" t="str">
        <f>IF(ISBLANK(Values!E168),"","FALSE")</f>
        <v/>
      </c>
      <c r="FJ169" s="2" t="str">
        <f>IF(ISBLANK(Values!E168),"","FALSE")</f>
        <v/>
      </c>
      <c r="FM169" s="2" t="str">
        <f>IF(ISBLANK(Values!E168),"","1")</f>
        <v/>
      </c>
      <c r="FO169" s="28"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 t="str">
        <f>IF(ISBLANK(Values!E169),"",IF(Values!$B$37="EU","computercomponent","computer"))</f>
        <v/>
      </c>
      <c r="B170" s="34" t="str">
        <f>IF(ISBLANK(Values!E169),"",Values!F169)</f>
        <v/>
      </c>
      <c r="C170" s="30" t="str">
        <f>IF(ISBLANK(Values!E169),"","TellusRem")</f>
        <v/>
      </c>
      <c r="D170" s="29" t="str">
        <f>IF(ISBLANK(Values!E169),"",Values!E169)</f>
        <v/>
      </c>
      <c r="E170" s="2" t="str">
        <f>IF(ISBLANK(Values!E169),"","EAN")</f>
        <v/>
      </c>
      <c r="F170" s="28" t="str">
        <f>IF(ISBLANK(Values!E169),"",IF(Values!J169, SUBSTITUTE(Values!$B$1, "{language}", Values!H169) &amp; " " &amp;Values!$B$3, SUBSTITUTE(Values!$B$2, "{language}", Values!$H169) &amp; " " &amp;Values!$B$3))</f>
        <v/>
      </c>
      <c r="G170" s="30" t="str">
        <f>IF(ISBLANK(Values!E169),"","TellusRem")</f>
        <v/>
      </c>
      <c r="H170" s="2" t="str">
        <f>IF(ISBLANK(Values!E169),"",Values!$B$16)</f>
        <v/>
      </c>
      <c r="I170" s="2" t="str">
        <f>IF(ISBLANK(Values!E169),"","4730574031")</f>
        <v/>
      </c>
      <c r="J170" s="32" t="str">
        <f>IF(ISBLANK(Values!E169),"",Values!F169 )</f>
        <v/>
      </c>
      <c r="K170" s="28" t="str">
        <f>IF(ISBLANK(Values!E169),"",IF(Values!J169, Values!$B$4, Values!$B$5))</f>
        <v/>
      </c>
      <c r="L170" s="28" t="str">
        <f>IF(ISBLANK(Values!E169),"",Values!$B$18)</f>
        <v/>
      </c>
      <c r="M170" s="28" t="str">
        <f>IF(ISBLANK(Values!E169),"",Values!$M169)</f>
        <v/>
      </c>
      <c r="N170" s="28" t="str">
        <f>IF(ISBLANK(Values!F169),"",Values!$N169)</f>
        <v/>
      </c>
      <c r="O170" s="2" t="str">
        <f>IF(ISBLANK(Values!F169),"",Values!$O169)</f>
        <v/>
      </c>
      <c r="W170" s="30" t="str">
        <f>IF(ISBLANK(Values!E169),"","Child")</f>
        <v/>
      </c>
      <c r="X170" s="30" t="str">
        <f>IF(ISBLANK(Values!E169),"",Values!$B$13)</f>
        <v/>
      </c>
      <c r="Y170" s="32" t="str">
        <f>IF(ISBLANK(Values!E169),"","Size-Color")</f>
        <v/>
      </c>
      <c r="Z170" s="30" t="str">
        <f>IF(ISBLANK(Values!E169),"","variation")</f>
        <v/>
      </c>
      <c r="AA170" s="2" t="str">
        <f>IF(ISBLANK(Values!E169),"",Values!$B$20)</f>
        <v/>
      </c>
      <c r="AB170" s="2" t="str">
        <f>IF(ISBLANK(Values!E169),"",Values!$B$29)</f>
        <v/>
      </c>
      <c r="AI170" s="35" t="str">
        <f>IF(ISBLANK(Values!E169),"",IF(Values!I169,Values!$B$23,Values!$B$33))</f>
        <v/>
      </c>
      <c r="AJ170" s="33"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8" t="str">
        <f>IF(ISBLANK(Values!E169),"",Values!H169)</f>
        <v/>
      </c>
      <c r="BE170" s="2" t="str">
        <f>IF(ISBLANK(Values!E169),"","Professional Audience")</f>
        <v/>
      </c>
      <c r="BF170" s="2" t="str">
        <f>IF(ISBLANK(Values!E169),"","Consumer Audience")</f>
        <v/>
      </c>
      <c r="BG170" s="2" t="str">
        <f>IF(ISBLANK(Values!E169),"","Adults")</f>
        <v/>
      </c>
      <c r="BH170" s="2"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2" t="str">
        <f>IF(ISBLANK(Values!E169),"",Values!$B$7)</f>
        <v/>
      </c>
      <c r="CQ170" s="2" t="str">
        <f>IF(ISBLANK(Values!E169),"",Values!$B$8)</f>
        <v/>
      </c>
      <c r="CR170" s="2"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 t="str">
        <f>IF(ISBLANK(Values!E169),"","Parts")</f>
        <v/>
      </c>
      <c r="DP170" s="2" t="str">
        <f>IF(ISBLANK(Values!E169),"",Values!$B$31)</f>
        <v/>
      </c>
      <c r="EI170" s="2" t="str">
        <f>IF(ISBLANK(Values!E169),"",Values!$B$31)</f>
        <v/>
      </c>
      <c r="ES170" s="2" t="str">
        <f>IF(ISBLANK(Values!E169),"","Amazon Tellus UPS")</f>
        <v/>
      </c>
      <c r="EV170" s="2" t="str">
        <f>IF(ISBLANK(Values!E169),"","New")</f>
        <v/>
      </c>
      <c r="FE170" s="2" t="str">
        <f>IF(ISBLANK(Values!E169),"","3")</f>
        <v/>
      </c>
      <c r="FH170" s="2" t="str">
        <f>IF(ISBLANK(Values!E169),"","FALSE")</f>
        <v/>
      </c>
      <c r="FI170" s="2" t="str">
        <f>IF(ISBLANK(Values!E169),"","FALSE")</f>
        <v/>
      </c>
      <c r="FJ170" s="2" t="str">
        <f>IF(ISBLANK(Values!E169),"","FALSE")</f>
        <v/>
      </c>
      <c r="FM170" s="2" t="str">
        <f>IF(ISBLANK(Values!E169),"","1")</f>
        <v/>
      </c>
      <c r="FO170" s="28"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 t="str">
        <f>IF(ISBLANK(Values!E170),"",IF(Values!$B$37="EU","computercomponent","computer"))</f>
        <v/>
      </c>
      <c r="B171" s="34" t="str">
        <f>IF(ISBLANK(Values!E170),"",Values!F170)</f>
        <v/>
      </c>
      <c r="C171" s="30" t="str">
        <f>IF(ISBLANK(Values!E170),"","TellusRem")</f>
        <v/>
      </c>
      <c r="D171" s="29" t="str">
        <f>IF(ISBLANK(Values!E170),"",Values!E170)</f>
        <v/>
      </c>
      <c r="E171" s="2" t="str">
        <f>IF(ISBLANK(Values!E170),"","EAN")</f>
        <v/>
      </c>
      <c r="F171" s="28" t="str">
        <f>IF(ISBLANK(Values!E170),"",IF(Values!J170, SUBSTITUTE(Values!$B$1, "{language}", Values!H170) &amp; " " &amp;Values!$B$3, SUBSTITUTE(Values!$B$2, "{language}", Values!$H170) &amp; " " &amp;Values!$B$3))</f>
        <v/>
      </c>
      <c r="G171" s="30" t="str">
        <f>IF(ISBLANK(Values!E170),"","TellusRem")</f>
        <v/>
      </c>
      <c r="H171" s="2" t="str">
        <f>IF(ISBLANK(Values!E170),"",Values!$B$16)</f>
        <v/>
      </c>
      <c r="I171" s="2" t="str">
        <f>IF(ISBLANK(Values!E170),"","4730574031")</f>
        <v/>
      </c>
      <c r="J171" s="32" t="str">
        <f>IF(ISBLANK(Values!E170),"",Values!F170 )</f>
        <v/>
      </c>
      <c r="K171" s="28" t="str">
        <f>IF(ISBLANK(Values!E170),"",IF(Values!J170, Values!$B$4, Values!$B$5))</f>
        <v/>
      </c>
      <c r="L171" s="28" t="str">
        <f>IF(ISBLANK(Values!E170),"",Values!$B$18)</f>
        <v/>
      </c>
      <c r="M171" s="28" t="str">
        <f>IF(ISBLANK(Values!E170),"",Values!$M170)</f>
        <v/>
      </c>
      <c r="N171" s="28" t="str">
        <f>IF(ISBLANK(Values!F170),"",Values!$N170)</f>
        <v/>
      </c>
      <c r="O171" s="2" t="str">
        <f>IF(ISBLANK(Values!F170),"",Values!$O170)</f>
        <v/>
      </c>
      <c r="W171" s="30" t="str">
        <f>IF(ISBLANK(Values!E170),"","Child")</f>
        <v/>
      </c>
      <c r="X171" s="30" t="str">
        <f>IF(ISBLANK(Values!E170),"",Values!$B$13)</f>
        <v/>
      </c>
      <c r="Y171" s="32" t="str">
        <f>IF(ISBLANK(Values!E170),"","Size-Color")</f>
        <v/>
      </c>
      <c r="Z171" s="30" t="str">
        <f>IF(ISBLANK(Values!E170),"","variation")</f>
        <v/>
      </c>
      <c r="AA171" s="2" t="str">
        <f>IF(ISBLANK(Values!E170),"",Values!$B$20)</f>
        <v/>
      </c>
      <c r="AB171" s="2" t="str">
        <f>IF(ISBLANK(Values!E170),"",Values!$B$29)</f>
        <v/>
      </c>
      <c r="AI171" s="35" t="str">
        <f>IF(ISBLANK(Values!E170),"",IF(Values!I170,Values!$B$23,Values!$B$33))</f>
        <v/>
      </c>
      <c r="AJ171" s="33"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8" t="str">
        <f>IF(ISBLANK(Values!E170),"",Values!H170)</f>
        <v/>
      </c>
      <c r="BE171" s="2" t="str">
        <f>IF(ISBLANK(Values!E170),"","Professional Audience")</f>
        <v/>
      </c>
      <c r="BF171" s="2" t="str">
        <f>IF(ISBLANK(Values!E170),"","Consumer Audience")</f>
        <v/>
      </c>
      <c r="BG171" s="2" t="str">
        <f>IF(ISBLANK(Values!E170),"","Adults")</f>
        <v/>
      </c>
      <c r="BH171" s="2"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2" t="str">
        <f>IF(ISBLANK(Values!E170),"",Values!$B$7)</f>
        <v/>
      </c>
      <c r="CQ171" s="2" t="str">
        <f>IF(ISBLANK(Values!E170),"",Values!$B$8)</f>
        <v/>
      </c>
      <c r="CR171" s="2"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 t="str">
        <f>IF(ISBLANK(Values!E170),"","Parts")</f>
        <v/>
      </c>
      <c r="DP171" s="2" t="str">
        <f>IF(ISBLANK(Values!E170),"",Values!$B$31)</f>
        <v/>
      </c>
      <c r="EI171" s="2" t="str">
        <f>IF(ISBLANK(Values!E170),"",Values!$B$31)</f>
        <v/>
      </c>
      <c r="ES171" s="2" t="str">
        <f>IF(ISBLANK(Values!E170),"","Amazon Tellus UPS")</f>
        <v/>
      </c>
      <c r="EV171" s="2" t="str">
        <f>IF(ISBLANK(Values!E170),"","New")</f>
        <v/>
      </c>
      <c r="FE171" s="2" t="str">
        <f>IF(ISBLANK(Values!E170),"","3")</f>
        <v/>
      </c>
      <c r="FH171" s="2" t="str">
        <f>IF(ISBLANK(Values!E170),"","FALSE")</f>
        <v/>
      </c>
      <c r="FI171" s="2" t="str">
        <f>IF(ISBLANK(Values!E170),"","FALSE")</f>
        <v/>
      </c>
      <c r="FJ171" s="2" t="str">
        <f>IF(ISBLANK(Values!E170),"","FALSE")</f>
        <v/>
      </c>
      <c r="FM171" s="2" t="str">
        <f>IF(ISBLANK(Values!E170),"","1")</f>
        <v/>
      </c>
      <c r="FO171" s="28"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 t="str">
        <f>IF(ISBLANK(Values!E171),"",IF(Values!$B$37="EU","computercomponent","computer"))</f>
        <v/>
      </c>
      <c r="B172" s="34" t="str">
        <f>IF(ISBLANK(Values!E171),"",Values!F171)</f>
        <v/>
      </c>
      <c r="C172" s="30" t="str">
        <f>IF(ISBLANK(Values!E171),"","TellusRem")</f>
        <v/>
      </c>
      <c r="D172" s="29" t="str">
        <f>IF(ISBLANK(Values!E171),"",Values!E171)</f>
        <v/>
      </c>
      <c r="E172" s="2" t="str">
        <f>IF(ISBLANK(Values!E171),"","EAN")</f>
        <v/>
      </c>
      <c r="F172" s="28" t="str">
        <f>IF(ISBLANK(Values!E171),"",IF(Values!J171, SUBSTITUTE(Values!$B$1, "{language}", Values!H171) &amp; " " &amp;Values!$B$3, SUBSTITUTE(Values!$B$2, "{language}", Values!$H171) &amp; " " &amp;Values!$B$3))</f>
        <v/>
      </c>
      <c r="G172" s="30" t="str">
        <f>IF(ISBLANK(Values!E171),"","TellusRem")</f>
        <v/>
      </c>
      <c r="H172" s="2" t="str">
        <f>IF(ISBLANK(Values!E171),"",Values!$B$16)</f>
        <v/>
      </c>
      <c r="I172" s="2" t="str">
        <f>IF(ISBLANK(Values!E171),"","4730574031")</f>
        <v/>
      </c>
      <c r="J172" s="32" t="str">
        <f>IF(ISBLANK(Values!E171),"",Values!F171 )</f>
        <v/>
      </c>
      <c r="K172" s="28" t="str">
        <f>IF(ISBLANK(Values!E171),"",IF(Values!J171, Values!$B$4, Values!$B$5))</f>
        <v/>
      </c>
      <c r="L172" s="28" t="str">
        <f>IF(ISBLANK(Values!E171),"",Values!$B$18)</f>
        <v/>
      </c>
      <c r="M172" s="28" t="str">
        <f>IF(ISBLANK(Values!E171),"",Values!$M171)</f>
        <v/>
      </c>
      <c r="N172" s="28" t="str">
        <f>IF(ISBLANK(Values!F171),"",Values!$N171)</f>
        <v/>
      </c>
      <c r="O172" s="2" t="str">
        <f>IF(ISBLANK(Values!F171),"",Values!$O171)</f>
        <v/>
      </c>
      <c r="W172" s="30" t="str">
        <f>IF(ISBLANK(Values!E171),"","Child")</f>
        <v/>
      </c>
      <c r="X172" s="30" t="str">
        <f>IF(ISBLANK(Values!E171),"",Values!$B$13)</f>
        <v/>
      </c>
      <c r="Y172" s="32" t="str">
        <f>IF(ISBLANK(Values!E171),"","Size-Color")</f>
        <v/>
      </c>
      <c r="Z172" s="30" t="str">
        <f>IF(ISBLANK(Values!E171),"","variation")</f>
        <v/>
      </c>
      <c r="AA172" s="2" t="str">
        <f>IF(ISBLANK(Values!E171),"",Values!$B$20)</f>
        <v/>
      </c>
      <c r="AB172" s="2" t="str">
        <f>IF(ISBLANK(Values!E171),"",Values!$B$29)</f>
        <v/>
      </c>
      <c r="AI172" s="35" t="str">
        <f>IF(ISBLANK(Values!E171),"",IF(Values!I171,Values!$B$23,Values!$B$33))</f>
        <v/>
      </c>
      <c r="AJ172" s="33"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8" t="str">
        <f>IF(ISBLANK(Values!E171),"",Values!H171)</f>
        <v/>
      </c>
      <c r="BE172" s="2" t="str">
        <f>IF(ISBLANK(Values!E171),"","Professional Audience")</f>
        <v/>
      </c>
      <c r="BF172" s="2" t="str">
        <f>IF(ISBLANK(Values!E171),"","Consumer Audience")</f>
        <v/>
      </c>
      <c r="BG172" s="2" t="str">
        <f>IF(ISBLANK(Values!E171),"","Adults")</f>
        <v/>
      </c>
      <c r="BH172" s="2"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2" t="str">
        <f>IF(ISBLANK(Values!E171),"",Values!$B$7)</f>
        <v/>
      </c>
      <c r="CQ172" s="2" t="str">
        <f>IF(ISBLANK(Values!E171),"",Values!$B$8)</f>
        <v/>
      </c>
      <c r="CR172" s="2"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 t="str">
        <f>IF(ISBLANK(Values!E171),"","Parts")</f>
        <v/>
      </c>
      <c r="DP172" s="2" t="str">
        <f>IF(ISBLANK(Values!E171),"",Values!$B$31)</f>
        <v/>
      </c>
      <c r="EI172" s="2" t="str">
        <f>IF(ISBLANK(Values!E171),"",Values!$B$31)</f>
        <v/>
      </c>
      <c r="ES172" s="2" t="str">
        <f>IF(ISBLANK(Values!E171),"","Amazon Tellus UPS")</f>
        <v/>
      </c>
      <c r="EV172" s="2" t="str">
        <f>IF(ISBLANK(Values!E171),"","New")</f>
        <v/>
      </c>
      <c r="FE172" s="2" t="str">
        <f>IF(ISBLANK(Values!E171),"","3")</f>
        <v/>
      </c>
      <c r="FH172" s="2" t="str">
        <f>IF(ISBLANK(Values!E171),"","FALSE")</f>
        <v/>
      </c>
      <c r="FI172" s="2" t="str">
        <f>IF(ISBLANK(Values!E171),"","FALSE")</f>
        <v/>
      </c>
      <c r="FJ172" s="2" t="str">
        <f>IF(ISBLANK(Values!E171),"","FALSE")</f>
        <v/>
      </c>
      <c r="FM172" s="2" t="str">
        <f>IF(ISBLANK(Values!E171),"","1")</f>
        <v/>
      </c>
      <c r="FO172" s="28"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 t="str">
        <f>IF(ISBLANK(Values!E172),"",IF(Values!$B$37="EU","computercomponent","computer"))</f>
        <v/>
      </c>
      <c r="B173" s="34" t="str">
        <f>IF(ISBLANK(Values!E172),"",Values!F172)</f>
        <v/>
      </c>
      <c r="C173" s="30" t="str">
        <f>IF(ISBLANK(Values!E172),"","TellusRem")</f>
        <v/>
      </c>
      <c r="D173" s="29" t="str">
        <f>IF(ISBLANK(Values!E172),"",Values!E172)</f>
        <v/>
      </c>
      <c r="E173" s="2" t="str">
        <f>IF(ISBLANK(Values!E172),"","EAN")</f>
        <v/>
      </c>
      <c r="F173" s="28" t="str">
        <f>IF(ISBLANK(Values!E172),"",IF(Values!J172, SUBSTITUTE(Values!$B$1, "{language}", Values!H172) &amp; " " &amp;Values!$B$3, SUBSTITUTE(Values!$B$2, "{language}", Values!$H172) &amp; " " &amp;Values!$B$3))</f>
        <v/>
      </c>
      <c r="G173" s="30" t="str">
        <f>IF(ISBLANK(Values!E172),"","TellusRem")</f>
        <v/>
      </c>
      <c r="H173" s="2" t="str">
        <f>IF(ISBLANK(Values!E172),"",Values!$B$16)</f>
        <v/>
      </c>
      <c r="I173" s="2" t="str">
        <f>IF(ISBLANK(Values!E172),"","4730574031")</f>
        <v/>
      </c>
      <c r="J173" s="32" t="str">
        <f>IF(ISBLANK(Values!E172),"",Values!F172 )</f>
        <v/>
      </c>
      <c r="K173" s="28" t="str">
        <f>IF(ISBLANK(Values!E172),"",IF(Values!J172, Values!$B$4, Values!$B$5))</f>
        <v/>
      </c>
      <c r="L173" s="28" t="str">
        <f>IF(ISBLANK(Values!E172),"",Values!$B$18)</f>
        <v/>
      </c>
      <c r="M173" s="28" t="str">
        <f>IF(ISBLANK(Values!E172),"",Values!$M172)</f>
        <v/>
      </c>
      <c r="N173" s="28" t="str">
        <f>IF(ISBLANK(Values!F172),"",Values!$N172)</f>
        <v/>
      </c>
      <c r="O173" s="2" t="str">
        <f>IF(ISBLANK(Values!F172),"",Values!$O172)</f>
        <v/>
      </c>
      <c r="W173" s="30" t="str">
        <f>IF(ISBLANK(Values!E172),"","Child")</f>
        <v/>
      </c>
      <c r="X173" s="30" t="str">
        <f>IF(ISBLANK(Values!E172),"",Values!$B$13)</f>
        <v/>
      </c>
      <c r="Y173" s="32" t="str">
        <f>IF(ISBLANK(Values!E172),"","Size-Color")</f>
        <v/>
      </c>
      <c r="Z173" s="30" t="str">
        <f>IF(ISBLANK(Values!E172),"","variation")</f>
        <v/>
      </c>
      <c r="AA173" s="2" t="str">
        <f>IF(ISBLANK(Values!E172),"",Values!$B$20)</f>
        <v/>
      </c>
      <c r="AB173" s="2" t="str">
        <f>IF(ISBLANK(Values!E172),"",Values!$B$29)</f>
        <v/>
      </c>
      <c r="AI173" s="35" t="str">
        <f>IF(ISBLANK(Values!E172),"",IF(Values!I172,Values!$B$23,Values!$B$33))</f>
        <v/>
      </c>
      <c r="AJ173" s="33"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8" t="str">
        <f>IF(ISBLANK(Values!E172),"",Values!H172)</f>
        <v/>
      </c>
      <c r="BE173" s="2" t="str">
        <f>IF(ISBLANK(Values!E172),"","Professional Audience")</f>
        <v/>
      </c>
      <c r="BF173" s="2" t="str">
        <f>IF(ISBLANK(Values!E172),"","Consumer Audience")</f>
        <v/>
      </c>
      <c r="BG173" s="2" t="str">
        <f>IF(ISBLANK(Values!E172),"","Adults")</f>
        <v/>
      </c>
      <c r="BH173" s="2"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2" t="str">
        <f>IF(ISBLANK(Values!E172),"",Values!$B$7)</f>
        <v/>
      </c>
      <c r="CQ173" s="2" t="str">
        <f>IF(ISBLANK(Values!E172),"",Values!$B$8)</f>
        <v/>
      </c>
      <c r="CR173" s="2"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 t="str">
        <f>IF(ISBLANK(Values!E172),"","Parts")</f>
        <v/>
      </c>
      <c r="DP173" s="2" t="str">
        <f>IF(ISBLANK(Values!E172),"",Values!$B$31)</f>
        <v/>
      </c>
      <c r="EI173" s="2" t="str">
        <f>IF(ISBLANK(Values!E172),"",Values!$B$31)</f>
        <v/>
      </c>
      <c r="ES173" s="2" t="str">
        <f>IF(ISBLANK(Values!E172),"","Amazon Tellus UPS")</f>
        <v/>
      </c>
      <c r="EV173" s="2" t="str">
        <f>IF(ISBLANK(Values!E172),"","New")</f>
        <v/>
      </c>
      <c r="FE173" s="2" t="str">
        <f>IF(ISBLANK(Values!E172),"","3")</f>
        <v/>
      </c>
      <c r="FH173" s="2" t="str">
        <f>IF(ISBLANK(Values!E172),"","FALSE")</f>
        <v/>
      </c>
      <c r="FI173" s="2" t="str">
        <f>IF(ISBLANK(Values!E172),"","FALSE")</f>
        <v/>
      </c>
      <c r="FJ173" s="2" t="str">
        <f>IF(ISBLANK(Values!E172),"","FALSE")</f>
        <v/>
      </c>
      <c r="FM173" s="2" t="str">
        <f>IF(ISBLANK(Values!E172),"","1")</f>
        <v/>
      </c>
      <c r="FO173" s="28"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 t="str">
        <f>IF(ISBLANK(Values!E173),"",IF(Values!$B$37="EU","computercomponent","computer"))</f>
        <v/>
      </c>
      <c r="B174" s="34" t="str">
        <f>IF(ISBLANK(Values!E173),"",Values!F173)</f>
        <v/>
      </c>
      <c r="C174" s="30" t="str">
        <f>IF(ISBLANK(Values!E173),"","TellusRem")</f>
        <v/>
      </c>
      <c r="D174" s="29" t="str">
        <f>IF(ISBLANK(Values!E173),"",Values!E173)</f>
        <v/>
      </c>
      <c r="E174" s="2" t="str">
        <f>IF(ISBLANK(Values!E173),"","EAN")</f>
        <v/>
      </c>
      <c r="F174" s="28" t="str">
        <f>IF(ISBLANK(Values!E173),"",IF(Values!J173, SUBSTITUTE(Values!$B$1, "{language}", Values!H173) &amp; " " &amp;Values!$B$3, SUBSTITUTE(Values!$B$2, "{language}", Values!$H173) &amp; " " &amp;Values!$B$3))</f>
        <v/>
      </c>
      <c r="G174" s="30" t="str">
        <f>IF(ISBLANK(Values!E173),"","TellusRem")</f>
        <v/>
      </c>
      <c r="H174" s="2" t="str">
        <f>IF(ISBLANK(Values!E173),"",Values!$B$16)</f>
        <v/>
      </c>
      <c r="I174" s="2" t="str">
        <f>IF(ISBLANK(Values!E173),"","4730574031")</f>
        <v/>
      </c>
      <c r="J174" s="32" t="str">
        <f>IF(ISBLANK(Values!E173),"",Values!F173 )</f>
        <v/>
      </c>
      <c r="K174" s="28" t="str">
        <f>IF(ISBLANK(Values!E173),"",IF(Values!J173, Values!$B$4, Values!$B$5))</f>
        <v/>
      </c>
      <c r="L174" s="28" t="str">
        <f>IF(ISBLANK(Values!E173),"",Values!$B$18)</f>
        <v/>
      </c>
      <c r="M174" s="28" t="str">
        <f>IF(ISBLANK(Values!E173),"",Values!$M173)</f>
        <v/>
      </c>
      <c r="N174" s="28" t="str">
        <f>IF(ISBLANK(Values!F173),"",Values!$N173)</f>
        <v/>
      </c>
      <c r="O174" s="2" t="str">
        <f>IF(ISBLANK(Values!F173),"",Values!$O173)</f>
        <v/>
      </c>
      <c r="W174" s="30" t="str">
        <f>IF(ISBLANK(Values!E173),"","Child")</f>
        <v/>
      </c>
      <c r="X174" s="30" t="str">
        <f>IF(ISBLANK(Values!E173),"",Values!$B$13)</f>
        <v/>
      </c>
      <c r="Y174" s="32" t="str">
        <f>IF(ISBLANK(Values!E173),"","Size-Color")</f>
        <v/>
      </c>
      <c r="Z174" s="30" t="str">
        <f>IF(ISBLANK(Values!E173),"","variation")</f>
        <v/>
      </c>
      <c r="AA174" s="2" t="str">
        <f>IF(ISBLANK(Values!E173),"",Values!$B$20)</f>
        <v/>
      </c>
      <c r="AB174" s="2" t="str">
        <f>IF(ISBLANK(Values!E173),"",Values!$B$29)</f>
        <v/>
      </c>
      <c r="AI174" s="35" t="str">
        <f>IF(ISBLANK(Values!E173),"",IF(Values!I173,Values!$B$23,Values!$B$33))</f>
        <v/>
      </c>
      <c r="AJ174" s="33"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8" t="str">
        <f>IF(ISBLANK(Values!E173),"",Values!H173)</f>
        <v/>
      </c>
      <c r="BE174" s="2" t="str">
        <f>IF(ISBLANK(Values!E173),"","Professional Audience")</f>
        <v/>
      </c>
      <c r="BF174" s="2" t="str">
        <f>IF(ISBLANK(Values!E173),"","Consumer Audience")</f>
        <v/>
      </c>
      <c r="BG174" s="2" t="str">
        <f>IF(ISBLANK(Values!E173),"","Adults")</f>
        <v/>
      </c>
      <c r="BH174" s="2"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2" t="str">
        <f>IF(ISBLANK(Values!E173),"",Values!$B$7)</f>
        <v/>
      </c>
      <c r="CQ174" s="2" t="str">
        <f>IF(ISBLANK(Values!E173),"",Values!$B$8)</f>
        <v/>
      </c>
      <c r="CR174" s="2"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 t="str">
        <f>IF(ISBLANK(Values!E173),"","Parts")</f>
        <v/>
      </c>
      <c r="DP174" s="2" t="str">
        <f>IF(ISBLANK(Values!E173),"",Values!$B$31)</f>
        <v/>
      </c>
      <c r="EI174" s="2" t="str">
        <f>IF(ISBLANK(Values!E173),"",Values!$B$31)</f>
        <v/>
      </c>
      <c r="ES174" s="2" t="str">
        <f>IF(ISBLANK(Values!E173),"","Amazon Tellus UPS")</f>
        <v/>
      </c>
      <c r="EV174" s="2" t="str">
        <f>IF(ISBLANK(Values!E173),"","New")</f>
        <v/>
      </c>
      <c r="FE174" s="2" t="str">
        <f>IF(ISBLANK(Values!E173),"","3")</f>
        <v/>
      </c>
      <c r="FH174" s="2" t="str">
        <f>IF(ISBLANK(Values!E173),"","FALSE")</f>
        <v/>
      </c>
      <c r="FI174" s="2" t="str">
        <f>IF(ISBLANK(Values!E173),"","FALSE")</f>
        <v/>
      </c>
      <c r="FJ174" s="2" t="str">
        <f>IF(ISBLANK(Values!E173),"","FALSE")</f>
        <v/>
      </c>
      <c r="FM174" s="2" t="str">
        <f>IF(ISBLANK(Values!E173),"","1")</f>
        <v/>
      </c>
      <c r="FO174" s="28"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 t="str">
        <f>IF(ISBLANK(Values!E174),"",IF(Values!$B$37="EU","computercomponent","computer"))</f>
        <v/>
      </c>
      <c r="B175" s="34" t="str">
        <f>IF(ISBLANK(Values!E174),"",Values!F174)</f>
        <v/>
      </c>
      <c r="C175" s="30" t="str">
        <f>IF(ISBLANK(Values!E174),"","TellusRem")</f>
        <v/>
      </c>
      <c r="D175" s="29" t="str">
        <f>IF(ISBLANK(Values!E174),"",Values!E174)</f>
        <v/>
      </c>
      <c r="E175" s="2" t="str">
        <f>IF(ISBLANK(Values!E174),"","EAN")</f>
        <v/>
      </c>
      <c r="F175" s="28" t="str">
        <f>IF(ISBLANK(Values!E174),"",IF(Values!J174, SUBSTITUTE(Values!$B$1, "{language}", Values!H174) &amp; " " &amp;Values!$B$3, SUBSTITUTE(Values!$B$2, "{language}", Values!$H174) &amp; " " &amp;Values!$B$3))</f>
        <v/>
      </c>
      <c r="G175" s="30" t="str">
        <f>IF(ISBLANK(Values!E174),"","TellusRem")</f>
        <v/>
      </c>
      <c r="H175" s="2" t="str">
        <f>IF(ISBLANK(Values!E174),"",Values!$B$16)</f>
        <v/>
      </c>
      <c r="I175" s="2" t="str">
        <f>IF(ISBLANK(Values!E174),"","4730574031")</f>
        <v/>
      </c>
      <c r="J175" s="32" t="str">
        <f>IF(ISBLANK(Values!E174),"",Values!F174 )</f>
        <v/>
      </c>
      <c r="K175" s="28" t="str">
        <f>IF(ISBLANK(Values!E174),"",IF(Values!J174, Values!$B$4, Values!$B$5))</f>
        <v/>
      </c>
      <c r="L175" s="28" t="str">
        <f>IF(ISBLANK(Values!E174),"",Values!$B$18)</f>
        <v/>
      </c>
      <c r="M175" s="28" t="str">
        <f>IF(ISBLANK(Values!E174),"",Values!$M174)</f>
        <v/>
      </c>
      <c r="N175" s="28" t="str">
        <f>IF(ISBLANK(Values!F174),"",Values!$N174)</f>
        <v/>
      </c>
      <c r="O175" s="2" t="str">
        <f>IF(ISBLANK(Values!F174),"",Values!$O174)</f>
        <v/>
      </c>
      <c r="W175" s="30" t="str">
        <f>IF(ISBLANK(Values!E174),"","Child")</f>
        <v/>
      </c>
      <c r="X175" s="30" t="str">
        <f>IF(ISBLANK(Values!E174),"",Values!$B$13)</f>
        <v/>
      </c>
      <c r="Y175" s="32" t="str">
        <f>IF(ISBLANK(Values!E174),"","Size-Color")</f>
        <v/>
      </c>
      <c r="Z175" s="30" t="str">
        <f>IF(ISBLANK(Values!E174),"","variation")</f>
        <v/>
      </c>
      <c r="AA175" s="2" t="str">
        <f>IF(ISBLANK(Values!E174),"",Values!$B$20)</f>
        <v/>
      </c>
      <c r="AB175" s="2" t="str">
        <f>IF(ISBLANK(Values!E174),"",Values!$B$29)</f>
        <v/>
      </c>
      <c r="AI175" s="35" t="str">
        <f>IF(ISBLANK(Values!E174),"",IF(Values!I174,Values!$B$23,Values!$B$33))</f>
        <v/>
      </c>
      <c r="AJ175" s="33"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8" t="str">
        <f>IF(ISBLANK(Values!E174),"",Values!H174)</f>
        <v/>
      </c>
      <c r="BE175" s="2" t="str">
        <f>IF(ISBLANK(Values!E174),"","Professional Audience")</f>
        <v/>
      </c>
      <c r="BF175" s="2" t="str">
        <f>IF(ISBLANK(Values!E174),"","Consumer Audience")</f>
        <v/>
      </c>
      <c r="BG175" s="2" t="str">
        <f>IF(ISBLANK(Values!E174),"","Adults")</f>
        <v/>
      </c>
      <c r="BH175" s="2"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2" t="str">
        <f>IF(ISBLANK(Values!E174),"",Values!$B$7)</f>
        <v/>
      </c>
      <c r="CQ175" s="2" t="str">
        <f>IF(ISBLANK(Values!E174),"",Values!$B$8)</f>
        <v/>
      </c>
      <c r="CR175" s="2"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 t="str">
        <f>IF(ISBLANK(Values!E174),"","Parts")</f>
        <v/>
      </c>
      <c r="DP175" s="2" t="str">
        <f>IF(ISBLANK(Values!E174),"",Values!$B$31)</f>
        <v/>
      </c>
      <c r="EI175" s="2" t="str">
        <f>IF(ISBLANK(Values!E174),"",Values!$B$31)</f>
        <v/>
      </c>
      <c r="ES175" s="2" t="str">
        <f>IF(ISBLANK(Values!E174),"","Amazon Tellus UPS")</f>
        <v/>
      </c>
      <c r="EV175" s="2" t="str">
        <f>IF(ISBLANK(Values!E174),"","New")</f>
        <v/>
      </c>
      <c r="FE175" s="2" t="str">
        <f>IF(ISBLANK(Values!E174),"","3")</f>
        <v/>
      </c>
      <c r="FH175" s="2" t="str">
        <f>IF(ISBLANK(Values!E174),"","FALSE")</f>
        <v/>
      </c>
      <c r="FI175" s="2" t="str">
        <f>IF(ISBLANK(Values!E174),"","FALSE")</f>
        <v/>
      </c>
      <c r="FJ175" s="2" t="str">
        <f>IF(ISBLANK(Values!E174),"","FALSE")</f>
        <v/>
      </c>
      <c r="FM175" s="2" t="str">
        <f>IF(ISBLANK(Values!E174),"","1")</f>
        <v/>
      </c>
      <c r="FO175" s="28"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 t="str">
        <f>IF(ISBLANK(Values!E175),"",IF(Values!$B$37="EU","computercomponent","computer"))</f>
        <v/>
      </c>
      <c r="B176" s="34" t="str">
        <f>IF(ISBLANK(Values!E175),"",Values!F175)</f>
        <v/>
      </c>
      <c r="C176" s="30" t="str">
        <f>IF(ISBLANK(Values!E175),"","TellusRem")</f>
        <v/>
      </c>
      <c r="D176" s="29" t="str">
        <f>IF(ISBLANK(Values!E175),"",Values!E175)</f>
        <v/>
      </c>
      <c r="E176" s="2" t="str">
        <f>IF(ISBLANK(Values!E175),"","EAN")</f>
        <v/>
      </c>
      <c r="F176" s="28" t="str">
        <f>IF(ISBLANK(Values!E175),"",IF(Values!J175, SUBSTITUTE(Values!$B$1, "{language}", Values!H175) &amp; " " &amp;Values!$B$3, SUBSTITUTE(Values!$B$2, "{language}", Values!$H175) &amp; " " &amp;Values!$B$3))</f>
        <v/>
      </c>
      <c r="G176" s="30" t="str">
        <f>IF(ISBLANK(Values!E175),"","TellusRem")</f>
        <v/>
      </c>
      <c r="H176" s="2" t="str">
        <f>IF(ISBLANK(Values!E175),"",Values!$B$16)</f>
        <v/>
      </c>
      <c r="I176" s="2" t="str">
        <f>IF(ISBLANK(Values!E175),"","4730574031")</f>
        <v/>
      </c>
      <c r="J176" s="32" t="str">
        <f>IF(ISBLANK(Values!E175),"",Values!F175 )</f>
        <v/>
      </c>
      <c r="K176" s="28" t="str">
        <f>IF(ISBLANK(Values!E175),"",IF(Values!J175, Values!$B$4, Values!$B$5))</f>
        <v/>
      </c>
      <c r="L176" s="28" t="str">
        <f>IF(ISBLANK(Values!E175),"",Values!$B$18)</f>
        <v/>
      </c>
      <c r="M176" s="28" t="str">
        <f>IF(ISBLANK(Values!E175),"",Values!$M175)</f>
        <v/>
      </c>
      <c r="N176" s="28" t="str">
        <f>IF(ISBLANK(Values!F175),"",Values!$N175)</f>
        <v/>
      </c>
      <c r="O176" s="2" t="str">
        <f>IF(ISBLANK(Values!F175),"",Values!$O175)</f>
        <v/>
      </c>
      <c r="W176" s="30" t="str">
        <f>IF(ISBLANK(Values!E175),"","Child")</f>
        <v/>
      </c>
      <c r="X176" s="30" t="str">
        <f>IF(ISBLANK(Values!E175),"",Values!$B$13)</f>
        <v/>
      </c>
      <c r="Y176" s="32" t="str">
        <f>IF(ISBLANK(Values!E175),"","Size-Color")</f>
        <v/>
      </c>
      <c r="Z176" s="30" t="str">
        <f>IF(ISBLANK(Values!E175),"","variation")</f>
        <v/>
      </c>
      <c r="AA176" s="2" t="str">
        <f>IF(ISBLANK(Values!E175),"",Values!$B$20)</f>
        <v/>
      </c>
      <c r="AB176" s="2" t="str">
        <f>IF(ISBLANK(Values!E175),"",Values!$B$29)</f>
        <v/>
      </c>
      <c r="AI176" s="35" t="str">
        <f>IF(ISBLANK(Values!E175),"",IF(Values!I175,Values!$B$23,Values!$B$33))</f>
        <v/>
      </c>
      <c r="AJ176" s="33"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8" t="str">
        <f>IF(ISBLANK(Values!E175),"",Values!H175)</f>
        <v/>
      </c>
      <c r="BE176" s="2" t="str">
        <f>IF(ISBLANK(Values!E175),"","Professional Audience")</f>
        <v/>
      </c>
      <c r="BF176" s="2" t="str">
        <f>IF(ISBLANK(Values!E175),"","Consumer Audience")</f>
        <v/>
      </c>
      <c r="BG176" s="2" t="str">
        <f>IF(ISBLANK(Values!E175),"","Adults")</f>
        <v/>
      </c>
      <c r="BH176" s="2"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2" t="str">
        <f>IF(ISBLANK(Values!E175),"",Values!$B$7)</f>
        <v/>
      </c>
      <c r="CQ176" s="2" t="str">
        <f>IF(ISBLANK(Values!E175),"",Values!$B$8)</f>
        <v/>
      </c>
      <c r="CR176" s="2"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 t="str">
        <f>IF(ISBLANK(Values!E175),"","Parts")</f>
        <v/>
      </c>
      <c r="DP176" s="2" t="str">
        <f>IF(ISBLANK(Values!E175),"",Values!$B$31)</f>
        <v/>
      </c>
      <c r="EI176" s="2" t="str">
        <f>IF(ISBLANK(Values!E175),"",Values!$B$31)</f>
        <v/>
      </c>
      <c r="ES176" s="2" t="str">
        <f>IF(ISBLANK(Values!E175),"","Amazon Tellus UPS")</f>
        <v/>
      </c>
      <c r="EV176" s="2" t="str">
        <f>IF(ISBLANK(Values!E175),"","New")</f>
        <v/>
      </c>
      <c r="FE176" s="2" t="str">
        <f>IF(ISBLANK(Values!E175),"","3")</f>
        <v/>
      </c>
      <c r="FH176" s="2" t="str">
        <f>IF(ISBLANK(Values!E175),"","FALSE")</f>
        <v/>
      </c>
      <c r="FI176" s="2" t="str">
        <f>IF(ISBLANK(Values!E175),"","FALSE")</f>
        <v/>
      </c>
      <c r="FJ176" s="2" t="str">
        <f>IF(ISBLANK(Values!E175),"","FALSE")</f>
        <v/>
      </c>
      <c r="FM176" s="2" t="str">
        <f>IF(ISBLANK(Values!E175),"","1")</f>
        <v/>
      </c>
      <c r="FO176" s="28"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 t="str">
        <f>IF(ISBLANK(Values!E176),"",IF(Values!$B$37="EU","computercomponent","computer"))</f>
        <v/>
      </c>
      <c r="B177" s="34" t="str">
        <f>IF(ISBLANK(Values!E176),"",Values!F176)</f>
        <v/>
      </c>
      <c r="C177" s="30" t="str">
        <f>IF(ISBLANK(Values!E176),"","TellusRem")</f>
        <v/>
      </c>
      <c r="D177" s="29" t="str">
        <f>IF(ISBLANK(Values!E176),"",Values!E176)</f>
        <v/>
      </c>
      <c r="E177" s="2" t="str">
        <f>IF(ISBLANK(Values!E176),"","EAN")</f>
        <v/>
      </c>
      <c r="F177" s="28" t="str">
        <f>IF(ISBLANK(Values!E176),"",IF(Values!J176, SUBSTITUTE(Values!$B$1, "{language}", Values!H176) &amp; " " &amp;Values!$B$3, SUBSTITUTE(Values!$B$2, "{language}", Values!$H176) &amp; " " &amp;Values!$B$3))</f>
        <v/>
      </c>
      <c r="G177" s="30" t="str">
        <f>IF(ISBLANK(Values!E176),"","TellusRem")</f>
        <v/>
      </c>
      <c r="H177" s="2" t="str">
        <f>IF(ISBLANK(Values!E176),"",Values!$B$16)</f>
        <v/>
      </c>
      <c r="I177" s="2" t="str">
        <f>IF(ISBLANK(Values!E176),"","4730574031")</f>
        <v/>
      </c>
      <c r="J177" s="32" t="str">
        <f>IF(ISBLANK(Values!E176),"",Values!F176 )</f>
        <v/>
      </c>
      <c r="K177" s="28" t="str">
        <f>IF(ISBLANK(Values!E176),"",IF(Values!J176, Values!$B$4, Values!$B$5))</f>
        <v/>
      </c>
      <c r="L177" s="28" t="str">
        <f>IF(ISBLANK(Values!E176),"",Values!$B$18)</f>
        <v/>
      </c>
      <c r="M177" s="28" t="str">
        <f>IF(ISBLANK(Values!E176),"",Values!$M176)</f>
        <v/>
      </c>
      <c r="N177" s="28" t="str">
        <f>IF(ISBLANK(Values!F176),"",Values!$N176)</f>
        <v/>
      </c>
      <c r="O177" s="2" t="str">
        <f>IF(ISBLANK(Values!F176),"",Values!$O176)</f>
        <v/>
      </c>
      <c r="W177" s="30" t="str">
        <f>IF(ISBLANK(Values!E176),"","Child")</f>
        <v/>
      </c>
      <c r="X177" s="30" t="str">
        <f>IF(ISBLANK(Values!E176),"",Values!$B$13)</f>
        <v/>
      </c>
      <c r="Y177" s="32" t="str">
        <f>IF(ISBLANK(Values!E176),"","Size-Color")</f>
        <v/>
      </c>
      <c r="Z177" s="30" t="str">
        <f>IF(ISBLANK(Values!E176),"","variation")</f>
        <v/>
      </c>
      <c r="AA177" s="2" t="str">
        <f>IF(ISBLANK(Values!E176),"",Values!$B$20)</f>
        <v/>
      </c>
      <c r="AB177" s="2" t="str">
        <f>IF(ISBLANK(Values!E176),"",Values!$B$29)</f>
        <v/>
      </c>
      <c r="AI177" s="35" t="str">
        <f>IF(ISBLANK(Values!E176),"",IF(Values!I176,Values!$B$23,Values!$B$33))</f>
        <v/>
      </c>
      <c r="AJ177" s="33"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8" t="str">
        <f>IF(ISBLANK(Values!E176),"",Values!H176)</f>
        <v/>
      </c>
      <c r="BE177" s="2" t="str">
        <f>IF(ISBLANK(Values!E176),"","Professional Audience")</f>
        <v/>
      </c>
      <c r="BF177" s="2" t="str">
        <f>IF(ISBLANK(Values!E176),"","Consumer Audience")</f>
        <v/>
      </c>
      <c r="BG177" s="2" t="str">
        <f>IF(ISBLANK(Values!E176),"","Adults")</f>
        <v/>
      </c>
      <c r="BH177" s="2"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2" t="str">
        <f>IF(ISBLANK(Values!E176),"",Values!$B$7)</f>
        <v/>
      </c>
      <c r="CQ177" s="2" t="str">
        <f>IF(ISBLANK(Values!E176),"",Values!$B$8)</f>
        <v/>
      </c>
      <c r="CR177" s="2"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 t="str">
        <f>IF(ISBLANK(Values!E176),"","Parts")</f>
        <v/>
      </c>
      <c r="DP177" s="2" t="str">
        <f>IF(ISBLANK(Values!E176),"",Values!$B$31)</f>
        <v/>
      </c>
      <c r="EI177" s="2" t="str">
        <f>IF(ISBLANK(Values!E176),"",Values!$B$31)</f>
        <v/>
      </c>
      <c r="ES177" s="2" t="str">
        <f>IF(ISBLANK(Values!E176),"","Amazon Tellus UPS")</f>
        <v/>
      </c>
      <c r="EV177" s="2" t="str">
        <f>IF(ISBLANK(Values!E176),"","New")</f>
        <v/>
      </c>
      <c r="FE177" s="2" t="str">
        <f>IF(ISBLANK(Values!E176),"","3")</f>
        <v/>
      </c>
      <c r="FH177" s="2" t="str">
        <f>IF(ISBLANK(Values!E176),"","FALSE")</f>
        <v/>
      </c>
      <c r="FI177" s="2" t="str">
        <f>IF(ISBLANK(Values!E176),"","FALSE")</f>
        <v/>
      </c>
      <c r="FJ177" s="2" t="str">
        <f>IF(ISBLANK(Values!E176),"","FALSE")</f>
        <v/>
      </c>
      <c r="FM177" s="2" t="str">
        <f>IF(ISBLANK(Values!E176),"","1")</f>
        <v/>
      </c>
      <c r="FO177" s="28"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 t="str">
        <f>IF(ISBLANK(Values!E177),"",IF(Values!$B$37="EU","computercomponent","computer"))</f>
        <v/>
      </c>
      <c r="B178" s="34" t="str">
        <f>IF(ISBLANK(Values!E177),"",Values!F177)</f>
        <v/>
      </c>
      <c r="C178" s="30" t="str">
        <f>IF(ISBLANK(Values!E177),"","TellusRem")</f>
        <v/>
      </c>
      <c r="D178" s="29" t="str">
        <f>IF(ISBLANK(Values!E177),"",Values!E177)</f>
        <v/>
      </c>
      <c r="E178" s="2" t="str">
        <f>IF(ISBLANK(Values!E177),"","EAN")</f>
        <v/>
      </c>
      <c r="F178" s="28" t="str">
        <f>IF(ISBLANK(Values!E177),"",IF(Values!J177, SUBSTITUTE(Values!$B$1, "{language}", Values!H177) &amp; " " &amp;Values!$B$3, SUBSTITUTE(Values!$B$2, "{language}", Values!$H177) &amp; " " &amp;Values!$B$3))</f>
        <v/>
      </c>
      <c r="G178" s="30" t="str">
        <f>IF(ISBLANK(Values!E177),"","TellusRem")</f>
        <v/>
      </c>
      <c r="H178" s="2" t="str">
        <f>IF(ISBLANK(Values!E177),"",Values!$B$16)</f>
        <v/>
      </c>
      <c r="I178" s="2" t="str">
        <f>IF(ISBLANK(Values!E177),"","4730574031")</f>
        <v/>
      </c>
      <c r="J178" s="32" t="str">
        <f>IF(ISBLANK(Values!E177),"",Values!F177 )</f>
        <v/>
      </c>
      <c r="K178" s="28" t="str">
        <f>IF(ISBLANK(Values!E177),"",IF(Values!J177, Values!$B$4, Values!$B$5))</f>
        <v/>
      </c>
      <c r="L178" s="28" t="str">
        <f>IF(ISBLANK(Values!E177),"",Values!$B$18)</f>
        <v/>
      </c>
      <c r="M178" s="28" t="str">
        <f>IF(ISBLANK(Values!E177),"",Values!$M177)</f>
        <v/>
      </c>
      <c r="N178" s="28" t="str">
        <f>IF(ISBLANK(Values!F177),"",Values!$N177)</f>
        <v/>
      </c>
      <c r="O178" s="2" t="str">
        <f>IF(ISBLANK(Values!F177),"",Values!$O177)</f>
        <v/>
      </c>
      <c r="W178" s="30" t="str">
        <f>IF(ISBLANK(Values!E177),"","Child")</f>
        <v/>
      </c>
      <c r="X178" s="30" t="str">
        <f>IF(ISBLANK(Values!E177),"",Values!$B$13)</f>
        <v/>
      </c>
      <c r="Y178" s="32" t="str">
        <f>IF(ISBLANK(Values!E177),"","Size-Color")</f>
        <v/>
      </c>
      <c r="Z178" s="30" t="str">
        <f>IF(ISBLANK(Values!E177),"","variation")</f>
        <v/>
      </c>
      <c r="AA178" s="2" t="str">
        <f>IF(ISBLANK(Values!E177),"",Values!$B$20)</f>
        <v/>
      </c>
      <c r="AB178" s="2" t="str">
        <f>IF(ISBLANK(Values!E177),"",Values!$B$29)</f>
        <v/>
      </c>
      <c r="AI178" s="35" t="str">
        <f>IF(ISBLANK(Values!E177),"",IF(Values!I177,Values!$B$23,Values!$B$33))</f>
        <v/>
      </c>
      <c r="AJ178" s="33"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8" t="str">
        <f>IF(ISBLANK(Values!E177),"",Values!H177)</f>
        <v/>
      </c>
      <c r="BE178" s="2" t="str">
        <f>IF(ISBLANK(Values!E177),"","Professional Audience")</f>
        <v/>
      </c>
      <c r="BF178" s="2" t="str">
        <f>IF(ISBLANK(Values!E177),"","Consumer Audience")</f>
        <v/>
      </c>
      <c r="BG178" s="2" t="str">
        <f>IF(ISBLANK(Values!E177),"","Adults")</f>
        <v/>
      </c>
      <c r="BH178" s="2"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2" t="str">
        <f>IF(ISBLANK(Values!E177),"",Values!$B$7)</f>
        <v/>
      </c>
      <c r="CQ178" s="2" t="str">
        <f>IF(ISBLANK(Values!E177),"",Values!$B$8)</f>
        <v/>
      </c>
      <c r="CR178" s="2"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 t="str">
        <f>IF(ISBLANK(Values!E177),"","Parts")</f>
        <v/>
      </c>
      <c r="DP178" s="2" t="str">
        <f>IF(ISBLANK(Values!E177),"",Values!$B$31)</f>
        <v/>
      </c>
      <c r="EI178" s="2" t="str">
        <f>IF(ISBLANK(Values!E177),"",Values!$B$31)</f>
        <v/>
      </c>
      <c r="ES178" s="2" t="str">
        <f>IF(ISBLANK(Values!E177),"","Amazon Tellus UPS")</f>
        <v/>
      </c>
      <c r="EV178" s="2" t="str">
        <f>IF(ISBLANK(Values!E177),"","New")</f>
        <v/>
      </c>
      <c r="FE178" s="2" t="str">
        <f>IF(ISBLANK(Values!E177),"","3")</f>
        <v/>
      </c>
      <c r="FH178" s="2" t="str">
        <f>IF(ISBLANK(Values!E177),"","FALSE")</f>
        <v/>
      </c>
      <c r="FI178" s="2" t="str">
        <f>IF(ISBLANK(Values!E177),"","FALSE")</f>
        <v/>
      </c>
      <c r="FJ178" s="2" t="str">
        <f>IF(ISBLANK(Values!E177),"","FALSE")</f>
        <v/>
      </c>
      <c r="FM178" s="2" t="str">
        <f>IF(ISBLANK(Values!E177),"","1")</f>
        <v/>
      </c>
      <c r="FO178" s="28"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 t="str">
        <f>IF(ISBLANK(Values!E178),"",IF(Values!$B$37="EU","computercomponent","computer"))</f>
        <v/>
      </c>
      <c r="B179" s="34" t="str">
        <f>IF(ISBLANK(Values!E178),"",Values!F178)</f>
        <v/>
      </c>
      <c r="C179" s="30" t="str">
        <f>IF(ISBLANK(Values!E178),"","TellusRem")</f>
        <v/>
      </c>
      <c r="D179" s="29" t="str">
        <f>IF(ISBLANK(Values!E178),"",Values!E178)</f>
        <v/>
      </c>
      <c r="E179" s="2" t="str">
        <f>IF(ISBLANK(Values!E178),"","EAN")</f>
        <v/>
      </c>
      <c r="F179" s="28" t="str">
        <f>IF(ISBLANK(Values!E178),"",IF(Values!J178, SUBSTITUTE(Values!$B$1, "{language}", Values!H178) &amp; " " &amp;Values!$B$3, SUBSTITUTE(Values!$B$2, "{language}", Values!$H178) &amp; " " &amp;Values!$B$3))</f>
        <v/>
      </c>
      <c r="G179" s="30" t="str">
        <f>IF(ISBLANK(Values!E178),"","TellusRem")</f>
        <v/>
      </c>
      <c r="H179" s="2" t="str">
        <f>IF(ISBLANK(Values!E178),"",Values!$B$16)</f>
        <v/>
      </c>
      <c r="I179" s="2" t="str">
        <f>IF(ISBLANK(Values!E178),"","4730574031")</f>
        <v/>
      </c>
      <c r="J179" s="32" t="str">
        <f>IF(ISBLANK(Values!E178),"",Values!F178 )</f>
        <v/>
      </c>
      <c r="K179" s="28" t="str">
        <f>IF(ISBLANK(Values!E178),"",IF(Values!J178, Values!$B$4, Values!$B$5))</f>
        <v/>
      </c>
      <c r="L179" s="28" t="str">
        <f>IF(ISBLANK(Values!E178),"",Values!$B$18)</f>
        <v/>
      </c>
      <c r="M179" s="28" t="str">
        <f>IF(ISBLANK(Values!E178),"",Values!$M178)</f>
        <v/>
      </c>
      <c r="N179" s="28" t="str">
        <f>IF(ISBLANK(Values!F178),"",Values!$N178)</f>
        <v/>
      </c>
      <c r="O179" s="2" t="str">
        <f>IF(ISBLANK(Values!F178),"",Values!$O178)</f>
        <v/>
      </c>
      <c r="W179" s="30" t="str">
        <f>IF(ISBLANK(Values!E178),"","Child")</f>
        <v/>
      </c>
      <c r="X179" s="30" t="str">
        <f>IF(ISBLANK(Values!E178),"",Values!$B$13)</f>
        <v/>
      </c>
      <c r="Y179" s="32" t="str">
        <f>IF(ISBLANK(Values!E178),"","Size-Color")</f>
        <v/>
      </c>
      <c r="Z179" s="30" t="str">
        <f>IF(ISBLANK(Values!E178),"","variation")</f>
        <v/>
      </c>
      <c r="AA179" s="2" t="str">
        <f>IF(ISBLANK(Values!E178),"",Values!$B$20)</f>
        <v/>
      </c>
      <c r="AB179" s="2" t="str">
        <f>IF(ISBLANK(Values!E178),"",Values!$B$29)</f>
        <v/>
      </c>
      <c r="AI179" s="35" t="str">
        <f>IF(ISBLANK(Values!E178),"",IF(Values!I178,Values!$B$23,Values!$B$33))</f>
        <v/>
      </c>
      <c r="AJ179" s="33"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8" t="str">
        <f>IF(ISBLANK(Values!E178),"",Values!H178)</f>
        <v/>
      </c>
      <c r="BE179" s="2" t="str">
        <f>IF(ISBLANK(Values!E178),"","Professional Audience")</f>
        <v/>
      </c>
      <c r="BF179" s="2" t="str">
        <f>IF(ISBLANK(Values!E178),"","Consumer Audience")</f>
        <v/>
      </c>
      <c r="BG179" s="2" t="str">
        <f>IF(ISBLANK(Values!E178),"","Adults")</f>
        <v/>
      </c>
      <c r="BH179" s="2"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2" t="str">
        <f>IF(ISBLANK(Values!E178),"",Values!$B$7)</f>
        <v/>
      </c>
      <c r="CQ179" s="2" t="str">
        <f>IF(ISBLANK(Values!E178),"",Values!$B$8)</f>
        <v/>
      </c>
      <c r="CR179" s="2"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 t="str">
        <f>IF(ISBLANK(Values!E178),"","Parts")</f>
        <v/>
      </c>
      <c r="DP179" s="2" t="str">
        <f>IF(ISBLANK(Values!E178),"",Values!$B$31)</f>
        <v/>
      </c>
      <c r="EI179" s="2" t="str">
        <f>IF(ISBLANK(Values!E178),"",Values!$B$31)</f>
        <v/>
      </c>
      <c r="ES179" s="2" t="str">
        <f>IF(ISBLANK(Values!E178),"","Amazon Tellus UPS")</f>
        <v/>
      </c>
      <c r="EV179" s="2" t="str">
        <f>IF(ISBLANK(Values!E178),"","New")</f>
        <v/>
      </c>
      <c r="FE179" s="2" t="str">
        <f>IF(ISBLANK(Values!E178),"","3")</f>
        <v/>
      </c>
      <c r="FH179" s="2" t="str">
        <f>IF(ISBLANK(Values!E178),"","FALSE")</f>
        <v/>
      </c>
      <c r="FI179" s="2" t="str">
        <f>IF(ISBLANK(Values!E178),"","FALSE")</f>
        <v/>
      </c>
      <c r="FJ179" s="2" t="str">
        <f>IF(ISBLANK(Values!E178),"","FALSE")</f>
        <v/>
      </c>
      <c r="FM179" s="2" t="str">
        <f>IF(ISBLANK(Values!E178),"","1")</f>
        <v/>
      </c>
      <c r="FO179" s="28"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 t="str">
        <f>IF(ISBLANK(Values!E179),"",IF(Values!$B$37="EU","computercomponent","computer"))</f>
        <v/>
      </c>
      <c r="B180" s="34" t="str">
        <f>IF(ISBLANK(Values!E179),"",Values!F179)</f>
        <v/>
      </c>
      <c r="C180" s="30" t="str">
        <f>IF(ISBLANK(Values!E179),"","TellusRem")</f>
        <v/>
      </c>
      <c r="D180" s="29" t="str">
        <f>IF(ISBLANK(Values!E179),"",Values!E179)</f>
        <v/>
      </c>
      <c r="E180" s="2" t="str">
        <f>IF(ISBLANK(Values!E179),"","EAN")</f>
        <v/>
      </c>
      <c r="F180" s="28" t="str">
        <f>IF(ISBLANK(Values!E179),"",IF(Values!J179, SUBSTITUTE(Values!$B$1, "{language}", Values!H179) &amp; " " &amp;Values!$B$3, SUBSTITUTE(Values!$B$2, "{language}", Values!$H179) &amp; " " &amp;Values!$B$3))</f>
        <v/>
      </c>
      <c r="G180" s="30" t="str">
        <f>IF(ISBLANK(Values!E179),"","TellusRem")</f>
        <v/>
      </c>
      <c r="H180" s="2" t="str">
        <f>IF(ISBLANK(Values!E179),"",Values!$B$16)</f>
        <v/>
      </c>
      <c r="I180" s="2" t="str">
        <f>IF(ISBLANK(Values!E179),"","4730574031")</f>
        <v/>
      </c>
      <c r="J180" s="32" t="str">
        <f>IF(ISBLANK(Values!E179),"",Values!F179 )</f>
        <v/>
      </c>
      <c r="K180" s="28" t="str">
        <f>IF(ISBLANK(Values!E179),"",IF(Values!J179, Values!$B$4, Values!$B$5))</f>
        <v/>
      </c>
      <c r="L180" s="28" t="str">
        <f>IF(ISBLANK(Values!E179),"",Values!$B$18)</f>
        <v/>
      </c>
      <c r="M180" s="28" t="str">
        <f>IF(ISBLANK(Values!E179),"",Values!$M179)</f>
        <v/>
      </c>
      <c r="N180" s="28" t="str">
        <f>IF(ISBLANK(Values!F179),"",Values!$N179)</f>
        <v/>
      </c>
      <c r="O180" s="2" t="str">
        <f>IF(ISBLANK(Values!F179),"",Values!$O179)</f>
        <v/>
      </c>
      <c r="W180" s="30" t="str">
        <f>IF(ISBLANK(Values!E179),"","Child")</f>
        <v/>
      </c>
      <c r="X180" s="30" t="str">
        <f>IF(ISBLANK(Values!E179),"",Values!$B$13)</f>
        <v/>
      </c>
      <c r="Y180" s="32" t="str">
        <f>IF(ISBLANK(Values!E179),"","Size-Color")</f>
        <v/>
      </c>
      <c r="Z180" s="30" t="str">
        <f>IF(ISBLANK(Values!E179),"","variation")</f>
        <v/>
      </c>
      <c r="AA180" s="2" t="str">
        <f>IF(ISBLANK(Values!E179),"",Values!$B$20)</f>
        <v/>
      </c>
      <c r="AB180" s="2" t="str">
        <f>IF(ISBLANK(Values!E179),"",Values!$B$29)</f>
        <v/>
      </c>
      <c r="AI180" s="35" t="str">
        <f>IF(ISBLANK(Values!E179),"",IF(Values!I179,Values!$B$23,Values!$B$33))</f>
        <v/>
      </c>
      <c r="AJ180" s="33"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8" t="str">
        <f>IF(ISBLANK(Values!E179),"",Values!H179)</f>
        <v/>
      </c>
      <c r="BE180" s="2" t="str">
        <f>IF(ISBLANK(Values!E179),"","Professional Audience")</f>
        <v/>
      </c>
      <c r="BF180" s="2" t="str">
        <f>IF(ISBLANK(Values!E179),"","Consumer Audience")</f>
        <v/>
      </c>
      <c r="BG180" s="2" t="str">
        <f>IF(ISBLANK(Values!E179),"","Adults")</f>
        <v/>
      </c>
      <c r="BH180" s="2"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2" t="str">
        <f>IF(ISBLANK(Values!E179),"",Values!$B$7)</f>
        <v/>
      </c>
      <c r="CQ180" s="2" t="str">
        <f>IF(ISBLANK(Values!E179),"",Values!$B$8)</f>
        <v/>
      </c>
      <c r="CR180" s="2"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 t="str">
        <f>IF(ISBLANK(Values!E179),"","Parts")</f>
        <v/>
      </c>
      <c r="DP180" s="2" t="str">
        <f>IF(ISBLANK(Values!E179),"",Values!$B$31)</f>
        <v/>
      </c>
      <c r="EI180" s="2" t="str">
        <f>IF(ISBLANK(Values!E179),"",Values!$B$31)</f>
        <v/>
      </c>
      <c r="ES180" s="2" t="str">
        <f>IF(ISBLANK(Values!E179),"","Amazon Tellus UPS")</f>
        <v/>
      </c>
      <c r="EV180" s="2" t="str">
        <f>IF(ISBLANK(Values!E179),"","New")</f>
        <v/>
      </c>
      <c r="FE180" s="2" t="str">
        <f>IF(ISBLANK(Values!E179),"","3")</f>
        <v/>
      </c>
      <c r="FH180" s="2" t="str">
        <f>IF(ISBLANK(Values!E179),"","FALSE")</f>
        <v/>
      </c>
      <c r="FI180" s="2" t="str">
        <f>IF(ISBLANK(Values!E179),"","FALSE")</f>
        <v/>
      </c>
      <c r="FJ180" s="2" t="str">
        <f>IF(ISBLANK(Values!E179),"","FALSE")</f>
        <v/>
      </c>
      <c r="FM180" s="2" t="str">
        <f>IF(ISBLANK(Values!E179),"","1")</f>
        <v/>
      </c>
      <c r="FO180" s="28"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 t="str">
        <f>IF(ISBLANK(Values!E180),"",IF(Values!$B$37="EU","computercomponent","computer"))</f>
        <v/>
      </c>
      <c r="B181" s="34" t="str">
        <f>IF(ISBLANK(Values!E180),"",Values!F180)</f>
        <v/>
      </c>
      <c r="C181" s="30" t="str">
        <f>IF(ISBLANK(Values!E180),"","TellusRem")</f>
        <v/>
      </c>
      <c r="D181" s="29" t="str">
        <f>IF(ISBLANK(Values!E180),"",Values!E180)</f>
        <v/>
      </c>
      <c r="E181" s="2" t="str">
        <f>IF(ISBLANK(Values!E180),"","EAN")</f>
        <v/>
      </c>
      <c r="F181" s="28" t="str">
        <f>IF(ISBLANK(Values!E180),"",IF(Values!J180, SUBSTITUTE(Values!$B$1, "{language}", Values!H180) &amp; " " &amp;Values!$B$3, SUBSTITUTE(Values!$B$2, "{language}", Values!$H180) &amp; " " &amp;Values!$B$3))</f>
        <v/>
      </c>
      <c r="G181" s="30" t="str">
        <f>IF(ISBLANK(Values!E180),"","TellusRem")</f>
        <v/>
      </c>
      <c r="H181" s="2" t="str">
        <f>IF(ISBLANK(Values!E180),"",Values!$B$16)</f>
        <v/>
      </c>
      <c r="I181" s="2" t="str">
        <f>IF(ISBLANK(Values!E180),"","4730574031")</f>
        <v/>
      </c>
      <c r="J181" s="32" t="str">
        <f>IF(ISBLANK(Values!E180),"",Values!F180 )</f>
        <v/>
      </c>
      <c r="K181" s="28" t="str">
        <f>IF(ISBLANK(Values!E180),"",IF(Values!J180, Values!$B$4, Values!$B$5))</f>
        <v/>
      </c>
      <c r="L181" s="28" t="str">
        <f>IF(ISBLANK(Values!E180),"",Values!$B$18)</f>
        <v/>
      </c>
      <c r="M181" s="28" t="str">
        <f>IF(ISBLANK(Values!E180),"",Values!$M180)</f>
        <v/>
      </c>
      <c r="N181" s="28" t="str">
        <f>IF(ISBLANK(Values!F180),"",Values!$N180)</f>
        <v/>
      </c>
      <c r="O181" s="2" t="str">
        <f>IF(ISBLANK(Values!F180),"",Values!$O180)</f>
        <v/>
      </c>
      <c r="W181" s="30" t="str">
        <f>IF(ISBLANK(Values!E180),"","Child")</f>
        <v/>
      </c>
      <c r="X181" s="30" t="str">
        <f>IF(ISBLANK(Values!E180),"",Values!$B$13)</f>
        <v/>
      </c>
      <c r="Y181" s="32" t="str">
        <f>IF(ISBLANK(Values!E180),"","Size-Color")</f>
        <v/>
      </c>
      <c r="Z181" s="30" t="str">
        <f>IF(ISBLANK(Values!E180),"","variation")</f>
        <v/>
      </c>
      <c r="AA181" s="2" t="str">
        <f>IF(ISBLANK(Values!E180),"",Values!$B$20)</f>
        <v/>
      </c>
      <c r="AB181" s="2" t="str">
        <f>IF(ISBLANK(Values!E180),"",Values!$B$29)</f>
        <v/>
      </c>
      <c r="AI181" s="35" t="str">
        <f>IF(ISBLANK(Values!E180),"",IF(Values!I180,Values!$B$23,Values!$B$33))</f>
        <v/>
      </c>
      <c r="AJ181" s="33"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8" t="str">
        <f>IF(ISBLANK(Values!E180),"",Values!H180)</f>
        <v/>
      </c>
      <c r="BE181" s="2" t="str">
        <f>IF(ISBLANK(Values!E180),"","Professional Audience")</f>
        <v/>
      </c>
      <c r="BF181" s="2" t="str">
        <f>IF(ISBLANK(Values!E180),"","Consumer Audience")</f>
        <v/>
      </c>
      <c r="BG181" s="2" t="str">
        <f>IF(ISBLANK(Values!E180),"","Adults")</f>
        <v/>
      </c>
      <c r="BH181" s="2"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2" t="str">
        <f>IF(ISBLANK(Values!E180),"",Values!$B$7)</f>
        <v/>
      </c>
      <c r="CQ181" s="2" t="str">
        <f>IF(ISBLANK(Values!E180),"",Values!$B$8)</f>
        <v/>
      </c>
      <c r="CR181" s="2"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 t="str">
        <f>IF(ISBLANK(Values!E180),"","Parts")</f>
        <v/>
      </c>
      <c r="DP181" s="2" t="str">
        <f>IF(ISBLANK(Values!E180),"",Values!$B$31)</f>
        <v/>
      </c>
      <c r="EI181" s="2" t="str">
        <f>IF(ISBLANK(Values!E180),"",Values!$B$31)</f>
        <v/>
      </c>
      <c r="ES181" s="2" t="str">
        <f>IF(ISBLANK(Values!E180),"","Amazon Tellus UPS")</f>
        <v/>
      </c>
      <c r="EV181" s="2" t="str">
        <f>IF(ISBLANK(Values!E180),"","New")</f>
        <v/>
      </c>
      <c r="FE181" s="2" t="str">
        <f>IF(ISBLANK(Values!E180),"","3")</f>
        <v/>
      </c>
      <c r="FH181" s="2" t="str">
        <f>IF(ISBLANK(Values!E180),"","FALSE")</f>
        <v/>
      </c>
      <c r="FI181" s="2" t="str">
        <f>IF(ISBLANK(Values!E180),"","FALSE")</f>
        <v/>
      </c>
      <c r="FJ181" s="2" t="str">
        <f>IF(ISBLANK(Values!E180),"","FALSE")</f>
        <v/>
      </c>
      <c r="FM181" s="2" t="str">
        <f>IF(ISBLANK(Values!E180),"","1")</f>
        <v/>
      </c>
      <c r="FO181" s="28"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 t="str">
        <f>IF(ISBLANK(Values!E181),"",IF(Values!$B$37="EU","computercomponent","computer"))</f>
        <v/>
      </c>
      <c r="B182" s="34" t="str">
        <f>IF(ISBLANK(Values!E181),"",Values!F181)</f>
        <v/>
      </c>
      <c r="C182" s="30" t="str">
        <f>IF(ISBLANK(Values!E181),"","TellusRem")</f>
        <v/>
      </c>
      <c r="D182" s="29" t="str">
        <f>IF(ISBLANK(Values!E181),"",Values!E181)</f>
        <v/>
      </c>
      <c r="E182" s="2" t="str">
        <f>IF(ISBLANK(Values!E181),"","EAN")</f>
        <v/>
      </c>
      <c r="F182" s="28" t="str">
        <f>IF(ISBLANK(Values!E181),"",IF(Values!J181, SUBSTITUTE(Values!$B$1, "{language}", Values!H181) &amp; " " &amp;Values!$B$3, SUBSTITUTE(Values!$B$2, "{language}", Values!$H181) &amp; " " &amp;Values!$B$3))</f>
        <v/>
      </c>
      <c r="G182" s="30" t="str">
        <f>IF(ISBLANK(Values!E181),"","TellusRem")</f>
        <v/>
      </c>
      <c r="H182" s="2" t="str">
        <f>IF(ISBLANK(Values!E181),"",Values!$B$16)</f>
        <v/>
      </c>
      <c r="I182" s="2" t="str">
        <f>IF(ISBLANK(Values!E181),"","4730574031")</f>
        <v/>
      </c>
      <c r="J182" s="32" t="str">
        <f>IF(ISBLANK(Values!E181),"",Values!F181 )</f>
        <v/>
      </c>
      <c r="K182" s="28" t="str">
        <f>IF(ISBLANK(Values!E181),"",IF(Values!J181, Values!$B$4, Values!$B$5))</f>
        <v/>
      </c>
      <c r="L182" s="28" t="str">
        <f>IF(ISBLANK(Values!E181),"",Values!$B$18)</f>
        <v/>
      </c>
      <c r="M182" s="28" t="str">
        <f>IF(ISBLANK(Values!E181),"",Values!$M181)</f>
        <v/>
      </c>
      <c r="N182" s="28" t="str">
        <f>IF(ISBLANK(Values!F181),"",Values!$N181)</f>
        <v/>
      </c>
      <c r="O182" s="2" t="str">
        <f>IF(ISBLANK(Values!F181),"",Values!$O181)</f>
        <v/>
      </c>
      <c r="W182" s="30" t="str">
        <f>IF(ISBLANK(Values!E181),"","Child")</f>
        <v/>
      </c>
      <c r="X182" s="30" t="str">
        <f>IF(ISBLANK(Values!E181),"",Values!$B$13)</f>
        <v/>
      </c>
      <c r="Y182" s="32" t="str">
        <f>IF(ISBLANK(Values!E181),"","Size-Color")</f>
        <v/>
      </c>
      <c r="Z182" s="30" t="str">
        <f>IF(ISBLANK(Values!E181),"","variation")</f>
        <v/>
      </c>
      <c r="AA182" s="2" t="str">
        <f>IF(ISBLANK(Values!E181),"",Values!$B$20)</f>
        <v/>
      </c>
      <c r="AB182" s="2" t="str">
        <f>IF(ISBLANK(Values!E181),"",Values!$B$29)</f>
        <v/>
      </c>
      <c r="AI182" s="35" t="str">
        <f>IF(ISBLANK(Values!E181),"",IF(Values!I181,Values!$B$23,Values!$B$33))</f>
        <v/>
      </c>
      <c r="AJ182" s="33"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8" t="str">
        <f>IF(ISBLANK(Values!E181),"",Values!H181)</f>
        <v/>
      </c>
      <c r="BE182" s="2" t="str">
        <f>IF(ISBLANK(Values!E181),"","Professional Audience")</f>
        <v/>
      </c>
      <c r="BF182" s="2" t="str">
        <f>IF(ISBLANK(Values!E181),"","Consumer Audience")</f>
        <v/>
      </c>
      <c r="BG182" s="2" t="str">
        <f>IF(ISBLANK(Values!E181),"","Adults")</f>
        <v/>
      </c>
      <c r="BH182" s="2"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2" t="str">
        <f>IF(ISBLANK(Values!E181),"",Values!$B$7)</f>
        <v/>
      </c>
      <c r="CQ182" s="2" t="str">
        <f>IF(ISBLANK(Values!E181),"",Values!$B$8)</f>
        <v/>
      </c>
      <c r="CR182" s="2"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 t="str">
        <f>IF(ISBLANK(Values!E181),"","Parts")</f>
        <v/>
      </c>
      <c r="DP182" s="2" t="str">
        <f>IF(ISBLANK(Values!E181),"",Values!$B$31)</f>
        <v/>
      </c>
      <c r="EI182" s="2" t="str">
        <f>IF(ISBLANK(Values!E181),"",Values!$B$31)</f>
        <v/>
      </c>
      <c r="ES182" s="2" t="str">
        <f>IF(ISBLANK(Values!E181),"","Amazon Tellus UPS")</f>
        <v/>
      </c>
      <c r="EV182" s="2" t="str">
        <f>IF(ISBLANK(Values!E181),"","New")</f>
        <v/>
      </c>
      <c r="FE182" s="2" t="str">
        <f>IF(ISBLANK(Values!E181),"","3")</f>
        <v/>
      </c>
      <c r="FH182" s="2" t="str">
        <f>IF(ISBLANK(Values!E181),"","FALSE")</f>
        <v/>
      </c>
      <c r="FI182" s="2" t="str">
        <f>IF(ISBLANK(Values!E181),"","FALSE")</f>
        <v/>
      </c>
      <c r="FJ182" s="2" t="str">
        <f>IF(ISBLANK(Values!E181),"","FALSE")</f>
        <v/>
      </c>
      <c r="FM182" s="2" t="str">
        <f>IF(ISBLANK(Values!E181),"","1")</f>
        <v/>
      </c>
      <c r="FO182" s="28"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 t="str">
        <f>IF(ISBLANK(Values!E182),"",IF(Values!$B$37="EU","computercomponent","computer"))</f>
        <v/>
      </c>
      <c r="B183" s="34" t="str">
        <f>IF(ISBLANK(Values!E182),"",Values!F182)</f>
        <v/>
      </c>
      <c r="C183" s="30" t="str">
        <f>IF(ISBLANK(Values!E182),"","TellusRem")</f>
        <v/>
      </c>
      <c r="D183" s="29" t="str">
        <f>IF(ISBLANK(Values!E182),"",Values!E182)</f>
        <v/>
      </c>
      <c r="E183" s="2" t="str">
        <f>IF(ISBLANK(Values!E182),"","EAN")</f>
        <v/>
      </c>
      <c r="F183" s="28" t="str">
        <f>IF(ISBLANK(Values!E182),"",IF(Values!J182, SUBSTITUTE(Values!$B$1, "{language}", Values!H182) &amp; " " &amp;Values!$B$3, SUBSTITUTE(Values!$B$2, "{language}", Values!$H182) &amp; " " &amp;Values!$B$3))</f>
        <v/>
      </c>
      <c r="G183" s="30" t="str">
        <f>IF(ISBLANK(Values!E182),"","TellusRem")</f>
        <v/>
      </c>
      <c r="H183" s="2" t="str">
        <f>IF(ISBLANK(Values!E182),"",Values!$B$16)</f>
        <v/>
      </c>
      <c r="I183" s="2" t="str">
        <f>IF(ISBLANK(Values!E182),"","4730574031")</f>
        <v/>
      </c>
      <c r="J183" s="32" t="str">
        <f>IF(ISBLANK(Values!E182),"",Values!F182 )</f>
        <v/>
      </c>
      <c r="K183" s="28" t="str">
        <f>IF(ISBLANK(Values!E182),"",IF(Values!J182, Values!$B$4, Values!$B$5))</f>
        <v/>
      </c>
      <c r="L183" s="28" t="str">
        <f>IF(ISBLANK(Values!E182),"",Values!$B$18)</f>
        <v/>
      </c>
      <c r="M183" s="28" t="str">
        <f>IF(ISBLANK(Values!E182),"",Values!$M182)</f>
        <v/>
      </c>
      <c r="N183" s="28" t="str">
        <f>IF(ISBLANK(Values!F182),"",Values!$N182)</f>
        <v/>
      </c>
      <c r="O183" s="2" t="str">
        <f>IF(ISBLANK(Values!F182),"",Values!$O182)</f>
        <v/>
      </c>
      <c r="W183" s="30" t="str">
        <f>IF(ISBLANK(Values!E182),"","Child")</f>
        <v/>
      </c>
      <c r="X183" s="30" t="str">
        <f>IF(ISBLANK(Values!E182),"",Values!$B$13)</f>
        <v/>
      </c>
      <c r="Y183" s="32" t="str">
        <f>IF(ISBLANK(Values!E182),"","Size-Color")</f>
        <v/>
      </c>
      <c r="Z183" s="30" t="str">
        <f>IF(ISBLANK(Values!E182),"","variation")</f>
        <v/>
      </c>
      <c r="AA183" s="2" t="str">
        <f>IF(ISBLANK(Values!E182),"",Values!$B$20)</f>
        <v/>
      </c>
      <c r="AB183" s="2" t="str">
        <f>IF(ISBLANK(Values!E182),"",Values!$B$29)</f>
        <v/>
      </c>
      <c r="AI183" s="35" t="str">
        <f>IF(ISBLANK(Values!E182),"",IF(Values!I182,Values!$B$23,Values!$B$33))</f>
        <v/>
      </c>
      <c r="AJ183" s="33"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8" t="str">
        <f>IF(ISBLANK(Values!E182),"",Values!H182)</f>
        <v/>
      </c>
      <c r="BE183" s="2" t="str">
        <f>IF(ISBLANK(Values!E182),"","Professional Audience")</f>
        <v/>
      </c>
      <c r="BF183" s="2" t="str">
        <f>IF(ISBLANK(Values!E182),"","Consumer Audience")</f>
        <v/>
      </c>
      <c r="BG183" s="2" t="str">
        <f>IF(ISBLANK(Values!E182),"","Adults")</f>
        <v/>
      </c>
      <c r="BH183" s="2"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2" t="str">
        <f>IF(ISBLANK(Values!E182),"",Values!$B$7)</f>
        <v/>
      </c>
      <c r="CQ183" s="2" t="str">
        <f>IF(ISBLANK(Values!E182),"",Values!$B$8)</f>
        <v/>
      </c>
      <c r="CR183" s="2"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 t="str">
        <f>IF(ISBLANK(Values!E182),"","Parts")</f>
        <v/>
      </c>
      <c r="DP183" s="2" t="str">
        <f>IF(ISBLANK(Values!E182),"",Values!$B$31)</f>
        <v/>
      </c>
      <c r="EI183" s="2" t="str">
        <f>IF(ISBLANK(Values!E182),"",Values!$B$31)</f>
        <v/>
      </c>
      <c r="ES183" s="2" t="str">
        <f>IF(ISBLANK(Values!E182),"","Amazon Tellus UPS")</f>
        <v/>
      </c>
      <c r="EV183" s="2" t="str">
        <f>IF(ISBLANK(Values!E182),"","New")</f>
        <v/>
      </c>
      <c r="FE183" s="2" t="str">
        <f>IF(ISBLANK(Values!E182),"","3")</f>
        <v/>
      </c>
      <c r="FH183" s="2" t="str">
        <f>IF(ISBLANK(Values!E182),"","FALSE")</f>
        <v/>
      </c>
      <c r="FI183" s="2" t="str">
        <f>IF(ISBLANK(Values!E182),"","FALSE")</f>
        <v/>
      </c>
      <c r="FJ183" s="2" t="str">
        <f>IF(ISBLANK(Values!E182),"","FALSE")</f>
        <v/>
      </c>
      <c r="FM183" s="2" t="str">
        <f>IF(ISBLANK(Values!E182),"","1")</f>
        <v/>
      </c>
      <c r="FO183" s="28"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 t="str">
        <f>IF(ISBLANK(Values!E183),"",IF(Values!$B$37="EU","computercomponent","computer"))</f>
        <v/>
      </c>
      <c r="B184" s="34" t="str">
        <f>IF(ISBLANK(Values!E183),"",Values!F183)</f>
        <v/>
      </c>
      <c r="C184" s="30" t="str">
        <f>IF(ISBLANK(Values!E183),"","TellusRem")</f>
        <v/>
      </c>
      <c r="D184" s="29" t="str">
        <f>IF(ISBLANK(Values!E183),"",Values!E183)</f>
        <v/>
      </c>
      <c r="E184" s="2" t="str">
        <f>IF(ISBLANK(Values!E183),"","EAN")</f>
        <v/>
      </c>
      <c r="F184" s="28" t="str">
        <f>IF(ISBLANK(Values!E183),"",IF(Values!J183, SUBSTITUTE(Values!$B$1, "{language}", Values!H183) &amp; " " &amp;Values!$B$3, SUBSTITUTE(Values!$B$2, "{language}", Values!$H183) &amp; " " &amp;Values!$B$3))</f>
        <v/>
      </c>
      <c r="G184" s="30" t="str">
        <f>IF(ISBLANK(Values!E183),"","TellusRem")</f>
        <v/>
      </c>
      <c r="H184" s="2" t="str">
        <f>IF(ISBLANK(Values!E183),"",Values!$B$16)</f>
        <v/>
      </c>
      <c r="I184" s="2" t="str">
        <f>IF(ISBLANK(Values!E183),"","4730574031")</f>
        <v/>
      </c>
      <c r="J184" s="32" t="str">
        <f>IF(ISBLANK(Values!E183),"",Values!F183 &amp; " variations")</f>
        <v/>
      </c>
      <c r="K184" s="28" t="str">
        <f>IF(ISBLANK(Values!E183),"",IF(Values!J183, Values!$B$4, Values!$B$5))</f>
        <v/>
      </c>
      <c r="L184" s="28" t="str">
        <f>IF(ISBLANK(Values!E183),"",Values!$B$18)</f>
        <v/>
      </c>
      <c r="M184" s="28" t="str">
        <f>IF(ISBLANK(Values!E183),"",Values!$M183)</f>
        <v/>
      </c>
      <c r="N184" s="28" t="str">
        <f>IF(ISBLANK(Values!F183),"",Values!$N183)</f>
        <v/>
      </c>
      <c r="O184" s="2" t="str">
        <f>IF(ISBLANK(Values!F183),"",Values!$O183)</f>
        <v/>
      </c>
      <c r="W184" s="30" t="str">
        <f>IF(ISBLANK(Values!E183),"","Child")</f>
        <v/>
      </c>
      <c r="X184" s="30" t="str">
        <f>IF(ISBLANK(Values!E183),"",Values!$B$13)</f>
        <v/>
      </c>
      <c r="Y184" s="32" t="str">
        <f>IF(ISBLANK(Values!E183),"","Size-Color")</f>
        <v/>
      </c>
      <c r="Z184" s="30" t="str">
        <f>IF(ISBLANK(Values!E183),"","variation")</f>
        <v/>
      </c>
      <c r="AA184" s="2" t="str">
        <f>IF(ISBLANK(Values!E183),"",Values!$B$20)</f>
        <v/>
      </c>
      <c r="AB184" s="2" t="str">
        <f>IF(ISBLANK(Values!E183),"",Values!$B$29)</f>
        <v/>
      </c>
      <c r="AI184" s="35" t="str">
        <f>IF(ISBLANK(Values!E183),"",IF(Values!I183,Values!$B$23,Values!$B$33))</f>
        <v/>
      </c>
      <c r="AJ184" s="33"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8" t="str">
        <f>IF(ISBLANK(Values!E183),"",Values!H183)</f>
        <v/>
      </c>
      <c r="BE184" s="2" t="str">
        <f>IF(ISBLANK(Values!E183),"","Professional Audience")</f>
        <v/>
      </c>
      <c r="BF184" s="2" t="str">
        <f>IF(ISBLANK(Values!E183),"","Consumer Audience")</f>
        <v/>
      </c>
      <c r="BG184" s="2" t="str">
        <f>IF(ISBLANK(Values!E183),"","Adults")</f>
        <v/>
      </c>
      <c r="BH184" s="2"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2" t="str">
        <f>IF(ISBLANK(Values!E183),"",Values!$B$7)</f>
        <v/>
      </c>
      <c r="CQ184" s="2" t="str">
        <f>IF(ISBLANK(Values!E183),"",Values!$B$8)</f>
        <v/>
      </c>
      <c r="CR184" s="2"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 t="str">
        <f>IF(ISBLANK(Values!E183),"","Parts")</f>
        <v/>
      </c>
      <c r="DP184" s="2" t="str">
        <f>IF(ISBLANK(Values!E183),"",Values!$B$31)</f>
        <v/>
      </c>
      <c r="EI184" s="2" t="str">
        <f>IF(ISBLANK(Values!E183),"",Values!$B$31)</f>
        <v/>
      </c>
      <c r="ES184" s="2" t="str">
        <f>IF(ISBLANK(Values!E183),"","Amazon Tellus UPS")</f>
        <v/>
      </c>
      <c r="EV184" s="2" t="str">
        <f>IF(ISBLANK(Values!E183),"","New")</f>
        <v/>
      </c>
      <c r="FE184" s="2" t="str">
        <f>IF(ISBLANK(Values!E183),"","3")</f>
        <v/>
      </c>
      <c r="FH184" s="2" t="str">
        <f>IF(ISBLANK(Values!E183),"","FALSE")</f>
        <v/>
      </c>
      <c r="FI184" s="2" t="str">
        <f>IF(ISBLANK(Values!E183),"","FALSE")</f>
        <v/>
      </c>
      <c r="FJ184" s="2" t="str">
        <f>IF(ISBLANK(Values!E183),"","FALSE")</f>
        <v/>
      </c>
      <c r="FM184" s="2" t="str">
        <f>IF(ISBLANK(Values!E183),"","1")</f>
        <v/>
      </c>
      <c r="FO184" s="28"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 t="str">
        <f>IF(ISBLANK(Values!E184),"",IF(Values!$B$37="EU","computercomponent","computer"))</f>
        <v/>
      </c>
      <c r="B185" s="34" t="str">
        <f>IF(ISBLANK(Values!E184),"",Values!F184)</f>
        <v/>
      </c>
      <c r="C185" s="30" t="str">
        <f>IF(ISBLANK(Values!E184),"","TellusRem")</f>
        <v/>
      </c>
      <c r="D185" s="29" t="str">
        <f>IF(ISBLANK(Values!E184),"",Values!E184)</f>
        <v/>
      </c>
      <c r="E185" s="2" t="str">
        <f>IF(ISBLANK(Values!E184),"","EAN")</f>
        <v/>
      </c>
      <c r="F185" s="28" t="str">
        <f>IF(ISBLANK(Values!E184),"",IF(Values!J184, SUBSTITUTE(Values!$B$1, "{language}", Values!H184) &amp; " " &amp;Values!$B$3, SUBSTITUTE(Values!$B$2, "{language}", Values!$H184) &amp; " " &amp;Values!$B$3))</f>
        <v/>
      </c>
      <c r="G185" s="30" t="str">
        <f>IF(ISBLANK(Values!E184),"","TellusRem")</f>
        <v/>
      </c>
      <c r="H185" s="2" t="str">
        <f>IF(ISBLANK(Values!E184),"",Values!$B$16)</f>
        <v/>
      </c>
      <c r="I185" s="2" t="str">
        <f>IF(ISBLANK(Values!E184),"","4730574031")</f>
        <v/>
      </c>
      <c r="J185" s="32" t="str">
        <f>IF(ISBLANK(Values!E184),"",Values!F184 &amp; " variations")</f>
        <v/>
      </c>
      <c r="K185" s="28" t="str">
        <f>IF(ISBLANK(Values!E184),"",IF(Values!J184, Values!$B$4, Values!$B$5))</f>
        <v/>
      </c>
      <c r="L185" s="28" t="str">
        <f>IF(ISBLANK(Values!E184),"",Values!$B$18)</f>
        <v/>
      </c>
      <c r="M185" s="28" t="str">
        <f>IF(ISBLANK(Values!E184),"",Values!$M184)</f>
        <v/>
      </c>
      <c r="N185" s="28" t="str">
        <f>IF(ISBLANK(Values!F184),"",Values!$N184)</f>
        <v/>
      </c>
      <c r="O185" s="2" t="str">
        <f>IF(ISBLANK(Values!F184),"",Values!$O184)</f>
        <v/>
      </c>
      <c r="W185" s="30" t="str">
        <f>IF(ISBLANK(Values!E184),"","Child")</f>
        <v/>
      </c>
      <c r="X185" s="30" t="str">
        <f>IF(ISBLANK(Values!E184),"",Values!$B$13)</f>
        <v/>
      </c>
      <c r="Y185" s="32" t="str">
        <f>IF(ISBLANK(Values!E184),"","Size-Color")</f>
        <v/>
      </c>
      <c r="Z185" s="30" t="str">
        <f>IF(ISBLANK(Values!E184),"","variation")</f>
        <v/>
      </c>
      <c r="AA185" s="2" t="str">
        <f>IF(ISBLANK(Values!E184),"",Values!$B$20)</f>
        <v/>
      </c>
      <c r="AB185" s="2" t="str">
        <f>IF(ISBLANK(Values!E184),"",Values!$B$29)</f>
        <v/>
      </c>
      <c r="AI185" s="35" t="str">
        <f>IF(ISBLANK(Values!E184),"",IF(Values!I184,Values!$B$23,Values!$B$33))</f>
        <v/>
      </c>
      <c r="AJ185" s="33"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8" t="str">
        <f>IF(ISBLANK(Values!E184),"",Values!H184)</f>
        <v/>
      </c>
      <c r="BE185" s="2" t="str">
        <f>IF(ISBLANK(Values!E184),"","Professional Audience")</f>
        <v/>
      </c>
      <c r="BF185" s="2" t="str">
        <f>IF(ISBLANK(Values!E184),"","Consumer Audience")</f>
        <v/>
      </c>
      <c r="BG185" s="2" t="str">
        <f>IF(ISBLANK(Values!E184),"","Adults")</f>
        <v/>
      </c>
      <c r="BH185" s="2"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2" t="str">
        <f>IF(ISBLANK(Values!E184),"",Values!$B$7)</f>
        <v/>
      </c>
      <c r="CQ185" s="2" t="str">
        <f>IF(ISBLANK(Values!E184),"",Values!$B$8)</f>
        <v/>
      </c>
      <c r="CR185" s="2"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 t="str">
        <f>IF(ISBLANK(Values!E184),"","Parts")</f>
        <v/>
      </c>
      <c r="DP185" s="2" t="str">
        <f>IF(ISBLANK(Values!E184),"",Values!$B$31)</f>
        <v/>
      </c>
      <c r="EI185" s="2" t="str">
        <f>IF(ISBLANK(Values!E184),"",Values!$B$31)</f>
        <v/>
      </c>
      <c r="ES185" s="2" t="str">
        <f>IF(ISBLANK(Values!E184),"","Amazon Tellus UPS")</f>
        <v/>
      </c>
      <c r="EV185" s="2" t="str">
        <f>IF(ISBLANK(Values!E184),"","New")</f>
        <v/>
      </c>
      <c r="FE185" s="2" t="str">
        <f>IF(ISBLANK(Values!E184),"","3")</f>
        <v/>
      </c>
      <c r="FH185" s="2" t="str">
        <f>IF(ISBLANK(Values!E184),"","FALSE")</f>
        <v/>
      </c>
      <c r="FI185" s="2" t="str">
        <f>IF(ISBLANK(Values!E184),"","FALSE")</f>
        <v/>
      </c>
      <c r="FJ185" s="2" t="str">
        <f>IF(ISBLANK(Values!E184),"","FALSE")</f>
        <v/>
      </c>
      <c r="FM185" s="2" t="str">
        <f>IF(ISBLANK(Values!E184),"","1")</f>
        <v/>
      </c>
      <c r="FO185" s="28"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 t="str">
        <f>IF(ISBLANK(Values!E185),"",IF(Values!$B$37="EU","computercomponent","computer"))</f>
        <v/>
      </c>
      <c r="B186" s="34" t="str">
        <f>IF(ISBLANK(Values!E185),"",Values!F185)</f>
        <v/>
      </c>
      <c r="C186" s="30" t="str">
        <f>IF(ISBLANK(Values!E185),"","TellusRem")</f>
        <v/>
      </c>
      <c r="D186" s="29" t="str">
        <f>IF(ISBLANK(Values!E185),"",Values!E185)</f>
        <v/>
      </c>
      <c r="E186" s="2" t="str">
        <f>IF(ISBLANK(Values!E185),"","EAN")</f>
        <v/>
      </c>
      <c r="F186" s="28" t="str">
        <f>IF(ISBLANK(Values!E185),"",IF(Values!J185, SUBSTITUTE(Values!$B$1, "{language}", Values!H185) &amp; " " &amp;Values!$B$3, SUBSTITUTE(Values!$B$2, "{language}", Values!$H185) &amp; " " &amp;Values!$B$3))</f>
        <v/>
      </c>
      <c r="G186" s="30" t="str">
        <f>IF(ISBLANK(Values!E185),"","TellusRem")</f>
        <v/>
      </c>
      <c r="H186" s="2" t="str">
        <f>IF(ISBLANK(Values!E185),"",Values!$B$16)</f>
        <v/>
      </c>
      <c r="I186" s="2" t="str">
        <f>IF(ISBLANK(Values!E185),"","4730574031")</f>
        <v/>
      </c>
      <c r="J186" s="32" t="str">
        <f>IF(ISBLANK(Values!E185),"",Values!F185 &amp; " variations")</f>
        <v/>
      </c>
      <c r="K186" s="28" t="str">
        <f>IF(ISBLANK(Values!E185),"",IF(Values!J185, Values!$B$4, Values!$B$5))</f>
        <v/>
      </c>
      <c r="L186" s="28" t="str">
        <f>IF(ISBLANK(Values!E185),"",Values!$B$18)</f>
        <v/>
      </c>
      <c r="M186" s="28" t="str">
        <f>IF(ISBLANK(Values!E185),"",Values!$M185)</f>
        <v/>
      </c>
      <c r="N186" s="28" t="str">
        <f>IF(ISBLANK(Values!F185),"",Values!$N185)</f>
        <v/>
      </c>
      <c r="O186" s="2" t="str">
        <f>IF(ISBLANK(Values!F185),"",Values!$O185)</f>
        <v/>
      </c>
      <c r="W186" s="30" t="str">
        <f>IF(ISBLANK(Values!E185),"","Child")</f>
        <v/>
      </c>
      <c r="X186" s="30" t="str">
        <f>IF(ISBLANK(Values!E185),"",Values!$B$13)</f>
        <v/>
      </c>
      <c r="Y186" s="32" t="str">
        <f>IF(ISBLANK(Values!E185),"","Size-Color")</f>
        <v/>
      </c>
      <c r="Z186" s="30" t="str">
        <f>IF(ISBLANK(Values!E185),"","variation")</f>
        <v/>
      </c>
      <c r="AA186" s="2" t="str">
        <f>IF(ISBLANK(Values!E185),"",Values!$B$20)</f>
        <v/>
      </c>
      <c r="AB186" s="2" t="str">
        <f>IF(ISBLANK(Values!E185),"",Values!$B$29)</f>
        <v/>
      </c>
      <c r="AI186" s="35" t="str">
        <f>IF(ISBLANK(Values!E185),"",IF(Values!I185,Values!$B$23,Values!$B$33))</f>
        <v/>
      </c>
      <c r="AJ186" s="33"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8" t="str">
        <f>IF(ISBLANK(Values!E185),"",Values!H185)</f>
        <v/>
      </c>
      <c r="BE186" s="2" t="str">
        <f>IF(ISBLANK(Values!E185),"","Professional Audience")</f>
        <v/>
      </c>
      <c r="BF186" s="2" t="str">
        <f>IF(ISBLANK(Values!E185),"","Consumer Audience")</f>
        <v/>
      </c>
      <c r="BG186" s="2" t="str">
        <f>IF(ISBLANK(Values!E185),"","Adults")</f>
        <v/>
      </c>
      <c r="BH186" s="2"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2" t="str">
        <f>IF(ISBLANK(Values!E185),"",Values!$B$7)</f>
        <v/>
      </c>
      <c r="CQ186" s="2" t="str">
        <f>IF(ISBLANK(Values!E185),"",Values!$B$8)</f>
        <v/>
      </c>
      <c r="CR186" s="2"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 t="str">
        <f>IF(ISBLANK(Values!E185),"","Parts")</f>
        <v/>
      </c>
      <c r="DP186" s="2" t="str">
        <f>IF(ISBLANK(Values!E185),"",Values!$B$31)</f>
        <v/>
      </c>
      <c r="EI186" s="2" t="str">
        <f>IF(ISBLANK(Values!E185),"",Values!$B$31)</f>
        <v/>
      </c>
      <c r="ES186" s="2" t="str">
        <f>IF(ISBLANK(Values!E185),"","Amazon Tellus UPS")</f>
        <v/>
      </c>
      <c r="EV186" s="2" t="str">
        <f>IF(ISBLANK(Values!E185),"","New")</f>
        <v/>
      </c>
      <c r="FE186" s="2" t="str">
        <f>IF(ISBLANK(Values!E185),"","3")</f>
        <v/>
      </c>
      <c r="FH186" s="2" t="str">
        <f>IF(ISBLANK(Values!E185),"","FALSE")</f>
        <v/>
      </c>
      <c r="FI186" s="2" t="str">
        <f>IF(ISBLANK(Values!E185),"","FALSE")</f>
        <v/>
      </c>
      <c r="FJ186" s="2" t="str">
        <f>IF(ISBLANK(Values!E185),"","FALSE")</f>
        <v/>
      </c>
      <c r="FM186" s="2" t="str">
        <f>IF(ISBLANK(Values!E185),"","1")</f>
        <v/>
      </c>
      <c r="FO186" s="28"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 t="str">
        <f>IF(ISBLANK(Values!E186),"",IF(Values!$B$37="EU","computercomponent","computer"))</f>
        <v/>
      </c>
      <c r="B187" s="34" t="str">
        <f>IF(ISBLANK(Values!E186),"",Values!F186)</f>
        <v/>
      </c>
      <c r="C187" s="30" t="str">
        <f>IF(ISBLANK(Values!E186),"","TellusRem")</f>
        <v/>
      </c>
      <c r="D187" s="29" t="str">
        <f>IF(ISBLANK(Values!E186),"",Values!E186)</f>
        <v/>
      </c>
      <c r="E187" s="2" t="str">
        <f>IF(ISBLANK(Values!E186),"","EAN")</f>
        <v/>
      </c>
      <c r="F187" s="28" t="str">
        <f>IF(ISBLANK(Values!E186),"",IF(Values!J186, SUBSTITUTE(Values!$B$1, "{language}", Values!H186) &amp; " " &amp;Values!$B$3, SUBSTITUTE(Values!$B$2, "{language}", Values!$H186) &amp; " " &amp;Values!$B$3))</f>
        <v/>
      </c>
      <c r="G187" s="30" t="str">
        <f>IF(ISBLANK(Values!E186),"","TellusRem")</f>
        <v/>
      </c>
      <c r="H187" s="2" t="str">
        <f>IF(ISBLANK(Values!E186),"",Values!$B$16)</f>
        <v/>
      </c>
      <c r="I187" s="2" t="str">
        <f>IF(ISBLANK(Values!E186),"","4730574031")</f>
        <v/>
      </c>
      <c r="J187" s="32" t="str">
        <f>IF(ISBLANK(Values!E186),"",Values!F186 &amp; " variations")</f>
        <v/>
      </c>
      <c r="K187" s="28" t="str">
        <f>IF(ISBLANK(Values!E186),"",IF(Values!J186, Values!$B$4, Values!$B$5))</f>
        <v/>
      </c>
      <c r="L187" s="28" t="str">
        <f>IF(ISBLANK(Values!E186),"",Values!$B$18)</f>
        <v/>
      </c>
      <c r="M187" s="28" t="str">
        <f>IF(ISBLANK(Values!E186),"",Values!$M186)</f>
        <v/>
      </c>
      <c r="N187" s="28" t="str">
        <f>IF(ISBLANK(Values!F186),"",Values!$N186)</f>
        <v/>
      </c>
      <c r="O187" s="2" t="str">
        <f>IF(ISBLANK(Values!F186),"",Values!$O186)</f>
        <v/>
      </c>
      <c r="W187" s="30" t="str">
        <f>IF(ISBLANK(Values!E186),"","Child")</f>
        <v/>
      </c>
      <c r="X187" s="30" t="str">
        <f>IF(ISBLANK(Values!E186),"",Values!$B$13)</f>
        <v/>
      </c>
      <c r="Y187" s="32" t="str">
        <f>IF(ISBLANK(Values!E186),"","Size-Color")</f>
        <v/>
      </c>
      <c r="Z187" s="30" t="str">
        <f>IF(ISBLANK(Values!E186),"","variation")</f>
        <v/>
      </c>
      <c r="AA187" s="2" t="str">
        <f>IF(ISBLANK(Values!E186),"",Values!$B$20)</f>
        <v/>
      </c>
      <c r="AB187" s="2" t="str">
        <f>IF(ISBLANK(Values!E186),"",Values!$B$29)</f>
        <v/>
      </c>
      <c r="AI187" s="35" t="str">
        <f>IF(ISBLANK(Values!E186),"",IF(Values!I186,Values!$B$23,Values!$B$33))</f>
        <v/>
      </c>
      <c r="AJ187" s="33"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8" t="str">
        <f>IF(ISBLANK(Values!E186),"",Values!H186)</f>
        <v/>
      </c>
      <c r="BE187" s="2" t="str">
        <f>IF(ISBLANK(Values!E186),"","Professional Audience")</f>
        <v/>
      </c>
      <c r="BF187" s="2" t="str">
        <f>IF(ISBLANK(Values!E186),"","Consumer Audience")</f>
        <v/>
      </c>
      <c r="BG187" s="2" t="str">
        <f>IF(ISBLANK(Values!E186),"","Adults")</f>
        <v/>
      </c>
      <c r="BH187" s="2"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2" t="str">
        <f>IF(ISBLANK(Values!E186),"",Values!$B$7)</f>
        <v/>
      </c>
      <c r="CQ187" s="2" t="str">
        <f>IF(ISBLANK(Values!E186),"",Values!$B$8)</f>
        <v/>
      </c>
      <c r="CR187" s="2"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 t="str">
        <f>IF(ISBLANK(Values!E186),"","Parts")</f>
        <v/>
      </c>
      <c r="DP187" s="2" t="str">
        <f>IF(ISBLANK(Values!E186),"",Values!$B$31)</f>
        <v/>
      </c>
      <c r="EI187" s="2" t="str">
        <f>IF(ISBLANK(Values!E186),"",Values!$B$31)</f>
        <v/>
      </c>
      <c r="ES187" s="2" t="str">
        <f>IF(ISBLANK(Values!E186),"","Amazon Tellus UPS")</f>
        <v/>
      </c>
      <c r="EV187" s="2" t="str">
        <f>IF(ISBLANK(Values!E186),"","New")</f>
        <v/>
      </c>
      <c r="FE187" s="2" t="str">
        <f>IF(ISBLANK(Values!E186),"","3")</f>
        <v/>
      </c>
      <c r="FH187" s="2" t="str">
        <f>IF(ISBLANK(Values!E186),"","FALSE")</f>
        <v/>
      </c>
      <c r="FI187" s="2" t="str">
        <f>IF(ISBLANK(Values!E186),"","FALSE")</f>
        <v/>
      </c>
      <c r="FJ187" s="2" t="str">
        <f>IF(ISBLANK(Values!E186),"","FALSE")</f>
        <v/>
      </c>
      <c r="FM187" s="2" t="str">
        <f>IF(ISBLANK(Values!E186),"","1")</f>
        <v/>
      </c>
      <c r="FO187" s="28"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 t="str">
        <f>IF(ISBLANK(Values!E187),"",IF(Values!$B$37="EU","computercomponent","computer"))</f>
        <v/>
      </c>
      <c r="B188" s="34" t="str">
        <f>IF(ISBLANK(Values!E187),"",Values!F187)</f>
        <v/>
      </c>
      <c r="C188" s="30" t="str">
        <f>IF(ISBLANK(Values!E187),"","TellusRem")</f>
        <v/>
      </c>
      <c r="D188" s="29" t="str">
        <f>IF(ISBLANK(Values!E187),"",Values!E187)</f>
        <v/>
      </c>
      <c r="E188" s="2" t="str">
        <f>IF(ISBLANK(Values!E187),"","EAN")</f>
        <v/>
      </c>
      <c r="F188" s="28" t="str">
        <f>IF(ISBLANK(Values!E187),"",IF(Values!J187, SUBSTITUTE(Values!$B$1, "{language}", Values!H187) &amp; " " &amp;Values!$B$3, SUBSTITUTE(Values!$B$2, "{language}", Values!$H187) &amp; " " &amp;Values!$B$3))</f>
        <v/>
      </c>
      <c r="G188" s="30" t="str">
        <f>IF(ISBLANK(Values!E187),"","TellusRem")</f>
        <v/>
      </c>
      <c r="H188" s="2" t="str">
        <f>IF(ISBLANK(Values!E187),"",Values!$B$16)</f>
        <v/>
      </c>
      <c r="I188" s="2" t="str">
        <f>IF(ISBLANK(Values!E187),"","4730574031")</f>
        <v/>
      </c>
      <c r="J188" s="32" t="str">
        <f>IF(ISBLANK(Values!E187),"",Values!F187 &amp; " variations")</f>
        <v/>
      </c>
      <c r="K188" s="28" t="str">
        <f>IF(ISBLANK(Values!E187),"",IF(Values!J187, Values!$B$4, Values!$B$5))</f>
        <v/>
      </c>
      <c r="L188" s="28" t="str">
        <f>IF(ISBLANK(Values!E187),"",Values!$B$18)</f>
        <v/>
      </c>
      <c r="M188" s="28" t="str">
        <f>IF(ISBLANK(Values!E187),"",Values!$M187)</f>
        <v/>
      </c>
      <c r="N188" s="28" t="str">
        <f>IF(ISBLANK(Values!F187),"",Values!$N187)</f>
        <v/>
      </c>
      <c r="O188" s="2" t="str">
        <f>IF(ISBLANK(Values!F187),"",Values!$O187)</f>
        <v/>
      </c>
      <c r="W188" s="30" t="str">
        <f>IF(ISBLANK(Values!E187),"","Child")</f>
        <v/>
      </c>
      <c r="X188" s="30" t="str">
        <f>IF(ISBLANK(Values!E187),"",Values!$B$13)</f>
        <v/>
      </c>
      <c r="Y188" s="32" t="str">
        <f>IF(ISBLANK(Values!E187),"","Size-Color")</f>
        <v/>
      </c>
      <c r="Z188" s="30" t="str">
        <f>IF(ISBLANK(Values!E187),"","variation")</f>
        <v/>
      </c>
      <c r="AA188" s="2" t="str">
        <f>IF(ISBLANK(Values!E187),"",Values!$B$20)</f>
        <v/>
      </c>
      <c r="AB188" s="2" t="str">
        <f>IF(ISBLANK(Values!E187),"",Values!$B$29)</f>
        <v/>
      </c>
      <c r="AI188" s="35" t="str">
        <f>IF(ISBLANK(Values!E187),"",IF(Values!I187,Values!$B$23,Values!$B$33))</f>
        <v/>
      </c>
      <c r="AJ188" s="33"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8" t="str">
        <f>IF(ISBLANK(Values!E187),"",Values!H187)</f>
        <v/>
      </c>
      <c r="BE188" s="2" t="str">
        <f>IF(ISBLANK(Values!E187),"","Professional Audience")</f>
        <v/>
      </c>
      <c r="BF188" s="2" t="str">
        <f>IF(ISBLANK(Values!E187),"","Consumer Audience")</f>
        <v/>
      </c>
      <c r="BG188" s="2" t="str">
        <f>IF(ISBLANK(Values!E187),"","Adults")</f>
        <v/>
      </c>
      <c r="BH188" s="2"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2" t="str">
        <f>IF(ISBLANK(Values!E187),"",Values!$B$7)</f>
        <v/>
      </c>
      <c r="CQ188" s="2" t="str">
        <f>IF(ISBLANK(Values!E187),"",Values!$B$8)</f>
        <v/>
      </c>
      <c r="CR188" s="2"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 t="str">
        <f>IF(ISBLANK(Values!E187),"","Parts")</f>
        <v/>
      </c>
      <c r="DP188" s="2" t="str">
        <f>IF(ISBLANK(Values!E187),"",Values!$B$31)</f>
        <v/>
      </c>
      <c r="EI188" s="2" t="str">
        <f>IF(ISBLANK(Values!E187),"",Values!$B$31)</f>
        <v/>
      </c>
      <c r="ES188" s="2" t="str">
        <f>IF(ISBLANK(Values!E187),"","Amazon Tellus UPS")</f>
        <v/>
      </c>
      <c r="EV188" s="2" t="str">
        <f>IF(ISBLANK(Values!E187),"","New")</f>
        <v/>
      </c>
      <c r="FE188" s="2" t="str">
        <f>IF(ISBLANK(Values!E187),"","3")</f>
        <v/>
      </c>
      <c r="FH188" s="2" t="str">
        <f>IF(ISBLANK(Values!E187),"","FALSE")</f>
        <v/>
      </c>
      <c r="FI188" s="2" t="str">
        <f>IF(ISBLANK(Values!E187),"","FALSE")</f>
        <v/>
      </c>
      <c r="FJ188" s="2" t="str">
        <f>IF(ISBLANK(Values!E187),"","FALSE")</f>
        <v/>
      </c>
      <c r="FM188" s="2" t="str">
        <f>IF(ISBLANK(Values!E187),"","1")</f>
        <v/>
      </c>
      <c r="FO188" s="28"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 t="str">
        <f>IF(ISBLANK(Values!E188),"",IF(Values!$B$37="EU","computercomponent","computer"))</f>
        <v/>
      </c>
      <c r="B189" s="34" t="str">
        <f>IF(ISBLANK(Values!E188),"",Values!F188)</f>
        <v/>
      </c>
      <c r="C189" s="30" t="str">
        <f>IF(ISBLANK(Values!E188),"","TellusRem")</f>
        <v/>
      </c>
      <c r="D189" s="29" t="str">
        <f>IF(ISBLANK(Values!E188),"",Values!E188)</f>
        <v/>
      </c>
      <c r="E189" s="2" t="str">
        <f>IF(ISBLANK(Values!E188),"","EAN")</f>
        <v/>
      </c>
      <c r="F189" s="28" t="str">
        <f>IF(ISBLANK(Values!E188),"",IF(Values!J188, SUBSTITUTE(Values!$B$1, "{language}", Values!H188) &amp; " " &amp;Values!$B$3, SUBSTITUTE(Values!$B$2, "{language}", Values!$H188) &amp; " " &amp;Values!$B$3))</f>
        <v/>
      </c>
      <c r="G189" s="30" t="str">
        <f>IF(ISBLANK(Values!E188),"","TellusRem")</f>
        <v/>
      </c>
      <c r="H189" s="2" t="str">
        <f>IF(ISBLANK(Values!E188),"",Values!$B$16)</f>
        <v/>
      </c>
      <c r="I189" s="2" t="str">
        <f>IF(ISBLANK(Values!E188),"","4730574031")</f>
        <v/>
      </c>
      <c r="J189" s="32" t="str">
        <f>IF(ISBLANK(Values!E188),"",Values!F188 &amp; " variations")</f>
        <v/>
      </c>
      <c r="K189" s="28" t="str">
        <f>IF(ISBLANK(Values!E188),"",IF(Values!J188, Values!$B$4, Values!$B$5))</f>
        <v/>
      </c>
      <c r="L189" s="28" t="str">
        <f>IF(ISBLANK(Values!E188),"",Values!$B$18)</f>
        <v/>
      </c>
      <c r="M189" s="28" t="str">
        <f>IF(ISBLANK(Values!E188),"",Values!$M188)</f>
        <v/>
      </c>
      <c r="N189" s="28" t="str">
        <f>IF(ISBLANK(Values!F188),"",Values!$N188)</f>
        <v/>
      </c>
      <c r="O189" s="2" t="str">
        <f>IF(ISBLANK(Values!F188),"",Values!$O188)</f>
        <v/>
      </c>
      <c r="W189" s="30" t="str">
        <f>IF(ISBLANK(Values!E188),"","Child")</f>
        <v/>
      </c>
      <c r="X189" s="30" t="str">
        <f>IF(ISBLANK(Values!E188),"",Values!$B$13)</f>
        <v/>
      </c>
      <c r="Y189" s="32" t="str">
        <f>IF(ISBLANK(Values!E188),"","Size-Color")</f>
        <v/>
      </c>
      <c r="Z189" s="30" t="str">
        <f>IF(ISBLANK(Values!E188),"","variation")</f>
        <v/>
      </c>
      <c r="AA189" s="2" t="str">
        <f>IF(ISBLANK(Values!E188),"",Values!$B$20)</f>
        <v/>
      </c>
      <c r="AB189" s="2" t="str">
        <f>IF(ISBLANK(Values!E188),"",Values!$B$29)</f>
        <v/>
      </c>
      <c r="AI189" s="35" t="str">
        <f>IF(ISBLANK(Values!E188),"",IF(Values!I188,Values!$B$23,Values!$B$33))</f>
        <v/>
      </c>
      <c r="AJ189" s="33"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8" t="str">
        <f>IF(ISBLANK(Values!E188),"",Values!H188)</f>
        <v/>
      </c>
      <c r="BE189" s="2" t="str">
        <f>IF(ISBLANK(Values!E188),"","Professional Audience")</f>
        <v/>
      </c>
      <c r="BF189" s="2" t="str">
        <f>IF(ISBLANK(Values!E188),"","Consumer Audience")</f>
        <v/>
      </c>
      <c r="BG189" s="2" t="str">
        <f>IF(ISBLANK(Values!E188),"","Adults")</f>
        <v/>
      </c>
      <c r="BH189" s="2"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2" t="str">
        <f>IF(ISBLANK(Values!E188),"",Values!$B$7)</f>
        <v/>
      </c>
      <c r="CQ189" s="2" t="str">
        <f>IF(ISBLANK(Values!E188),"",Values!$B$8)</f>
        <v/>
      </c>
      <c r="CR189" s="2"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 t="str">
        <f>IF(ISBLANK(Values!E188),"","Parts")</f>
        <v/>
      </c>
      <c r="DP189" s="2" t="str">
        <f>IF(ISBLANK(Values!E188),"",Values!$B$31)</f>
        <v/>
      </c>
      <c r="EI189" s="2" t="str">
        <f>IF(ISBLANK(Values!E188),"",Values!$B$31)</f>
        <v/>
      </c>
      <c r="ES189" s="2" t="str">
        <f>IF(ISBLANK(Values!E188),"","Amazon Tellus UPS")</f>
        <v/>
      </c>
      <c r="EV189" s="2" t="str">
        <f>IF(ISBLANK(Values!E188),"","New")</f>
        <v/>
      </c>
      <c r="FE189" s="2" t="str">
        <f>IF(ISBLANK(Values!E188),"","3")</f>
        <v/>
      </c>
      <c r="FH189" s="2" t="str">
        <f>IF(ISBLANK(Values!E188),"","FALSE")</f>
        <v/>
      </c>
      <c r="FI189" s="2" t="str">
        <f>IF(ISBLANK(Values!E188),"","FALSE")</f>
        <v/>
      </c>
      <c r="FJ189" s="2" t="str">
        <f>IF(ISBLANK(Values!E188),"","FALSE")</f>
        <v/>
      </c>
      <c r="FM189" s="2" t="str">
        <f>IF(ISBLANK(Values!E188),"","1")</f>
        <v/>
      </c>
      <c r="FO189" s="28"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 t="str">
        <f>IF(ISBLANK(Values!E189),"",IF(Values!$B$37="EU","computercomponent","computer"))</f>
        <v/>
      </c>
      <c r="B190" s="34" t="str">
        <f>IF(ISBLANK(Values!E189),"",Values!F189)</f>
        <v/>
      </c>
      <c r="C190" s="30" t="str">
        <f>IF(ISBLANK(Values!E189),"","TellusRem")</f>
        <v/>
      </c>
      <c r="D190" s="29" t="str">
        <f>IF(ISBLANK(Values!E189),"",Values!E189)</f>
        <v/>
      </c>
      <c r="E190" s="2" t="str">
        <f>IF(ISBLANK(Values!E189),"","EAN")</f>
        <v/>
      </c>
      <c r="F190" s="28" t="str">
        <f>IF(ISBLANK(Values!E189),"",IF(Values!J189, SUBSTITUTE(Values!$B$1, "{language}", Values!H189) &amp; " " &amp;Values!$B$3, SUBSTITUTE(Values!$B$2, "{language}", Values!$H189) &amp; " " &amp;Values!$B$3))</f>
        <v/>
      </c>
      <c r="G190" s="30" t="str">
        <f>IF(ISBLANK(Values!E189),"","TellusRem")</f>
        <v/>
      </c>
      <c r="H190" s="2" t="str">
        <f>IF(ISBLANK(Values!E189),"",Values!$B$16)</f>
        <v/>
      </c>
      <c r="I190" s="2" t="str">
        <f>IF(ISBLANK(Values!E189),"","4730574031")</f>
        <v/>
      </c>
      <c r="J190" s="32" t="str">
        <f>IF(ISBLANK(Values!E189),"",Values!F189 &amp; " variations")</f>
        <v/>
      </c>
      <c r="K190" s="28" t="str">
        <f>IF(ISBLANK(Values!E189),"",IF(Values!J189, Values!$B$4, Values!$B$5))</f>
        <v/>
      </c>
      <c r="L190" s="28" t="str">
        <f>IF(ISBLANK(Values!E189),"",Values!$B$18)</f>
        <v/>
      </c>
      <c r="M190" s="28" t="str">
        <f>IF(ISBLANK(Values!E189),"",Values!$M189)</f>
        <v/>
      </c>
      <c r="N190" s="28" t="str">
        <f>IF(ISBLANK(Values!F189),"",Values!$N189)</f>
        <v/>
      </c>
      <c r="O190" s="2" t="str">
        <f>IF(ISBLANK(Values!F189),"",Values!$O189)</f>
        <v/>
      </c>
      <c r="W190" s="30" t="str">
        <f>IF(ISBLANK(Values!E189),"","Child")</f>
        <v/>
      </c>
      <c r="X190" s="30" t="str">
        <f>IF(ISBLANK(Values!E189),"",Values!$B$13)</f>
        <v/>
      </c>
      <c r="Y190" s="32" t="str">
        <f>IF(ISBLANK(Values!E189),"","Size-Color")</f>
        <v/>
      </c>
      <c r="Z190" s="30" t="str">
        <f>IF(ISBLANK(Values!E189),"","variation")</f>
        <v/>
      </c>
      <c r="AA190" s="2" t="str">
        <f>IF(ISBLANK(Values!E189),"",Values!$B$20)</f>
        <v/>
      </c>
      <c r="AB190" s="2" t="str">
        <f>IF(ISBLANK(Values!E189),"",Values!$B$29)</f>
        <v/>
      </c>
      <c r="AI190" s="35" t="str">
        <f>IF(ISBLANK(Values!E189),"",IF(Values!I189,Values!$B$23,Values!$B$33))</f>
        <v/>
      </c>
      <c r="AJ190" s="33"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8" t="str">
        <f>IF(ISBLANK(Values!E189),"",Values!H189)</f>
        <v/>
      </c>
      <c r="BE190" s="2" t="str">
        <f>IF(ISBLANK(Values!E189),"","Professional Audience")</f>
        <v/>
      </c>
      <c r="BF190" s="2" t="str">
        <f>IF(ISBLANK(Values!E189),"","Consumer Audience")</f>
        <v/>
      </c>
      <c r="BG190" s="2" t="str">
        <f>IF(ISBLANK(Values!E189),"","Adults")</f>
        <v/>
      </c>
      <c r="BH190" s="2"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2" t="str">
        <f>IF(ISBLANK(Values!E189),"",Values!$B$7)</f>
        <v/>
      </c>
      <c r="CQ190" s="2" t="str">
        <f>IF(ISBLANK(Values!E189),"",Values!$B$8)</f>
        <v/>
      </c>
      <c r="CR190" s="2"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 t="str">
        <f>IF(ISBLANK(Values!E189),"","Parts")</f>
        <v/>
      </c>
      <c r="DP190" s="2" t="str">
        <f>IF(ISBLANK(Values!E189),"",Values!$B$31)</f>
        <v/>
      </c>
      <c r="EI190" s="2" t="str">
        <f>IF(ISBLANK(Values!E189),"",Values!$B$31)</f>
        <v/>
      </c>
      <c r="ES190" s="2" t="str">
        <f>IF(ISBLANK(Values!E189),"","Amazon Tellus UPS")</f>
        <v/>
      </c>
      <c r="EV190" s="2" t="str">
        <f>IF(ISBLANK(Values!E189),"","New")</f>
        <v/>
      </c>
      <c r="FE190" s="2" t="str">
        <f>IF(ISBLANK(Values!E189),"","3")</f>
        <v/>
      </c>
      <c r="FH190" s="2" t="str">
        <f>IF(ISBLANK(Values!E189),"","FALSE")</f>
        <v/>
      </c>
      <c r="FI190" s="2" t="str">
        <f>IF(ISBLANK(Values!E189),"","FALSE")</f>
        <v/>
      </c>
      <c r="FJ190" s="2" t="str">
        <f>IF(ISBLANK(Values!E189),"","FALSE")</f>
        <v/>
      </c>
      <c r="FM190" s="2" t="str">
        <f>IF(ISBLANK(Values!E189),"","1")</f>
        <v/>
      </c>
      <c r="FO190" s="28"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 t="str">
        <f>IF(ISBLANK(Values!E190),"",IF(Values!$B$37="EU","computercomponent","computer"))</f>
        <v/>
      </c>
      <c r="B191" s="34" t="str">
        <f>IF(ISBLANK(Values!E190),"",Values!F190)</f>
        <v/>
      </c>
      <c r="C191" s="30" t="str">
        <f>IF(ISBLANK(Values!E190),"","TellusRem")</f>
        <v/>
      </c>
      <c r="D191" s="29" t="str">
        <f>IF(ISBLANK(Values!E190),"",Values!E190)</f>
        <v/>
      </c>
      <c r="E191" s="2" t="str">
        <f>IF(ISBLANK(Values!E190),"","EAN")</f>
        <v/>
      </c>
      <c r="F191" s="28" t="str">
        <f>IF(ISBLANK(Values!E190),"",IF(Values!J190, SUBSTITUTE(Values!$B$1, "{language}", Values!H190) &amp; " " &amp;Values!$B$3, SUBSTITUTE(Values!$B$2, "{language}", Values!$H190) &amp; " " &amp;Values!$B$3))</f>
        <v/>
      </c>
      <c r="G191" s="30" t="str">
        <f>IF(ISBLANK(Values!E190),"","TellusRem")</f>
        <v/>
      </c>
      <c r="H191" s="2" t="str">
        <f>IF(ISBLANK(Values!E190),"",Values!$B$16)</f>
        <v/>
      </c>
      <c r="I191" s="2" t="str">
        <f>IF(ISBLANK(Values!E190),"","4730574031")</f>
        <v/>
      </c>
      <c r="J191" s="32" t="str">
        <f>IF(ISBLANK(Values!E190),"",Values!F190 &amp; " variations")</f>
        <v/>
      </c>
      <c r="K191" s="28" t="str">
        <f>IF(ISBLANK(Values!E190),"",IF(Values!J190, Values!$B$4, Values!$B$5))</f>
        <v/>
      </c>
      <c r="L191" s="28" t="str">
        <f>IF(ISBLANK(Values!E190),"",Values!$B$18)</f>
        <v/>
      </c>
      <c r="M191" s="28" t="str">
        <f>IF(ISBLANK(Values!E190),"",Values!$M190)</f>
        <v/>
      </c>
      <c r="N191" s="28" t="str">
        <f>IF(ISBLANK(Values!F190),"",Values!$N190)</f>
        <v/>
      </c>
      <c r="O191" s="2" t="str">
        <f>IF(ISBLANK(Values!F190),"",Values!$O190)</f>
        <v/>
      </c>
      <c r="W191" s="30" t="str">
        <f>IF(ISBLANK(Values!E190),"","Child")</f>
        <v/>
      </c>
      <c r="X191" s="30" t="str">
        <f>IF(ISBLANK(Values!E190),"",Values!$B$13)</f>
        <v/>
      </c>
      <c r="Y191" s="32" t="str">
        <f>IF(ISBLANK(Values!E190),"","Size-Color")</f>
        <v/>
      </c>
      <c r="Z191" s="30" t="str">
        <f>IF(ISBLANK(Values!E190),"","variation")</f>
        <v/>
      </c>
      <c r="AA191" s="2" t="str">
        <f>IF(ISBLANK(Values!E190),"",Values!$B$20)</f>
        <v/>
      </c>
      <c r="AB191" s="2" t="str">
        <f>IF(ISBLANK(Values!E190),"",Values!$B$29)</f>
        <v/>
      </c>
      <c r="AI191" s="35" t="str">
        <f>IF(ISBLANK(Values!E190),"",IF(Values!I190,Values!$B$23,Values!$B$33))</f>
        <v/>
      </c>
      <c r="AJ191" s="33"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8" t="str">
        <f>IF(ISBLANK(Values!E190),"",Values!H190)</f>
        <v/>
      </c>
      <c r="BE191" s="2" t="str">
        <f>IF(ISBLANK(Values!E190),"","Professional Audience")</f>
        <v/>
      </c>
      <c r="BF191" s="2" t="str">
        <f>IF(ISBLANK(Values!E190),"","Consumer Audience")</f>
        <v/>
      </c>
      <c r="BG191" s="2" t="str">
        <f>IF(ISBLANK(Values!E190),"","Adults")</f>
        <v/>
      </c>
      <c r="BH191" s="2"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2" t="str">
        <f>IF(ISBLANK(Values!E190),"",Values!$B$7)</f>
        <v/>
      </c>
      <c r="CQ191" s="2" t="str">
        <f>IF(ISBLANK(Values!E190),"",Values!$B$8)</f>
        <v/>
      </c>
      <c r="CR191" s="2"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 t="str">
        <f>IF(ISBLANK(Values!E190),"","Parts")</f>
        <v/>
      </c>
      <c r="DP191" s="2" t="str">
        <f>IF(ISBLANK(Values!E190),"",Values!$B$31)</f>
        <v/>
      </c>
      <c r="EI191" s="2" t="str">
        <f>IF(ISBLANK(Values!E190),"",Values!$B$31)</f>
        <v/>
      </c>
      <c r="ES191" s="2" t="str">
        <f>IF(ISBLANK(Values!E190),"","Amazon Tellus UPS")</f>
        <v/>
      </c>
      <c r="EV191" s="2" t="str">
        <f>IF(ISBLANK(Values!E190),"","New")</f>
        <v/>
      </c>
      <c r="FE191" s="2" t="str">
        <f>IF(ISBLANK(Values!E190),"","3")</f>
        <v/>
      </c>
      <c r="FH191" s="2" t="str">
        <f>IF(ISBLANK(Values!E190),"","FALSE")</f>
        <v/>
      </c>
      <c r="FI191" s="2" t="str">
        <f>IF(ISBLANK(Values!E190),"","FALSE")</f>
        <v/>
      </c>
      <c r="FJ191" s="2" t="str">
        <f>IF(ISBLANK(Values!E190),"","FALSE")</f>
        <v/>
      </c>
      <c r="FM191" s="2" t="str">
        <f>IF(ISBLANK(Values!E190),"","1")</f>
        <v/>
      </c>
      <c r="FO191" s="28"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 t="str">
        <f>IF(ISBLANK(Values!E191),"",IF(Values!$B$37="EU","computercomponent","computer"))</f>
        <v/>
      </c>
      <c r="B192" s="34" t="str">
        <f>IF(ISBLANK(Values!E191),"",Values!F191)</f>
        <v/>
      </c>
      <c r="C192" s="30" t="str">
        <f>IF(ISBLANK(Values!E191),"","TellusRem")</f>
        <v/>
      </c>
      <c r="D192" s="29" t="str">
        <f>IF(ISBLANK(Values!E191),"",Values!E191)</f>
        <v/>
      </c>
      <c r="E192" s="2" t="str">
        <f>IF(ISBLANK(Values!E191),"","EAN")</f>
        <v/>
      </c>
      <c r="F192" s="28" t="str">
        <f>IF(ISBLANK(Values!E191),"",IF(Values!J191, SUBSTITUTE(Values!$B$1, "{language}", Values!H191) &amp; " " &amp;Values!$B$3, SUBSTITUTE(Values!$B$2, "{language}", Values!$H191) &amp; " " &amp;Values!$B$3))</f>
        <v/>
      </c>
      <c r="G192" s="30" t="str">
        <f>IF(ISBLANK(Values!E191),"","TellusRem")</f>
        <v/>
      </c>
      <c r="H192" s="2" t="str">
        <f>IF(ISBLANK(Values!E191),"",Values!$B$16)</f>
        <v/>
      </c>
      <c r="I192" s="2" t="str">
        <f>IF(ISBLANK(Values!E191),"","4730574031")</f>
        <v/>
      </c>
      <c r="J192" s="32" t="str">
        <f>IF(ISBLANK(Values!E191),"",Values!F191 &amp; " variations")</f>
        <v/>
      </c>
      <c r="K192" s="28" t="str">
        <f>IF(ISBLANK(Values!E191),"",IF(Values!J191, Values!$B$4, Values!$B$5))</f>
        <v/>
      </c>
      <c r="L192" s="28" t="str">
        <f>IF(ISBLANK(Values!E191),"",Values!$B$18)</f>
        <v/>
      </c>
      <c r="M192" s="28" t="str">
        <f>IF(ISBLANK(Values!E191),"",Values!$M191)</f>
        <v/>
      </c>
      <c r="N192" s="28" t="str">
        <f>IF(ISBLANK(Values!F191),"",Values!$N191)</f>
        <v/>
      </c>
      <c r="O192" s="2" t="str">
        <f>IF(ISBLANK(Values!F191),"",Values!$O191)</f>
        <v/>
      </c>
      <c r="W192" s="30" t="str">
        <f>IF(ISBLANK(Values!E191),"","Child")</f>
        <v/>
      </c>
      <c r="X192" s="30" t="str">
        <f>IF(ISBLANK(Values!E191),"",Values!$B$13)</f>
        <v/>
      </c>
      <c r="Y192" s="32" t="str">
        <f>IF(ISBLANK(Values!E191),"","Size-Color")</f>
        <v/>
      </c>
      <c r="Z192" s="30" t="str">
        <f>IF(ISBLANK(Values!E191),"","variation")</f>
        <v/>
      </c>
      <c r="AA192" s="2" t="str">
        <f>IF(ISBLANK(Values!E191),"",Values!$B$20)</f>
        <v/>
      </c>
      <c r="AB192" s="2" t="str">
        <f>IF(ISBLANK(Values!E191),"",Values!$B$29)</f>
        <v/>
      </c>
      <c r="AI192" s="35" t="str">
        <f>IF(ISBLANK(Values!E191),"",IF(Values!I191,Values!$B$23,Values!$B$33))</f>
        <v/>
      </c>
      <c r="AJ192" s="33"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8" t="str">
        <f>IF(ISBLANK(Values!E191),"",Values!H191)</f>
        <v/>
      </c>
      <c r="BE192" s="2" t="str">
        <f>IF(ISBLANK(Values!E191),"","Professional Audience")</f>
        <v/>
      </c>
      <c r="BF192" s="2" t="str">
        <f>IF(ISBLANK(Values!E191),"","Consumer Audience")</f>
        <v/>
      </c>
      <c r="BG192" s="2" t="str">
        <f>IF(ISBLANK(Values!E191),"","Adults")</f>
        <v/>
      </c>
      <c r="BH192" s="2"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2" t="str">
        <f>IF(ISBLANK(Values!E191),"",Values!$B$7)</f>
        <v/>
      </c>
      <c r="CQ192" s="2" t="str">
        <f>IF(ISBLANK(Values!E191),"",Values!$B$8)</f>
        <v/>
      </c>
      <c r="CR192" s="2"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 t="str">
        <f>IF(ISBLANK(Values!E191),"","Parts")</f>
        <v/>
      </c>
      <c r="DP192" s="2" t="str">
        <f>IF(ISBLANK(Values!E191),"",Values!$B$31)</f>
        <v/>
      </c>
      <c r="EI192" s="2" t="str">
        <f>IF(ISBLANK(Values!E191),"",Values!$B$31)</f>
        <v/>
      </c>
      <c r="ES192" s="2" t="str">
        <f>IF(ISBLANK(Values!E191),"","Amazon Tellus UPS")</f>
        <v/>
      </c>
      <c r="EV192" s="2" t="str">
        <f>IF(ISBLANK(Values!E191),"","New")</f>
        <v/>
      </c>
      <c r="FE192" s="2" t="str">
        <f>IF(ISBLANK(Values!E191),"","3")</f>
        <v/>
      </c>
      <c r="FH192" s="2" t="str">
        <f>IF(ISBLANK(Values!E191),"","FALSE")</f>
        <v/>
      </c>
      <c r="FI192" s="2" t="str">
        <f>IF(ISBLANK(Values!E191),"","FALSE")</f>
        <v/>
      </c>
      <c r="FJ192" s="2" t="str">
        <f>IF(ISBLANK(Values!E191),"","FALSE")</f>
        <v/>
      </c>
      <c r="FM192" s="2" t="str">
        <f>IF(ISBLANK(Values!E191),"","1")</f>
        <v/>
      </c>
      <c r="FO192" s="28"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 t="str">
        <f>IF(ISBLANK(Values!E192),"",IF(Values!$B$37="EU","computercomponent","computer"))</f>
        <v/>
      </c>
      <c r="B193" s="34" t="str">
        <f>IF(ISBLANK(Values!E192),"",Values!F192)</f>
        <v/>
      </c>
      <c r="C193" s="30" t="str">
        <f>IF(ISBLANK(Values!E192),"","TellusRem")</f>
        <v/>
      </c>
      <c r="D193" s="29" t="str">
        <f>IF(ISBLANK(Values!E192),"",Values!E192)</f>
        <v/>
      </c>
      <c r="E193" s="2" t="str">
        <f>IF(ISBLANK(Values!E192),"","EAN")</f>
        <v/>
      </c>
      <c r="F193" s="28" t="str">
        <f>IF(ISBLANK(Values!E192),"",IF(Values!J192, SUBSTITUTE(Values!$B$1, "{language}", Values!H192) &amp; " " &amp;Values!$B$3, SUBSTITUTE(Values!$B$2, "{language}", Values!$H192) &amp; " " &amp;Values!$B$3))</f>
        <v/>
      </c>
      <c r="G193" s="30" t="str">
        <f>IF(ISBLANK(Values!E192),"","TellusRem")</f>
        <v/>
      </c>
      <c r="H193" s="2" t="str">
        <f>IF(ISBLANK(Values!E192),"",Values!$B$16)</f>
        <v/>
      </c>
      <c r="I193" s="2" t="str">
        <f>IF(ISBLANK(Values!E192),"","4730574031")</f>
        <v/>
      </c>
      <c r="J193" s="32" t="str">
        <f>IF(ISBLANK(Values!E192),"",Values!F192 &amp; " variations")</f>
        <v/>
      </c>
      <c r="K193" s="28" t="str">
        <f>IF(ISBLANK(Values!E192),"",IF(Values!J192, Values!$B$4, Values!$B$5))</f>
        <v/>
      </c>
      <c r="L193" s="28" t="str">
        <f>IF(ISBLANK(Values!E192),"",Values!$B$18)</f>
        <v/>
      </c>
      <c r="M193" s="28" t="str">
        <f>IF(ISBLANK(Values!E192),"",Values!$M192)</f>
        <v/>
      </c>
      <c r="N193" s="28" t="str">
        <f>IF(ISBLANK(Values!F192),"",Values!$N192)</f>
        <v/>
      </c>
      <c r="O193" s="2" t="str">
        <f>IF(ISBLANK(Values!F192),"",Values!$O192)</f>
        <v/>
      </c>
      <c r="W193" s="30" t="str">
        <f>IF(ISBLANK(Values!E192),"","Child")</f>
        <v/>
      </c>
      <c r="X193" s="30" t="str">
        <f>IF(ISBLANK(Values!E192),"",Values!$B$13)</f>
        <v/>
      </c>
      <c r="Y193" s="32" t="str">
        <f>IF(ISBLANK(Values!E192),"","Size-Color")</f>
        <v/>
      </c>
      <c r="Z193" s="30" t="str">
        <f>IF(ISBLANK(Values!E192),"","variation")</f>
        <v/>
      </c>
      <c r="AA193" s="2" t="str">
        <f>IF(ISBLANK(Values!E192),"",Values!$B$20)</f>
        <v/>
      </c>
      <c r="AB193" s="2" t="str">
        <f>IF(ISBLANK(Values!E192),"",Values!$B$29)</f>
        <v/>
      </c>
      <c r="AI193" s="35" t="str">
        <f>IF(ISBLANK(Values!E192),"",IF(Values!I192,Values!$B$23,Values!$B$33))</f>
        <v/>
      </c>
      <c r="AJ193" s="33"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8" t="str">
        <f>IF(ISBLANK(Values!E192),"",Values!H192)</f>
        <v/>
      </c>
      <c r="BE193" s="2" t="str">
        <f>IF(ISBLANK(Values!E192),"","Professional Audience")</f>
        <v/>
      </c>
      <c r="BF193" s="2" t="str">
        <f>IF(ISBLANK(Values!E192),"","Consumer Audience")</f>
        <v/>
      </c>
      <c r="BG193" s="2" t="str">
        <f>IF(ISBLANK(Values!E192),"","Adults")</f>
        <v/>
      </c>
      <c r="BH193" s="2"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2" t="str">
        <f>IF(ISBLANK(Values!E192),"",Values!$B$7)</f>
        <v/>
      </c>
      <c r="CQ193" s="2" t="str">
        <f>IF(ISBLANK(Values!E192),"",Values!$B$8)</f>
        <v/>
      </c>
      <c r="CR193" s="2"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 t="str">
        <f>IF(ISBLANK(Values!E192),"","Parts")</f>
        <v/>
      </c>
      <c r="DP193" s="2" t="str">
        <f>IF(ISBLANK(Values!E192),"",Values!$B$31)</f>
        <v/>
      </c>
      <c r="EI193" s="2" t="str">
        <f>IF(ISBLANK(Values!E192),"",Values!$B$31)</f>
        <v/>
      </c>
      <c r="ES193" s="2" t="str">
        <f>IF(ISBLANK(Values!E192),"","Amazon Tellus UPS")</f>
        <v/>
      </c>
      <c r="EV193" s="2" t="str">
        <f>IF(ISBLANK(Values!E192),"","New")</f>
        <v/>
      </c>
      <c r="FE193" s="2" t="str">
        <f>IF(ISBLANK(Values!E192),"","3")</f>
        <v/>
      </c>
      <c r="FH193" s="2" t="str">
        <f>IF(ISBLANK(Values!E192),"","FALSE")</f>
        <v/>
      </c>
      <c r="FI193" s="2" t="str">
        <f>IF(ISBLANK(Values!E192),"","FALSE")</f>
        <v/>
      </c>
      <c r="FJ193" s="2" t="str">
        <f>IF(ISBLANK(Values!E192),"","FALSE")</f>
        <v/>
      </c>
      <c r="FM193" s="2" t="str">
        <f>IF(ISBLANK(Values!E192),"","1")</f>
        <v/>
      </c>
      <c r="FO193" s="28"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 t="str">
        <f>IF(ISBLANK(Values!E193),"",IF(Values!$B$37="EU","computercomponent","computer"))</f>
        <v/>
      </c>
      <c r="B194" s="34" t="str">
        <f>IF(ISBLANK(Values!E193),"",Values!F193)</f>
        <v/>
      </c>
      <c r="C194" s="30" t="str">
        <f>IF(ISBLANK(Values!E193),"","TellusRem")</f>
        <v/>
      </c>
      <c r="D194" s="29" t="str">
        <f>IF(ISBLANK(Values!E193),"",Values!E193)</f>
        <v/>
      </c>
      <c r="E194" s="2" t="str">
        <f>IF(ISBLANK(Values!E193),"","EAN")</f>
        <v/>
      </c>
      <c r="F194" s="28" t="str">
        <f>IF(ISBLANK(Values!E193),"",IF(Values!J193, SUBSTITUTE(Values!$B$1, "{language}", Values!H193) &amp; " " &amp;Values!$B$3, SUBSTITUTE(Values!$B$2, "{language}", Values!$H193) &amp; " " &amp;Values!$B$3))</f>
        <v/>
      </c>
      <c r="G194" s="30" t="str">
        <f>IF(ISBLANK(Values!E193),"","TellusRem")</f>
        <v/>
      </c>
      <c r="H194" s="2" t="str">
        <f>IF(ISBLANK(Values!E193),"",Values!$B$16)</f>
        <v/>
      </c>
      <c r="I194" s="2" t="str">
        <f>IF(ISBLANK(Values!E193),"","4730574031")</f>
        <v/>
      </c>
      <c r="J194" s="32" t="str">
        <f>IF(ISBLANK(Values!E193),"",Values!F193 &amp; " variations")</f>
        <v/>
      </c>
      <c r="K194" s="28" t="str">
        <f>IF(ISBLANK(Values!E193),"",IF(Values!J193, Values!$B$4, Values!$B$5))</f>
        <v/>
      </c>
      <c r="L194" s="28" t="str">
        <f>IF(ISBLANK(Values!E193),"",Values!$B$18)</f>
        <v/>
      </c>
      <c r="M194" s="28" t="str">
        <f>IF(ISBLANK(Values!E193),"",Values!$M193)</f>
        <v/>
      </c>
      <c r="N194" s="28" t="str">
        <f>IF(ISBLANK(Values!F193),"",Values!$N193)</f>
        <v/>
      </c>
      <c r="O194" s="2" t="str">
        <f>IF(ISBLANK(Values!F193),"",Values!$O193)</f>
        <v/>
      </c>
      <c r="W194" s="30" t="str">
        <f>IF(ISBLANK(Values!E193),"","Child")</f>
        <v/>
      </c>
      <c r="X194" s="30" t="str">
        <f>IF(ISBLANK(Values!E193),"",Values!$B$13)</f>
        <v/>
      </c>
      <c r="Y194" s="32" t="str">
        <f>IF(ISBLANK(Values!E193),"","Size-Color")</f>
        <v/>
      </c>
      <c r="Z194" s="30" t="str">
        <f>IF(ISBLANK(Values!E193),"","variation")</f>
        <v/>
      </c>
      <c r="AA194" s="2" t="str">
        <f>IF(ISBLANK(Values!E193),"",Values!$B$20)</f>
        <v/>
      </c>
      <c r="AB194" s="2" t="str">
        <f>IF(ISBLANK(Values!E193),"",Values!$B$29)</f>
        <v/>
      </c>
      <c r="AI194" s="35" t="str">
        <f>IF(ISBLANK(Values!E193),"",IF(Values!I193,Values!$B$23,Values!$B$33))</f>
        <v/>
      </c>
      <c r="AJ194" s="33"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8" t="str">
        <f>IF(ISBLANK(Values!E193),"",Values!H193)</f>
        <v/>
      </c>
      <c r="BE194" s="2" t="str">
        <f>IF(ISBLANK(Values!E193),"","Professional Audience")</f>
        <v/>
      </c>
      <c r="BF194" s="2" t="str">
        <f>IF(ISBLANK(Values!E193),"","Consumer Audience")</f>
        <v/>
      </c>
      <c r="BG194" s="2" t="str">
        <f>IF(ISBLANK(Values!E193),"","Adults")</f>
        <v/>
      </c>
      <c r="BH194" s="2"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2" t="str">
        <f>IF(ISBLANK(Values!E193),"",Values!$B$7)</f>
        <v/>
      </c>
      <c r="CQ194" s="2" t="str">
        <f>IF(ISBLANK(Values!E193),"",Values!$B$8)</f>
        <v/>
      </c>
      <c r="CR194" s="2"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 t="str">
        <f>IF(ISBLANK(Values!E193),"","Parts")</f>
        <v/>
      </c>
      <c r="DP194" s="2" t="str">
        <f>IF(ISBLANK(Values!E193),"",Values!$B$31)</f>
        <v/>
      </c>
      <c r="EI194" s="2" t="str">
        <f>IF(ISBLANK(Values!E193),"",Values!$B$31)</f>
        <v/>
      </c>
      <c r="ES194" s="2" t="str">
        <f>IF(ISBLANK(Values!E193),"","Amazon Tellus UPS")</f>
        <v/>
      </c>
      <c r="EV194" s="2" t="str">
        <f>IF(ISBLANK(Values!E193),"","New")</f>
        <v/>
      </c>
      <c r="FE194" s="2" t="str">
        <f>IF(ISBLANK(Values!E193),"","3")</f>
        <v/>
      </c>
      <c r="FH194" s="2" t="str">
        <f>IF(ISBLANK(Values!E193),"","FALSE")</f>
        <v/>
      </c>
      <c r="FI194" s="2" t="str">
        <f>IF(ISBLANK(Values!E193),"","FALSE")</f>
        <v/>
      </c>
      <c r="FJ194" s="2" t="str">
        <f>IF(ISBLANK(Values!E193),"","FALSE")</f>
        <v/>
      </c>
      <c r="FM194" s="2" t="str">
        <f>IF(ISBLANK(Values!E193),"","1")</f>
        <v/>
      </c>
      <c r="FO194" s="28"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 t="str">
        <f>IF(ISBLANK(Values!E194),"",IF(Values!$B$37="EU","computercomponent","computer"))</f>
        <v/>
      </c>
      <c r="B195" s="34" t="str">
        <f>IF(ISBLANK(Values!E194),"",Values!F194)</f>
        <v/>
      </c>
      <c r="C195" s="30" t="str">
        <f>IF(ISBLANK(Values!E194),"","TellusRem")</f>
        <v/>
      </c>
      <c r="D195" s="29" t="str">
        <f>IF(ISBLANK(Values!E194),"",Values!E194)</f>
        <v/>
      </c>
      <c r="E195" s="2" t="str">
        <f>IF(ISBLANK(Values!E194),"","EAN")</f>
        <v/>
      </c>
      <c r="F195" s="28" t="str">
        <f>IF(ISBLANK(Values!E194),"",IF(Values!J194, SUBSTITUTE(Values!$B$1, "{language}", Values!H194) &amp; " " &amp;Values!$B$3, SUBSTITUTE(Values!$B$2, "{language}", Values!$H194) &amp; " " &amp;Values!$B$3))</f>
        <v/>
      </c>
      <c r="G195" s="30" t="str">
        <f>IF(ISBLANK(Values!E194),"","TellusRem")</f>
        <v/>
      </c>
      <c r="H195" s="2" t="str">
        <f>IF(ISBLANK(Values!E194),"",Values!$B$16)</f>
        <v/>
      </c>
      <c r="I195" s="2" t="str">
        <f>IF(ISBLANK(Values!E194),"","4730574031")</f>
        <v/>
      </c>
      <c r="J195" s="32" t="str">
        <f>IF(ISBLANK(Values!E194),"",Values!F194 &amp; " variations")</f>
        <v/>
      </c>
      <c r="K195" s="28" t="str">
        <f>IF(ISBLANK(Values!E194),"",IF(Values!J194, Values!$B$4, Values!$B$5))</f>
        <v/>
      </c>
      <c r="L195" s="28" t="str">
        <f>IF(ISBLANK(Values!E194),"",Values!$B$18)</f>
        <v/>
      </c>
      <c r="M195" s="28" t="str">
        <f>IF(ISBLANK(Values!E194),"",Values!$M194)</f>
        <v/>
      </c>
      <c r="N195" s="28" t="str">
        <f>IF(ISBLANK(Values!F194),"",Values!$N194)</f>
        <v/>
      </c>
      <c r="O195" s="2" t="str">
        <f>IF(ISBLANK(Values!F194),"",Values!$O194)</f>
        <v/>
      </c>
      <c r="W195" s="30" t="str">
        <f>IF(ISBLANK(Values!E194),"","Child")</f>
        <v/>
      </c>
      <c r="X195" s="30" t="str">
        <f>IF(ISBLANK(Values!E194),"",Values!$B$13)</f>
        <v/>
      </c>
      <c r="Y195" s="32" t="str">
        <f>IF(ISBLANK(Values!E194),"","Size-Color")</f>
        <v/>
      </c>
      <c r="Z195" s="30" t="str">
        <f>IF(ISBLANK(Values!E194),"","variation")</f>
        <v/>
      </c>
      <c r="AA195" s="2" t="str">
        <f>IF(ISBLANK(Values!E194),"",Values!$B$20)</f>
        <v/>
      </c>
      <c r="AB195" s="2" t="str">
        <f>IF(ISBLANK(Values!E194),"",Values!$B$29)</f>
        <v/>
      </c>
      <c r="AI195" s="35" t="str">
        <f>IF(ISBLANK(Values!E194),"",IF(Values!I194,Values!$B$23,Values!$B$33))</f>
        <v/>
      </c>
      <c r="AJ195" s="33"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8" t="str">
        <f>IF(ISBLANK(Values!E194),"",Values!H194)</f>
        <v/>
      </c>
      <c r="BE195" s="2" t="str">
        <f>IF(ISBLANK(Values!E194),"","Professional Audience")</f>
        <v/>
      </c>
      <c r="BF195" s="2" t="str">
        <f>IF(ISBLANK(Values!E194),"","Consumer Audience")</f>
        <v/>
      </c>
      <c r="BG195" s="2" t="str">
        <f>IF(ISBLANK(Values!E194),"","Adults")</f>
        <v/>
      </c>
      <c r="BH195" s="2"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2" t="str">
        <f>IF(ISBLANK(Values!E194),"",Values!$B$7)</f>
        <v/>
      </c>
      <c r="CQ195" s="2" t="str">
        <f>IF(ISBLANK(Values!E194),"",Values!$B$8)</f>
        <v/>
      </c>
      <c r="CR195" s="2"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 t="str">
        <f>IF(ISBLANK(Values!E194),"","Parts")</f>
        <v/>
      </c>
      <c r="DP195" s="2" t="str">
        <f>IF(ISBLANK(Values!E194),"",Values!$B$31)</f>
        <v/>
      </c>
      <c r="EI195" s="2" t="str">
        <f>IF(ISBLANK(Values!E194),"",Values!$B$31)</f>
        <v/>
      </c>
      <c r="ES195" s="2" t="str">
        <f>IF(ISBLANK(Values!E194),"","Amazon Tellus UPS")</f>
        <v/>
      </c>
      <c r="EV195" s="2" t="str">
        <f>IF(ISBLANK(Values!E194),"","New")</f>
        <v/>
      </c>
      <c r="FE195" s="2" t="str">
        <f>IF(ISBLANK(Values!E194),"","3")</f>
        <v/>
      </c>
      <c r="FH195" s="2" t="str">
        <f>IF(ISBLANK(Values!E194),"","FALSE")</f>
        <v/>
      </c>
      <c r="FI195" s="2" t="str">
        <f>IF(ISBLANK(Values!E194),"","FALSE")</f>
        <v/>
      </c>
      <c r="FJ195" s="2" t="str">
        <f>IF(ISBLANK(Values!E194),"","FALSE")</f>
        <v/>
      </c>
      <c r="FM195" s="2" t="str">
        <f>IF(ISBLANK(Values!E194),"","1")</f>
        <v/>
      </c>
      <c r="FO195" s="28"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 t="str">
        <f>IF(ISBLANK(Values!E195),"",IF(Values!$B$37="EU","computercomponent","computer"))</f>
        <v/>
      </c>
      <c r="B196" s="34" t="str">
        <f>IF(ISBLANK(Values!E195),"",Values!F195)</f>
        <v/>
      </c>
      <c r="C196" s="30" t="str">
        <f>IF(ISBLANK(Values!E195),"","TellusRem")</f>
        <v/>
      </c>
      <c r="D196" s="29" t="str">
        <f>IF(ISBLANK(Values!E195),"",Values!E195)</f>
        <v/>
      </c>
      <c r="E196" s="2" t="str">
        <f>IF(ISBLANK(Values!E195),"","EAN")</f>
        <v/>
      </c>
      <c r="F196" s="28" t="str">
        <f>IF(ISBLANK(Values!E195),"",IF(Values!J195, SUBSTITUTE(Values!$B$1, "{language}", Values!H195) &amp; " " &amp;Values!$B$3, SUBSTITUTE(Values!$B$2, "{language}", Values!$H195) &amp; " " &amp;Values!$B$3))</f>
        <v/>
      </c>
      <c r="G196" s="30" t="str">
        <f>IF(ISBLANK(Values!E195),"","TellusRem")</f>
        <v/>
      </c>
      <c r="H196" s="2" t="str">
        <f>IF(ISBLANK(Values!E195),"",Values!$B$16)</f>
        <v/>
      </c>
      <c r="I196" s="2" t="str">
        <f>IF(ISBLANK(Values!E195),"","4730574031")</f>
        <v/>
      </c>
      <c r="J196" s="32" t="str">
        <f>IF(ISBLANK(Values!E195),"",Values!F195 &amp; " variations")</f>
        <v/>
      </c>
      <c r="K196" s="28" t="str">
        <f>IF(ISBLANK(Values!E195),"",IF(Values!J195, Values!$B$4, Values!$B$5))</f>
        <v/>
      </c>
      <c r="L196" s="28" t="str">
        <f>IF(ISBLANK(Values!E195),"",Values!$B$18)</f>
        <v/>
      </c>
      <c r="M196" s="28" t="str">
        <f>IF(ISBLANK(Values!E195),"",Values!$M195)</f>
        <v/>
      </c>
      <c r="N196" s="28" t="str">
        <f>IF(ISBLANK(Values!F195),"",Values!$N195)</f>
        <v/>
      </c>
      <c r="O196" s="2" t="str">
        <f>IF(ISBLANK(Values!F195),"",Values!$O195)</f>
        <v/>
      </c>
      <c r="W196" s="30" t="str">
        <f>IF(ISBLANK(Values!E195),"","Child")</f>
        <v/>
      </c>
      <c r="X196" s="30" t="str">
        <f>IF(ISBLANK(Values!E195),"",Values!$B$13)</f>
        <v/>
      </c>
      <c r="Y196" s="32" t="str">
        <f>IF(ISBLANK(Values!E195),"","Size-Color")</f>
        <v/>
      </c>
      <c r="Z196" s="30" t="str">
        <f>IF(ISBLANK(Values!E195),"","variation")</f>
        <v/>
      </c>
      <c r="AA196" s="2" t="str">
        <f>IF(ISBLANK(Values!E195),"",Values!$B$20)</f>
        <v/>
      </c>
      <c r="AB196" s="2" t="str">
        <f>IF(ISBLANK(Values!E195),"",Values!$B$29)</f>
        <v/>
      </c>
      <c r="AI196" s="35" t="str">
        <f>IF(ISBLANK(Values!E195),"",IF(Values!I195,Values!$B$23,Values!$B$33))</f>
        <v/>
      </c>
      <c r="AJ196" s="33"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8" t="str">
        <f>IF(ISBLANK(Values!E195),"",Values!H195)</f>
        <v/>
      </c>
      <c r="BE196" s="2" t="str">
        <f>IF(ISBLANK(Values!E195),"","Professional Audience")</f>
        <v/>
      </c>
      <c r="BF196" s="2" t="str">
        <f>IF(ISBLANK(Values!E195),"","Consumer Audience")</f>
        <v/>
      </c>
      <c r="BG196" s="2" t="str">
        <f>IF(ISBLANK(Values!E195),"","Adults")</f>
        <v/>
      </c>
      <c r="BH196" s="2"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2" t="str">
        <f>IF(ISBLANK(Values!E195),"",Values!$B$7)</f>
        <v/>
      </c>
      <c r="CQ196" s="2" t="str">
        <f>IF(ISBLANK(Values!E195),"",Values!$B$8)</f>
        <v/>
      </c>
      <c r="CR196" s="2"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 t="str">
        <f>IF(ISBLANK(Values!E195),"","Parts")</f>
        <v/>
      </c>
      <c r="DP196" s="2" t="str">
        <f>IF(ISBLANK(Values!E195),"",Values!$B$31)</f>
        <v/>
      </c>
      <c r="EI196" s="2" t="str">
        <f>IF(ISBLANK(Values!E195),"",Values!$B$31)</f>
        <v/>
      </c>
      <c r="ES196" s="2" t="str">
        <f>IF(ISBLANK(Values!E195),"","Amazon Tellus UPS")</f>
        <v/>
      </c>
      <c r="EV196" s="2" t="str">
        <f>IF(ISBLANK(Values!E195),"","New")</f>
        <v/>
      </c>
      <c r="FE196" s="2" t="str">
        <f>IF(ISBLANK(Values!E195),"","3")</f>
        <v/>
      </c>
      <c r="FH196" s="2" t="str">
        <f>IF(ISBLANK(Values!E195),"","FALSE")</f>
        <v/>
      </c>
      <c r="FI196" s="2" t="str">
        <f>IF(ISBLANK(Values!E195),"","FALSE")</f>
        <v/>
      </c>
      <c r="FJ196" s="2" t="str">
        <f>IF(ISBLANK(Values!E195),"","FALSE")</f>
        <v/>
      </c>
      <c r="FM196" s="2" t="str">
        <f>IF(ISBLANK(Values!E195),"","1")</f>
        <v/>
      </c>
      <c r="FO196" s="28"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 t="str">
        <f>IF(ISBLANK(Values!E196),"",IF(Values!$B$37="EU","computercomponent","computer"))</f>
        <v/>
      </c>
      <c r="B197" s="34" t="str">
        <f>IF(ISBLANK(Values!E196),"",Values!F196)</f>
        <v/>
      </c>
      <c r="C197" s="30" t="str">
        <f>IF(ISBLANK(Values!E196),"","TellusRem")</f>
        <v/>
      </c>
      <c r="D197" s="29" t="str">
        <f>IF(ISBLANK(Values!E196),"",Values!E196)</f>
        <v/>
      </c>
      <c r="E197" s="2" t="str">
        <f>IF(ISBLANK(Values!E196),"","EAN")</f>
        <v/>
      </c>
      <c r="F197" s="28" t="str">
        <f>IF(ISBLANK(Values!E196),"",IF(Values!J196, SUBSTITUTE(Values!$B$1, "{language}", Values!H196) &amp; " " &amp;Values!$B$3, SUBSTITUTE(Values!$B$2, "{language}", Values!$H196) &amp; " " &amp;Values!$B$3))</f>
        <v/>
      </c>
      <c r="G197" s="30" t="str">
        <f>IF(ISBLANK(Values!E196),"","TellusRem")</f>
        <v/>
      </c>
      <c r="H197" s="2" t="str">
        <f>IF(ISBLANK(Values!E196),"",Values!$B$16)</f>
        <v/>
      </c>
      <c r="I197" s="2" t="str">
        <f>IF(ISBLANK(Values!E196),"","4730574031")</f>
        <v/>
      </c>
      <c r="J197" s="32" t="str">
        <f>IF(ISBLANK(Values!E196),"",Values!F196 &amp; " variations")</f>
        <v/>
      </c>
      <c r="K197" s="28" t="str">
        <f>IF(ISBLANK(Values!E196),"",IF(Values!J196, Values!$B$4, Values!$B$5))</f>
        <v/>
      </c>
      <c r="L197" s="28" t="str">
        <f>IF(ISBLANK(Values!E196),"",Values!$B$18)</f>
        <v/>
      </c>
      <c r="M197" s="28" t="str">
        <f>IF(ISBLANK(Values!E196),"",Values!$M196)</f>
        <v/>
      </c>
      <c r="N197" s="28" t="str">
        <f>IF(ISBLANK(Values!F196),"",Values!$N196)</f>
        <v/>
      </c>
      <c r="O197" s="2" t="str">
        <f>IF(ISBLANK(Values!F196),"",Values!$O196)</f>
        <v/>
      </c>
      <c r="W197" s="30" t="str">
        <f>IF(ISBLANK(Values!E196),"","Child")</f>
        <v/>
      </c>
      <c r="X197" s="30" t="str">
        <f>IF(ISBLANK(Values!E196),"",Values!$B$13)</f>
        <v/>
      </c>
      <c r="Y197" s="32" t="str">
        <f>IF(ISBLANK(Values!E196),"","Size-Color")</f>
        <v/>
      </c>
      <c r="Z197" s="30" t="str">
        <f>IF(ISBLANK(Values!E196),"","variation")</f>
        <v/>
      </c>
      <c r="AA197" s="2" t="str">
        <f>IF(ISBLANK(Values!E196),"",Values!$B$20)</f>
        <v/>
      </c>
      <c r="AB197" s="2" t="str">
        <f>IF(ISBLANK(Values!E196),"",Values!$B$29)</f>
        <v/>
      </c>
      <c r="AI197" s="35" t="str">
        <f>IF(ISBLANK(Values!E196),"",IF(Values!I196,Values!$B$23,Values!$B$33))</f>
        <v/>
      </c>
      <c r="AJ197" s="33"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8" t="str">
        <f>IF(ISBLANK(Values!E196),"",Values!H196)</f>
        <v/>
      </c>
      <c r="BE197" s="2" t="str">
        <f>IF(ISBLANK(Values!E196),"","Professional Audience")</f>
        <v/>
      </c>
      <c r="BF197" s="2" t="str">
        <f>IF(ISBLANK(Values!E196),"","Consumer Audience")</f>
        <v/>
      </c>
      <c r="BG197" s="2" t="str">
        <f>IF(ISBLANK(Values!E196),"","Adults")</f>
        <v/>
      </c>
      <c r="BH197" s="2"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2" t="str">
        <f>IF(ISBLANK(Values!E196),"",Values!$B$7)</f>
        <v/>
      </c>
      <c r="CQ197" s="2" t="str">
        <f>IF(ISBLANK(Values!E196),"",Values!$B$8)</f>
        <v/>
      </c>
      <c r="CR197" s="2"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 t="str">
        <f>IF(ISBLANK(Values!E196),"","Parts")</f>
        <v/>
      </c>
      <c r="DP197" s="2" t="str">
        <f>IF(ISBLANK(Values!E196),"",Values!$B$31)</f>
        <v/>
      </c>
      <c r="EI197" s="2" t="str">
        <f>IF(ISBLANK(Values!E196),"",Values!$B$31)</f>
        <v/>
      </c>
      <c r="ES197" s="2" t="str">
        <f>IF(ISBLANK(Values!E196),"","Amazon Tellus UPS")</f>
        <v/>
      </c>
      <c r="EV197" s="2" t="str">
        <f>IF(ISBLANK(Values!E196),"","New")</f>
        <v/>
      </c>
      <c r="FE197" s="2" t="str">
        <f>IF(ISBLANK(Values!E196),"","3")</f>
        <v/>
      </c>
      <c r="FH197" s="2" t="str">
        <f>IF(ISBLANK(Values!E196),"","FALSE")</f>
        <v/>
      </c>
      <c r="FI197" s="2" t="str">
        <f>IF(ISBLANK(Values!E196),"","FALSE")</f>
        <v/>
      </c>
      <c r="FJ197" s="2" t="str">
        <f>IF(ISBLANK(Values!E196),"","FALSE")</f>
        <v/>
      </c>
      <c r="FM197" s="2" t="str">
        <f>IF(ISBLANK(Values!E196),"","1")</f>
        <v/>
      </c>
      <c r="FO197" s="28"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 t="str">
        <f>IF(ISBLANK(Values!E197),"",IF(Values!$B$37="EU","computercomponent","computer"))</f>
        <v/>
      </c>
      <c r="B198" s="34" t="str">
        <f>IF(ISBLANK(Values!E197),"",Values!F197)</f>
        <v/>
      </c>
      <c r="C198" s="30" t="str">
        <f>IF(ISBLANK(Values!E197),"","TellusRem")</f>
        <v/>
      </c>
      <c r="D198" s="29" t="str">
        <f>IF(ISBLANK(Values!E197),"",Values!E197)</f>
        <v/>
      </c>
      <c r="E198" s="2" t="str">
        <f>IF(ISBLANK(Values!E197),"","EAN")</f>
        <v/>
      </c>
      <c r="F198" s="28" t="str">
        <f>IF(ISBLANK(Values!E197),"",IF(Values!J197, SUBSTITUTE(Values!$B$1, "{language}", Values!H197) &amp; " " &amp;Values!$B$3,Values!G197 &amp;" "&amp;  Values!$B$2 &amp; " " &amp;Values!$B$3))</f>
        <v/>
      </c>
      <c r="G198" s="30" t="str">
        <f>IF(ISBLANK(Values!E197),"","TellusRem")</f>
        <v/>
      </c>
      <c r="H198" s="2" t="str">
        <f>IF(ISBLANK(Values!E197),"",Values!$B$16)</f>
        <v/>
      </c>
      <c r="I198" s="2" t="str">
        <f>IF(ISBLANK(Values!E197),"","4730574031")</f>
        <v/>
      </c>
      <c r="J198" s="32" t="str">
        <f>IF(ISBLANK(Values!E197),"",Values!F197 &amp; " variations")</f>
        <v/>
      </c>
      <c r="K198" s="28" t="str">
        <f>IF(ISBLANK(Values!E197),"",IF(Values!J197, Values!$B$4, Values!$B$5))</f>
        <v/>
      </c>
      <c r="L198" s="28" t="str">
        <f>IF(ISBLANK(Values!E197),"",Values!$B$18)</f>
        <v/>
      </c>
      <c r="M198" s="28" t="str">
        <f>IF(ISBLANK(Values!E197),"",Values!$M197)</f>
        <v/>
      </c>
      <c r="N198" s="28" t="str">
        <f>IF(ISBLANK(Values!F197),"",Values!$N197)</f>
        <v/>
      </c>
      <c r="O198" s="2" t="str">
        <f>IF(ISBLANK(Values!F197),"",Values!$O197)</f>
        <v/>
      </c>
      <c r="W198" s="30" t="str">
        <f>IF(ISBLANK(Values!E197),"","Child")</f>
        <v/>
      </c>
      <c r="X198" s="30" t="str">
        <f>IF(ISBLANK(Values!E197),"",Values!$B$13)</f>
        <v/>
      </c>
      <c r="Y198" s="32" t="str">
        <f>IF(ISBLANK(Values!E197),"","Size-Color")</f>
        <v/>
      </c>
      <c r="Z198" s="30" t="str">
        <f>IF(ISBLANK(Values!E197),"","variation")</f>
        <v/>
      </c>
      <c r="AA198" s="2" t="str">
        <f>IF(ISBLANK(Values!E197),"",Values!$B$20)</f>
        <v/>
      </c>
      <c r="AB198" s="2" t="str">
        <f>IF(ISBLANK(Values!E197),"",Values!$B$29)</f>
        <v/>
      </c>
      <c r="AI198" s="35" t="str">
        <f>IF(ISBLANK(Values!E197),"",IF(Values!I197,Values!$B$23,Values!$B$33))</f>
        <v/>
      </c>
      <c r="AJ198" s="33"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8" t="str">
        <f>IF(ISBLANK(Values!E197),"",Values!H197)</f>
        <v/>
      </c>
      <c r="BE198" s="2" t="str">
        <f>IF(ISBLANK(Values!E197),"","Professional Audience")</f>
        <v/>
      </c>
      <c r="BF198" s="2" t="str">
        <f>IF(ISBLANK(Values!E197),"","Consumer Audience")</f>
        <v/>
      </c>
      <c r="BG198" s="2" t="str">
        <f>IF(ISBLANK(Values!E197),"","Adults")</f>
        <v/>
      </c>
      <c r="BH198" s="2"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2" t="str">
        <f>IF(ISBLANK(Values!E197),"",Values!$B$7)</f>
        <v/>
      </c>
      <c r="CQ198" s="2" t="str">
        <f>IF(ISBLANK(Values!E197),"",Values!$B$8)</f>
        <v/>
      </c>
      <c r="CR198" s="2"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 t="str">
        <f>IF(ISBLANK(Values!E197),"","Parts")</f>
        <v/>
      </c>
      <c r="DP198" s="2" t="str">
        <f>IF(ISBLANK(Values!E197),"",Values!$B$31)</f>
        <v/>
      </c>
      <c r="EI198" s="2" t="str">
        <f>IF(ISBLANK(Values!E197),"",Values!$B$31)</f>
        <v/>
      </c>
      <c r="ES198" s="2" t="str">
        <f>IF(ISBLANK(Values!E197),"","Amazon Tellus UPS")</f>
        <v/>
      </c>
      <c r="EV198" s="2" t="str">
        <f>IF(ISBLANK(Values!E197),"","New")</f>
        <v/>
      </c>
      <c r="FE198" s="2" t="str">
        <f>IF(ISBLANK(Values!E197),"","3")</f>
        <v/>
      </c>
      <c r="FH198" s="2" t="str">
        <f>IF(ISBLANK(Values!E197),"","FALSE")</f>
        <v/>
      </c>
      <c r="FI198" s="2" t="str">
        <f>IF(ISBLANK(Values!E197),"","FALSE")</f>
        <v/>
      </c>
      <c r="FJ198" s="2" t="str">
        <f>IF(ISBLANK(Values!E197),"","FALSE")</f>
        <v/>
      </c>
      <c r="FM198" s="2" t="str">
        <f>IF(ISBLANK(Values!E197),"","1")</f>
        <v/>
      </c>
      <c r="FO198" s="28"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 t="str">
        <f>IF(ISBLANK(Values!E198),"",IF(Values!$B$37="EU","computercomponent","computer"))</f>
        <v/>
      </c>
      <c r="B199" s="34" t="str">
        <f>IF(ISBLANK(Values!E198),"",Values!F198)</f>
        <v/>
      </c>
      <c r="C199" s="30" t="str">
        <f>IF(ISBLANK(Values!E198),"","TellusRem")</f>
        <v/>
      </c>
      <c r="D199" s="29" t="str">
        <f>IF(ISBLANK(Values!E198),"",Values!E198)</f>
        <v/>
      </c>
      <c r="E199" s="2" t="str">
        <f>IF(ISBLANK(Values!E198),"","EAN")</f>
        <v/>
      </c>
      <c r="F199" s="28" t="str">
        <f>IF(ISBLANK(Values!E198),"",IF(Values!J198, SUBSTITUTE(Values!$B$1, "{language}", Values!H198) &amp; " " &amp;Values!$B$3,Values!G198 &amp;" "&amp;  Values!$B$2 &amp; " " &amp;Values!$B$3))</f>
        <v/>
      </c>
      <c r="G199" s="30" t="str">
        <f>IF(ISBLANK(Values!E198),"","TellusRem")</f>
        <v/>
      </c>
      <c r="H199" s="2" t="str">
        <f>IF(ISBLANK(Values!E198),"",Values!$B$16)</f>
        <v/>
      </c>
      <c r="I199" s="2" t="str">
        <f>IF(ISBLANK(Values!E198),"","4730574031")</f>
        <v/>
      </c>
      <c r="J199" s="32" t="str">
        <f>IF(ISBLANK(Values!E198),"",Values!F198 &amp; " variations")</f>
        <v/>
      </c>
      <c r="K199" s="28" t="str">
        <f>IF(ISBLANK(Values!E198),"",IF(Values!J198, Values!$B$4, Values!$B$5))</f>
        <v/>
      </c>
      <c r="L199" s="28" t="str">
        <f>IF(ISBLANK(Values!E198),"",Values!$B$18)</f>
        <v/>
      </c>
      <c r="M199" s="28" t="str">
        <f>IF(ISBLANK(Values!E198),"",Values!$M198)</f>
        <v/>
      </c>
      <c r="N199" s="28" t="str">
        <f>IF(ISBLANK(Values!F198),"",Values!$N198)</f>
        <v/>
      </c>
      <c r="O199" s="2" t="str">
        <f>IF(ISBLANK(Values!F198),"",Values!$O198)</f>
        <v/>
      </c>
      <c r="W199" s="30" t="str">
        <f>IF(ISBLANK(Values!E198),"","Child")</f>
        <v/>
      </c>
      <c r="X199" s="30" t="str">
        <f>IF(ISBLANK(Values!E198),"",Values!$B$13)</f>
        <v/>
      </c>
      <c r="Y199" s="32" t="str">
        <f>IF(ISBLANK(Values!E198),"","Size-Color")</f>
        <v/>
      </c>
      <c r="Z199" s="30" t="str">
        <f>IF(ISBLANK(Values!E198),"","variation")</f>
        <v/>
      </c>
      <c r="AA199" s="2" t="str">
        <f>IF(ISBLANK(Values!E198),"",Values!$B$20)</f>
        <v/>
      </c>
      <c r="AB199" s="2" t="str">
        <f>IF(ISBLANK(Values!E198),"",Values!$B$29)</f>
        <v/>
      </c>
      <c r="AI199" s="35" t="str">
        <f>IF(ISBLANK(Values!E198),"",IF(Values!I198,Values!$B$23,Values!$B$33))</f>
        <v/>
      </c>
      <c r="AJ199" s="33"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8" t="str">
        <f>IF(ISBLANK(Values!E198),"",Values!H198)</f>
        <v/>
      </c>
      <c r="BE199" s="2" t="str">
        <f>IF(ISBLANK(Values!E198),"","Professional Audience")</f>
        <v/>
      </c>
      <c r="BF199" s="2" t="str">
        <f>IF(ISBLANK(Values!E198),"","Consumer Audience")</f>
        <v/>
      </c>
      <c r="BG199" s="2" t="str">
        <f>IF(ISBLANK(Values!E198),"","Adults")</f>
        <v/>
      </c>
      <c r="BH199" s="2"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2" t="str">
        <f>IF(ISBLANK(Values!E198),"",Values!$B$7)</f>
        <v/>
      </c>
      <c r="CQ199" s="2" t="str">
        <f>IF(ISBLANK(Values!E198),"",Values!$B$8)</f>
        <v/>
      </c>
      <c r="CR199" s="2"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 t="str">
        <f>IF(ISBLANK(Values!E198),"","Parts")</f>
        <v/>
      </c>
      <c r="DP199" s="2" t="str">
        <f>IF(ISBLANK(Values!E198),"",Values!$B$31)</f>
        <v/>
      </c>
      <c r="EI199" s="2" t="str">
        <f>IF(ISBLANK(Values!E198),"",Values!$B$31)</f>
        <v/>
      </c>
      <c r="ES199" s="2" t="str">
        <f>IF(ISBLANK(Values!E198),"","Amazon Tellus UPS")</f>
        <v/>
      </c>
      <c r="EV199" s="2" t="str">
        <f>IF(ISBLANK(Values!E198),"","New")</f>
        <v/>
      </c>
      <c r="FE199" s="2" t="str">
        <f>IF(ISBLANK(Values!E198),"","3")</f>
        <v/>
      </c>
      <c r="FH199" s="2" t="str">
        <f>IF(ISBLANK(Values!E198),"","FALSE")</f>
        <v/>
      </c>
      <c r="FI199" s="2" t="str">
        <f>IF(ISBLANK(Values!E198),"","FALSE")</f>
        <v/>
      </c>
      <c r="FJ199" s="2" t="str">
        <f>IF(ISBLANK(Values!E198),"","FALSE")</f>
        <v/>
      </c>
      <c r="FM199" s="2" t="str">
        <f>IF(ISBLANK(Values!E198),"","1")</f>
        <v/>
      </c>
      <c r="FO199" s="28"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 t="str">
        <f>IF(ISBLANK(Values!E199),"",IF(Values!$B$37="EU","computercomponent","computer"))</f>
        <v/>
      </c>
      <c r="B200" s="34" t="str">
        <f>IF(ISBLANK(Values!E199),"",Values!F199)</f>
        <v/>
      </c>
      <c r="C200" s="30" t="str">
        <f>IF(ISBLANK(Values!E199),"","TellusRem")</f>
        <v/>
      </c>
      <c r="D200" s="29" t="str">
        <f>IF(ISBLANK(Values!E199),"",Values!E199)</f>
        <v/>
      </c>
      <c r="E200" s="2" t="str">
        <f>IF(ISBLANK(Values!E199),"","EAN")</f>
        <v/>
      </c>
      <c r="F200" s="28" t="str">
        <f>IF(ISBLANK(Values!E199),"",IF(Values!J199, SUBSTITUTE(Values!$B$1, "{language}", Values!H199) &amp; " " &amp;Values!$B$3,Values!G199 &amp;" "&amp;  Values!$B$2 &amp; " " &amp;Values!$B$3))</f>
        <v/>
      </c>
      <c r="G200" s="30" t="str">
        <f>IF(ISBLANK(Values!E199),"","TellusRem")</f>
        <v/>
      </c>
      <c r="H200" s="2" t="str">
        <f>IF(ISBLANK(Values!E199),"",Values!$B$16)</f>
        <v/>
      </c>
      <c r="I200" s="2" t="str">
        <f>IF(ISBLANK(Values!E199),"","4730574031")</f>
        <v/>
      </c>
      <c r="J200" s="32" t="str">
        <f>IF(ISBLANK(Values!E199),"",Values!F199 &amp; " variations")</f>
        <v/>
      </c>
      <c r="K200" s="28" t="str">
        <f>IF(ISBLANK(Values!E199),"",IF(Values!J199, Values!$B$4, Values!$B$5))</f>
        <v/>
      </c>
      <c r="L200" s="28" t="str">
        <f>IF(ISBLANK(Values!E199),"",Values!$B$18)</f>
        <v/>
      </c>
      <c r="M200" s="28" t="str">
        <f>IF(ISBLANK(Values!E199),"",Values!$M199)</f>
        <v/>
      </c>
      <c r="N200" s="28" t="str">
        <f>IF(ISBLANK(Values!F199),"",Values!$N199)</f>
        <v/>
      </c>
      <c r="O200" s="2" t="str">
        <f>IF(ISBLANK(Values!F199),"",Values!$O199)</f>
        <v/>
      </c>
      <c r="W200" s="30" t="str">
        <f>IF(ISBLANK(Values!E199),"","Child")</f>
        <v/>
      </c>
      <c r="X200" s="30" t="str">
        <f>IF(ISBLANK(Values!E199),"",Values!$B$13)</f>
        <v/>
      </c>
      <c r="Y200" s="32" t="str">
        <f>IF(ISBLANK(Values!E199),"","Size-Color")</f>
        <v/>
      </c>
      <c r="Z200" s="30" t="str">
        <f>IF(ISBLANK(Values!E199),"","variation")</f>
        <v/>
      </c>
      <c r="AA200" s="2" t="str">
        <f>IF(ISBLANK(Values!E199),"",Values!$B$20)</f>
        <v/>
      </c>
      <c r="AB200" s="2" t="str">
        <f>IF(ISBLANK(Values!E199),"",Values!$B$29)</f>
        <v/>
      </c>
      <c r="AI200" s="35" t="str">
        <f>IF(ISBLANK(Values!E199),"",IF(Values!I199,Values!$B$23,Values!$B$33))</f>
        <v/>
      </c>
      <c r="AJ200" s="33"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8" t="str">
        <f>IF(ISBLANK(Values!E199),"",Values!H199)</f>
        <v/>
      </c>
      <c r="BE200" s="2" t="str">
        <f>IF(ISBLANK(Values!E199),"","Professional Audience")</f>
        <v/>
      </c>
      <c r="BF200" s="2" t="str">
        <f>IF(ISBLANK(Values!E199),"","Consumer Audience")</f>
        <v/>
      </c>
      <c r="BG200" s="2" t="str">
        <f>IF(ISBLANK(Values!E199),"","Adults")</f>
        <v/>
      </c>
      <c r="BH200" s="2"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2" t="str">
        <f>IF(ISBLANK(Values!E199),"",Values!$B$7)</f>
        <v/>
      </c>
      <c r="CQ200" s="2" t="str">
        <f>IF(ISBLANK(Values!E199),"",Values!$B$8)</f>
        <v/>
      </c>
      <c r="CR200" s="2"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 t="str">
        <f>IF(ISBLANK(Values!E199),"","Parts")</f>
        <v/>
      </c>
      <c r="DP200" s="2" t="str">
        <f>IF(ISBLANK(Values!E199),"",Values!$B$31)</f>
        <v/>
      </c>
      <c r="EI200" s="2" t="str">
        <f>IF(ISBLANK(Values!E199),"",Values!$B$31)</f>
        <v/>
      </c>
      <c r="ES200" s="2" t="str">
        <f>IF(ISBLANK(Values!E199),"","Amazon Tellus UPS")</f>
        <v/>
      </c>
      <c r="EV200" s="2" t="str">
        <f>IF(ISBLANK(Values!E199),"","New")</f>
        <v/>
      </c>
      <c r="FE200" s="2" t="str">
        <f>IF(ISBLANK(Values!E199),"","3")</f>
        <v/>
      </c>
      <c r="FH200" s="2" t="str">
        <f>IF(ISBLANK(Values!E199),"","FALSE")</f>
        <v/>
      </c>
      <c r="FI200" s="2" t="str">
        <f>IF(ISBLANK(Values!E199),"","FALSE")</f>
        <v/>
      </c>
      <c r="FJ200" s="2" t="str">
        <f>IF(ISBLANK(Values!E199),"","FALSE")</f>
        <v/>
      </c>
      <c r="FM200" s="2" t="str">
        <f>IF(ISBLANK(Values!E199),"","1")</f>
        <v/>
      </c>
      <c r="FO200" s="28"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 t="str">
        <f>IF(ISBLANK(Values!E200),"",IF(Values!$B$37="EU","computercomponent","computer"))</f>
        <v/>
      </c>
      <c r="B201" s="34" t="str">
        <f>IF(ISBLANK(Values!E200),"",Values!F200)</f>
        <v/>
      </c>
      <c r="C201" s="30" t="str">
        <f>IF(ISBLANK(Values!E200),"","TellusRem")</f>
        <v/>
      </c>
      <c r="D201" s="29" t="str">
        <f>IF(ISBLANK(Values!E200),"",Values!E200)</f>
        <v/>
      </c>
      <c r="E201" s="2" t="str">
        <f>IF(ISBLANK(Values!E200),"","EAN")</f>
        <v/>
      </c>
      <c r="F201" s="28" t="str">
        <f>IF(ISBLANK(Values!E200),"",IF(Values!J200, SUBSTITUTE(Values!$B$1, "{language}", Values!H200) &amp; " " &amp;Values!$B$3,Values!G200 &amp;" "&amp;  Values!$B$2 &amp; " " &amp;Values!$B$3))</f>
        <v/>
      </c>
      <c r="G201" s="30" t="str">
        <f>IF(ISBLANK(Values!E200),"","TellusRem")</f>
        <v/>
      </c>
      <c r="H201" s="2" t="str">
        <f>IF(ISBLANK(Values!E200),"",Values!$B$16)</f>
        <v/>
      </c>
      <c r="I201" s="2" t="str">
        <f>IF(ISBLANK(Values!E200),"","4730574031")</f>
        <v/>
      </c>
      <c r="J201" s="32" t="str">
        <f>IF(ISBLANK(Values!E200),"",Values!F200 &amp; " variations")</f>
        <v/>
      </c>
      <c r="K201" s="28" t="str">
        <f>IF(ISBLANK(Values!E200),"",IF(Values!J200, Values!$B$4, Values!$B$5))</f>
        <v/>
      </c>
      <c r="L201" s="28" t="str">
        <f>IF(ISBLANK(Values!E200),"",Values!$B$18)</f>
        <v/>
      </c>
      <c r="M201" s="28" t="str">
        <f>IF(ISBLANK(Values!E200),"",Values!$M200)</f>
        <v/>
      </c>
      <c r="N201" s="28" t="str">
        <f>IF(ISBLANK(Values!F200),"",Values!$N200)</f>
        <v/>
      </c>
      <c r="O201" s="2" t="str">
        <f>IF(ISBLANK(Values!F200),"",Values!$O200)</f>
        <v/>
      </c>
      <c r="W201" s="30" t="str">
        <f>IF(ISBLANK(Values!E200),"","Child")</f>
        <v/>
      </c>
      <c r="X201" s="30" t="str">
        <f>IF(ISBLANK(Values!E200),"",Values!$B$13)</f>
        <v/>
      </c>
      <c r="Y201" s="32" t="str">
        <f>IF(ISBLANK(Values!E200),"","Size-Color")</f>
        <v/>
      </c>
      <c r="Z201" s="30" t="str">
        <f>IF(ISBLANK(Values!E200),"","variation")</f>
        <v/>
      </c>
      <c r="AA201" s="2" t="str">
        <f>IF(ISBLANK(Values!E200),"",Values!$B$20)</f>
        <v/>
      </c>
      <c r="AB201" s="2" t="str">
        <f>IF(ISBLANK(Values!E200),"",Values!$B$29)</f>
        <v/>
      </c>
      <c r="AI201" s="35" t="str">
        <f>IF(ISBLANK(Values!E200),"",IF(Values!I200,Values!$B$23,Values!$B$33))</f>
        <v/>
      </c>
      <c r="AJ201" s="33"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8" t="str">
        <f>IF(ISBLANK(Values!E200),"",Values!H200)</f>
        <v/>
      </c>
      <c r="BE201" s="2" t="str">
        <f>IF(ISBLANK(Values!E200),"","Professional Audience")</f>
        <v/>
      </c>
      <c r="BF201" s="2" t="str">
        <f>IF(ISBLANK(Values!E200),"","Consumer Audience")</f>
        <v/>
      </c>
      <c r="BG201" s="2" t="str">
        <f>IF(ISBLANK(Values!E200),"","Adults")</f>
        <v/>
      </c>
      <c r="BH201" s="2"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2" t="str">
        <f>IF(ISBLANK(Values!E200),"",Values!$B$7)</f>
        <v/>
      </c>
      <c r="CQ201" s="2" t="str">
        <f>IF(ISBLANK(Values!E200),"",Values!$B$8)</f>
        <v/>
      </c>
      <c r="CR201" s="2"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 t="str">
        <f>IF(ISBLANK(Values!E200),"","Parts")</f>
        <v/>
      </c>
      <c r="DP201" s="2" t="str">
        <f>IF(ISBLANK(Values!E200),"",Values!$B$31)</f>
        <v/>
      </c>
      <c r="EI201" s="2" t="str">
        <f>IF(ISBLANK(Values!E200),"",Values!$B$31)</f>
        <v/>
      </c>
      <c r="ES201" s="2" t="str">
        <f>IF(ISBLANK(Values!E200),"","Amazon Tellus UPS")</f>
        <v/>
      </c>
      <c r="EV201" s="2" t="str">
        <f>IF(ISBLANK(Values!E200),"","New")</f>
        <v/>
      </c>
      <c r="FE201" s="2" t="str">
        <f>IF(ISBLANK(Values!E200),"","3")</f>
        <v/>
      </c>
      <c r="FH201" s="2" t="str">
        <f>IF(ISBLANK(Values!E200),"","FALSE")</f>
        <v/>
      </c>
      <c r="FI201" s="2" t="str">
        <f>IF(ISBLANK(Values!E200),"","FALSE")</f>
        <v/>
      </c>
      <c r="FJ201" s="2" t="str">
        <f>IF(ISBLANK(Values!E200),"","FALSE")</f>
        <v/>
      </c>
      <c r="FM201" s="2" t="str">
        <f>IF(ISBLANK(Values!E200),"","1")</f>
        <v/>
      </c>
      <c r="FO201" s="28"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 t="str">
        <f>IF(ISBLANK(Values!E201),"",IF(Values!$B$37="EU","computercomponent","computer"))</f>
        <v/>
      </c>
      <c r="B202" s="34" t="str">
        <f>IF(ISBLANK(Values!E201),"",Values!F201)</f>
        <v/>
      </c>
      <c r="C202" s="30" t="str">
        <f>IF(ISBLANK(Values!E201),"","TellusRem")</f>
        <v/>
      </c>
      <c r="D202" s="29" t="str">
        <f>IF(ISBLANK(Values!E201),"",Values!E201)</f>
        <v/>
      </c>
      <c r="E202" s="2" t="str">
        <f>IF(ISBLANK(Values!E201),"","EAN")</f>
        <v/>
      </c>
      <c r="F202" s="28" t="str">
        <f>IF(ISBLANK(Values!E201),"",IF(Values!J201, SUBSTITUTE(Values!$B$1, "{language}", Values!H201) &amp; " " &amp;Values!$B$3,Values!G201 &amp;" "&amp;  Values!$B$2 &amp; " " &amp;Values!$B$3))</f>
        <v/>
      </c>
      <c r="G202" s="30" t="str">
        <f>IF(ISBLANK(Values!E201),"","TellusRem")</f>
        <v/>
      </c>
      <c r="H202" s="2" t="str">
        <f>IF(ISBLANK(Values!E201),"",Values!$B$16)</f>
        <v/>
      </c>
      <c r="I202" s="2" t="str">
        <f>IF(ISBLANK(Values!E201),"","4730574031")</f>
        <v/>
      </c>
      <c r="J202" s="32" t="str">
        <f>IF(ISBLANK(Values!E201),"",Values!F201 &amp; " variations")</f>
        <v/>
      </c>
      <c r="K202" s="28" t="str">
        <f>IF(ISBLANK(Values!E201),"",IF(Values!J201, Values!$B$4, Values!$B$5))</f>
        <v/>
      </c>
      <c r="L202" s="28" t="str">
        <f>IF(ISBLANK(Values!E201),"",Values!$B$18)</f>
        <v/>
      </c>
      <c r="M202" s="28" t="str">
        <f>IF(ISBLANK(Values!E201),"",Values!$M201)</f>
        <v/>
      </c>
      <c r="N202" s="28" t="str">
        <f>IF(ISBLANK(Values!F201),"",Values!$N201)</f>
        <v/>
      </c>
      <c r="O202" s="2" t="str">
        <f>IF(ISBLANK(Values!F201),"",Values!$O201)</f>
        <v/>
      </c>
      <c r="W202" s="30" t="str">
        <f>IF(ISBLANK(Values!E201),"","Child")</f>
        <v/>
      </c>
      <c r="X202" s="30" t="str">
        <f>IF(ISBLANK(Values!E201),"",Values!$B$13)</f>
        <v/>
      </c>
      <c r="Y202" s="32" t="str">
        <f>IF(ISBLANK(Values!E201),"","Size-Color")</f>
        <v/>
      </c>
      <c r="Z202" s="30" t="str">
        <f>IF(ISBLANK(Values!E201),"","variation")</f>
        <v/>
      </c>
      <c r="AA202" s="2" t="str">
        <f>IF(ISBLANK(Values!E201),"",Values!$B$20)</f>
        <v/>
      </c>
      <c r="AB202" s="2" t="str">
        <f>IF(ISBLANK(Values!E201),"",Values!$B$29)</f>
        <v/>
      </c>
      <c r="AI202" s="35" t="str">
        <f>IF(ISBLANK(Values!E201),"",IF(Values!I201,Values!$B$23,Values!$B$33))</f>
        <v/>
      </c>
      <c r="AJ202" s="33"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8" t="str">
        <f>IF(ISBLANK(Values!E201),"",Values!H201)</f>
        <v/>
      </c>
      <c r="BE202" s="2" t="str">
        <f>IF(ISBLANK(Values!E201),"","Professional Audience")</f>
        <v/>
      </c>
      <c r="BF202" s="2" t="str">
        <f>IF(ISBLANK(Values!E201),"","Consumer Audience")</f>
        <v/>
      </c>
      <c r="BG202" s="2" t="str">
        <f>IF(ISBLANK(Values!E201),"","Adults")</f>
        <v/>
      </c>
      <c r="BH202" s="2"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2" t="str">
        <f>IF(ISBLANK(Values!E201),"",Values!$B$7)</f>
        <v/>
      </c>
      <c r="CQ202" s="2" t="str">
        <f>IF(ISBLANK(Values!E201),"",Values!$B$8)</f>
        <v/>
      </c>
      <c r="CR202" s="2"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 t="str">
        <f>IF(ISBLANK(Values!E201),"","Parts")</f>
        <v/>
      </c>
      <c r="DP202" s="2" t="str">
        <f>IF(ISBLANK(Values!E201),"",Values!$B$31)</f>
        <v/>
      </c>
      <c r="EI202" s="2" t="str">
        <f>IF(ISBLANK(Values!E201),"",Values!$B$31)</f>
        <v/>
      </c>
      <c r="ES202" s="2" t="str">
        <f>IF(ISBLANK(Values!E201),"","Amazon Tellus UPS")</f>
        <v/>
      </c>
      <c r="EV202" s="2" t="str">
        <f>IF(ISBLANK(Values!E201),"","New")</f>
        <v/>
      </c>
      <c r="FE202" s="2" t="str">
        <f>IF(ISBLANK(Values!E201),"","3")</f>
        <v/>
      </c>
      <c r="FH202" s="2" t="str">
        <f>IF(ISBLANK(Values!E201),"","FALSE")</f>
        <v/>
      </c>
      <c r="FI202" s="2" t="str">
        <f>IF(ISBLANK(Values!E201),"","FALSE")</f>
        <v/>
      </c>
      <c r="FJ202" s="2" t="str">
        <f>IF(ISBLANK(Values!E201),"","FALSE")</f>
        <v/>
      </c>
      <c r="FM202" s="2" t="str">
        <f>IF(ISBLANK(Values!E201),"","1")</f>
        <v/>
      </c>
      <c r="FO202" s="28"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 t="str">
        <f>IF(ISBLANK(Values!E202),"",IF(Values!$B$37="EU","computercomponent","computer"))</f>
        <v/>
      </c>
      <c r="B203" s="34" t="str">
        <f>IF(ISBLANK(Values!E202),"",Values!F202)</f>
        <v/>
      </c>
      <c r="C203" s="30" t="str">
        <f>IF(ISBLANK(Values!E202),"","TellusRem")</f>
        <v/>
      </c>
      <c r="D203" s="29" t="str">
        <f>IF(ISBLANK(Values!E202),"",Values!E202)</f>
        <v/>
      </c>
      <c r="E203" s="2" t="str">
        <f>IF(ISBLANK(Values!E202),"","EAN")</f>
        <v/>
      </c>
      <c r="F203" s="28" t="str">
        <f>IF(ISBLANK(Values!E202),"",IF(Values!J202, SUBSTITUTE(Values!$B$1, "{language}", Values!H202) &amp; " " &amp;Values!$B$3,Values!G202 &amp;" "&amp;  Values!$B$2 &amp; " " &amp;Values!$B$3))</f>
        <v/>
      </c>
      <c r="G203" s="30" t="str">
        <f>IF(ISBLANK(Values!E202),"","TellusRem")</f>
        <v/>
      </c>
      <c r="H203" s="2" t="str">
        <f>IF(ISBLANK(Values!E202),"",Values!$B$16)</f>
        <v/>
      </c>
      <c r="I203" s="2" t="str">
        <f>IF(ISBLANK(Values!E202),"","4730574031")</f>
        <v/>
      </c>
      <c r="J203" s="32" t="str">
        <f>IF(ISBLANK(Values!E202),"",Values!F202 &amp; " variations")</f>
        <v/>
      </c>
      <c r="K203" s="28" t="str">
        <f>IF(ISBLANK(Values!E202),"",IF(Values!J202, Values!$B$4, Values!$B$5))</f>
        <v/>
      </c>
      <c r="L203" s="28" t="str">
        <f>IF(ISBLANK(Values!E202),"",Values!$B$18)</f>
        <v/>
      </c>
      <c r="M203" s="28" t="str">
        <f>IF(ISBLANK(Values!E202),"",Values!$M202)</f>
        <v/>
      </c>
      <c r="N203" s="28" t="str">
        <f>IF(ISBLANK(Values!F202),"",Values!$N202)</f>
        <v/>
      </c>
      <c r="O203" s="2" t="str">
        <f>IF(ISBLANK(Values!F202),"",Values!$O202)</f>
        <v/>
      </c>
      <c r="W203" s="30" t="str">
        <f>IF(ISBLANK(Values!E202),"","Child")</f>
        <v/>
      </c>
      <c r="X203" s="30" t="str">
        <f>IF(ISBLANK(Values!E202),"",Values!$B$13)</f>
        <v/>
      </c>
      <c r="Y203" s="32" t="str">
        <f>IF(ISBLANK(Values!E202),"","Size-Color")</f>
        <v/>
      </c>
      <c r="Z203" s="30" t="str">
        <f>IF(ISBLANK(Values!E202),"","variation")</f>
        <v/>
      </c>
      <c r="AA203" s="2" t="str">
        <f>IF(ISBLANK(Values!E202),"",Values!$B$20)</f>
        <v/>
      </c>
      <c r="AB203" s="2" t="str">
        <f>IF(ISBLANK(Values!E202),"",Values!$B$29)</f>
        <v/>
      </c>
      <c r="AI203" s="35" t="str">
        <f>IF(ISBLANK(Values!E202),"",IF(Values!I202,Values!$B$23,Values!$B$33))</f>
        <v/>
      </c>
      <c r="AJ203" s="33"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8" t="str">
        <f>IF(ISBLANK(Values!E202),"",Values!H202)</f>
        <v/>
      </c>
      <c r="BE203" s="2" t="str">
        <f>IF(ISBLANK(Values!E202),"","Professional Audience")</f>
        <v/>
      </c>
      <c r="BF203" s="2" t="str">
        <f>IF(ISBLANK(Values!E202),"","Consumer Audience")</f>
        <v/>
      </c>
      <c r="BG203" s="2" t="str">
        <f>IF(ISBLANK(Values!E202),"","Adults")</f>
        <v/>
      </c>
      <c r="BH203" s="2"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2" t="str">
        <f>IF(ISBLANK(Values!E202),"",Values!$B$7)</f>
        <v/>
      </c>
      <c r="CQ203" s="2" t="str">
        <f>IF(ISBLANK(Values!E202),"",Values!$B$8)</f>
        <v/>
      </c>
      <c r="CR203" s="2"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 t="str">
        <f>IF(ISBLANK(Values!E202),"","Parts")</f>
        <v/>
      </c>
      <c r="DP203" s="2" t="str">
        <f>IF(ISBLANK(Values!E202),"",Values!$B$31)</f>
        <v/>
      </c>
      <c r="EI203" s="2" t="str">
        <f>IF(ISBLANK(Values!E202),"",Values!$B$31)</f>
        <v/>
      </c>
      <c r="ES203" s="2" t="str">
        <f>IF(ISBLANK(Values!E202),"","Amazon Tellus UPS")</f>
        <v/>
      </c>
      <c r="EV203" s="2" t="str">
        <f>IF(ISBLANK(Values!E202),"","New")</f>
        <v/>
      </c>
      <c r="FE203" s="2" t="str">
        <f>IF(ISBLANK(Values!E202),"","3")</f>
        <v/>
      </c>
      <c r="FH203" s="2" t="str">
        <f>IF(ISBLANK(Values!E202),"","FALSE")</f>
        <v/>
      </c>
      <c r="FI203" s="2" t="str">
        <f>IF(ISBLANK(Values!E202),"","FALSE")</f>
        <v/>
      </c>
      <c r="FJ203" s="2" t="str">
        <f>IF(ISBLANK(Values!E202),"","FALSE")</f>
        <v/>
      </c>
      <c r="FM203" s="2" t="str">
        <f>IF(ISBLANK(Values!E202),"","1")</f>
        <v/>
      </c>
      <c r="FO203" s="28"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 t="str">
        <f>IF(ISBLANK(Values!E203),"",IF(Values!$B$37="EU","computercomponent","computer"))</f>
        <v/>
      </c>
      <c r="B204" s="34" t="str">
        <f>IF(ISBLANK(Values!E203),"",Values!F203)</f>
        <v/>
      </c>
      <c r="C204" s="30" t="str">
        <f>IF(ISBLANK(Values!E203),"","TellusRem")</f>
        <v/>
      </c>
      <c r="D204" s="29" t="str">
        <f>IF(ISBLANK(Values!E203),"",Values!E203)</f>
        <v/>
      </c>
      <c r="E204" s="2" t="str">
        <f>IF(ISBLANK(Values!E203),"","EAN")</f>
        <v/>
      </c>
      <c r="F204" s="28" t="str">
        <f>IF(ISBLANK(Values!E203),"",IF(Values!J203, SUBSTITUTE(Values!$B$1, "{language}", Values!H203) &amp; " " &amp;Values!$B$3,Values!G203 &amp;" "&amp;  Values!$B$2 &amp; " " &amp;Values!$B$3))</f>
        <v/>
      </c>
      <c r="G204" s="30" t="str">
        <f>IF(ISBLANK(Values!E203),"","TellusRem")</f>
        <v/>
      </c>
      <c r="H204" s="2" t="str">
        <f>IF(ISBLANK(Values!E203),"",Values!$B$16)</f>
        <v/>
      </c>
      <c r="I204" s="2" t="str">
        <f>IF(ISBLANK(Values!E203),"","4730574031")</f>
        <v/>
      </c>
      <c r="J204" s="32" t="str">
        <f>IF(ISBLANK(Values!E203),"",Values!F203 &amp; " variations")</f>
        <v/>
      </c>
      <c r="K204" s="28" t="str">
        <f>IF(ISBLANK(Values!E203),"",IF(Values!J203, Values!$B$4, Values!$B$5))</f>
        <v/>
      </c>
      <c r="L204" s="28" t="str">
        <f>IF(ISBLANK(Values!E203),"",Values!$B$18)</f>
        <v/>
      </c>
      <c r="M204" s="28" t="str">
        <f>IF(ISBLANK(Values!E203),"",Values!$M203)</f>
        <v/>
      </c>
      <c r="N204" s="28" t="str">
        <f>IF(ISBLANK(Values!F203),"",Values!$N203)</f>
        <v/>
      </c>
      <c r="O204" s="2" t="str">
        <f>IF(ISBLANK(Values!F203),"",Values!$O203)</f>
        <v/>
      </c>
      <c r="W204" s="30" t="str">
        <f>IF(ISBLANK(Values!E203),"","Child")</f>
        <v/>
      </c>
      <c r="X204" s="30" t="str">
        <f>IF(ISBLANK(Values!E203),"",Values!$B$13)</f>
        <v/>
      </c>
      <c r="Y204" s="32" t="str">
        <f>IF(ISBLANK(Values!E203),"","Size-Color")</f>
        <v/>
      </c>
      <c r="Z204" s="30" t="str">
        <f>IF(ISBLANK(Values!E203),"","variation")</f>
        <v/>
      </c>
      <c r="AA204" s="2" t="str">
        <f>IF(ISBLANK(Values!E203),"",Values!$B$20)</f>
        <v/>
      </c>
      <c r="AB204" s="2" t="str">
        <f>IF(ISBLANK(Values!E203),"",Values!$B$29)</f>
        <v/>
      </c>
      <c r="AI204" s="35" t="str">
        <f>IF(ISBLANK(Values!E203),"",IF(Values!I203,Values!$B$23,Values!$B$33))</f>
        <v/>
      </c>
      <c r="AJ204" s="33"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8" t="str">
        <f>IF(ISBLANK(Values!E203),"",Values!H203)</f>
        <v/>
      </c>
      <c r="BE204" s="2" t="str">
        <f>IF(ISBLANK(Values!E203),"","Professional Audience")</f>
        <v/>
      </c>
      <c r="BF204" s="2" t="str">
        <f>IF(ISBLANK(Values!E203),"","Consumer Audience")</f>
        <v/>
      </c>
      <c r="BG204" s="2" t="str">
        <f>IF(ISBLANK(Values!E203),"","Adults")</f>
        <v/>
      </c>
      <c r="BH204" s="2"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2" t="str">
        <f>IF(ISBLANK(Values!E203),"",Values!$B$7)</f>
        <v/>
      </c>
      <c r="CQ204" s="2" t="str">
        <f>IF(ISBLANK(Values!E203),"",Values!$B$8)</f>
        <v/>
      </c>
      <c r="CR204" s="2"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 t="str">
        <f>IF(ISBLANK(Values!E203),"","Parts")</f>
        <v/>
      </c>
      <c r="DP204" s="2" t="str">
        <f>IF(ISBLANK(Values!E203),"",Values!$B$31)</f>
        <v/>
      </c>
      <c r="EI204" s="2" t="str">
        <f>IF(ISBLANK(Values!E203),"",Values!$B$31)</f>
        <v/>
      </c>
      <c r="ES204" s="2" t="str">
        <f>IF(ISBLANK(Values!E203),"","Amazon Tellus UPS")</f>
        <v/>
      </c>
      <c r="EV204" s="2" t="str">
        <f>IF(ISBLANK(Values!E203),"","New")</f>
        <v/>
      </c>
      <c r="FE204" s="2" t="str">
        <f>IF(ISBLANK(Values!E203),"","3")</f>
        <v/>
      </c>
      <c r="FH204" s="2" t="str">
        <f>IF(ISBLANK(Values!E203),"","FALSE")</f>
        <v/>
      </c>
      <c r="FI204" s="2" t="str">
        <f>IF(ISBLANK(Values!E203),"","FALSE")</f>
        <v/>
      </c>
      <c r="FJ204" s="2" t="str">
        <f>IF(ISBLANK(Values!E203),"","FALSE")</f>
        <v/>
      </c>
      <c r="FM204" s="2" t="str">
        <f>IF(ISBLANK(Values!E203),"","1")</f>
        <v/>
      </c>
      <c r="FO204" s="28"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F205" s="28" t="str">
        <f>IF(ISBLANK(Values!E204),"",IF(Values!J204, SUBSTITUTE(Values!$B$1, "{language}", Values!H204) &amp; " " &amp;Values!$B$3,Values!G204 &amp;" "&amp;  Values!$B$2 &amp; " " &amp;Values!$B$3))</f>
        <v/>
      </c>
      <c r="AJ205" s="33"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row>
    <row r="206" spans="1:178" x14ac:dyDescent="0.2">
      <c r="F206" s="28" t="str">
        <f>IF(ISBLANK(Values!E205),"",IF(Values!J205, SUBSTITUTE(Values!$B$1, "{language}", Values!H205) &amp; " " &amp;Values!$B$3,Values!G205 &amp;" "&amp;  Values!$B$2 &amp; " " &amp;Values!$B$3))</f>
        <v/>
      </c>
      <c r="AJ206" s="33"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row>
    <row r="207" spans="1:178" x14ac:dyDescent="0.2">
      <c r="F207" s="28" t="str">
        <f>IF(ISBLANK(Values!E206),"",IF(Values!J206, SUBSTITUTE(Values!$B$1, "{language}", Values!H206) &amp; " " &amp;Values!$B$3,Values!G206 &amp;" "&amp;  Values!$B$2 &amp; " " &amp;Values!$B$3))</f>
        <v/>
      </c>
      <c r="AJ207" s="33"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row>
    <row r="208" spans="1:178" x14ac:dyDescent="0.2">
      <c r="F208" s="28" t="str">
        <f>IF(ISBLANK(Values!E207),"",IF(Values!J207, SUBSTITUTE(Values!$B$1, "{language}", Values!H207) &amp; " " &amp;Values!$B$3,Values!G207 &amp;" "&amp;  Values!$B$2 &amp; " " &amp;Values!$B$3))</f>
        <v/>
      </c>
      <c r="AJ208" s="33"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row>
    <row r="209" spans="6:39" x14ac:dyDescent="0.2">
      <c r="F209" s="28" t="str">
        <f>IF(ISBLANK(Values!E208),"",IF(Values!J208, SUBSTITUTE(Values!$B$1, "{language}", Values!H208) &amp; " " &amp;Values!$B$3,Values!G208 &amp;" "&amp;  Values!$B$2 &amp; " " &amp;Values!$B$3))</f>
        <v/>
      </c>
      <c r="AJ209" s="33"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row>
    <row r="210" spans="6:39" x14ac:dyDescent="0.2">
      <c r="F210" s="28" t="str">
        <f>IF(ISBLANK(Values!E209),"",IF(Values!J209, SUBSTITUTE(Values!$B$1, "{language}", Values!H209) &amp; " " &amp;Values!$B$3,Values!G209 &amp;" "&amp;  Values!$B$2 &amp; " " &amp;Values!$B$3))</f>
        <v/>
      </c>
      <c r="AJ210" s="33"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row>
    <row r="211" spans="6:39" x14ac:dyDescent="0.2">
      <c r="F211" s="28" t="str">
        <f>IF(ISBLANK(Values!E210),"",IF(Values!J210, SUBSTITUTE(Values!$B$1, "{language}", Values!H210) &amp; " " &amp;Values!$B$3,Values!G210 &amp;" "&amp;  Values!$B$2 &amp; " " &amp;Values!$B$3))</f>
        <v/>
      </c>
      <c r="AJ211" s="33"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row>
    <row r="212" spans="6:39" x14ac:dyDescent="0.2">
      <c r="F212" s="28" t="str">
        <f>IF(ISBLANK(Values!E211),"",IF(Values!J211, SUBSTITUTE(Values!$B$1, "{language}", Values!H211) &amp; " " &amp;Values!$B$3,Values!G211 &amp;" "&amp;  Values!$B$2 &amp; " " &amp;Values!$B$3))</f>
        <v/>
      </c>
      <c r="AJ212" s="33"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row>
    <row r="213" spans="6:39" x14ac:dyDescent="0.2">
      <c r="F213" s="28" t="str">
        <f>IF(ISBLANK(Values!E212),"",IF(Values!J212, SUBSTITUTE(Values!$B$1, "{language}", Values!H212) &amp; " " &amp;Values!$B$3,Values!G212 &amp;" "&amp;  Values!$B$2 &amp; " " &amp;Values!$B$3))</f>
        <v/>
      </c>
      <c r="AJ213" s="33"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row>
    <row r="214" spans="6:39" x14ac:dyDescent="0.2">
      <c r="F214" s="28" t="str">
        <f>IF(ISBLANK(Values!E213),"",IF(Values!J213, SUBSTITUTE(Values!$B$1, "{language}", Values!H213) &amp; " " &amp;Values!$B$3,Values!G213 &amp;" "&amp;  Values!$B$2 &amp; " " &amp;Values!$B$3))</f>
        <v/>
      </c>
      <c r="AJ214" s="33" t="str">
        <f>IF(ISBLANK(Values!E213),"","👉 "&amp;Values!H213&amp; " "&amp;Values!$B$24 &amp;" "&amp;Values!$B$3)</f>
        <v/>
      </c>
      <c r="AL214" s="2" t="str">
        <f>IF(ISBLANK(Values!E213),"",SUBSTITUTE(SUBSTITUTE(IF(Values!$J213, Values!$B$26, Values!$B$33), "{language}", Values!$H213), "{flag}", INDEX(options!$E$1:$E$20, Values!$V213)))</f>
        <v/>
      </c>
    </row>
    <row r="215" spans="6:39" x14ac:dyDescent="0.2">
      <c r="F215" s="28" t="str">
        <f>IF(ISBLANK(Values!E214),"",IF(Values!J214, SUBSTITUTE(Values!$B$1, "{language}", Values!H214) &amp; " " &amp;Values!$B$3,Values!G214 &amp;" "&amp;  Values!$B$2 &amp; " " &amp;Values!$B$3))</f>
        <v/>
      </c>
      <c r="AJ215" s="33" t="str">
        <f>IF(ISBLANK(Values!E214),"","👉 "&amp;Values!H214&amp; " "&amp;Values!$B$24 &amp;" "&amp;Values!$B$3)</f>
        <v/>
      </c>
      <c r="AL215" s="2" t="str">
        <f>IF(ISBLANK(Values!E214),"",SUBSTITUTE(SUBSTITUTE(IF(Values!$J214, Values!$B$26, Values!$B$33), "{language}", Values!$H214), "{flag}", INDEX(options!$E$1:$E$20, Values!$V214)))</f>
        <v/>
      </c>
    </row>
    <row r="216" spans="6:39" x14ac:dyDescent="0.2">
      <c r="F216" s="28" t="str">
        <f>IF(ISBLANK(Values!E215),"",IF(Values!J215, SUBSTITUTE(Values!$B$1, "{language}", Values!H215) &amp; " " &amp;Values!$B$3,Values!G215 &amp;" "&amp;  Values!$B$2 &amp; " " &amp;Values!$B$3))</f>
        <v/>
      </c>
      <c r="AJ216" s="33" t="str">
        <f>IF(ISBLANK(Values!E215),"","👉 "&amp;Values!H215&amp; " "&amp;Values!$B$24 &amp;" "&amp;Values!$B$3)</f>
        <v/>
      </c>
      <c r="AL216" s="2" t="str">
        <f>IF(ISBLANK(Values!E215),"",SUBSTITUTE(SUBSTITUTE(IF(Values!$J215, Values!$B$26, Values!$B$33), "{language}", Values!$H215), "{flag}", INDEX(options!$E$1:$E$20, Values!$V215)))</f>
        <v/>
      </c>
    </row>
    <row r="217" spans="6:39" x14ac:dyDescent="0.2">
      <c r="F217" s="28" t="str">
        <f>IF(ISBLANK(Values!E216),"",IF(Values!J216, SUBSTITUTE(Values!$B$1, "{language}", Values!H216) &amp; " " &amp;Values!$B$3,Values!G216 &amp;" "&amp;  Values!$B$2 &amp; " " &amp;Values!$B$3))</f>
        <v/>
      </c>
      <c r="AJ217" s="33" t="str">
        <f>IF(ISBLANK(Values!E216),"","👉 "&amp;Values!H216&amp; " "&amp;Values!$B$24 &amp;" "&amp;Values!$B$3)</f>
        <v/>
      </c>
      <c r="AL217" s="2" t="str">
        <f>IF(ISBLANK(Values!E216),"",SUBSTITUTE(SUBSTITUTE(IF(Values!$J216, Values!$B$26, Values!$B$33), "{language}", Values!$H216), "{flag}", INDEX(options!$E$1:$E$20, Values!$V216)))</f>
        <v/>
      </c>
    </row>
    <row r="218" spans="6:39" x14ac:dyDescent="0.2">
      <c r="F218" s="28" t="str">
        <f>IF(ISBLANK(Values!E217),"",IF(Values!J217, SUBSTITUTE(Values!$B$1, "{language}", Values!H217) &amp; " " &amp;Values!$B$3,Values!G217 &amp;" "&amp;  Values!$B$2 &amp; " " &amp;Values!$B$3))</f>
        <v/>
      </c>
      <c r="AJ218" s="33" t="str">
        <f>IF(ISBLANK(Values!E217),"","👉 "&amp;Values!H217&amp; " "&amp;Values!$B$24 &amp;" "&amp;Values!$B$3)</f>
        <v/>
      </c>
      <c r="AL218" s="2" t="str">
        <f>IF(ISBLANK(Values!E217),"",SUBSTITUTE(SUBSTITUTE(IF(Values!$J217, Values!$B$26, Values!$B$33), "{language}", Values!$H217), "{flag}", INDEX(options!$E$1:$E$20, Values!$V217)))</f>
        <v/>
      </c>
    </row>
    <row r="219" spans="6:39" x14ac:dyDescent="0.2">
      <c r="F219" s="28" t="str">
        <f>IF(ISBLANK(Values!E218),"",IF(Values!J218, SUBSTITUTE(Values!$B$1, "{language}", Values!H218) &amp; " " &amp;Values!$B$3,Values!G218 &amp;" "&amp;  Values!$B$2 &amp; " " &amp;Values!$B$3))</f>
        <v/>
      </c>
      <c r="AJ219" s="33" t="str">
        <f>IF(ISBLANK(Values!E218),"","👉 "&amp;Values!H218&amp; " "&amp;Values!$B$24 &amp;" "&amp;Values!$B$3)</f>
        <v/>
      </c>
      <c r="AL219" s="2" t="str">
        <f>IF(ISBLANK(Values!E218),"",SUBSTITUTE(SUBSTITUTE(IF(Values!$J218, Values!$B$26, Values!$B$33), "{language}", Values!$H218), "{flag}", INDEX(options!$E$1:$E$20, Values!$V218)))</f>
        <v/>
      </c>
    </row>
    <row r="220" spans="6:39" x14ac:dyDescent="0.2">
      <c r="F220" s="28" t="str">
        <f>IF(ISBLANK(Values!E219),"",IF(Values!J219, SUBSTITUTE(Values!$B$1, "{language}", Values!H219) &amp; " " &amp;Values!$B$3,Values!G219 &amp;" "&amp;  Values!$B$2 &amp; " " &amp;Values!$B$3))</f>
        <v/>
      </c>
      <c r="AJ220" s="33" t="str">
        <f>IF(ISBLANK(Values!E219),"","👉 "&amp;Values!H219&amp; " "&amp;Values!$B$24 &amp;" "&amp;Values!$B$3)</f>
        <v/>
      </c>
      <c r="AL220" s="2" t="str">
        <f>IF(ISBLANK(Values!E219),"",SUBSTITUTE(SUBSTITUTE(IF(Values!$J219, Values!$B$26, Values!$B$33), "{language}", Values!$H219), "{flag}", INDEX(options!$E$1:$E$20, Values!$V219)))</f>
        <v/>
      </c>
    </row>
    <row r="221" spans="6:39" x14ac:dyDescent="0.2">
      <c r="F221" s="28" t="str">
        <f>IF(ISBLANK(Values!E220),"",IF(Values!J220, SUBSTITUTE(Values!$B$1, "{language}", Values!H220) &amp; " " &amp;Values!$B$3,Values!G220 &amp;" "&amp;  Values!$B$2 &amp; " " &amp;Values!$B$3))</f>
        <v/>
      </c>
      <c r="AJ221" s="33" t="str">
        <f>IF(ISBLANK(Values!E220),"","👉 "&amp;Values!H220&amp; " "&amp;Values!$B$24 &amp;" "&amp;Values!$B$3)</f>
        <v/>
      </c>
      <c r="AL221" s="2" t="str">
        <f>IF(ISBLANK(Values!E220),"",SUBSTITUTE(SUBSTITUTE(IF(Values!$J220, Values!$B$26, Values!$B$33), "{language}", Values!$H220), "{flag}", INDEX(options!$E$1:$E$20, Values!$V220)))</f>
        <v/>
      </c>
    </row>
    <row r="222" spans="6:39" x14ac:dyDescent="0.2">
      <c r="F222" s="28" t="str">
        <f>IF(ISBLANK(Values!E221),"",IF(Values!J221, SUBSTITUTE(Values!$B$1, "{language}", Values!H221) &amp; " " &amp;Values!$B$3,Values!G221 &amp;" "&amp;  Values!$B$2 &amp; " " &amp;Values!$B$3))</f>
        <v/>
      </c>
      <c r="AL222" s="2" t="str">
        <f>IF(ISBLANK(Values!E221),"",SUBSTITUTE(SUBSTITUTE(IF(Values!$J221, Values!$B$26, Values!$B$33), "{language}", Values!$H221), "{flag}", INDEX(options!$E$1:$E$20, Values!$V221)))</f>
        <v/>
      </c>
    </row>
    <row r="223" spans="6:39" x14ac:dyDescent="0.2">
      <c r="F223" s="28" t="str">
        <f>IF(ISBLANK(Values!E222),"",IF(Values!J222, SUBSTITUTE(Values!$B$1, "{language}", Values!H222) &amp; " " &amp;Values!$B$3,Values!G222 &amp;" "&amp;  Values!$B$2 &amp; " " &amp;Values!$B$3))</f>
        <v/>
      </c>
      <c r="AL223" s="2" t="str">
        <f>IF(ISBLANK(Values!E222),"",SUBSTITUTE(SUBSTITUTE(IF(Values!$J222, Values!$B$26, Values!$B$33), "{language}", Values!$H222), "{flag}", INDEX(options!$E$1:$E$20, Values!$V222)))</f>
        <v/>
      </c>
    </row>
    <row r="224" spans="6:39" x14ac:dyDescent="0.2">
      <c r="F224" s="28" t="str">
        <f>IF(ISBLANK(Values!E223),"",IF(Values!J223, SUBSTITUTE(Values!$B$1, "{language}", Values!H223) &amp; " " &amp;Values!$B$3,Values!G223 &amp;" "&amp;  Values!$B$2 &amp; " " &amp;Values!$B$3))</f>
        <v/>
      </c>
      <c r="AL224" s="2" t="str">
        <f>IF(ISBLANK(Values!E223),"",SUBSTITUTE(SUBSTITUTE(IF(Values!$J223, Values!$B$26, Values!$B$33), "{language}", Values!$H223), "{flag}", INDEX(options!$E$1:$E$20, Values!$V223)))</f>
        <v/>
      </c>
    </row>
    <row r="225" spans="6:38" x14ac:dyDescent="0.2">
      <c r="F225" s="28" t="str">
        <f>IF(ISBLANK(Values!E224),"",IF(Values!J224, SUBSTITUTE(Values!$B$1, "{language}", Values!H224) &amp; " " &amp;Values!$B$3,Values!G224 &amp;" "&amp;  Values!$B$2 &amp; " " &amp;Values!$B$3))</f>
        <v/>
      </c>
      <c r="AL225" s="2" t="str">
        <f>IF(ISBLANK(Values!E224),"",SUBSTITUTE(SUBSTITUTE(IF(Values!$J224, Values!$B$26, Values!$B$33), "{language}", Values!$H224), "{flag}", INDEX(options!$E$1:$E$20, Values!$V224)))</f>
        <v/>
      </c>
    </row>
    <row r="226" spans="6:38" x14ac:dyDescent="0.2">
      <c r="F226" s="28" t="str">
        <f>IF(ISBLANK(Values!E225),"",IF(Values!J225, SUBSTITUTE(Values!$B$1, "{language}", Values!H225) &amp; " " &amp;Values!$B$3,Values!G225 &amp;" "&amp;  Values!$B$2 &amp; " " &amp;Values!$B$3))</f>
        <v/>
      </c>
      <c r="AL226" s="2" t="str">
        <f>IF(ISBLANK(Values!E225),"",SUBSTITUTE(SUBSTITUTE(IF(Values!$J225, Values!$B$26, Values!$B$33), "{language}", Values!$H225), "{flag}", INDEX(options!$E$1:$E$20, Values!$V225)))</f>
        <v/>
      </c>
    </row>
    <row r="227" spans="6:38" x14ac:dyDescent="0.2">
      <c r="F227" s="28" t="str">
        <f>IF(ISBLANK(Values!E226),"",IF(Values!J226, SUBSTITUTE(Values!$B$1, "{language}", Values!H226) &amp; " " &amp;Values!$B$3,Values!G226 &amp;" "&amp;  Values!$B$2 &amp; " " &amp;Values!$B$3))</f>
        <v/>
      </c>
      <c r="AL227" s="2" t="str">
        <f>IF(ISBLANK(Values!E226),"",SUBSTITUTE(SUBSTITUTE(IF(Values!$J226, Values!$B$26, Values!$B$33), "{language}", Values!$H226), "{flag}", INDEX(options!$E$1:$E$20, Values!$V226)))</f>
        <v/>
      </c>
    </row>
    <row r="228" spans="6:38" x14ac:dyDescent="0.2">
      <c r="F228" s="28" t="str">
        <f>IF(ISBLANK(Values!E227),"",IF(Values!J227, SUBSTITUTE(Values!$B$1, "{language}", Values!H227) &amp; " " &amp;Values!$B$3,Values!G227 &amp;" "&amp;  Values!$B$2 &amp; " " &amp;Values!$B$3))</f>
        <v/>
      </c>
      <c r="AL228" s="2" t="str">
        <f>IF(ISBLANK(Values!E227),"",SUBSTITUTE(SUBSTITUTE(IF(Values!$J227, Values!$B$26, Values!$B$33), "{language}", Values!$H227), "{flag}", INDEX(options!$E$1:$E$20, Values!$V227)))</f>
        <v/>
      </c>
    </row>
    <row r="229" spans="6:38" x14ac:dyDescent="0.2">
      <c r="F229" s="28" t="str">
        <f>IF(ISBLANK(Values!E228),"",IF(Values!J228, SUBSTITUTE(Values!$B$1, "{language}", Values!H228) &amp; " " &amp;Values!$B$3,Values!G228 &amp;" "&amp;  Values!$B$2 &amp; " " &amp;Values!$B$3))</f>
        <v/>
      </c>
      <c r="AL229" s="2" t="str">
        <f>IF(ISBLANK(Values!E228),"",SUBSTITUTE(SUBSTITUTE(IF(Values!$J228, Values!$B$26, Values!$B$33), "{language}", Values!$H228), "{flag}", INDEX(options!$E$1:$E$20, Values!$V228)))</f>
        <v/>
      </c>
    </row>
    <row r="230" spans="6:38" x14ac:dyDescent="0.2">
      <c r="F230" s="28" t="str">
        <f>IF(ISBLANK(Values!E229),"",IF(Values!J229, SUBSTITUTE(Values!$B$1, "{language}", Values!H229) &amp; " " &amp;Values!$B$3,Values!G229 &amp;" "&amp;  Values!$B$2 &amp; " " &amp;Values!$B$3))</f>
        <v/>
      </c>
      <c r="AL230" s="2" t="str">
        <f>IF(ISBLANK(Values!E229),"",SUBSTITUTE(SUBSTITUTE(IF(Values!$J229, Values!$B$26, Values!$B$33), "{language}", Values!$H229), "{flag}", INDEX(options!$E$1:$E$20, Values!$V229)))</f>
        <v/>
      </c>
    </row>
    <row r="231" spans="6:38" x14ac:dyDescent="0.2">
      <c r="F231" s="28" t="str">
        <f>IF(ISBLANK(Values!E230),"",IF(Values!J230, SUBSTITUTE(Values!$B$1, "{language}", Values!H230) &amp; " " &amp;Values!$B$3,Values!G230 &amp;" "&amp;  Values!$B$2 &amp; " " &amp;Values!$B$3))</f>
        <v/>
      </c>
      <c r="AL231" s="2" t="str">
        <f>IF(ISBLANK(Values!E230),"",SUBSTITUTE(SUBSTITUTE(IF(Values!$J230, Values!$B$26, Values!$B$33), "{language}", Values!$H230), "{flag}", INDEX(options!$E$1:$E$20, Values!$V230)))</f>
        <v/>
      </c>
    </row>
    <row r="232" spans="6:38" x14ac:dyDescent="0.2">
      <c r="F232" s="28" t="str">
        <f>IF(ISBLANK(Values!E231),"",IF(Values!J231, SUBSTITUTE(Values!$B$1, "{language}", Values!H231) &amp; " " &amp;Values!$B$3,Values!G231 &amp;" "&amp;  Values!$B$2 &amp; " " &amp;Values!$B$3))</f>
        <v/>
      </c>
      <c r="AL232" s="2" t="str">
        <f>IF(ISBLANK(Values!E231),"",SUBSTITUTE(SUBSTITUTE(IF(Values!$J231, Values!$B$26, Values!$B$33), "{language}", Values!$H231), "{flag}", INDEX(options!$E$1:$E$20, Values!$V231)))</f>
        <v/>
      </c>
    </row>
    <row r="233" spans="6:38" x14ac:dyDescent="0.2">
      <c r="F233" s="28" t="str">
        <f>IF(ISBLANK(Values!E232),"",IF(Values!J232, SUBSTITUTE(Values!$B$1, "{language}", Values!H232) &amp; " " &amp;Values!$B$3,Values!G232 &amp;" "&amp;  Values!$B$2 &amp; " " &amp;Values!$B$3))</f>
        <v/>
      </c>
      <c r="AL233" s="2" t="str">
        <f>IF(ISBLANK(Values!E232),"",SUBSTITUTE(SUBSTITUTE(IF(Values!$J232, Values!$B$26, Values!$B$33), "{language}", Values!$H232), "{flag}", INDEX(options!$E$1:$E$20, Values!$V232)))</f>
        <v/>
      </c>
    </row>
    <row r="234" spans="6:38" x14ac:dyDescent="0.2">
      <c r="F234" s="28" t="str">
        <f>IF(ISBLANK(Values!E233),"",IF(Values!J233, SUBSTITUTE(Values!$B$1, "{language}", Values!H233) &amp; " " &amp;Values!$B$3,Values!G233 &amp;" "&amp;  Values!$B$2 &amp; " " &amp;Values!$B$3))</f>
        <v/>
      </c>
      <c r="AL234" s="2" t="str">
        <f>IF(ISBLANK(Values!E233),"",SUBSTITUTE(SUBSTITUTE(IF(Values!$J233, Values!$B$26, Values!$B$33), "{language}", Values!$H233), "{flag}", INDEX(options!$E$1:$E$20, Values!$V233)))</f>
        <v/>
      </c>
    </row>
    <row r="235" spans="6:38" x14ac:dyDescent="0.2">
      <c r="F235" s="28" t="str">
        <f>IF(ISBLANK(Values!E234),"",IF(Values!J234, SUBSTITUTE(Values!$B$1, "{language}", Values!H234) &amp; " " &amp;Values!$B$3,Values!G234 &amp;" "&amp;  Values!$B$2 &amp; " " &amp;Values!$B$3))</f>
        <v/>
      </c>
      <c r="AL235" s="2" t="str">
        <f>IF(ISBLANK(Values!E234),"",SUBSTITUTE(SUBSTITUTE(IF(Values!$J234, Values!$B$26, Values!$B$33), "{language}", Values!$H234), "{flag}", INDEX(options!$E$1:$E$20, Values!$V234)))</f>
        <v/>
      </c>
    </row>
    <row r="236" spans="6:38" x14ac:dyDescent="0.2">
      <c r="F236" s="28" t="str">
        <f>IF(ISBLANK(Values!E235),"",IF(Values!J235, SUBSTITUTE(Values!$B$1, "{language}", Values!H235) &amp; " " &amp;Values!$B$3,Values!G235 &amp;" "&amp;  Values!$B$2 &amp; " " &amp;Values!$B$3))</f>
        <v/>
      </c>
      <c r="AL236" s="2" t="str">
        <f>IF(ISBLANK(Values!E235),"",SUBSTITUTE(SUBSTITUTE(IF(Values!$J235, Values!$B$26, Values!$B$33), "{language}", Values!$H235), "{flag}", INDEX(options!$E$1:$E$20, Values!$V235)))</f>
        <v/>
      </c>
    </row>
    <row r="237" spans="6:38" x14ac:dyDescent="0.2">
      <c r="F237" s="28" t="str">
        <f>IF(ISBLANK(Values!E236),"",IF(Values!J236, SUBSTITUTE(Values!$B$1, "{language}", Values!H236) &amp; " " &amp;Values!$B$3,Values!G236 &amp;" "&amp;  Values!$B$2 &amp; " " &amp;Values!$B$3))</f>
        <v/>
      </c>
      <c r="AL237" s="2" t="str">
        <f>IF(ISBLANK(Values!E236),"",SUBSTITUTE(SUBSTITUTE(IF(Values!$J236, Values!$B$26, Values!$B$33), "{language}", Values!$H236), "{flag}", INDEX(options!$E$1:$E$20, Values!$V236)))</f>
        <v/>
      </c>
    </row>
    <row r="238" spans="6:38" x14ac:dyDescent="0.2">
      <c r="F238" s="28" t="str">
        <f>IF(ISBLANK(Values!E237),"",IF(Values!J237, SUBSTITUTE(Values!$B$1, "{language}", Values!H237) &amp; " " &amp;Values!$B$3,Values!G237 &amp;" "&amp;  Values!$B$2 &amp; " " &amp;Values!$B$3))</f>
        <v/>
      </c>
      <c r="AL238" s="2" t="str">
        <f>IF(ISBLANK(Values!E237),"",SUBSTITUTE(SUBSTITUTE(IF(Values!$J237, Values!$B$26, Values!$B$33), "{language}", Values!$H237), "{flag}", INDEX(options!$E$1:$E$20, Values!$V237)))</f>
        <v/>
      </c>
    </row>
    <row r="239" spans="6:38" x14ac:dyDescent="0.2">
      <c r="F239" s="28" t="str">
        <f>IF(ISBLANK(Values!E238),"",IF(Values!J238, SUBSTITUTE(Values!$B$1, "{language}", Values!H238) &amp; " " &amp;Values!$B$3,Values!G238 &amp;" "&amp;  Values!$B$2 &amp; " " &amp;Values!$B$3))</f>
        <v/>
      </c>
      <c r="AL239" s="2" t="str">
        <f>IF(ISBLANK(Values!E238),"",SUBSTITUTE(SUBSTITUTE(IF(Values!$J238, Values!$B$26, Values!$B$33), "{language}", Values!$H238), "{flag}", INDEX(options!$E$1:$E$20, Values!$V238)))</f>
        <v/>
      </c>
    </row>
    <row r="240" spans="6:38" x14ac:dyDescent="0.2">
      <c r="F240" s="28" t="str">
        <f>IF(ISBLANK(Values!E239),"",IF(Values!J239, SUBSTITUTE(Values!$B$1, "{language}", Values!H239) &amp; " " &amp;Values!$B$3,Values!G239 &amp;" "&amp;  Values!$B$2 &amp; " " &amp;Values!$B$3))</f>
        <v/>
      </c>
      <c r="AL240" s="2" t="str">
        <f>IF(ISBLANK(Values!E239),"",SUBSTITUTE(SUBSTITUTE(IF(Values!$J239, Values!$B$26, Values!$B$33), "{language}", Values!$H239), "{flag}", INDEX(options!$E$1:$E$20, Values!$V239)))</f>
        <v/>
      </c>
    </row>
    <row r="241" spans="6:38" x14ac:dyDescent="0.2">
      <c r="F241" s="28" t="str">
        <f>IF(ISBLANK(Values!E240),"",IF(Values!J240, SUBSTITUTE(Values!$B$1, "{language}", Values!H240) &amp; " " &amp;Values!$B$3,Values!G240 &amp;" "&amp;  Values!$B$2 &amp; " " &amp;Values!$B$3))</f>
        <v/>
      </c>
      <c r="AL241" s="2" t="str">
        <f>IF(ISBLANK(Values!E240),"",SUBSTITUTE(SUBSTITUTE(IF(Values!$J240, Values!$B$26, Values!$B$33), "{language}", Values!$H240), "{flag}", INDEX(options!$E$1:$E$20, Values!$V240)))</f>
        <v/>
      </c>
    </row>
    <row r="242" spans="6:38" x14ac:dyDescent="0.2">
      <c r="F242" s="28" t="str">
        <f>IF(ISBLANK(Values!E241),"",IF(Values!J241, SUBSTITUTE(Values!$B$1, "{language}", Values!H241) &amp; " " &amp;Values!$B$3,Values!G241 &amp;" "&amp;  Values!$B$2 &amp; " " &amp;Values!$B$3))</f>
        <v/>
      </c>
      <c r="AL242" s="2" t="str">
        <f>IF(ISBLANK(Values!E241),"",SUBSTITUTE(SUBSTITUTE(IF(Values!$J241, Values!$B$26, Values!$B$33), "{language}", Values!$H241), "{flag}", INDEX(options!$E$1:$E$20, Values!$V241)))</f>
        <v/>
      </c>
    </row>
    <row r="243" spans="6:38" x14ac:dyDescent="0.2">
      <c r="F243" s="28" t="str">
        <f>IF(ISBLANK(Values!E242),"",IF(Values!J242, SUBSTITUTE(Values!$B$1, "{language}", Values!H242) &amp; " " &amp;Values!$B$3,Values!G242 &amp;" "&amp;  Values!$B$2 &amp; " " &amp;Values!$B$3))</f>
        <v/>
      </c>
      <c r="AL243" s="2" t="str">
        <f>IF(ISBLANK(Values!E242),"",SUBSTITUTE(SUBSTITUTE(IF(Values!$J242, Values!$B$26, Values!$B$33), "{language}", Values!$H242), "{flag}", INDEX(options!$E$1:$E$20, Values!$V242)))</f>
        <v/>
      </c>
    </row>
    <row r="244" spans="6:38" x14ac:dyDescent="0.2">
      <c r="AL244" s="2" t="str">
        <f>IF(ISBLANK(Values!E243),"",SUBSTITUTE(SUBSTITUTE(IF(Values!$J243, Values!$B$26, Values!$B$33), "{language}", Values!$H243), "{flag}", INDEX(options!$E$1:$E$20, Values!$V243)))</f>
        <v/>
      </c>
    </row>
    <row r="245" spans="6:38" x14ac:dyDescent="0.2">
      <c r="AL245" s="2" t="str">
        <f>IF(ISBLANK(Values!E244),"",SUBSTITUTE(SUBSTITUTE(IF(Values!$J244, Values!$B$26, Values!$B$33), "{language}", Values!$H244), "{flag}", INDEX(options!$E$1:$E$20, Values!$V244)))</f>
        <v/>
      </c>
    </row>
    <row r="246" spans="6:38" x14ac:dyDescent="0.2">
      <c r="AL246" s="2" t="str">
        <f>IF(ISBLANK(Values!E245),"",SUBSTITUTE(SUBSTITUTE(IF(Values!$J245, Values!$B$26, Values!$B$33), "{language}", Values!$H245), "{flag}", INDEX(options!$E$1:$E$20, Values!$V245)))</f>
        <v/>
      </c>
    </row>
    <row r="247" spans="6:38" x14ac:dyDescent="0.2">
      <c r="AL247" s="2" t="str">
        <f>IF(ISBLANK(Values!E246),"",SUBSTITUTE(SUBSTITUTE(IF(Values!$J246, Values!$B$26, Values!$B$33), "{language}", Values!$H246), "{flag}", INDEX(options!$E$1:$E$20, Values!$V246)))</f>
        <v/>
      </c>
    </row>
    <row r="248" spans="6:38" x14ac:dyDescent="0.2">
      <c r="AL248" s="2" t="str">
        <f>IF(ISBLANK(Values!E247),"",SUBSTITUTE(SUBSTITUTE(IF(Values!$J247, Values!$B$26, Values!$B$33), "{language}", Values!$H247), "{flag}", INDEX(options!$E$1:$E$20, Values!$V247)))</f>
        <v/>
      </c>
    </row>
    <row r="249" spans="6:38" x14ac:dyDescent="0.2">
      <c r="AL249" s="2" t="str">
        <f>IF(ISBLANK(Values!E248),"",SUBSTITUTE(SUBSTITUTE(IF(Values!$J248, Values!$B$26, Values!$B$33), "{language}", Values!$H248), "{flag}", INDEX(options!$E$1:$E$20, Values!$V248)))</f>
        <v/>
      </c>
    </row>
    <row r="250" spans="6:38" x14ac:dyDescent="0.2">
      <c r="AL250" s="2" t="str">
        <f>IF(ISBLANK(Values!E249),"",SUBSTITUTE(SUBSTITUTE(IF(Values!$J249, Values!$B$26, Values!$B$33), "{language}", Values!$H249), "{flag}", INDEX(options!$E$1:$E$20, Values!$V249)))</f>
        <v/>
      </c>
    </row>
    <row r="251" spans="6:38" x14ac:dyDescent="0.2">
      <c r="AL251" s="2" t="str">
        <f>IF(ISBLANK(Values!E250),"",SUBSTITUTE(SUBSTITUTE(IF(Values!$J250, Values!$B$26, Values!$B$33), "{language}", Values!$H250), "{flag}", INDEX(options!$E$1:$E$20, Values!$V250)))</f>
        <v/>
      </c>
    </row>
    <row r="252" spans="6:38" x14ac:dyDescent="0.2">
      <c r="AL252" s="2" t="str">
        <f>IF(ISBLANK(Values!E251),"",SUBSTITUTE(SUBSTITUTE(IF(Values!$J251, Values!$B$26, Values!$B$33), "{language}", Values!$H251), "{flag}", INDEX(options!$E$1:$E$20, Values!$V251)))</f>
        <v/>
      </c>
    </row>
    <row r="253" spans="6:38" x14ac:dyDescent="0.2">
      <c r="AL253" s="2" t="str">
        <f>IF(ISBLANK(Values!E252),"",SUBSTITUTE(SUBSTITUTE(IF(Values!$J252, Values!$B$26, Values!$B$33), "{language}", Values!$H252), "{flag}", INDEX(options!$E$1:$E$20, Values!$V252)))</f>
        <v/>
      </c>
    </row>
    <row r="254" spans="6:38" x14ac:dyDescent="0.2">
      <c r="AL254" s="2" t="str">
        <f>IF(ISBLANK(Values!E253),"",SUBSTITUTE(SUBSTITUTE(IF(Values!$J253, Values!$B$26, Values!$B$33), "{language}", Values!$H253), "{flag}", INDEX(options!$E$1:$E$20, Values!$V253)))</f>
        <v/>
      </c>
    </row>
    <row r="255" spans="6:38" x14ac:dyDescent="0.2">
      <c r="AL255" s="2" t="str">
        <f>IF(ISBLANK(Values!E254),"",SUBSTITUTE(SUBSTITUTE(IF(Values!$J254, Values!$B$26, Values!$B$33), "{language}", Values!$H254), "{flag}", INDEX(options!$E$1:$E$20, Values!$V254)))</f>
        <v/>
      </c>
    </row>
    <row r="256" spans="6:38" x14ac:dyDescent="0.2">
      <c r="AL256" s="2" t="str">
        <f>IF(ISBLANK(Values!E255),"",SUBSTITUTE(SUBSTITUTE(IF(Values!$J255, Values!$B$26, Values!$B$33), "{language}", Values!$H255), "{flag}", INDEX(options!$E$1:$E$20, Values!$V255)))</f>
        <v/>
      </c>
    </row>
    <row r="257" spans="38:38" x14ac:dyDescent="0.2">
      <c r="AL257" s="2" t="str">
        <f>IF(ISBLANK(Values!E256),"",SUBSTITUTE(SUBSTITUTE(IF(Values!$J256, Values!$B$26, Values!$B$33), "{language}", Values!$H256), "{flag}", INDEX(options!$E$1:$E$20, Values!$V256)))</f>
        <v/>
      </c>
    </row>
    <row r="258" spans="38:38" x14ac:dyDescent="0.2">
      <c r="AL258" s="2" t="str">
        <f>IF(ISBLANK(Values!E257),"",SUBSTITUTE(SUBSTITUTE(IF(Values!$J257, Values!$B$26, Values!$B$33), "{language}", Values!$H257), "{flag}", INDEX(options!$E$1:$E$20, Values!$V257)))</f>
        <v/>
      </c>
    </row>
    <row r="259" spans="38:38" x14ac:dyDescent="0.2">
      <c r="AL259" s="2" t="str">
        <f>IF(ISBLANK(Values!E258),"",SUBSTITUTE(SUBSTITUTE(IF(Values!$J258, Values!$B$26, Values!$B$33), "{language}", Values!$H258), "{flag}", INDEX(options!$E$1:$E$20, Values!$V258)))</f>
        <v/>
      </c>
    </row>
    <row r="260" spans="38:38" x14ac:dyDescent="0.2">
      <c r="AL260" s="2" t="str">
        <f>IF(ISBLANK(Values!E259),"",SUBSTITUTE(SUBSTITUTE(IF(Values!$J259, Values!$B$26, Values!$B$33), "{language}", Values!$H259), "{flag}", INDEX(options!$E$1:$E$20, Values!$V259)))</f>
        <v/>
      </c>
    </row>
    <row r="261" spans="38:38" x14ac:dyDescent="0.2">
      <c r="AL261" s="2" t="str">
        <f>IF(ISBLANK(Values!E260),"",SUBSTITUTE(SUBSTITUTE(IF(Values!$J260, Values!$B$26, Values!$B$33), "{language}", Values!$H260), "{flag}", INDEX(options!$E$1:$E$20, Values!$V260)))</f>
        <v/>
      </c>
    </row>
    <row r="262" spans="38:38" x14ac:dyDescent="0.2">
      <c r="AL262" s="2" t="str">
        <f>IF(ISBLANK(Values!E261),"",SUBSTITUTE(SUBSTITUTE(IF(Values!$J261, Values!$B$26, Values!$B$33), "{language}", Values!$H261), "{flag}", INDEX(options!$E$1:$E$20, Values!$V261)))</f>
        <v/>
      </c>
    </row>
    <row r="263" spans="38:38" x14ac:dyDescent="0.2">
      <c r="AL263" s="2" t="str">
        <f>IF(ISBLANK(Values!E262),"",SUBSTITUTE(SUBSTITUTE(IF(Values!$J262, Values!$B$26, Values!$B$33), "{language}", Values!$H262), "{flag}", INDEX(options!$E$1:$E$20, Values!$V262)))</f>
        <v/>
      </c>
    </row>
    <row r="264" spans="38:38" x14ac:dyDescent="0.2">
      <c r="AL264" s="2" t="str">
        <f>IF(ISBLANK(Values!E263),"",SUBSTITUTE(SUBSTITUTE(IF(Values!$J263, Values!$B$26, Values!$B$33), "{language}", Values!$H263), "{flag}", INDEX(options!$E$1:$E$20, Values!$V263)))</f>
        <v/>
      </c>
    </row>
    <row r="265" spans="38:38" x14ac:dyDescent="0.2">
      <c r="AL265" s="2" t="str">
        <f>IF(ISBLANK(Values!E264),"",SUBSTITUTE(SUBSTITUTE(IF(Values!$J264, Values!$B$26, Values!$B$33), "{language}", Values!$H264), "{flag}", INDEX(options!$E$1:$E$20, Values!$V264)))</f>
        <v/>
      </c>
    </row>
    <row r="266" spans="38:38" x14ac:dyDescent="0.2">
      <c r="AL266" s="2" t="str">
        <f>IF(ISBLANK(Values!E265),"",SUBSTITUTE(SUBSTITUTE(IF(Values!$J265, Values!$B$26, Values!$B$33), "{language}", Values!$H265), "{flag}", INDEX(options!$E$1:$E$20, Values!$V265)))</f>
        <v/>
      </c>
    </row>
    <row r="267" spans="38:38" x14ac:dyDescent="0.2">
      <c r="AL267" s="2" t="str">
        <f>IF(ISBLANK(Values!E266),"",SUBSTITUTE(SUBSTITUTE(IF(Values!$J266, Values!$B$26, Values!$B$33), "{language}", Values!$H266), "{flag}", INDEX(options!$E$1:$E$20, Values!$V266)))</f>
        <v/>
      </c>
    </row>
    <row r="268" spans="38:38" x14ac:dyDescent="0.2">
      <c r="AL268" s="2" t="str">
        <f>IF(ISBLANK(Values!E267),"",SUBSTITUTE(SUBSTITUTE(IF(Values!$J267, Values!$B$26, Values!$B$33), "{language}", Values!$H267), "{flag}", INDEX(options!$E$1:$E$20, Values!$V267)))</f>
        <v/>
      </c>
    </row>
    <row r="269" spans="38:38" x14ac:dyDescent="0.2">
      <c r="AL269" s="2" t="str">
        <f>IF(ISBLANK(Values!E268),"",SUBSTITUTE(SUBSTITUTE(IF(Values!$J268, Values!$B$26, Values!$B$33), "{language}", Values!$H268), "{flag}", INDEX(options!$E$1:$E$20, Values!$V268)))</f>
        <v/>
      </c>
    </row>
    <row r="270" spans="38:38" x14ac:dyDescent="0.2">
      <c r="AL270" s="2" t="str">
        <f>IF(ISBLANK(Values!E269),"",SUBSTITUTE(SUBSTITUTE(IF(Values!$J269, Values!$B$26, Values!$B$33), "{language}", Values!$H269), "{flag}", INDEX(options!$E$1:$E$20, Values!$V269)))</f>
        <v/>
      </c>
    </row>
    <row r="271" spans="38:38" x14ac:dyDescent="0.2">
      <c r="AL271" s="2" t="str">
        <f>IF(ISBLANK(Values!E270),"",SUBSTITUTE(SUBSTITUTE(IF(Values!$J270, Values!$B$26, Values!$B$33), "{language}", Values!$H270), "{flag}", INDEX(options!$E$1:$E$20, Values!$V270)))</f>
        <v/>
      </c>
    </row>
    <row r="272" spans="38:38" x14ac:dyDescent="0.2">
      <c r="AL272" s="2" t="str">
        <f>IF(ISBLANK(Values!E271),"",SUBSTITUTE(SUBSTITUTE(IF(Values!$J271, Values!$B$26, Values!$B$33), "{language}", Values!$H271), "{flag}", INDEX(options!$E$1:$E$20, Values!$V271)))</f>
        <v/>
      </c>
    </row>
    <row r="273" spans="38:38" x14ac:dyDescent="0.2">
      <c r="AL273" s="2" t="str">
        <f>IF(ISBLANK(Values!E272),"",SUBSTITUTE(SUBSTITUTE(IF(Values!$J272, Values!$B$26, Values!$B$33), "{language}", Values!$H272), "{flag}", INDEX(options!$E$1:$E$20, Values!$V272)))</f>
        <v/>
      </c>
    </row>
    <row r="274" spans="38:38" x14ac:dyDescent="0.2">
      <c r="AL274" s="2" t="str">
        <f>IF(ISBLANK(Values!E273),"",SUBSTITUTE(SUBSTITUTE(IF(Values!$J273, Values!$B$26, Values!$B$33), "{language}", Values!$H273), "{flag}", INDEX(options!$E$1:$E$20, Values!$V273)))</f>
        <v/>
      </c>
    </row>
    <row r="275" spans="38:38" x14ac:dyDescent="0.2">
      <c r="AL275" s="2" t="str">
        <f>IF(ISBLANK(Values!E274),"",SUBSTITUTE(SUBSTITUTE(IF(Values!$J274, Values!$B$26, Values!$B$33), "{language}", Values!$H274), "{flag}", INDEX(options!$E$1:$E$20, Values!$V274)))</f>
        <v/>
      </c>
    </row>
    <row r="276" spans="38:38" x14ac:dyDescent="0.2">
      <c r="AL276" s="2" t="str">
        <f>IF(ISBLANK(Values!E275),"",SUBSTITUTE(SUBSTITUTE(IF(Values!$J275, Values!$B$26, Values!$B$33), "{language}", Values!$H275), "{flag}", INDEX(options!$E$1:$E$20, Values!$V275)))</f>
        <v/>
      </c>
    </row>
    <row r="277" spans="38:38" x14ac:dyDescent="0.2">
      <c r="AL277" s="2" t="str">
        <f>IF(ISBLANK(Values!E276),"",SUBSTITUTE(SUBSTITUTE(IF(Values!$J276, Values!$B$26, Values!$B$33), "{language}", Values!$H276), "{flag}", INDEX(options!$E$1:$E$20, Values!$V276)))</f>
        <v/>
      </c>
    </row>
    <row r="278" spans="38:38" x14ac:dyDescent="0.2">
      <c r="AL278" s="2" t="str">
        <f>IF(ISBLANK(Values!E277),"",SUBSTITUTE(SUBSTITUTE(IF(Values!$J277, Values!$B$26, Values!$B$33), "{language}", Values!$H277), "{flag}", INDEX(options!$E$1:$E$20, Values!$V277)))</f>
        <v/>
      </c>
    </row>
    <row r="279" spans="38:38" x14ac:dyDescent="0.2">
      <c r="AL279" s="2" t="str">
        <f>IF(ISBLANK(Values!E278),"",SUBSTITUTE(SUBSTITUTE(IF(Values!$J278, Values!$B$26, Values!$B$33), "{language}", Values!$H278), "{flag}", INDEX(options!$E$1:$E$20, Values!$V278)))</f>
        <v/>
      </c>
    </row>
    <row r="280" spans="38:38" x14ac:dyDescent="0.2">
      <c r="AL280" s="2" t="str">
        <f>IF(ISBLANK(Values!E279),"",SUBSTITUTE(SUBSTITUTE(IF(Values!$J279, Values!$B$26, Values!$B$33), "{language}", Values!$H279), "{flag}", INDEX(options!$E$1:$E$20, Values!$V279)))</f>
        <v/>
      </c>
    </row>
    <row r="281" spans="38:38" x14ac:dyDescent="0.2">
      <c r="AL281" s="2" t="str">
        <f>IF(ISBLANK(Values!E280),"",SUBSTITUTE(SUBSTITUTE(IF(Values!$J280, Values!$B$26, Values!$B$33), "{language}", Values!$H280), "{flag}", INDEX(options!$E$1:$E$20, Values!$V280)))</f>
        <v/>
      </c>
    </row>
    <row r="282" spans="38:38" x14ac:dyDescent="0.2">
      <c r="AL282" s="2" t="str">
        <f>IF(ISBLANK(Values!E281),"",SUBSTITUTE(SUBSTITUTE(IF(Values!$J281, Values!$B$26, Values!$B$33), "{language}", Values!$H281), "{flag}", INDEX(options!$E$1:$E$20, Values!$V281)))</f>
        <v/>
      </c>
    </row>
    <row r="283" spans="38:38" x14ac:dyDescent="0.2">
      <c r="AL283" s="2" t="str">
        <f>IF(ISBLANK(Values!E282),"",SUBSTITUTE(SUBSTITUTE(IF(Values!$J282, Values!$B$26, Values!$B$33), "{language}", Values!$H282), "{flag}", INDEX(options!$E$1:$E$20, Values!$V282)))</f>
        <v/>
      </c>
    </row>
    <row r="284" spans="38:38" x14ac:dyDescent="0.2">
      <c r="AL284" s="2" t="str">
        <f>IF(ISBLANK(Values!E283),"",SUBSTITUTE(SUBSTITUTE(IF(Values!$J283, Values!$B$26, Values!$B$33), "{language}", Values!$H283), "{flag}", INDEX(options!$E$1:$E$20, Values!$V283)))</f>
        <v/>
      </c>
    </row>
    <row r="285" spans="38:38" x14ac:dyDescent="0.2">
      <c r="AL285" s="2" t="str">
        <f>IF(ISBLANK(Values!E284),"",SUBSTITUTE(SUBSTITUTE(IF(Values!$J284, Values!$B$26, Values!$B$33), "{language}", Values!$H284), "{flag}", INDEX(options!$E$1:$E$20, Values!$V284)))</f>
        <v/>
      </c>
    </row>
    <row r="286" spans="38:38" x14ac:dyDescent="0.2">
      <c r="AL286" s="2" t="str">
        <f>IF(ISBLANK(Values!E285),"",SUBSTITUTE(SUBSTITUTE(IF(Values!$J285, Values!$B$26, Values!$B$33), "{language}", Values!$H285), "{flag}", INDEX(options!$E$1:$E$20, Values!$V285)))</f>
        <v/>
      </c>
    </row>
    <row r="287" spans="38:38" x14ac:dyDescent="0.2">
      <c r="AL287" s="2" t="str">
        <f>IF(ISBLANK(Values!E286),"",SUBSTITUTE(SUBSTITUTE(IF(Values!$J286, Values!$B$26, Values!$B$33), "{language}", Values!$H286), "{flag}", INDEX(options!$E$1:$E$20, Values!$V286)))</f>
        <v/>
      </c>
    </row>
    <row r="288" spans="38:38" x14ac:dyDescent="0.2">
      <c r="AL288" s="2" t="str">
        <f>IF(ISBLANK(Values!E287),"",SUBSTITUTE(SUBSTITUTE(IF(Values!$J287, Values!$B$26, Values!$B$33), "{language}", Values!$H287), "{flag}", INDEX(options!$E$1:$E$20, Values!$V287)))</f>
        <v/>
      </c>
    </row>
    <row r="289" spans="38:38" x14ac:dyDescent="0.2">
      <c r="AL289" s="2" t="str">
        <f>IF(ISBLANK(Values!E288),"",SUBSTITUTE(SUBSTITUTE(IF(Values!$J288, Values!$B$26, Values!$B$33), "{language}", Values!$H288), "{flag}", INDEX(options!$E$1:$E$20, Values!$V288)))</f>
        <v/>
      </c>
    </row>
    <row r="290" spans="38:38" x14ac:dyDescent="0.2">
      <c r="AL290" s="2" t="str">
        <f>IF(ISBLANK(Values!E289),"",SUBSTITUTE(SUBSTITUTE(IF(Values!$J289, Values!$B$26, Values!$B$33), "{language}", Values!$H289), "{flag}", INDEX(options!$E$1:$E$20, Values!$V289)))</f>
        <v/>
      </c>
    </row>
    <row r="291" spans="38:38" x14ac:dyDescent="0.2">
      <c r="AL291" s="2" t="str">
        <f>IF(ISBLANK(Values!E290),"",SUBSTITUTE(SUBSTITUTE(IF(Values!$J290, Values!$B$26, Values!$B$33), "{language}", Values!$H290), "{flag}", INDEX(options!$E$1:$E$20, Values!$V290)))</f>
        <v/>
      </c>
    </row>
    <row r="292" spans="38:38" x14ac:dyDescent="0.2">
      <c r="AL292" s="2" t="str">
        <f>IF(ISBLANK(Values!E291),"",SUBSTITUTE(SUBSTITUTE(IF(Values!$J291, Values!$B$26, Values!$B$33), "{language}", Values!$H291), "{flag}", INDEX(options!$E$1:$E$20, Values!$V291)))</f>
        <v/>
      </c>
    </row>
    <row r="293" spans="38:38" x14ac:dyDescent="0.2">
      <c r="AL293" s="2" t="str">
        <f>IF(ISBLANK(Values!E292),"",SUBSTITUTE(SUBSTITUTE(IF(Values!$J292, Values!$B$26, Values!$B$33), "{language}", Values!$H292), "{flag}", INDEX(options!$E$1:$E$20, Values!$V292)))</f>
        <v/>
      </c>
    </row>
    <row r="294" spans="38:38" x14ac:dyDescent="0.2">
      <c r="AL294" s="2" t="str">
        <f>IF(ISBLANK(Values!E293),"",SUBSTITUTE(SUBSTITUTE(IF(Values!$J293, Values!$B$26, Values!$B$33), "{language}", Values!$H293), "{flag}", INDEX(options!$E$1:$E$20, Values!$V293)))</f>
        <v/>
      </c>
    </row>
    <row r="295" spans="38:38" x14ac:dyDescent="0.2">
      <c r="AL295" s="2" t="str">
        <f>IF(ISBLANK(Values!E294),"",SUBSTITUTE(SUBSTITUTE(IF(Values!$J294, Values!$B$26, Values!$B$33), "{language}", Values!$H294), "{flag}", INDEX(options!$E$1:$E$20, Values!$V294)))</f>
        <v/>
      </c>
    </row>
    <row r="296" spans="38:38" x14ac:dyDescent="0.2">
      <c r="AL296" s="2" t="str">
        <f>IF(ISBLANK(Values!E295),"",SUBSTITUTE(SUBSTITUTE(IF(Values!$J295, Values!$B$26, Values!$B$33), "{language}", Values!$H295), "{flag}", INDEX(options!$E$1:$E$20, Values!$V295)))</f>
        <v/>
      </c>
    </row>
    <row r="297" spans="38:38" x14ac:dyDescent="0.2">
      <c r="AL297" s="2" t="str">
        <f>IF(ISBLANK(Values!E296),"",SUBSTITUTE(SUBSTITUTE(IF(Values!$J296, Values!$B$26, Values!$B$33), "{language}", Values!$H296), "{flag}", INDEX(options!$E$1:$E$20, Values!$V296)))</f>
        <v/>
      </c>
    </row>
    <row r="298" spans="38:38" x14ac:dyDescent="0.2">
      <c r="AL298" s="2" t="str">
        <f>IF(ISBLANK(Values!E297),"",SUBSTITUTE(SUBSTITUTE(IF(Values!$J297, Values!$B$26, Values!$B$33), "{language}", Values!$H297), "{flag}", INDEX(options!$E$1:$E$20, Values!$V297)))</f>
        <v/>
      </c>
    </row>
    <row r="299" spans="38:38" x14ac:dyDescent="0.2">
      <c r="AL299" s="2" t="str">
        <f>IF(ISBLANK(Values!E298),"",SUBSTITUTE(SUBSTITUTE(IF(Values!$J298, Values!$B$26, Values!$B$33), "{language}", Values!$H298), "{flag}", INDEX(options!$E$1:$E$20, Values!$V298)))</f>
        <v/>
      </c>
    </row>
    <row r="300" spans="38:38" x14ac:dyDescent="0.2">
      <c r="AL300" s="2" t="str">
        <f>IF(ISBLANK(Values!E299),"",SUBSTITUTE(SUBSTITUTE(IF(Values!$J299, Values!$B$26, Values!$B$33), "{language}", Values!$H299), "{flag}", INDEX(options!$E$1:$E$20, Values!$V299)))</f>
        <v/>
      </c>
    </row>
    <row r="301" spans="38:38" x14ac:dyDescent="0.2">
      <c r="AL301" s="2" t="str">
        <f>IF(ISBLANK(Values!E300),"",SUBSTITUTE(SUBSTITUTE(IF(Values!$J300, Values!$B$26, Values!$B$33), "{language}", Values!$H300), "{flag}", INDEX(options!$E$1:$E$20, Values!$V300)))</f>
        <v/>
      </c>
    </row>
    <row r="302" spans="38:38" x14ac:dyDescent="0.2">
      <c r="AL302" s="2" t="str">
        <f>IF(ISBLANK(Values!E301),"",SUBSTITUTE(SUBSTITUTE(IF(Values!$J301, Values!$B$26, Values!$B$33), "{language}", Values!$H301), "{flag}", INDEX(options!$E$1:$E$20, Values!$V301)))</f>
        <v/>
      </c>
    </row>
    <row r="303" spans="38:38" x14ac:dyDescent="0.2">
      <c r="AL303" s="2" t="str">
        <f>IF(ISBLANK(Values!E302),"",SUBSTITUTE(SUBSTITUTE(IF(Values!$J302, Values!$B$26, Values!$B$33), "{language}", Values!$H302), "{flag}", INDEX(options!$E$1:$E$20, Values!$V302)))</f>
        <v/>
      </c>
    </row>
    <row r="304" spans="38:38" x14ac:dyDescent="0.2">
      <c r="AL304" s="2" t="str">
        <f>IF(ISBLANK(Values!E303),"",SUBSTITUTE(SUBSTITUTE(IF(Values!$J303, Values!$B$26, Values!$B$33), "{language}", Values!$H303), "{flag}", INDEX(options!$E$1:$E$20, Values!$V303)))</f>
        <v/>
      </c>
    </row>
    <row r="305" spans="38:38" x14ac:dyDescent="0.2">
      <c r="AL305" s="2" t="str">
        <f>IF(ISBLANK(Values!E304),"",SUBSTITUTE(SUBSTITUTE(IF(Values!$J304, Values!$B$26, Values!$B$33), "{language}", Values!$H304), "{flag}", INDEX(options!$E$1:$E$20, Values!$V304)))</f>
        <v/>
      </c>
    </row>
    <row r="306" spans="38:38" x14ac:dyDescent="0.2">
      <c r="AL306" s="2" t="str">
        <f>IF(ISBLANK(Values!E305),"",SUBSTITUTE(SUBSTITUTE(IF(Values!$J305, Values!$B$26, Values!$B$33), "{language}", Values!$H305), "{flag}", INDEX(options!$E$1:$E$20, Values!$V305)))</f>
        <v/>
      </c>
    </row>
    <row r="307" spans="38:38" x14ac:dyDescent="0.2">
      <c r="AL307" s="2" t="str">
        <f>IF(ISBLANK(Values!E306),"",SUBSTITUTE(SUBSTITUTE(IF(Values!$J306, Values!$B$26, Values!$B$33), "{language}", Values!$H306), "{flag}", INDEX(options!$E$1:$E$20, Values!$V306)))</f>
        <v/>
      </c>
    </row>
    <row r="308" spans="38:38" x14ac:dyDescent="0.2">
      <c r="AL308" s="2" t="str">
        <f>IF(ISBLANK(Values!E307),"",SUBSTITUTE(SUBSTITUTE(IF(Values!$J307, Values!$B$26, Values!$B$33), "{language}", Values!$H307), "{flag}", INDEX(options!$E$1:$E$20, Values!$V307)))</f>
        <v/>
      </c>
    </row>
    <row r="309" spans="38:38" x14ac:dyDescent="0.2">
      <c r="AL309" s="2" t="str">
        <f>IF(ISBLANK(Values!E308),"",SUBSTITUTE(SUBSTITUTE(IF(Values!$J308, Values!$B$26, Values!$B$33), "{language}", Values!$H308), "{flag}", INDEX(options!$E$1:$E$20, Values!$V308)))</f>
        <v/>
      </c>
    </row>
    <row r="310" spans="38:38" x14ac:dyDescent="0.2">
      <c r="AL310" s="2" t="str">
        <f>IF(ISBLANK(Values!E309),"",SUBSTITUTE(SUBSTITUTE(IF(Values!$J309, Values!$B$26, Values!$B$33), "{language}", Values!$H309), "{flag}", INDEX(options!$E$1:$E$20, Values!$V309)))</f>
        <v/>
      </c>
    </row>
    <row r="311" spans="38:38" x14ac:dyDescent="0.2">
      <c r="AL311" s="2" t="str">
        <f>IF(ISBLANK(Values!E310),"",SUBSTITUTE(SUBSTITUTE(IF(Values!$J310, Values!$B$26, Values!$B$33), "{language}", Values!$H310), "{flag}", INDEX(options!$E$1:$E$20, Values!$V310)))</f>
        <v/>
      </c>
    </row>
    <row r="312" spans="38:38" x14ac:dyDescent="0.2">
      <c r="AL312" s="2" t="str">
        <f>IF(ISBLANK(Values!E311),"",SUBSTITUTE(SUBSTITUTE(IF(Values!$J311, Values!$B$26, Values!$B$33), "{language}", Values!$H311), "{flag}", INDEX(options!$E$1:$E$20, Values!$V311)))</f>
        <v/>
      </c>
    </row>
    <row r="313" spans="38:38" x14ac:dyDescent="0.2">
      <c r="AL313" s="2" t="str">
        <f>IF(ISBLANK(Values!E312),"",SUBSTITUTE(SUBSTITUTE(IF(Values!$J312, Values!$B$26, Values!$B$33), "{language}", Values!$H312), "{flag}", INDEX(options!$E$1:$E$20, Values!$V312)))</f>
        <v/>
      </c>
    </row>
    <row r="314" spans="38:38" x14ac:dyDescent="0.2">
      <c r="AL314" s="2" t="str">
        <f>IF(ISBLANK(Values!E313),"",SUBSTITUTE(SUBSTITUTE(IF(Values!$J313, Values!$B$26, Values!$B$33), "{language}", Values!$H313), "{flag}", INDEX(options!$E$1:$E$20, Values!$V313)))</f>
        <v/>
      </c>
    </row>
    <row r="315" spans="38:38" x14ac:dyDescent="0.2">
      <c r="AL315" s="2" t="str">
        <f>IF(ISBLANK(Values!E314),"",SUBSTITUTE(SUBSTITUTE(IF(Values!$J314, Values!$B$26, Values!$B$33), "{language}", Values!$H314), "{flag}", INDEX(options!$E$1:$E$20, Values!$V314)))</f>
        <v/>
      </c>
    </row>
  </sheetData>
  <conditionalFormatting sqref="A4:A1048576">
    <cfRule type="expression" dxfId="526" priority="8">
      <formula>IF(LEN(A4)&gt;0,1,0)</formula>
    </cfRule>
    <cfRule type="expression" dxfId="525" priority="9">
      <formula>IF(VLOOKUP($A$3,#NAME?,MATCH($A4,#NAME?,0)+1,0)&gt;0,1,0)</formula>
    </cfRule>
    <cfRule type="expression" dxfId="524" priority="12">
      <formula>AND(IF(IFERROR(VLOOKUP($A$3,#NAME?,MATCH($A4,#NAME?,0)+1,0),0)&gt;0,0,1),IF(IFERROR(VLOOKUP($A$3,#NAME?,MATCH($A4,#NAME?,0)+1,0),0)&gt;0,0,1),IF(IFERROR(VLOOKUP($A$3,#NAME?,MATCH($A4,#NAME?,0)+1,0),0)&gt;0,0,1),IF(IFERROR(MATCH($A4,#NAME?,0),0)&gt;0,1,0))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9">
      <formula>AND(IF(IFERROR(VLOOKUP($C$3,#NAME?,MATCH($A4,#NAME?,0)+1,0),0)&gt;0,0,1),IF(IFERROR(VLOOKUP($C$3,#NAME?,MATCH($A4,#NAME?,0)+1,0),0)&gt;0,0,1),IF(IFERROR(VLOOKUP($C$3,#NAME?,MATCH($A4,#NAME?,0)+1,0),0)&gt;0,0,1),IF(IFERROR(MATCH($A4,#NAME?,0),0)&gt;0,1,0))</formula>
    </cfRule>
    <cfRule type="expression" dxfId="516" priority="995">
      <formula>IF(LEN(C4)&gt;0,1,0)</formula>
    </cfRule>
    <cfRule type="expression" dxfId="515" priority="996">
      <formula>IF(VLOOKUP($C$3,#NAME?,MATCH($A4,#NAME?,0)+1,0)&gt;0,1,0)</formula>
    </cfRule>
  </conditionalFormatting>
  <conditionalFormatting sqref="C5:C1048576">
    <cfRule type="expression" dxfId="514" priority="18">
      <formula>IF(LEN(C5)&gt;0,1,0)</formula>
    </cfRule>
    <cfRule type="expression" dxfId="513" priority="19">
      <formula>IF(VLOOKUP($C$3,#NAME?,MATCH($A5,#NAME?,0)+1,0)&gt;0,1,0)</formula>
    </cfRule>
    <cfRule type="expression" dxfId="512" priority="22">
      <formula>AND(IF(IFERROR(VLOOKUP($C$3,#NAME?,MATCH($A5,#NAME?,0)+1,0),0)&gt;0,0,1),IF(IFERROR(VLOOKUP($C$3,#NAME?,MATCH($A5,#NAME?,0)+1,0),0)&gt;0,0,1),IF(IFERROR(VLOOKUP($C$3,#NAME?,MATCH($A5,#NAME?,0)+1,0),0)&gt;0,0,1),IF(IFERROR(MATCH($A5,#NAME?,0),0)&gt;0,1,0))</formula>
    </cfRule>
  </conditionalFormatting>
  <conditionalFormatting sqref="D4:D1048576">
    <cfRule type="expression" dxfId="511" priority="27">
      <formula>AND(IF(IFERROR(VLOOKUP($D$3,#NAME?,MATCH($A4,#NAME?,0)+1,0),0)&gt;0,0,1),IF(IFERROR(VLOOKUP($D$3,#NAME?,MATCH($A4,#NAME?,0)+1,0),0)&gt;0,0,1),IF(IFERROR(VLOOKUP($D$3,#NAME?,MATCH($A4,#NAME?,0)+1,0),0)&gt;0,0,1),IF(IFERROR(MATCH($A4,#NAME?,0),0)&gt;0,1,0))</formula>
    </cfRule>
    <cfRule type="expression" dxfId="510" priority="24">
      <formula>IF(VLOOKUP($D$3,#NAME?,MATCH($A4,#NAME?,0)+1,0)&gt;0,1,0)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4">
      <formula>AND(IF(IFERROR(VLOOKUP($F$3,#NAME?,MATCH($A4,#NAME?,0)+1,0),0)&gt;0,0,1),IF(IFERROR(VLOOKUP($F$3,#NAME?,MATCH($A4,#NAME?,0)+1,0),0)&gt;0,0,1),IF(IFERROR(VLOOKUP($F$3,#NAME?,MATCH($A4,#NAME?,0)+1,0),0)&gt;0,0,1),IF(IFERROR(MATCH($A4,#NAME?,0),0)&gt;0,1,0))</formula>
    </cfRule>
    <cfRule type="expression" dxfId="505" priority="1010">
      <formula>IF(LEN(F4)&gt;0,1,0)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6">
      <formula>IF(VLOOKUP($G$3,#NAME?,MATCH($A4,#NAME?,0)+1,0)&gt;0,1,0)</formula>
    </cfRule>
    <cfRule type="expression" dxfId="499" priority="1015">
      <formula>IF(LEN(G4)&gt;0,1,0)</formula>
    </cfRule>
    <cfRule type="expression" dxfId="498"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97" priority="42">
      <formula>AND(IF(IFERROR(VLOOKUP($G$3,#NAME?,MATCH($A5,#NAME?,0)+1,0),0)&gt;0,0,1),IF(IFERROR(VLOOKUP($G$3,#NAME?,MATCH($A5,#NAME?,0)+1,0),0)&gt;0,0,1),IF(IFERROR(VLOOKUP($G$3,#NAME?,MATCH($A5,#NAME?,0)+1,0),0)&gt;0,0,1),IF(IFERROR(MATCH($A5,#NAME?,0),0)&gt;0,1,0))</formula>
    </cfRule>
    <cfRule type="expression" dxfId="496" priority="39">
      <formula>IF(VLOOKUP($G$3,#NAME?,MATCH($A5,#NAME?,0)+1,0)&gt;0,1,0)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4">
      <formula>IF(VLOOKUP($M$3,#NAME?,MATCH($A5,#NAME?,0)+1,0)&gt;0,1,0)</formula>
    </cfRule>
    <cfRule type="expression" dxfId="479" priority="67">
      <formula>AND(IF(IFERROR(VLOOKUP($M$3,#NAME?,MATCH($A5,#NAME?,0)+1,0),0)&gt;0,0,1),IF(IFERROR(VLOOKUP($M$3,#NAME?,MATCH($A5,#NAME?,0)+1,0),0)&gt;0,0,1),IF(IFERROR(VLOOKUP($M$3,#NAME?,MATCH($A5,#NAME?,0)+1,0),0)&gt;0,0,1),IF(IFERROR(MATCH($A5,#NAME?,0),0)&gt;0,1,0))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3">
      <formula>IF(LEN(AA4)&gt;0,1,0)</formula>
    </cfRule>
    <cfRule type="expression" dxfId="434" priority="134">
      <formula>IF(VLOOKUP($AA$3,#NAME?,MATCH($A4,#NAME?,0)+1,0)&gt;0,1,0)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5">
      <formula>IF(VLOOKUP($AC$3,#NAME?,MATCH(#REF!,#NAME?,0)+1,0)&gt;0,1,0)</formula>
    </cfRule>
    <cfRule type="expression" dxfId="428" priority="143">
      <formula>IF(LEN(#REF!)&gt;0,1,0)</formula>
    </cfRule>
    <cfRule type="expression" dxfId="427" priority="146">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7">
      <formula>AND(IF(IFERROR(VLOOKUP($AE$3,#NAME?,MATCH($A4,#NAME?,0)+1,0),0)&gt;0,0,1),IF(IFERROR(VLOOKUP($AE$3,#NAME?,MATCH($A4,#NAME?,0)+1,0),0)&gt;0,0,1),IF(IFERROR(VLOOKUP($AE$3,#NAME?,MATCH($A4,#NAME?,0)+1,0),0)&gt;0,0,1),IF(IFERROR(MATCH($A4,#NAME?,0),0)&gt;0,1,0))</formula>
    </cfRule>
    <cfRule type="expression" dxfId="421" priority="154">
      <formula>IF(VLOOKUP($AE$3,#NAME?,MATCH($A4,#NAME?,0)+1,0)&gt;0,1,0)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9">
      <formula>IF(VLOOKUP($AJ$3,#NAME?,MATCH($A4,#NAME?,0)+1,0)&gt;0,1,0)</formula>
    </cfRule>
    <cfRule type="expression" dxfId="410" priority="178">
      <formula>IF(LEN(AJ4)&gt;0,1,0)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202">
      <formula>AND(IF(IFERROR(VLOOKUP($AN$3,#NAME?,MATCH($A4,#NAME?,0)+1,0),0)&gt;0,0,1),IF(IFERROR(VLOOKUP($AN$3,#NAME?,MATCH($A4,#NAME?,0)+1,0),0)&gt;0,0,1),IF(IFERROR(VLOOKUP($AN$3,#NAME?,MATCH($A4,#NAME?,0)+1,0),0)&gt;0,0,1),IF(IFERROR(MATCH($A4,#NAME?,0),0)&gt;0,1,0))</formula>
    </cfRule>
    <cfRule type="expression" dxfId="401" priority="199">
      <formula>IF(VLOOKUP($AN$3,#NAME?,MATCH($A4,#NAME?,0)+1,0)&gt;0,1,0)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09">
      <formula>IF(VLOOKUP($BJ$3,#NAME?,MATCH($A4,#NAME?,0)+1,0)&gt;0,1,0)</formula>
    </cfRule>
    <cfRule type="expression" dxfId="350"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4">
      <formula>IF(VLOOKUP($BM$3,#NAME?,MATCH($A4,#NAME?,0)+1,0)&gt;0,1,0)</formula>
    </cfRule>
    <cfRule type="expression" dxfId="344"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39">
      <formula>IF(VLOOKUP($CJ$3,#NAME?,MATCH($A4,#NAME?,0)+1,0)&gt;0,1,0)</formula>
    </cfRule>
    <cfRule type="expression" dxfId="298"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0">
      <formula>AND(AND(OR(AND(OR(OR(NOT(CO4&lt;&gt;"DEFAULT"),CO4="")))),A4&lt;&gt;""))</formula>
    </cfRule>
    <cfRule type="expression" dxfId="256" priority="521">
      <formula>IF(LEN(DA4)&gt;0,1,0)</formula>
    </cfRule>
    <cfRule type="expression" dxfId="255" priority="522">
      <formula>IF(VLOOKUP($DA$3,#NAME?,MATCH($A4,#NAME?,0)+1,0)&gt;0,1,0)</formula>
    </cfRule>
    <cfRule type="expression" dxfId="25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1" priority="528">
      <formula>IF(VLOOKUP($DB$3,#NAME?,MATCH($A4,#NAME?,0)+1,0)&gt;0,1,0)</formula>
    </cfRule>
    <cfRule type="expression" dxfId="250" priority="527">
      <formula>IF(LEN(DB4)&gt;0,1,0)</formula>
    </cfRule>
  </conditionalFormatting>
  <conditionalFormatting sqref="DC4:DC1048576">
    <cfRule type="expression" dxfId="249" priority="534">
      <formula>IF(VLOOKUP($DC$3,#NAME?,MATCH($A4,#NAME?,0)+1,0)&gt;0,1,0)</formula>
    </cfRule>
    <cfRule type="expression" dxfId="248" priority="533">
      <formula>IF(LEN(DC4)&gt;0,1,0)</formula>
    </cfRule>
    <cfRule type="expression" dxfId="247" priority="537">
      <formula>AND(IF(IFERROR(VLOOKUP($DC$3,#NAME?,MATCH($A4,#NAME?,0)+1,0),0)&gt;0,0,1),IF(IFERROR(VLOOKUP($DC$3,#NAME?,MATCH($A4,#NAME?,0)+1,0),0)&gt;0,0,1),IF(IFERROR(VLOOKUP($DC$3,#NAME?,MATCH($A4,#NAME?,0)+1,0),0)&gt;0,0,1),IF(IFERROR(MATCH($A4,#NAME?,0),0)&gt;0,1,0))</formula>
    </cfRule>
    <cfRule type="expression" dxfId="246"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5">
      <formula>IF(LEN(DJ4)&gt;0,1,0)</formula>
    </cfRule>
    <cfRule type="expression" dxfId="219" priority="576">
      <formula>IF(VLOOKUP($DJ$3,#NAME?,MATCH($A4,#NAME?,0)+1,0)&gt;0,1,0)</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3">
      <formula>IF(LEN(DQ4)&gt;0,1,0)</formula>
    </cfRule>
    <cfRule type="expression" dxfId="199" priority="614">
      <formula>IF(VLOOKUP($DQ$3,#NAME?,MATCH($A4,#NAME?,0)+1,0)&gt;0,1,0)</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0">
      <formula>IF(VLOOKUP($DR$3,#NAME?,MATCH($A4,#NAME?,0)+1,0)&gt;0,1,0)</formula>
    </cfRule>
    <cfRule type="expression" dxfId="193"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53">
      <formula>IF(LEN(DX4)&gt;0,1,0)</formula>
    </cfRule>
    <cfRule type="expression" dxfId="172" priority="654">
      <formula>IF(VLOOKUP($DX$3,#NAME?,MATCH($A4,#NAME?,0)+1,0)&gt;0,1,0)</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81">
      <formula>AND(IF(IFERROR(VLOOKUP($EB$3,#NAME?,MATCH($A4,#NAME?,0)+1,0),0)&gt;0,0,1),IF(IFERROR(VLOOKUP($EB$3,#NAME?,MATCH($A4,#NAME?,0)+1,0),0)&gt;0,0,1),IF(IFERROR(VLOOKUP($EB$3,#NAME?,MATCH($A4,#NAME?,0)+1,0),0)&gt;0,0,1),IF(IFERROR(MATCH($A4,#NAME?,0),0)&gt;0,1,0))</formula>
    </cfRule>
    <cfRule type="expression" dxfId="157" priority="676">
      <formula>AND(AND(OR(AND(OR(OR(NOT(CO4&lt;&gt;"DEFAULT"),CO4="")))),A4&lt;&gt;""))</formula>
    </cfRule>
    <cfRule type="expression" dxfId="156" priority="678">
      <formula>IF(VLOOKUP($EB$3,#NAME?,MATCH($A4,#NAME?,0)+1,0)&gt;0,1,0)</formula>
    </cfRule>
    <cfRule type="expression" dxfId="155" priority="677">
      <formula>IF(LEN(EB4)&gt;0,1,0)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4">
      <formula>IF(VLOOKUP($EC$3,#NAME?,MATCH($A4,#NAME?,0)+1,0)&gt;0,1,0)</formula>
    </cfRule>
    <cfRule type="expression" dxfId="151"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18">
      <formula>IF(VLOOKUP($EI$3,#NAME?,MATCH($A4,#NAME?,0)+1,0)&gt;0,1,0)</formula>
    </cfRule>
    <cfRule type="expression" dxfId="131"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4">
      <formula>IF(VLOOKUP($EJ$3,#NAME?,MATCH($A4,#NAME?,0)+1,0)&gt;0,1,0)</formula>
    </cfRule>
    <cfRule type="expression" dxfId="127" priority="722">
      <formula>AND(AND(OR(AND(AND(OR(NOT(DY4="GHS"),DY4=""))),AND(AND(OR(NOT(DZ4="GHS"),DZ4=""))),AND(AND(OR(NOT(EA4="GHS"),EA4=""))),AND(AND(OR(NOT(EB4="GHS"),EB4=""))),AND(AND(OR(NOT(EC4="GHS"),EC4="")))),A4&lt;&gt;""))</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30">
      <formula>IF(VLOOKUP($EK$3,#NAME?,MATCH($A4,#NAME?,0)+1,0)&gt;0,1,0)</formula>
    </cfRule>
    <cfRule type="expression" dxfId="124" priority="729">
      <formula>IF(LEN(EK4)&gt;0,1,0)</formula>
    </cfRule>
    <cfRule type="expression" dxfId="123" priority="728">
      <formula>AND(AND(OR(AND(AND(OR(NOT(DY4="GHS"),DY4=""))),AND(AND(OR(NOT(DZ4="GHS"),DZ4=""))),AND(AND(OR(NOT(EA4="GHS"),EA4=""))),AND(AND(OR(NOT(EB4="GHS"),EB4=""))),AND(AND(OR(NOT(EC4="GHS"),EC4="")))),A4&lt;&gt;""))</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9">
      <formula>AND(IF(IFERROR(VLOOKUP($EZ$3,#NAME?,MATCH($A4,#NAME?,0)+1,0),0)&gt;0,0,1),IF(IFERROR(VLOOKUP($EZ$3,#NAME?,MATCH($A4,#NAME?,0)+1,0),0)&gt;0,0,1),IF(IFERROR(VLOOKUP($EZ$3,#NAME?,MATCH($A4,#NAME?,0)+1,0),0)&gt;0,0,1),IF(IFERROR(MATCH($A4,#NAME?,0),0)&gt;0,1,0))</formula>
    </cfRule>
    <cfRule type="expression" dxfId="91" priority="806">
      <formula>IF(VLOOKUP($EZ$3,#NAME?,MATCH($A4,#NAME?,0)+1,0)&gt;0,1,0)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4">
      <formula>AND(IF(IFERROR(VLOOKUP($FG$3,#NAME?,MATCH($A4,#NAME?,0)+1,0),0)&gt;0,0,1),IF(IFERROR(VLOOKUP($FG$3,#NAME?,MATCH($A4,#NAME?,0)+1,0),0)&gt;0,0,1),IF(IFERROR(VLOOKUP($FG$3,#NAME?,MATCH($A4,#NAME?,0)+1,0),0)&gt;0,0,1),IF(IFERROR(MATCH($A4,#NAME?,0),0)&gt;0,1,0))</formula>
    </cfRule>
    <cfRule type="expression" dxfId="77" priority="841">
      <formula>IF(VLOOKUP($FG$3,#NAME?,MATCH($A4,#NAME?,0)+1,0)&gt;0,1,0)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9">
      <formula>AND(IF(IFERROR(VLOOKUP($FP$3,#NAME?,MATCH($A4,#NAME?,0)+1,0),0)&gt;0,0,1),IF(IFERROR(VLOOKUP($FP$3,#NAME?,MATCH($A4,#NAME?,0)+1,0),0)&gt;0,0,1),IF(IFERROR(VLOOKUP($FP$3,#NAME?,MATCH($A4,#NAME?,0)+1,0),0)&gt;0,0,1),IF(IFERROR(MATCH($A4,#NAME?,0),0)&gt;0,1,0))</formula>
    </cfRule>
    <cfRule type="expression" dxfId="49" priority="886">
      <formula>IF(VLOOKUP($FP$3,#NAME?,MATCH($A4,#NAME?,0)+1,0)&gt;0,1,0)</formula>
    </cfRule>
  </conditionalFormatting>
  <conditionalFormatting sqref="FP4:GJ1048576">
    <cfRule type="expression" dxfId="48" priority="885">
      <formula>IF(LEN(FP4)&gt;0,1,0)</formula>
    </cfRule>
  </conditionalFormatting>
  <conditionalFormatting sqref="FQ4:FQ1048576">
    <cfRule type="expression" dxfId="47" priority="894">
      <formula>AND(IF(IFERROR(VLOOKUP($FQ$3,#NAME?,MATCH($A4,#NAME?,0)+1,0),0)&gt;0,0,1),IF(IFERROR(VLOOKUP($FQ$3,#NAME?,MATCH($A4,#NAME?,0)+1,0),0)&gt;0,0,1),IF(IFERROR(VLOOKUP($FQ$3,#NAME?,MATCH($A4,#NAME?,0)+1,0),0)&gt;0,0,1),IF(IFERROR(MATCH($A4,#NAME?,0),0)&gt;0,1,0))</formula>
    </cfRule>
    <cfRule type="expression" dxfId="46" priority="891">
      <formula>IF(VLOOKUP($FQ$3,#NAME?,MATCH($A4,#NAME?,0)+1,0)&gt;0,1,0)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9">
      <formula>AND(IF(IFERROR(VLOOKUP($FV$3,#NAME?,MATCH($A4,#NAME?,0)+1,0),0)&gt;0,0,1),IF(IFERROR(VLOOKUP($FV$3,#NAME?,MATCH($A4,#NAME?,0)+1,0),0)&gt;0,0,1),IF(IFERROR(VLOOKUP($FV$3,#NAME?,MATCH($A4,#NAME?,0)+1,0),0)&gt;0,0,1),IF(IFERROR(MATCH($A4,#NAME?,0),0)&gt;0,1,0))</formula>
    </cfRule>
    <cfRule type="expression" dxfId="36" priority="916">
      <formula>IF(VLOOKUP($FV$3,#NAME?,MATCH($A4,#NAME?,0)+1,0)&gt;0,1,0)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9">
      <formula>AND(IF(IFERROR(VLOOKUP($GJ$3,#NAME?,MATCH($A4,#NAME?,0)+1,0),0)&gt;0,0,1),IF(IFERROR(VLOOKUP($GJ$3,#NAME?,MATCH($A4,#NAME?,0)+1,0),0)&gt;0,0,1),IF(IFERROR(VLOOKUP($GJ$3,#NAME?,MATCH($A4,#NAME?,0)+1,0),0)&gt;0,0,1),IF(IFERROR(MATCH($A4,#NAME?,0),0)&gt;0,1,0))</formula>
    </cfRule>
    <cfRule type="expression" dxfId="8"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1640625" defaultRowHeight="13" x14ac:dyDescent="0.15"/>
  <cols>
    <col min="1" max="1" width="18.83203125" customWidth="1"/>
    <col min="2" max="2" width="78.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8" t="s">
        <v>352</v>
      </c>
      <c r="B1" s="39"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1" t="s">
        <v>353</v>
      </c>
      <c r="F1" s="1"/>
      <c r="G1" s="1"/>
      <c r="H1" s="40"/>
      <c r="I1" s="40"/>
    </row>
    <row r="2" spans="1:22" ht="14" x14ac:dyDescent="0.15">
      <c r="A2" s="38" t="s">
        <v>354</v>
      </c>
      <c r="B2" s="39"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2" x14ac:dyDescent="0.15">
      <c r="A3" s="38" t="s">
        <v>355</v>
      </c>
      <c r="B3" s="41" t="s">
        <v>356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28" x14ac:dyDescent="0.15">
      <c r="A4" s="38" t="s">
        <v>371</v>
      </c>
      <c r="B4" s="42">
        <v>23</v>
      </c>
      <c r="C4" s="43" t="b">
        <f>FALSE()</f>
        <v>0</v>
      </c>
      <c r="D4" s="43" t="b">
        <f>TRUE()</f>
        <v>1</v>
      </c>
      <c r="E4" s="37">
        <v>5714401200017</v>
      </c>
      <c r="F4" s="37" t="s">
        <v>372</v>
      </c>
      <c r="G4" s="44" t="s">
        <v>373</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45" t="b">
        <f>TRUE()</f>
        <v>1</v>
      </c>
      <c r="J4" s="46" t="b">
        <f>FALSE()</f>
        <v>0</v>
      </c>
      <c r="K4" s="37" t="s">
        <v>374</v>
      </c>
      <c r="L4" s="47" t="b">
        <f>TRUE()</f>
        <v>1</v>
      </c>
      <c r="M4" s="48" t="str">
        <f t="shared" ref="M4:M35" si="0">IF(ISBLANK(K4),"",IF(L4, "https://raw.githubusercontent.com/PatrickVibild/TellusAmazonPictures/master/pictures/"&amp;K4&amp;"/1.jpg","https://download.lenovo.com/Images/Parts/"&amp;K4&amp;"/"&amp;K4&amp;"_A.jpg"))</f>
        <v>https://raw.githubusercontent.com/PatrickVibild/TellusAmazonPictures/master/pictures/Lenovo/X200/DE/1.jpg</v>
      </c>
      <c r="N4" s="48" t="str">
        <f t="shared" ref="N4:N35" si="1">IF(ISBLANK(K4),"",IF(L4, "https://raw.githubusercontent.com/PatrickVibild/TellusAmazonPictures/master/pictures/"&amp;K4&amp;"/2.jpg","https://download.lenovo.com/Images/Parts/"&amp;K4&amp;"/"&amp;K4&amp;"_B.jpg"))</f>
        <v>https://raw.githubusercontent.com/PatrickVibild/TellusAmazonPictures/master/pictures/Lenovo/X200/DE/2.jpg</v>
      </c>
      <c r="O4" s="49" t="str">
        <f t="shared" ref="O4:O35" si="2">IF(ISBLANK(K4),"",IF(L4, "https://raw.githubusercontent.com/PatrickVibild/TellusAmazonPictures/master/pictures/"&amp;K4&amp;"/3.jpg","https://download.lenovo.com/Images/Parts/"&amp;K4&amp;"/"&amp;K4&amp;"_details.jpg"))</f>
        <v>https://raw.githubusercontent.com/PatrickVibild/TellusAmazonPictures/master/pictures/Lenovo/X200/DE/3.jpg</v>
      </c>
      <c r="P4" t="str">
        <f t="shared" ref="P4:P35" si="3">IF(ISBLANK(K4),"",IF(L4, "https://raw.githubusercontent.com/PatrickVibild/TellusAmazonPictures/master/pictures/"&amp;K4&amp;"/4.jpg", ""))</f>
        <v>https://raw.githubusercontent.com/PatrickVibild/TellusAmazonPictures/master/pictures/Lenovo/X200/DE/4.jpg</v>
      </c>
      <c r="Q4" t="str">
        <f t="shared" ref="Q4:Q35" si="4">IF(ISBLANK(K4),"",IF(L4, "https://raw.githubusercontent.com/PatrickVibild/TellusAmazonPictures/master/pictures/"&amp;K4&amp;"/5.jpg", ""))</f>
        <v>https://raw.githubusercontent.com/PatrickVibild/TellusAmazonPictures/master/pictures/Lenovo/X200/DE/5.jpg</v>
      </c>
      <c r="R4" t="str">
        <f t="shared" ref="R4:R35" si="5">IF(ISBLANK(K4),"",IF(L4, "https://raw.githubusercontent.com/PatrickVibild/TellusAmazonPictures/master/pictures/"&amp;K4&amp;"/6.jpg", ""))</f>
        <v>https://raw.githubusercontent.com/PatrickVibild/TellusAmazonPictures/master/pictures/Lenovo/X200/DE/6.jpg</v>
      </c>
      <c r="S4" t="str">
        <f t="shared" ref="S4:S35" si="6">IF(ISBLANK(K4),"",IF(L4, "https://raw.githubusercontent.com/PatrickVibild/TellusAmazonPictures/master/pictures/"&amp;K4&amp;"/7.jpg", ""))</f>
        <v>https://raw.githubusercontent.com/PatrickVibild/TellusAmazonPictures/master/pictures/Lenovo/X200/DE/7.jpg</v>
      </c>
      <c r="T4" t="str">
        <f t="shared" ref="T4:T35" si="7">IF(ISBLANK(K4),"",IF(L4, "https://raw.githubusercontent.com/PatrickVibild/TellusAmazonPictures/master/pictures/"&amp;K4&amp;"/8.jpg",""))</f>
        <v>https://raw.githubusercontent.com/PatrickVibild/TellusAmazonPictures/master/pictures/Lenovo/X200/DE/8.jpg</v>
      </c>
      <c r="U4" t="str">
        <f t="shared" ref="U4:U35" si="8">IF(ISBLANK(K4),"",IF(L4, "https://raw.githubusercontent.com/PatrickVibild/TellusAmazonPictures/master/pictures/"&amp;K4&amp;"/9.jpg", ""))</f>
        <v>https://raw.githubusercontent.com/PatrickVibild/TellusAmazonPictures/master/pictures/Lenovo/X200/DE/9.jpg</v>
      </c>
      <c r="V4" s="44">
        <f>MATCH(G4,options!$D$1:$D$20,0)</f>
        <v>1</v>
      </c>
    </row>
    <row r="5" spans="1:22" ht="28" x14ac:dyDescent="0.15">
      <c r="A5" s="38" t="s">
        <v>375</v>
      </c>
      <c r="B5" s="42">
        <v>23</v>
      </c>
      <c r="C5" s="43" t="b">
        <f>FALSE()</f>
        <v>0</v>
      </c>
      <c r="D5" s="43" t="b">
        <f>TRUE()</f>
        <v>1</v>
      </c>
      <c r="E5" s="37">
        <v>5714401200024</v>
      </c>
      <c r="F5" s="37" t="s">
        <v>376</v>
      </c>
      <c r="G5" s="44" t="s">
        <v>377</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45" t="b">
        <f>TRUE()</f>
        <v>1</v>
      </c>
      <c r="J5" s="46" t="b">
        <f>FALSE()</f>
        <v>0</v>
      </c>
      <c r="K5" s="37" t="s">
        <v>378</v>
      </c>
      <c r="L5" s="47" t="b">
        <f>TRUE()</f>
        <v>1</v>
      </c>
      <c r="M5" s="48" t="str">
        <f t="shared" si="0"/>
        <v>https://raw.githubusercontent.com/PatrickVibild/TellusAmazonPictures/master/pictures/Lenovo/X200/FR/1.jpg</v>
      </c>
      <c r="N5" s="48" t="str">
        <f t="shared" si="1"/>
        <v>https://raw.githubusercontent.com/PatrickVibild/TellusAmazonPictures/master/pictures/Lenovo/X200/FR/2.jpg</v>
      </c>
      <c r="O5" s="49" t="str">
        <f t="shared" si="2"/>
        <v>https://raw.githubusercontent.com/PatrickVibild/TellusAmazonPictures/master/pictures/Lenovo/X200/FR/3.jpg</v>
      </c>
      <c r="P5" t="str">
        <f t="shared" si="3"/>
        <v>https://raw.githubusercontent.com/PatrickVibild/TellusAmazonPictures/master/pictures/Lenovo/X200/FR/4.jpg</v>
      </c>
      <c r="Q5" t="str">
        <f t="shared" si="4"/>
        <v>https://raw.githubusercontent.com/PatrickVibild/TellusAmazonPictures/master/pictures/Lenovo/X200/FR/5.jpg</v>
      </c>
      <c r="R5" t="str">
        <f t="shared" si="5"/>
        <v>https://raw.githubusercontent.com/PatrickVibild/TellusAmazonPictures/master/pictures/Lenovo/X200/FR/6.jpg</v>
      </c>
      <c r="S5" t="str">
        <f t="shared" si="6"/>
        <v>https://raw.githubusercontent.com/PatrickVibild/TellusAmazonPictures/master/pictures/Lenovo/X200/FR/7.jpg</v>
      </c>
      <c r="T5" t="str">
        <f t="shared" si="7"/>
        <v>https://raw.githubusercontent.com/PatrickVibild/TellusAmazonPictures/master/pictures/Lenovo/X200/FR/8.jpg</v>
      </c>
      <c r="U5" t="str">
        <f t="shared" si="8"/>
        <v>https://raw.githubusercontent.com/PatrickVibild/TellusAmazonPictures/master/pictures/Lenovo/X200/FR/9.jpg</v>
      </c>
      <c r="V5" s="44">
        <f>MATCH(G5,options!$D$1:$D$20,0)</f>
        <v>2</v>
      </c>
    </row>
    <row r="6" spans="1:22" ht="28" x14ac:dyDescent="0.15">
      <c r="A6" s="38" t="s">
        <v>379</v>
      </c>
      <c r="B6" s="50" t="s">
        <v>380</v>
      </c>
      <c r="C6" s="43" t="b">
        <f>FALSE()</f>
        <v>0</v>
      </c>
      <c r="D6" s="43" t="b">
        <f>TRUE()</f>
        <v>1</v>
      </c>
      <c r="E6" s="37">
        <v>5714401200031</v>
      </c>
      <c r="F6" s="37" t="s">
        <v>381</v>
      </c>
      <c r="G6" s="44" t="s">
        <v>382</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45" t="b">
        <f>TRUE()</f>
        <v>1</v>
      </c>
      <c r="J6" s="46" t="b">
        <f>FALSE()</f>
        <v>0</v>
      </c>
      <c r="K6" s="37" t="s">
        <v>383</v>
      </c>
      <c r="L6" s="47" t="b">
        <f>TRUE()</f>
        <v>1</v>
      </c>
      <c r="M6" s="48" t="str">
        <f t="shared" si="0"/>
        <v>https://raw.githubusercontent.com/PatrickVibild/TellusAmazonPictures/master/pictures/Lenovo/X200/IT/1.jpg</v>
      </c>
      <c r="N6" s="48" t="str">
        <f t="shared" si="1"/>
        <v>https://raw.githubusercontent.com/PatrickVibild/TellusAmazonPictures/master/pictures/Lenovo/X200/IT/2.jpg</v>
      </c>
      <c r="O6" s="49" t="str">
        <f t="shared" si="2"/>
        <v>https://raw.githubusercontent.com/PatrickVibild/TellusAmazonPictures/master/pictures/Lenovo/X200/IT/3.jpg</v>
      </c>
      <c r="P6" t="str">
        <f t="shared" si="3"/>
        <v>https://raw.githubusercontent.com/PatrickVibild/TellusAmazonPictures/master/pictures/Lenovo/X200/IT/4.jpg</v>
      </c>
      <c r="Q6" t="str">
        <f t="shared" si="4"/>
        <v>https://raw.githubusercontent.com/PatrickVibild/TellusAmazonPictures/master/pictures/Lenovo/X200/IT/5.jpg</v>
      </c>
      <c r="R6" t="str">
        <f t="shared" si="5"/>
        <v>https://raw.githubusercontent.com/PatrickVibild/TellusAmazonPictures/master/pictures/Lenovo/X200/IT/6.jpg</v>
      </c>
      <c r="S6" t="str">
        <f t="shared" si="6"/>
        <v>https://raw.githubusercontent.com/PatrickVibild/TellusAmazonPictures/master/pictures/Lenovo/X200/IT/7.jpg</v>
      </c>
      <c r="T6" t="str">
        <f t="shared" si="7"/>
        <v>https://raw.githubusercontent.com/PatrickVibild/TellusAmazonPictures/master/pictures/Lenovo/X200/IT/8.jpg</v>
      </c>
      <c r="U6" t="str">
        <f t="shared" si="8"/>
        <v>https://raw.githubusercontent.com/PatrickVibild/TellusAmazonPictures/master/pictures/Lenovo/X200/IT/9.jpg</v>
      </c>
      <c r="V6" s="44">
        <f>MATCH(G6,options!$D$1:$D$20,0)</f>
        <v>3</v>
      </c>
    </row>
    <row r="7" spans="1:22" ht="28" x14ac:dyDescent="0.15">
      <c r="A7" s="38" t="s">
        <v>384</v>
      </c>
      <c r="B7" s="51" t="str">
        <f>IF(B6=options!C1,"41","41")</f>
        <v>41</v>
      </c>
      <c r="C7" s="43" t="b">
        <f>FALSE()</f>
        <v>0</v>
      </c>
      <c r="D7" s="43" t="b">
        <f>TRUE()</f>
        <v>1</v>
      </c>
      <c r="E7" s="37">
        <v>5714401200048</v>
      </c>
      <c r="F7" s="37" t="s">
        <v>385</v>
      </c>
      <c r="G7" s="44" t="s">
        <v>386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45" t="b">
        <f>TRUE()</f>
        <v>1</v>
      </c>
      <c r="J7" s="46" t="b">
        <f>FALSE()</f>
        <v>0</v>
      </c>
      <c r="K7" s="37" t="s">
        <v>387</v>
      </c>
      <c r="L7" s="47" t="b">
        <f>TRUE()</f>
        <v>1</v>
      </c>
      <c r="M7" s="48" t="str">
        <f t="shared" si="0"/>
        <v>https://raw.githubusercontent.com/PatrickVibild/TellusAmazonPictures/master/pictures/Lenovo/X200/ES/1.jpg</v>
      </c>
      <c r="N7" s="48" t="str">
        <f t="shared" si="1"/>
        <v>https://raw.githubusercontent.com/PatrickVibild/TellusAmazonPictures/master/pictures/Lenovo/X200/ES/2.jpg</v>
      </c>
      <c r="O7" s="49" t="str">
        <f t="shared" si="2"/>
        <v>https://raw.githubusercontent.com/PatrickVibild/TellusAmazonPictures/master/pictures/Lenovo/X200/ES/3.jpg</v>
      </c>
      <c r="P7" t="str">
        <f t="shared" si="3"/>
        <v>https://raw.githubusercontent.com/PatrickVibild/TellusAmazonPictures/master/pictures/Lenovo/X200/ES/4.jpg</v>
      </c>
      <c r="Q7" t="str">
        <f t="shared" si="4"/>
        <v>https://raw.githubusercontent.com/PatrickVibild/TellusAmazonPictures/master/pictures/Lenovo/X200/ES/5.jpg</v>
      </c>
      <c r="R7" t="str">
        <f t="shared" si="5"/>
        <v>https://raw.githubusercontent.com/PatrickVibild/TellusAmazonPictures/master/pictures/Lenovo/X200/ES/6.jpg</v>
      </c>
      <c r="S7" t="str">
        <f t="shared" si="6"/>
        <v>https://raw.githubusercontent.com/PatrickVibild/TellusAmazonPictures/master/pictures/Lenovo/X200/ES/7.jpg</v>
      </c>
      <c r="T7" t="str">
        <f t="shared" si="7"/>
        <v>https://raw.githubusercontent.com/PatrickVibild/TellusAmazonPictures/master/pictures/Lenovo/X200/ES/8.jpg</v>
      </c>
      <c r="U7" t="str">
        <f t="shared" si="8"/>
        <v>https://raw.githubusercontent.com/PatrickVibild/TellusAmazonPictures/master/pictures/Lenovo/X200/ES/9.jpg</v>
      </c>
      <c r="V7" s="44">
        <f>MATCH(G7,options!$D$1:$D$20,0)</f>
        <v>4</v>
      </c>
    </row>
    <row r="8" spans="1:22" ht="28" x14ac:dyDescent="0.15">
      <c r="A8" s="38" t="s">
        <v>388</v>
      </c>
      <c r="B8" s="51" t="str">
        <f>IF(B6=options!C1,"17","17")</f>
        <v>17</v>
      </c>
      <c r="C8" s="43" t="b">
        <f>FALSE()</f>
        <v>0</v>
      </c>
      <c r="D8" s="43" t="b">
        <f>TRUE()</f>
        <v>1</v>
      </c>
      <c r="E8" s="37">
        <v>5714401200055</v>
      </c>
      <c r="F8" s="37" t="s">
        <v>389</v>
      </c>
      <c r="G8" s="44" t="s">
        <v>390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5" t="b">
        <f>TRUE()</f>
        <v>1</v>
      </c>
      <c r="J8" s="46" t="b">
        <f>FALSE()</f>
        <v>0</v>
      </c>
      <c r="K8" s="37" t="s">
        <v>391</v>
      </c>
      <c r="L8" s="47" t="b">
        <f>TRUE()</f>
        <v>1</v>
      </c>
      <c r="M8" s="48" t="str">
        <f t="shared" si="0"/>
        <v>https://raw.githubusercontent.com/PatrickVibild/TellusAmazonPictures/master/pictures/Lenovo/X200/UK/1.jpg</v>
      </c>
      <c r="N8" s="48" t="str">
        <f t="shared" si="1"/>
        <v>https://raw.githubusercontent.com/PatrickVibild/TellusAmazonPictures/master/pictures/Lenovo/X200/UK/2.jpg</v>
      </c>
      <c r="O8" s="49" t="str">
        <f t="shared" si="2"/>
        <v>https://raw.githubusercontent.com/PatrickVibild/TellusAmazonPictures/master/pictures/Lenovo/X200/UK/3.jpg</v>
      </c>
      <c r="P8" t="str">
        <f t="shared" si="3"/>
        <v>https://raw.githubusercontent.com/PatrickVibild/TellusAmazonPictures/master/pictures/Lenovo/X200/UK/4.jpg</v>
      </c>
      <c r="Q8" t="str">
        <f t="shared" si="4"/>
        <v>https://raw.githubusercontent.com/PatrickVibild/TellusAmazonPictures/master/pictures/Lenovo/X200/UK/5.jpg</v>
      </c>
      <c r="R8" t="str">
        <f t="shared" si="5"/>
        <v>https://raw.githubusercontent.com/PatrickVibild/TellusAmazonPictures/master/pictures/Lenovo/X200/UK/6.jpg</v>
      </c>
      <c r="S8" t="str">
        <f t="shared" si="6"/>
        <v>https://raw.githubusercontent.com/PatrickVibild/TellusAmazonPictures/master/pictures/Lenovo/X200/UK/7.jpg</v>
      </c>
      <c r="T8" t="str">
        <f t="shared" si="7"/>
        <v>https://raw.githubusercontent.com/PatrickVibild/TellusAmazonPictures/master/pictures/Lenovo/X200/UK/8.jpg</v>
      </c>
      <c r="U8" t="str">
        <f t="shared" si="8"/>
        <v>https://raw.githubusercontent.com/PatrickVibild/TellusAmazonPictures/master/pictures/Lenovo/X200/UK/9.jpg</v>
      </c>
      <c r="V8" s="44">
        <f>MATCH(G8,options!$D$1:$D$20,0)</f>
        <v>5</v>
      </c>
    </row>
    <row r="9" spans="1:22" ht="28" x14ac:dyDescent="0.15">
      <c r="A9" s="38" t="s">
        <v>392</v>
      </c>
      <c r="B9" s="51" t="str">
        <f>IF(B6=options!C1,"5","5")</f>
        <v>5</v>
      </c>
      <c r="C9" s="43" t="b">
        <f>FALSE()</f>
        <v>0</v>
      </c>
      <c r="D9" s="43" t="b">
        <f>TRUE()</f>
        <v>1</v>
      </c>
      <c r="E9" s="37">
        <v>5714401200079</v>
      </c>
      <c r="F9" s="37" t="s">
        <v>393</v>
      </c>
      <c r="G9" s="44" t="s">
        <v>394</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Belga</v>
      </c>
      <c r="I9" s="45" t="b">
        <f>TRUE()</f>
        <v>1</v>
      </c>
      <c r="J9" s="46" t="b">
        <f>FALSE()</f>
        <v>0</v>
      </c>
      <c r="K9" s="37" t="s">
        <v>395</v>
      </c>
      <c r="L9" s="47" t="b">
        <f>TRUE()</f>
        <v>1</v>
      </c>
      <c r="M9" s="48" t="str">
        <f t="shared" si="0"/>
        <v>https://raw.githubusercontent.com/PatrickVibild/TellusAmazonPictures/master/pictures/Lenovo/X200/BE/1.jpg</v>
      </c>
      <c r="N9" s="48" t="str">
        <f t="shared" si="1"/>
        <v>https://raw.githubusercontent.com/PatrickVibild/TellusAmazonPictures/master/pictures/Lenovo/X200/BE/2.jpg</v>
      </c>
      <c r="O9" s="49" t="str">
        <f t="shared" si="2"/>
        <v>https://raw.githubusercontent.com/PatrickVibild/TellusAmazonPictures/master/pictures/Lenovo/X200/BE/3.jpg</v>
      </c>
      <c r="P9" t="str">
        <f t="shared" si="3"/>
        <v>https://raw.githubusercontent.com/PatrickVibild/TellusAmazonPictures/master/pictures/Lenovo/X200/BE/4.jpg</v>
      </c>
      <c r="Q9" t="str">
        <f t="shared" si="4"/>
        <v>https://raw.githubusercontent.com/PatrickVibild/TellusAmazonPictures/master/pictures/Lenovo/X200/BE/5.jpg</v>
      </c>
      <c r="R9" t="str">
        <f t="shared" si="5"/>
        <v>https://raw.githubusercontent.com/PatrickVibild/TellusAmazonPictures/master/pictures/Lenovo/X200/BE/6.jpg</v>
      </c>
      <c r="S9" t="str">
        <f t="shared" si="6"/>
        <v>https://raw.githubusercontent.com/PatrickVibild/TellusAmazonPictures/master/pictures/Lenovo/X200/BE/7.jpg</v>
      </c>
      <c r="T9" t="str">
        <f t="shared" si="7"/>
        <v>https://raw.githubusercontent.com/PatrickVibild/TellusAmazonPictures/master/pictures/Lenovo/X200/BE/8.jpg</v>
      </c>
      <c r="U9" t="str">
        <f t="shared" si="8"/>
        <v>https://raw.githubusercontent.com/PatrickVibild/TellusAmazonPictures/master/pictures/Lenovo/X200/BE/9.jpg</v>
      </c>
      <c r="V9" s="44">
        <f>MATCH(G9,options!$D$1:$D$20,0)</f>
        <v>7</v>
      </c>
    </row>
    <row r="10" spans="1:22" ht="28" x14ac:dyDescent="0.15">
      <c r="A10" t="s">
        <v>396</v>
      </c>
      <c r="B10" s="52"/>
      <c r="C10" s="43" t="b">
        <f>FALSE()</f>
        <v>0</v>
      </c>
      <c r="D10" s="43" t="b">
        <f>TRUE()</f>
        <v>1</v>
      </c>
      <c r="E10" s="37">
        <v>5714401200178</v>
      </c>
      <c r="F10" s="37" t="s">
        <v>397</v>
      </c>
      <c r="G10" s="44" t="s">
        <v>398</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Svizzero</v>
      </c>
      <c r="I10" s="45" t="b">
        <f>TRUE()</f>
        <v>1</v>
      </c>
      <c r="J10" s="46" t="b">
        <f>FALSE()</f>
        <v>0</v>
      </c>
      <c r="K10" s="37" t="s">
        <v>399</v>
      </c>
      <c r="L10" s="47" t="b">
        <f>TRUE()</f>
        <v>1</v>
      </c>
      <c r="M10" s="48" t="str">
        <f t="shared" si="0"/>
        <v>https://raw.githubusercontent.com/PatrickVibild/TellusAmazonPictures/master/pictures/Lenovo/X200/CH/1.jpg</v>
      </c>
      <c r="N10" s="48" t="str">
        <f t="shared" si="1"/>
        <v>https://raw.githubusercontent.com/PatrickVibild/TellusAmazonPictures/master/pictures/Lenovo/X200/CH/2.jpg</v>
      </c>
      <c r="O10" s="49" t="str">
        <f t="shared" si="2"/>
        <v>https://raw.githubusercontent.com/PatrickVibild/TellusAmazonPictures/master/pictures/Lenovo/X200/CH/3.jpg</v>
      </c>
      <c r="P10" t="str">
        <f t="shared" si="3"/>
        <v>https://raw.githubusercontent.com/PatrickVibild/TellusAmazonPictures/master/pictures/Lenovo/X200/CH/4.jpg</v>
      </c>
      <c r="Q10" t="str">
        <f t="shared" si="4"/>
        <v>https://raw.githubusercontent.com/PatrickVibild/TellusAmazonPictures/master/pictures/Lenovo/X200/CH/5.jpg</v>
      </c>
      <c r="R10" t="str">
        <f t="shared" si="5"/>
        <v>https://raw.githubusercontent.com/PatrickVibild/TellusAmazonPictures/master/pictures/Lenovo/X200/CH/6.jpg</v>
      </c>
      <c r="S10" t="str">
        <f t="shared" si="6"/>
        <v>https://raw.githubusercontent.com/PatrickVibild/TellusAmazonPictures/master/pictures/Lenovo/X200/CH/7.jpg</v>
      </c>
      <c r="T10" t="str">
        <f t="shared" si="7"/>
        <v>https://raw.githubusercontent.com/PatrickVibild/TellusAmazonPictures/master/pictures/Lenovo/X200/CH/8.jpg</v>
      </c>
      <c r="U10" t="str">
        <f t="shared" si="8"/>
        <v>https://raw.githubusercontent.com/PatrickVibild/TellusAmazonPictures/master/pictures/Lenovo/X200/CH/9.jpg</v>
      </c>
      <c r="V10" s="44">
        <f>MATCH(G10,options!$D$1:$D$20,0)</f>
        <v>15</v>
      </c>
    </row>
    <row r="11" spans="1:22" ht="28" x14ac:dyDescent="0.15">
      <c r="A11" s="38" t="s">
        <v>400</v>
      </c>
      <c r="B11" s="53">
        <v>150</v>
      </c>
      <c r="C11" s="43" t="b">
        <f>TRUE()</f>
        <v>1</v>
      </c>
      <c r="D11" s="43" t="b">
        <f>FALSE()</f>
        <v>0</v>
      </c>
      <c r="E11" s="37">
        <v>5714401200192</v>
      </c>
      <c r="F11" s="37" t="s">
        <v>401</v>
      </c>
      <c r="G11" s="44" t="s">
        <v>402</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 xml:space="preserve">US </v>
      </c>
      <c r="I11" s="45" t="b">
        <f>TRUE()</f>
        <v>1</v>
      </c>
      <c r="J11" s="46" t="b">
        <f>FALSE()</f>
        <v>0</v>
      </c>
      <c r="K11" s="37" t="s">
        <v>403</v>
      </c>
      <c r="L11" s="47" t="b">
        <f>TRUE()</f>
        <v>1</v>
      </c>
      <c r="M11" s="48" t="str">
        <f t="shared" si="0"/>
        <v>https://raw.githubusercontent.com/PatrickVibild/TellusAmazonPictures/master/pictures/Lenovo/X200/US/1.jpg</v>
      </c>
      <c r="N11" s="48" t="str">
        <f t="shared" si="1"/>
        <v>https://raw.githubusercontent.com/PatrickVibild/TellusAmazonPictures/master/pictures/Lenovo/X200/US/2.jpg</v>
      </c>
      <c r="O11" s="49" t="str">
        <f t="shared" si="2"/>
        <v>https://raw.githubusercontent.com/PatrickVibild/TellusAmazonPictures/master/pictures/Lenovo/X200/US/3.jpg</v>
      </c>
      <c r="P11" t="str">
        <f t="shared" si="3"/>
        <v>https://raw.githubusercontent.com/PatrickVibild/TellusAmazonPictures/master/pictures/Lenovo/X200/US/4.jpg</v>
      </c>
      <c r="Q11" t="str">
        <f t="shared" si="4"/>
        <v>https://raw.githubusercontent.com/PatrickVibild/TellusAmazonPictures/master/pictures/Lenovo/X200/US/5.jpg</v>
      </c>
      <c r="R11" t="str">
        <f t="shared" si="5"/>
        <v>https://raw.githubusercontent.com/PatrickVibild/TellusAmazonPictures/master/pictures/Lenovo/X200/US/6.jpg</v>
      </c>
      <c r="S11" t="str">
        <f t="shared" si="6"/>
        <v>https://raw.githubusercontent.com/PatrickVibild/TellusAmazonPictures/master/pictures/Lenovo/X200/US/7.jpg</v>
      </c>
      <c r="T11" t="str">
        <f t="shared" si="7"/>
        <v>https://raw.githubusercontent.com/PatrickVibild/TellusAmazonPictures/master/pictures/Lenovo/X200/US/8.jpg</v>
      </c>
      <c r="U11" t="str">
        <f t="shared" si="8"/>
        <v>https://raw.githubusercontent.com/PatrickVibild/TellusAmazonPictures/master/pictures/Lenovo/X200/US/9.jpg</v>
      </c>
      <c r="V11" s="44">
        <f>MATCH(G11,options!$D$1:$D$20,0)</f>
        <v>18</v>
      </c>
    </row>
    <row r="12" spans="1:22" x14ac:dyDescent="0.15">
      <c r="B12" s="52"/>
      <c r="C12" s="43"/>
      <c r="D12" s="43"/>
      <c r="E12" s="37"/>
      <c r="F12" s="37"/>
      <c r="G12" s="44" t="s">
        <v>402</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 xml:space="preserve">US </v>
      </c>
      <c r="I12" s="45" t="b">
        <f>TRUE()</f>
        <v>1</v>
      </c>
      <c r="J12" s="46" t="b">
        <f>FALSE()</f>
        <v>0</v>
      </c>
      <c r="K12" s="37"/>
      <c r="L12" s="47"/>
      <c r="M12" s="48" t="str">
        <f t="shared" si="0"/>
        <v/>
      </c>
      <c r="N12" s="48" t="str">
        <f t="shared" si="1"/>
        <v/>
      </c>
      <c r="O12" s="49" t="str">
        <f t="shared" si="2"/>
        <v/>
      </c>
      <c r="P12" t="str">
        <f t="shared" si="3"/>
        <v/>
      </c>
      <c r="Q12" t="str">
        <f t="shared" si="4"/>
        <v/>
      </c>
      <c r="R12" t="str">
        <f t="shared" si="5"/>
        <v/>
      </c>
      <c r="S12" t="str">
        <f t="shared" si="6"/>
        <v/>
      </c>
      <c r="T12" t="str">
        <f t="shared" si="7"/>
        <v/>
      </c>
      <c r="U12" t="str">
        <f t="shared" si="8"/>
        <v/>
      </c>
      <c r="V12" s="44">
        <f>MATCH(G12,options!$D$1:$D$20,0)</f>
        <v>18</v>
      </c>
    </row>
    <row r="13" spans="1:22" ht="14" x14ac:dyDescent="0.15">
      <c r="A13" s="38" t="s">
        <v>404</v>
      </c>
      <c r="B13" s="37" t="s">
        <v>405</v>
      </c>
      <c r="C13" s="43"/>
      <c r="D13" s="43"/>
      <c r="G13" s="44" t="s">
        <v>402</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 xml:space="preserve">US </v>
      </c>
      <c r="I13" s="45" t="b">
        <f>TRUE()</f>
        <v>1</v>
      </c>
      <c r="J13" s="46" t="b">
        <f>FALSE()</f>
        <v>0</v>
      </c>
      <c r="K13" s="37"/>
      <c r="L13" s="47"/>
      <c r="M13" s="48" t="str">
        <f t="shared" si="0"/>
        <v/>
      </c>
      <c r="N13" s="48" t="str">
        <f t="shared" si="1"/>
        <v/>
      </c>
      <c r="O13" s="49" t="str">
        <f t="shared" si="2"/>
        <v/>
      </c>
      <c r="P13" t="str">
        <f t="shared" si="3"/>
        <v/>
      </c>
      <c r="Q13" t="str">
        <f t="shared" si="4"/>
        <v/>
      </c>
      <c r="R13" t="str">
        <f t="shared" si="5"/>
        <v/>
      </c>
      <c r="S13" t="str">
        <f t="shared" si="6"/>
        <v/>
      </c>
      <c r="T13" t="str">
        <f t="shared" si="7"/>
        <v/>
      </c>
      <c r="U13" t="str">
        <f t="shared" si="8"/>
        <v/>
      </c>
      <c r="V13" s="44">
        <f>MATCH(G13,options!$D$1:$D$20,0)</f>
        <v>18</v>
      </c>
    </row>
    <row r="14" spans="1:22" x14ac:dyDescent="0.15">
      <c r="A14" s="38" t="s">
        <v>406</v>
      </c>
      <c r="B14" s="37">
        <v>5714401200994</v>
      </c>
      <c r="C14" s="43"/>
      <c r="D14" s="43"/>
      <c r="E14" s="37"/>
      <c r="F14" s="37"/>
      <c r="G14" s="44" t="s">
        <v>407</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45"/>
      <c r="J14" s="46"/>
      <c r="K14" s="37"/>
      <c r="L14" s="47"/>
      <c r="M14" s="48" t="str">
        <f t="shared" si="0"/>
        <v/>
      </c>
      <c r="N14" s="48" t="str">
        <f t="shared" si="1"/>
        <v/>
      </c>
      <c r="O14" s="49" t="str">
        <f t="shared" si="2"/>
        <v/>
      </c>
      <c r="P14" t="str">
        <f t="shared" si="3"/>
        <v/>
      </c>
      <c r="Q14" t="str">
        <f t="shared" si="4"/>
        <v/>
      </c>
      <c r="R14" t="str">
        <f t="shared" si="5"/>
        <v/>
      </c>
      <c r="S14" t="str">
        <f t="shared" si="6"/>
        <v/>
      </c>
      <c r="T14" t="str">
        <f t="shared" si="7"/>
        <v/>
      </c>
      <c r="U14" t="str">
        <f t="shared" si="8"/>
        <v/>
      </c>
      <c r="V14" s="44">
        <f>MATCH(G14,options!$D$1:$D$20,0)</f>
        <v>19</v>
      </c>
    </row>
    <row r="15" spans="1:22" x14ac:dyDescent="0.15">
      <c r="B15" s="52"/>
      <c r="C15" s="43"/>
      <c r="D15" s="43"/>
      <c r="E15" s="37"/>
      <c r="F15" s="37"/>
      <c r="G15" s="44" t="s">
        <v>408</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45"/>
      <c r="J15" s="46"/>
      <c r="L15" s="47"/>
      <c r="M15" s="48" t="str">
        <f t="shared" si="0"/>
        <v/>
      </c>
      <c r="N15" s="48" t="str">
        <f t="shared" si="1"/>
        <v/>
      </c>
      <c r="O15" s="49" t="str">
        <f t="shared" si="2"/>
        <v/>
      </c>
      <c r="P15" t="str">
        <f t="shared" si="3"/>
        <v/>
      </c>
      <c r="Q15" t="str">
        <f t="shared" si="4"/>
        <v/>
      </c>
      <c r="R15" t="str">
        <f t="shared" si="5"/>
        <v/>
      </c>
      <c r="S15" t="str">
        <f t="shared" si="6"/>
        <v/>
      </c>
      <c r="T15" t="str">
        <f t="shared" si="7"/>
        <v/>
      </c>
      <c r="U15" t="str">
        <f t="shared" si="8"/>
        <v/>
      </c>
      <c r="V15" s="44">
        <f>MATCH(G15,options!$D$1:$D$20,0)</f>
        <v>10</v>
      </c>
    </row>
    <row r="16" spans="1:22" ht="14" x14ac:dyDescent="0.15">
      <c r="A16" s="38" t="s">
        <v>409</v>
      </c>
      <c r="B16" s="39" t="s">
        <v>410</v>
      </c>
      <c r="C16" s="43"/>
      <c r="D16" s="43"/>
      <c r="E16" s="37"/>
      <c r="F16" s="37"/>
      <c r="G16" s="44" t="s">
        <v>411</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45"/>
      <c r="J16" s="46"/>
      <c r="K16" s="37"/>
      <c r="L16" s="47"/>
      <c r="M16" s="48" t="str">
        <f t="shared" si="0"/>
        <v/>
      </c>
      <c r="N16" s="48" t="str">
        <f t="shared" si="1"/>
        <v/>
      </c>
      <c r="O16" s="49" t="str">
        <f t="shared" si="2"/>
        <v/>
      </c>
      <c r="P16" t="str">
        <f t="shared" si="3"/>
        <v/>
      </c>
      <c r="Q16" t="str">
        <f t="shared" si="4"/>
        <v/>
      </c>
      <c r="R16" t="str">
        <f t="shared" si="5"/>
        <v/>
      </c>
      <c r="S16" t="str">
        <f t="shared" si="6"/>
        <v/>
      </c>
      <c r="T16" t="str">
        <f t="shared" si="7"/>
        <v/>
      </c>
      <c r="U16" t="str">
        <f t="shared" si="8"/>
        <v/>
      </c>
      <c r="V16" s="44">
        <f>MATCH(G16,options!$D$1:$D$20,0)</f>
        <v>11</v>
      </c>
    </row>
    <row r="17" spans="1:22" x14ac:dyDescent="0.15">
      <c r="B17" s="52"/>
      <c r="C17" s="43"/>
      <c r="D17" s="43"/>
      <c r="E17" s="37"/>
      <c r="F17" s="37"/>
      <c r="G17" s="44" t="s">
        <v>412</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45"/>
      <c r="J17" s="46"/>
      <c r="K17" s="37"/>
      <c r="L17" s="47"/>
      <c r="M17" s="48" t="str">
        <f t="shared" si="0"/>
        <v/>
      </c>
      <c r="N17" s="48" t="str">
        <f t="shared" si="1"/>
        <v/>
      </c>
      <c r="O17" s="49" t="str">
        <f t="shared" si="2"/>
        <v/>
      </c>
      <c r="P17" t="str">
        <f t="shared" si="3"/>
        <v/>
      </c>
      <c r="Q17" t="str">
        <f t="shared" si="4"/>
        <v/>
      </c>
      <c r="R17" t="str">
        <f t="shared" si="5"/>
        <v/>
      </c>
      <c r="S17" t="str">
        <f t="shared" si="6"/>
        <v/>
      </c>
      <c r="T17" t="str">
        <f t="shared" si="7"/>
        <v/>
      </c>
      <c r="U17" t="str">
        <f t="shared" si="8"/>
        <v/>
      </c>
      <c r="V17" s="44">
        <f>MATCH(G17,options!$D$1:$D$20,0)</f>
        <v>12</v>
      </c>
    </row>
    <row r="18" spans="1:22" x14ac:dyDescent="0.15">
      <c r="A18" s="38" t="s">
        <v>413</v>
      </c>
      <c r="B18" s="53">
        <v>5</v>
      </c>
      <c r="C18" s="43"/>
      <c r="D18" s="43"/>
      <c r="E18" s="37"/>
      <c r="F18" s="37"/>
      <c r="G18" s="44" t="s">
        <v>414</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45"/>
      <c r="J18" s="46"/>
      <c r="K18" s="37"/>
      <c r="L18" s="47"/>
      <c r="M18" s="48" t="str">
        <f t="shared" si="0"/>
        <v/>
      </c>
      <c r="N18" s="48" t="str">
        <f t="shared" si="1"/>
        <v/>
      </c>
      <c r="O18" s="49" t="str">
        <f t="shared" si="2"/>
        <v/>
      </c>
      <c r="P18" t="str">
        <f t="shared" si="3"/>
        <v/>
      </c>
      <c r="Q18" t="str">
        <f t="shared" si="4"/>
        <v/>
      </c>
      <c r="R18" t="str">
        <f t="shared" si="5"/>
        <v/>
      </c>
      <c r="S18" t="str">
        <f t="shared" si="6"/>
        <v/>
      </c>
      <c r="T18" t="str">
        <f t="shared" si="7"/>
        <v/>
      </c>
      <c r="U18" t="str">
        <f t="shared" si="8"/>
        <v/>
      </c>
      <c r="V18" s="44">
        <f>MATCH(G18,options!$D$1:$D$20,0)</f>
        <v>13</v>
      </c>
    </row>
    <row r="19" spans="1:22" x14ac:dyDescent="0.15">
      <c r="B19" s="52"/>
      <c r="C19" s="43"/>
      <c r="D19" s="43"/>
      <c r="E19" s="37"/>
      <c r="F19" s="37"/>
      <c r="G19" s="44" t="s">
        <v>415</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45"/>
      <c r="J19" s="46"/>
      <c r="K19" s="37"/>
      <c r="L19" s="47"/>
      <c r="M19" s="48" t="str">
        <f t="shared" si="0"/>
        <v/>
      </c>
      <c r="N19" s="48" t="str">
        <f t="shared" si="1"/>
        <v/>
      </c>
      <c r="O19" s="49" t="str">
        <f t="shared" si="2"/>
        <v/>
      </c>
      <c r="P19" t="str">
        <f t="shared" si="3"/>
        <v/>
      </c>
      <c r="Q19" t="str">
        <f t="shared" si="4"/>
        <v/>
      </c>
      <c r="R19" t="str">
        <f t="shared" si="5"/>
        <v/>
      </c>
      <c r="S19" t="str">
        <f t="shared" si="6"/>
        <v/>
      </c>
      <c r="T19" t="str">
        <f t="shared" si="7"/>
        <v/>
      </c>
      <c r="U19" t="str">
        <f t="shared" si="8"/>
        <v/>
      </c>
      <c r="V19" s="44">
        <f>MATCH(G19,options!$D$1:$D$20,0)</f>
        <v>14</v>
      </c>
    </row>
    <row r="20" spans="1:22" ht="14" x14ac:dyDescent="0.15">
      <c r="A20" s="38" t="s">
        <v>416</v>
      </c>
      <c r="B20" s="54" t="s">
        <v>417</v>
      </c>
      <c r="C20" s="43"/>
      <c r="D20" s="43"/>
      <c r="E20" s="37"/>
      <c r="F20" s="37"/>
      <c r="G20" s="44" t="s">
        <v>398</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45"/>
      <c r="J20" s="46"/>
      <c r="K20" s="37"/>
      <c r="L20" s="47"/>
      <c r="M20" s="48" t="str">
        <f t="shared" si="0"/>
        <v/>
      </c>
      <c r="N20" s="48" t="str">
        <f t="shared" si="1"/>
        <v/>
      </c>
      <c r="O20" s="49" t="str">
        <f t="shared" si="2"/>
        <v/>
      </c>
      <c r="P20" t="str">
        <f t="shared" si="3"/>
        <v/>
      </c>
      <c r="Q20" t="str">
        <f t="shared" si="4"/>
        <v/>
      </c>
      <c r="R20" t="str">
        <f t="shared" si="5"/>
        <v/>
      </c>
      <c r="S20" t="str">
        <f t="shared" si="6"/>
        <v/>
      </c>
      <c r="T20" t="str">
        <f t="shared" si="7"/>
        <v/>
      </c>
      <c r="U20" t="str">
        <f t="shared" si="8"/>
        <v/>
      </c>
      <c r="V20" s="44">
        <f>MATCH(G20,options!$D$1:$D$20,0)</f>
        <v>15</v>
      </c>
    </row>
    <row r="21" spans="1:22" x14ac:dyDescent="0.15">
      <c r="B21" s="52"/>
      <c r="C21" s="43"/>
      <c r="D21" s="43"/>
      <c r="E21" s="37"/>
      <c r="F21" s="37"/>
      <c r="G21" s="44" t="s">
        <v>418</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45"/>
      <c r="J21" s="46"/>
      <c r="K21" s="37"/>
      <c r="L21" s="47"/>
      <c r="M21" s="48" t="str">
        <f t="shared" si="0"/>
        <v/>
      </c>
      <c r="N21" s="48" t="str">
        <f t="shared" si="1"/>
        <v/>
      </c>
      <c r="O21" s="49" t="str">
        <f t="shared" si="2"/>
        <v/>
      </c>
      <c r="P21" t="str">
        <f t="shared" si="3"/>
        <v/>
      </c>
      <c r="Q21" t="str">
        <f t="shared" si="4"/>
        <v/>
      </c>
      <c r="R21" t="str">
        <f t="shared" si="5"/>
        <v/>
      </c>
      <c r="S21" t="str">
        <f t="shared" si="6"/>
        <v/>
      </c>
      <c r="T21" t="str">
        <f t="shared" si="7"/>
        <v/>
      </c>
      <c r="U21" t="str">
        <f t="shared" si="8"/>
        <v/>
      </c>
      <c r="V21" s="44">
        <f>MATCH(G21,options!$D$1:$D$20,0)</f>
        <v>16</v>
      </c>
    </row>
    <row r="22" spans="1:22" x14ac:dyDescent="0.15">
      <c r="B22" s="52"/>
      <c r="C22" s="43"/>
      <c r="D22" s="43"/>
      <c r="E22" s="37"/>
      <c r="F22" s="37"/>
      <c r="G22" s="44" t="s">
        <v>419</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45"/>
      <c r="J22" s="46"/>
      <c r="K22" s="37"/>
      <c r="L22" s="47"/>
      <c r="M22" s="48" t="str">
        <f t="shared" si="0"/>
        <v/>
      </c>
      <c r="N22" s="48" t="str">
        <f t="shared" si="1"/>
        <v/>
      </c>
      <c r="O22" s="49" t="str">
        <f t="shared" si="2"/>
        <v/>
      </c>
      <c r="P22" t="str">
        <f t="shared" si="3"/>
        <v/>
      </c>
      <c r="Q22" t="str">
        <f t="shared" si="4"/>
        <v/>
      </c>
      <c r="R22" t="str">
        <f t="shared" si="5"/>
        <v/>
      </c>
      <c r="S22" t="str">
        <f t="shared" si="6"/>
        <v/>
      </c>
      <c r="T22" t="str">
        <f t="shared" si="7"/>
        <v/>
      </c>
      <c r="U22" t="str">
        <f t="shared" si="8"/>
        <v/>
      </c>
      <c r="V22" s="44">
        <f>MATCH(G22,options!$D$1:$D$20,0)</f>
        <v>17</v>
      </c>
    </row>
    <row r="23" spans="1:22" ht="42" x14ac:dyDescent="0.15">
      <c r="A23" s="38" t="s">
        <v>420</v>
      </c>
      <c r="B23" s="39"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43"/>
      <c r="D23" s="43"/>
      <c r="E23" s="37"/>
      <c r="F23" s="37"/>
      <c r="G23" s="44" t="s">
        <v>402</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45"/>
      <c r="J23" s="46"/>
      <c r="K23" s="37"/>
      <c r="L23" s="47"/>
      <c r="M23" s="48" t="str">
        <f t="shared" si="0"/>
        <v/>
      </c>
      <c r="N23" s="48" t="str">
        <f t="shared" si="1"/>
        <v/>
      </c>
      <c r="O23" s="49" t="str">
        <f t="shared" si="2"/>
        <v/>
      </c>
      <c r="P23" t="str">
        <f t="shared" si="3"/>
        <v/>
      </c>
      <c r="Q23" t="str">
        <f t="shared" si="4"/>
        <v/>
      </c>
      <c r="R23" t="str">
        <f t="shared" si="5"/>
        <v/>
      </c>
      <c r="S23" t="str">
        <f t="shared" si="6"/>
        <v/>
      </c>
      <c r="T23" t="str">
        <f t="shared" si="7"/>
        <v/>
      </c>
      <c r="U23" t="str">
        <f t="shared" si="8"/>
        <v/>
      </c>
      <c r="V23" s="44">
        <f>MATCH(G23,options!$D$1:$D$20,0)</f>
        <v>18</v>
      </c>
    </row>
    <row r="24" spans="1:22" ht="56" x14ac:dyDescent="0.15">
      <c r="A24" s="38" t="s">
        <v>421</v>
      </c>
      <c r="B24" s="39"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43"/>
      <c r="D24" s="43"/>
      <c r="E24" s="37"/>
      <c r="F24" s="37"/>
      <c r="G24" s="44" t="s">
        <v>373</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45"/>
      <c r="J24" s="46"/>
      <c r="K24" s="37"/>
      <c r="L24" s="47"/>
      <c r="M24" s="48" t="str">
        <f t="shared" si="0"/>
        <v/>
      </c>
      <c r="N24" s="48" t="str">
        <f t="shared" si="1"/>
        <v/>
      </c>
      <c r="O24" s="49" t="str">
        <f t="shared" si="2"/>
        <v/>
      </c>
      <c r="P24" t="str">
        <f t="shared" si="3"/>
        <v/>
      </c>
      <c r="Q24" t="str">
        <f t="shared" si="4"/>
        <v/>
      </c>
      <c r="R24" t="str">
        <f t="shared" si="5"/>
        <v/>
      </c>
      <c r="S24" t="str">
        <f t="shared" si="6"/>
        <v/>
      </c>
      <c r="T24" t="str">
        <f t="shared" si="7"/>
        <v/>
      </c>
      <c r="U24" t="str">
        <f t="shared" si="8"/>
        <v/>
      </c>
      <c r="V24" s="44">
        <f>MATCH(G24,options!$D$1:$D$20,0)</f>
        <v>1</v>
      </c>
    </row>
    <row r="25" spans="1:22" ht="42" x14ac:dyDescent="0.15">
      <c r="A25" s="38" t="s">
        <v>422</v>
      </c>
      <c r="B25" s="39"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43"/>
      <c r="D25" s="43"/>
      <c r="E25" s="37"/>
      <c r="F25" s="37"/>
      <c r="G25" s="44" t="s">
        <v>377</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45"/>
      <c r="J25" s="46"/>
      <c r="K25" s="37"/>
      <c r="L25" s="47"/>
      <c r="M25" s="48" t="str">
        <f t="shared" si="0"/>
        <v/>
      </c>
      <c r="N25" s="48" t="str">
        <f t="shared" si="1"/>
        <v/>
      </c>
      <c r="O25" s="49" t="str">
        <f t="shared" si="2"/>
        <v/>
      </c>
      <c r="P25" t="str">
        <f t="shared" si="3"/>
        <v/>
      </c>
      <c r="Q25" t="str">
        <f t="shared" si="4"/>
        <v/>
      </c>
      <c r="R25" t="str">
        <f t="shared" si="5"/>
        <v/>
      </c>
      <c r="S25" t="str">
        <f t="shared" si="6"/>
        <v/>
      </c>
      <c r="T25" t="str">
        <f t="shared" si="7"/>
        <v/>
      </c>
      <c r="U25" t="str">
        <f t="shared" si="8"/>
        <v/>
      </c>
      <c r="V25" s="44">
        <f>MATCH(G25,options!$D$1:$D$20,0)</f>
        <v>2</v>
      </c>
    </row>
    <row r="26" spans="1:22" ht="14" x14ac:dyDescent="0.15">
      <c r="A26" s="38" t="s">
        <v>423</v>
      </c>
      <c r="B26" s="39"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43"/>
      <c r="D26" s="43"/>
      <c r="E26" s="37"/>
      <c r="F26" s="37"/>
      <c r="G26" s="44" t="s">
        <v>382</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45"/>
      <c r="J26" s="46"/>
      <c r="K26" s="37"/>
      <c r="L26" s="47"/>
      <c r="M26" s="48" t="str">
        <f t="shared" si="0"/>
        <v/>
      </c>
      <c r="N26" s="48" t="str">
        <f t="shared" si="1"/>
        <v/>
      </c>
      <c r="O26" s="49" t="str">
        <f t="shared" si="2"/>
        <v/>
      </c>
      <c r="P26" t="str">
        <f t="shared" si="3"/>
        <v/>
      </c>
      <c r="Q26" t="str">
        <f t="shared" si="4"/>
        <v/>
      </c>
      <c r="R26" t="str">
        <f t="shared" si="5"/>
        <v/>
      </c>
      <c r="S26" t="str">
        <f t="shared" si="6"/>
        <v/>
      </c>
      <c r="T26" t="str">
        <f t="shared" si="7"/>
        <v/>
      </c>
      <c r="U26" t="str">
        <f t="shared" si="8"/>
        <v/>
      </c>
      <c r="V26" s="44">
        <f>MATCH(G26,options!$D$1:$D$20,0)</f>
        <v>3</v>
      </c>
    </row>
    <row r="27" spans="1:22" ht="42" x14ac:dyDescent="0.15">
      <c r="A27" s="38" t="s">
        <v>422</v>
      </c>
      <c r="B27" s="39"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C27" s="43"/>
      <c r="D27" s="43"/>
      <c r="E27" s="37"/>
      <c r="F27" s="37"/>
      <c r="G27" s="44" t="s">
        <v>386</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45"/>
      <c r="J27" s="46"/>
      <c r="K27" s="37"/>
      <c r="L27" s="47"/>
      <c r="M27" s="48" t="str">
        <f t="shared" si="0"/>
        <v/>
      </c>
      <c r="N27" s="48" t="str">
        <f t="shared" si="1"/>
        <v/>
      </c>
      <c r="O27" s="49" t="str">
        <f t="shared" si="2"/>
        <v/>
      </c>
      <c r="P27" t="str">
        <f t="shared" si="3"/>
        <v/>
      </c>
      <c r="Q27" t="str">
        <f t="shared" si="4"/>
        <v/>
      </c>
      <c r="R27" t="str">
        <f t="shared" si="5"/>
        <v/>
      </c>
      <c r="S27" t="str">
        <f t="shared" si="6"/>
        <v/>
      </c>
      <c r="T27" t="str">
        <f t="shared" si="7"/>
        <v/>
      </c>
      <c r="U27" t="str">
        <f t="shared" si="8"/>
        <v/>
      </c>
      <c r="V27" s="44">
        <f>MATCH(G27,options!$D$1:$D$20,0)</f>
        <v>4</v>
      </c>
    </row>
    <row r="28" spans="1:22" x14ac:dyDescent="0.15">
      <c r="B28" s="55"/>
      <c r="C28" s="43"/>
      <c r="D28" s="43"/>
      <c r="E28" s="37"/>
      <c r="F28" s="37"/>
      <c r="G28" s="44" t="s">
        <v>390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45"/>
      <c r="J28" s="46"/>
      <c r="K28" s="37"/>
      <c r="L28" s="47"/>
      <c r="M28" s="48" t="str">
        <f t="shared" si="0"/>
        <v/>
      </c>
      <c r="N28" s="48" t="str">
        <f t="shared" si="1"/>
        <v/>
      </c>
      <c r="O28" s="49" t="str">
        <f t="shared" si="2"/>
        <v/>
      </c>
      <c r="P28" t="str">
        <f t="shared" si="3"/>
        <v/>
      </c>
      <c r="Q28" t="str">
        <f t="shared" si="4"/>
        <v/>
      </c>
      <c r="R28" t="str">
        <f t="shared" si="5"/>
        <v/>
      </c>
      <c r="S28" t="str">
        <f t="shared" si="6"/>
        <v/>
      </c>
      <c r="T28" t="str">
        <f t="shared" si="7"/>
        <v/>
      </c>
      <c r="U28" t="str">
        <f t="shared" si="8"/>
        <v/>
      </c>
      <c r="V28" s="44">
        <f>MATCH(G28,options!$D$1:$D$20,0)</f>
        <v>5</v>
      </c>
    </row>
    <row r="29" spans="1:22" ht="42" x14ac:dyDescent="0.15">
      <c r="A29" s="38" t="s">
        <v>424</v>
      </c>
      <c r="B29" s="39"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43"/>
      <c r="D29" s="43"/>
      <c r="E29" s="37"/>
      <c r="F29" s="37"/>
      <c r="G29" s="44" t="s">
        <v>425</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45"/>
      <c r="J29" s="46"/>
      <c r="K29" s="37"/>
      <c r="L29" s="47"/>
      <c r="M29" s="48" t="str">
        <f t="shared" si="0"/>
        <v/>
      </c>
      <c r="N29" s="48" t="str">
        <f t="shared" si="1"/>
        <v/>
      </c>
      <c r="O29" s="49" t="str">
        <f t="shared" si="2"/>
        <v/>
      </c>
      <c r="P29" t="str">
        <f t="shared" si="3"/>
        <v/>
      </c>
      <c r="Q29" t="str">
        <f t="shared" si="4"/>
        <v/>
      </c>
      <c r="R29" t="str">
        <f t="shared" si="5"/>
        <v/>
      </c>
      <c r="S29" t="str">
        <f t="shared" si="6"/>
        <v/>
      </c>
      <c r="T29" t="str">
        <f t="shared" si="7"/>
        <v/>
      </c>
      <c r="U29" t="str">
        <f t="shared" si="8"/>
        <v/>
      </c>
      <c r="V29" s="44">
        <f>MATCH(G29,options!$D$1:$D$20,0)</f>
        <v>6</v>
      </c>
    </row>
    <row r="30" spans="1:22" x14ac:dyDescent="0.15">
      <c r="B30" s="55"/>
      <c r="C30" s="43"/>
      <c r="D30" s="43"/>
      <c r="E30" s="37"/>
      <c r="F30" s="37"/>
      <c r="G30" s="44" t="s">
        <v>394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45"/>
      <c r="J30" s="46"/>
      <c r="K30" s="37"/>
      <c r="L30" s="47"/>
      <c r="M30" s="48" t="str">
        <f t="shared" si="0"/>
        <v/>
      </c>
      <c r="N30" s="48" t="str">
        <f t="shared" si="1"/>
        <v/>
      </c>
      <c r="O30" s="49" t="str">
        <f t="shared" si="2"/>
        <v/>
      </c>
      <c r="P30" t="str">
        <f t="shared" si="3"/>
        <v/>
      </c>
      <c r="Q30" t="str">
        <f t="shared" si="4"/>
        <v/>
      </c>
      <c r="R30" t="str">
        <f t="shared" si="5"/>
        <v/>
      </c>
      <c r="S30" t="str">
        <f t="shared" si="6"/>
        <v/>
      </c>
      <c r="T30" t="str">
        <f t="shared" si="7"/>
        <v/>
      </c>
      <c r="U30" t="str">
        <f t="shared" si="8"/>
        <v/>
      </c>
      <c r="V30" s="44">
        <f>MATCH(G30,options!$D$1:$D$20,0)</f>
        <v>7</v>
      </c>
    </row>
    <row r="31" spans="1:22" ht="42" x14ac:dyDescent="0.15">
      <c r="A31" s="38" t="s">
        <v>426</v>
      </c>
      <c r="B31" s="39"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43"/>
      <c r="D31" s="43"/>
      <c r="E31" s="37"/>
      <c r="F31" s="37"/>
      <c r="G31" s="44" t="s">
        <v>427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45"/>
      <c r="J31" s="46"/>
      <c r="K31" s="37"/>
      <c r="L31" s="47"/>
      <c r="M31" s="48" t="str">
        <f t="shared" si="0"/>
        <v/>
      </c>
      <c r="N31" s="48" t="str">
        <f t="shared" si="1"/>
        <v/>
      </c>
      <c r="O31" s="49" t="str">
        <f t="shared" si="2"/>
        <v/>
      </c>
      <c r="P31" t="str">
        <f t="shared" si="3"/>
        <v/>
      </c>
      <c r="Q31" t="str">
        <f t="shared" si="4"/>
        <v/>
      </c>
      <c r="R31" t="str">
        <f t="shared" si="5"/>
        <v/>
      </c>
      <c r="S31" t="str">
        <f t="shared" si="6"/>
        <v/>
      </c>
      <c r="T31" t="str">
        <f t="shared" si="7"/>
        <v/>
      </c>
      <c r="U31" t="str">
        <f t="shared" si="8"/>
        <v/>
      </c>
      <c r="V31" s="44">
        <f>MATCH(G31,options!$D$1:$D$20,0)</f>
        <v>8</v>
      </c>
    </row>
    <row r="32" spans="1:22" x14ac:dyDescent="0.15">
      <c r="C32" s="43"/>
      <c r="D32" s="43"/>
      <c r="E32" s="37"/>
      <c r="F32" s="37"/>
      <c r="G32" s="44" t="s">
        <v>428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45"/>
      <c r="J32" s="46"/>
      <c r="K32" s="37"/>
      <c r="L32" s="47"/>
      <c r="M32" s="48" t="str">
        <f t="shared" si="0"/>
        <v/>
      </c>
      <c r="N32" s="48" t="str">
        <f t="shared" si="1"/>
        <v/>
      </c>
      <c r="O32" s="49" t="str">
        <f t="shared" si="2"/>
        <v/>
      </c>
      <c r="P32" t="str">
        <f t="shared" si="3"/>
        <v/>
      </c>
      <c r="Q32" t="str">
        <f t="shared" si="4"/>
        <v/>
      </c>
      <c r="R32" t="str">
        <f t="shared" si="5"/>
        <v/>
      </c>
      <c r="S32" t="str">
        <f t="shared" si="6"/>
        <v/>
      </c>
      <c r="T32" t="str">
        <f t="shared" si="7"/>
        <v/>
      </c>
      <c r="U32" t="str">
        <f t="shared" si="8"/>
        <v/>
      </c>
      <c r="V32" s="44">
        <f>MATCH(G32,options!$D$1:$D$20,0)</f>
        <v>20</v>
      </c>
    </row>
    <row r="33" spans="1:22" ht="14" x14ac:dyDescent="0.15">
      <c r="A33" s="38" t="s">
        <v>429</v>
      </c>
      <c r="B33" s="39"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43"/>
      <c r="D33" s="43"/>
      <c r="E33" s="37"/>
      <c r="F33" s="37"/>
      <c r="G33" s="44" t="s">
        <v>430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45"/>
      <c r="J33" s="46"/>
      <c r="K33" s="37"/>
      <c r="L33" s="47"/>
      <c r="M33" s="48" t="str">
        <f t="shared" si="0"/>
        <v/>
      </c>
      <c r="N33" s="48" t="str">
        <f t="shared" si="1"/>
        <v/>
      </c>
      <c r="O33" s="49" t="str">
        <f t="shared" si="2"/>
        <v/>
      </c>
      <c r="P33" t="str">
        <f t="shared" si="3"/>
        <v/>
      </c>
      <c r="Q33" t="str">
        <f t="shared" si="4"/>
        <v/>
      </c>
      <c r="R33" t="str">
        <f t="shared" si="5"/>
        <v/>
      </c>
      <c r="S33" t="str">
        <f t="shared" si="6"/>
        <v/>
      </c>
      <c r="T33" t="str">
        <f t="shared" si="7"/>
        <v/>
      </c>
      <c r="U33" t="str">
        <f t="shared" si="8"/>
        <v/>
      </c>
      <c r="V33" s="44">
        <f>MATCH(G33,options!$D$1:$D$20,0)</f>
        <v>9</v>
      </c>
    </row>
    <row r="34" spans="1:22" x14ac:dyDescent="0.15">
      <c r="C34" s="43"/>
      <c r="D34" s="43"/>
      <c r="E34" s="37"/>
      <c r="F34" s="37"/>
      <c r="G34" s="44" t="s">
        <v>407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45"/>
      <c r="J34" s="46"/>
      <c r="K34" s="37"/>
      <c r="L34" s="47"/>
      <c r="M34" s="48" t="str">
        <f t="shared" si="0"/>
        <v/>
      </c>
      <c r="N34" s="48" t="str">
        <f t="shared" si="1"/>
        <v/>
      </c>
      <c r="O34" s="49" t="str">
        <f t="shared" si="2"/>
        <v/>
      </c>
      <c r="P34" t="str">
        <f t="shared" si="3"/>
        <v/>
      </c>
      <c r="Q34" t="str">
        <f t="shared" si="4"/>
        <v/>
      </c>
      <c r="R34" t="str">
        <f t="shared" si="5"/>
        <v/>
      </c>
      <c r="S34" t="str">
        <f t="shared" si="6"/>
        <v/>
      </c>
      <c r="T34" t="str">
        <f t="shared" si="7"/>
        <v/>
      </c>
      <c r="U34" t="str">
        <f t="shared" si="8"/>
        <v/>
      </c>
      <c r="V34" s="44">
        <f>MATCH(G34,options!$D$1:$D$20,0)</f>
        <v>19</v>
      </c>
    </row>
    <row r="35" spans="1:22" x14ac:dyDescent="0.15">
      <c r="C35" s="43"/>
      <c r="D35" s="43"/>
      <c r="E35" s="37"/>
      <c r="F35" s="37"/>
      <c r="G35" s="44" t="s">
        <v>408</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45"/>
      <c r="J35" s="46"/>
      <c r="L35" s="47"/>
      <c r="M35" s="48" t="str">
        <f t="shared" si="0"/>
        <v/>
      </c>
      <c r="N35" s="48" t="str">
        <f t="shared" si="1"/>
        <v/>
      </c>
      <c r="O35" s="49" t="str">
        <f t="shared" si="2"/>
        <v/>
      </c>
      <c r="P35" t="str">
        <f t="shared" si="3"/>
        <v/>
      </c>
      <c r="Q35" t="str">
        <f t="shared" si="4"/>
        <v/>
      </c>
      <c r="R35" t="str">
        <f t="shared" si="5"/>
        <v/>
      </c>
      <c r="S35" t="str">
        <f t="shared" si="6"/>
        <v/>
      </c>
      <c r="T35" t="str">
        <f t="shared" si="7"/>
        <v/>
      </c>
      <c r="U35" t="str">
        <f t="shared" si="8"/>
        <v/>
      </c>
      <c r="V35" s="44">
        <f>MATCH(G35,options!$D$1:$D$20,0)</f>
        <v>10</v>
      </c>
    </row>
    <row r="36" spans="1:22" ht="14" x14ac:dyDescent="0.15">
      <c r="A36" s="38" t="s">
        <v>431</v>
      </c>
      <c r="B36" s="54" t="s">
        <v>382</v>
      </c>
      <c r="C36" s="43"/>
      <c r="D36" s="43"/>
      <c r="E36" s="37"/>
      <c r="F36" s="37"/>
      <c r="G36" s="44" t="s">
        <v>411</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45"/>
      <c r="J36" s="46"/>
      <c r="K36" s="37"/>
      <c r="L36" s="47"/>
      <c r="M36" s="48" t="str">
        <f t="shared" ref="M36:M67" si="9">IF(ISBLANK(K36),"",IF(L36, "https://raw.githubusercontent.com/PatrickVibild/TellusAmazonPictures/master/pictures/"&amp;K36&amp;"/1.jpg","https://download.lenovo.com/Images/Parts/"&amp;K36&amp;"/"&amp;K36&amp;"_A.jpg"))</f>
        <v/>
      </c>
      <c r="N36" s="48" t="str">
        <f t="shared" ref="N36:N67" si="10">IF(ISBLANK(K36),"",IF(L36, "https://raw.githubusercontent.com/PatrickVibild/TellusAmazonPictures/master/pictures/"&amp;K36&amp;"/2.jpg","https://download.lenovo.com/Images/Parts/"&amp;K36&amp;"/"&amp;K36&amp;"_B.jpg"))</f>
        <v/>
      </c>
      <c r="O36" s="49"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4">
        <f>MATCH(G36,options!$D$1:$D$20,0)</f>
        <v>11</v>
      </c>
    </row>
    <row r="37" spans="1:22" ht="14" x14ac:dyDescent="0.15">
      <c r="A37" t="s">
        <v>432</v>
      </c>
      <c r="B37" s="54" t="s">
        <v>433</v>
      </c>
      <c r="C37" s="43"/>
      <c r="D37" s="43"/>
      <c r="E37" s="37"/>
      <c r="F37" s="37"/>
      <c r="G37" s="44" t="s">
        <v>412</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45"/>
      <c r="J37" s="46"/>
      <c r="K37" s="37"/>
      <c r="L37" s="47"/>
      <c r="M37" s="48" t="str">
        <f t="shared" si="9"/>
        <v/>
      </c>
      <c r="N37" s="48" t="str">
        <f t="shared" si="10"/>
        <v/>
      </c>
      <c r="O37" s="49" t="str">
        <f t="shared" si="11"/>
        <v/>
      </c>
      <c r="P37" t="str">
        <f t="shared" si="12"/>
        <v/>
      </c>
      <c r="Q37" t="str">
        <f t="shared" si="13"/>
        <v/>
      </c>
      <c r="R37" t="str">
        <f t="shared" si="14"/>
        <v/>
      </c>
      <c r="S37" t="str">
        <f t="shared" si="15"/>
        <v/>
      </c>
      <c r="T37" t="str">
        <f t="shared" si="16"/>
        <v/>
      </c>
      <c r="U37" t="str">
        <f t="shared" si="17"/>
        <v/>
      </c>
      <c r="V37" s="44">
        <f>MATCH(G37,options!$D$1:$D$20,0)</f>
        <v>12</v>
      </c>
    </row>
    <row r="38" spans="1:22" x14ac:dyDescent="0.15">
      <c r="C38" s="43"/>
      <c r="D38" s="43"/>
      <c r="E38" s="37"/>
      <c r="F38" s="37"/>
      <c r="G38" s="44" t="s">
        <v>414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45"/>
      <c r="J38" s="46"/>
      <c r="K38" s="37"/>
      <c r="L38" s="47"/>
      <c r="M38" s="48" t="str">
        <f t="shared" si="9"/>
        <v/>
      </c>
      <c r="N38" s="48" t="str">
        <f t="shared" si="10"/>
        <v/>
      </c>
      <c r="O38" s="49" t="str">
        <f t="shared" si="11"/>
        <v/>
      </c>
      <c r="P38" t="str">
        <f t="shared" si="12"/>
        <v/>
      </c>
      <c r="Q38" t="str">
        <f t="shared" si="13"/>
        <v/>
      </c>
      <c r="R38" t="str">
        <f t="shared" si="14"/>
        <v/>
      </c>
      <c r="S38" t="str">
        <f t="shared" si="15"/>
        <v/>
      </c>
      <c r="T38" t="str">
        <f t="shared" si="16"/>
        <v/>
      </c>
      <c r="U38" t="str">
        <f t="shared" si="17"/>
        <v/>
      </c>
      <c r="V38" s="44">
        <f>MATCH(G38,options!$D$1:$D$20,0)</f>
        <v>13</v>
      </c>
    </row>
    <row r="39" spans="1:22" x14ac:dyDescent="0.15">
      <c r="C39" s="43"/>
      <c r="D39" s="43"/>
      <c r="E39" s="37"/>
      <c r="F39" s="37"/>
      <c r="G39" s="44" t="s">
        <v>415</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45"/>
      <c r="J39" s="46"/>
      <c r="K39" s="37"/>
      <c r="L39" s="47"/>
      <c r="M39" s="48" t="str">
        <f t="shared" si="9"/>
        <v/>
      </c>
      <c r="N39" s="48" t="str">
        <f t="shared" si="10"/>
        <v/>
      </c>
      <c r="O39" s="49" t="str">
        <f t="shared" si="11"/>
        <v/>
      </c>
      <c r="P39" t="str">
        <f t="shared" si="12"/>
        <v/>
      </c>
      <c r="Q39" t="str">
        <f t="shared" si="13"/>
        <v/>
      </c>
      <c r="R39" t="str">
        <f t="shared" si="14"/>
        <v/>
      </c>
      <c r="S39" t="str">
        <f t="shared" si="15"/>
        <v/>
      </c>
      <c r="T39" t="str">
        <f t="shared" si="16"/>
        <v/>
      </c>
      <c r="U39" t="str">
        <f t="shared" si="17"/>
        <v/>
      </c>
      <c r="V39" s="44">
        <f>MATCH(G39,options!$D$1:$D$20,0)</f>
        <v>14</v>
      </c>
    </row>
    <row r="40" spans="1:22" x14ac:dyDescent="0.15">
      <c r="C40" s="43"/>
      <c r="D40" s="43"/>
      <c r="E40" s="37"/>
      <c r="F40" s="37"/>
      <c r="G40" s="44" t="s">
        <v>398</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45"/>
      <c r="J40" s="46"/>
      <c r="K40" s="37"/>
      <c r="L40" s="47"/>
      <c r="M40" s="48" t="str">
        <f t="shared" si="9"/>
        <v/>
      </c>
      <c r="N40" s="48" t="str">
        <f t="shared" si="10"/>
        <v/>
      </c>
      <c r="O40" s="49" t="str">
        <f t="shared" si="11"/>
        <v/>
      </c>
      <c r="P40" t="str">
        <f t="shared" si="12"/>
        <v/>
      </c>
      <c r="Q40" t="str">
        <f t="shared" si="13"/>
        <v/>
      </c>
      <c r="R40" t="str">
        <f t="shared" si="14"/>
        <v/>
      </c>
      <c r="S40" t="str">
        <f t="shared" si="15"/>
        <v/>
      </c>
      <c r="T40" t="str">
        <f t="shared" si="16"/>
        <v/>
      </c>
      <c r="U40" t="str">
        <f t="shared" si="17"/>
        <v/>
      </c>
      <c r="V40" s="44">
        <f>MATCH(G40,options!$D$1:$D$20,0)</f>
        <v>15</v>
      </c>
    </row>
    <row r="41" spans="1:22" x14ac:dyDescent="0.15">
      <c r="C41" s="43"/>
      <c r="D41" s="43"/>
      <c r="E41" s="37"/>
      <c r="F41" s="37"/>
      <c r="G41" s="44" t="s">
        <v>418</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45"/>
      <c r="J41" s="46"/>
      <c r="K41" s="37"/>
      <c r="L41" s="47"/>
      <c r="M41" s="48" t="str">
        <f t="shared" si="9"/>
        <v/>
      </c>
      <c r="N41" s="48" t="str">
        <f t="shared" si="10"/>
        <v/>
      </c>
      <c r="O41" s="49" t="str">
        <f t="shared" si="11"/>
        <v/>
      </c>
      <c r="P41" t="str">
        <f t="shared" si="12"/>
        <v/>
      </c>
      <c r="Q41" t="str">
        <f t="shared" si="13"/>
        <v/>
      </c>
      <c r="R41" t="str">
        <f t="shared" si="14"/>
        <v/>
      </c>
      <c r="S41" t="str">
        <f t="shared" si="15"/>
        <v/>
      </c>
      <c r="T41" t="str">
        <f t="shared" si="16"/>
        <v/>
      </c>
      <c r="U41" t="str">
        <f t="shared" si="17"/>
        <v/>
      </c>
      <c r="V41" s="44">
        <f>MATCH(G41,options!$D$1:$D$20,0)</f>
        <v>16</v>
      </c>
    </row>
    <row r="42" spans="1:22" x14ac:dyDescent="0.15">
      <c r="C42" s="43"/>
      <c r="D42" s="43"/>
      <c r="E42" s="37"/>
      <c r="F42" s="37"/>
      <c r="G42" s="44" t="s">
        <v>419</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45"/>
      <c r="J42" s="46"/>
      <c r="K42" s="37"/>
      <c r="L42" s="47"/>
      <c r="M42" s="48" t="str">
        <f t="shared" si="9"/>
        <v/>
      </c>
      <c r="N42" s="48" t="str">
        <f t="shared" si="10"/>
        <v/>
      </c>
      <c r="O42" s="49" t="str">
        <f t="shared" si="11"/>
        <v/>
      </c>
      <c r="P42" t="str">
        <f t="shared" si="12"/>
        <v/>
      </c>
      <c r="Q42" t="str">
        <f t="shared" si="13"/>
        <v/>
      </c>
      <c r="R42" t="str">
        <f t="shared" si="14"/>
        <v/>
      </c>
      <c r="S42" t="str">
        <f t="shared" si="15"/>
        <v/>
      </c>
      <c r="T42" t="str">
        <f t="shared" si="16"/>
        <v/>
      </c>
      <c r="U42" t="str">
        <f t="shared" si="17"/>
        <v/>
      </c>
      <c r="V42" s="44">
        <f>MATCH(G42,options!$D$1:$D$20,0)</f>
        <v>17</v>
      </c>
    </row>
    <row r="43" spans="1:22" x14ac:dyDescent="0.15">
      <c r="C43" s="43"/>
      <c r="D43" s="43"/>
      <c r="E43" s="37"/>
      <c r="F43" s="37"/>
      <c r="G43" s="44" t="s">
        <v>402</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45"/>
      <c r="J43" s="46"/>
      <c r="K43" s="37"/>
      <c r="L43" s="47"/>
      <c r="M43" s="48" t="str">
        <f t="shared" si="9"/>
        <v/>
      </c>
      <c r="N43" s="48" t="str">
        <f t="shared" si="10"/>
        <v/>
      </c>
      <c r="O43" s="49" t="str">
        <f t="shared" si="11"/>
        <v/>
      </c>
      <c r="P43" t="str">
        <f t="shared" si="12"/>
        <v/>
      </c>
      <c r="Q43" t="str">
        <f t="shared" si="13"/>
        <v/>
      </c>
      <c r="R43" t="str">
        <f t="shared" si="14"/>
        <v/>
      </c>
      <c r="S43" t="str">
        <f t="shared" si="15"/>
        <v/>
      </c>
      <c r="T43" t="str">
        <f t="shared" si="16"/>
        <v/>
      </c>
      <c r="U43" t="str">
        <f t="shared" si="17"/>
        <v/>
      </c>
      <c r="V43" s="44">
        <f>MATCH(G43,options!$D$1:$D$20,0)</f>
        <v>18</v>
      </c>
    </row>
    <row r="44" spans="1:22" x14ac:dyDescent="0.15">
      <c r="E44" s="56"/>
      <c r="F44" s="57"/>
      <c r="G44" s="57"/>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7"/>
      <c r="J44" s="57"/>
      <c r="K44" s="48"/>
      <c r="L44" s="48"/>
      <c r="M44" s="48" t="str">
        <f t="shared" si="9"/>
        <v/>
      </c>
      <c r="N44" s="48" t="str">
        <f t="shared" si="10"/>
        <v/>
      </c>
      <c r="O44" s="49" t="str">
        <f t="shared" si="11"/>
        <v/>
      </c>
      <c r="P44" t="str">
        <f t="shared" si="12"/>
        <v/>
      </c>
      <c r="Q44" t="str">
        <f t="shared" si="13"/>
        <v/>
      </c>
      <c r="R44" t="str">
        <f t="shared" si="14"/>
        <v/>
      </c>
      <c r="S44" t="str">
        <f t="shared" si="15"/>
        <v/>
      </c>
      <c r="T44" t="str">
        <f t="shared" si="16"/>
        <v/>
      </c>
      <c r="U44" t="str">
        <f t="shared" si="17"/>
        <v/>
      </c>
      <c r="V44" s="44" t="e">
        <f>MATCH(G44,options!$D$1:$D$20,0)</f>
        <v>#N/A</v>
      </c>
    </row>
    <row r="45" spans="1:22" x14ac:dyDescent="0.15">
      <c r="E45" s="56"/>
      <c r="F45" s="57"/>
      <c r="G45" s="57"/>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7"/>
      <c r="J45" s="57"/>
      <c r="K45" s="48"/>
      <c r="L45" s="48"/>
      <c r="M45" s="48" t="str">
        <f t="shared" si="9"/>
        <v/>
      </c>
      <c r="N45" s="48" t="str">
        <f t="shared" si="10"/>
        <v/>
      </c>
      <c r="O45" s="49" t="str">
        <f t="shared" si="11"/>
        <v/>
      </c>
      <c r="P45" t="str">
        <f t="shared" si="12"/>
        <v/>
      </c>
      <c r="Q45" t="str">
        <f t="shared" si="13"/>
        <v/>
      </c>
      <c r="R45" t="str">
        <f t="shared" si="14"/>
        <v/>
      </c>
      <c r="S45" t="str">
        <f t="shared" si="15"/>
        <v/>
      </c>
      <c r="T45" t="str">
        <f t="shared" si="16"/>
        <v/>
      </c>
      <c r="U45" t="str">
        <f t="shared" si="17"/>
        <v/>
      </c>
      <c r="V45" s="44" t="e">
        <f>MATCH(G45,options!$D$1:$D$20,0)</f>
        <v>#N/A</v>
      </c>
    </row>
    <row r="46" spans="1:22" x14ac:dyDescent="0.15">
      <c r="E46" s="56"/>
      <c r="F46" s="57"/>
      <c r="G46" s="57"/>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7"/>
      <c r="J46" s="57"/>
      <c r="K46" s="48"/>
      <c r="L46" s="48"/>
      <c r="M46" s="48" t="str">
        <f t="shared" si="9"/>
        <v/>
      </c>
      <c r="N46" s="48" t="str">
        <f t="shared" si="10"/>
        <v/>
      </c>
      <c r="O46" s="49" t="str">
        <f t="shared" si="11"/>
        <v/>
      </c>
      <c r="P46" t="str">
        <f t="shared" si="12"/>
        <v/>
      </c>
      <c r="Q46" t="str">
        <f t="shared" si="13"/>
        <v/>
      </c>
      <c r="R46" t="str">
        <f t="shared" si="14"/>
        <v/>
      </c>
      <c r="S46" t="str">
        <f t="shared" si="15"/>
        <v/>
      </c>
      <c r="T46" t="str">
        <f t="shared" si="16"/>
        <v/>
      </c>
      <c r="U46" t="str">
        <f t="shared" si="17"/>
        <v/>
      </c>
      <c r="V46" s="44" t="e">
        <f>MATCH(G46,options!$D$1:$D$20,0)</f>
        <v>#N/A</v>
      </c>
    </row>
    <row r="47" spans="1:22" x14ac:dyDescent="0.15">
      <c r="E47" s="56"/>
      <c r="F47" s="57"/>
      <c r="G47" s="57"/>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7"/>
      <c r="J47" s="57"/>
      <c r="K47" s="48"/>
      <c r="L47" s="48"/>
      <c r="M47" s="48" t="str">
        <f t="shared" si="9"/>
        <v/>
      </c>
      <c r="N47" s="48" t="str">
        <f t="shared" si="10"/>
        <v/>
      </c>
      <c r="O47" s="49" t="str">
        <f t="shared" si="11"/>
        <v/>
      </c>
      <c r="P47" t="str">
        <f t="shared" si="12"/>
        <v/>
      </c>
      <c r="Q47" t="str">
        <f t="shared" si="13"/>
        <v/>
      </c>
      <c r="R47" t="str">
        <f t="shared" si="14"/>
        <v/>
      </c>
      <c r="S47" t="str">
        <f t="shared" si="15"/>
        <v/>
      </c>
      <c r="T47" t="str">
        <f t="shared" si="16"/>
        <v/>
      </c>
      <c r="U47" t="str">
        <f t="shared" si="17"/>
        <v/>
      </c>
      <c r="V47" s="44" t="e">
        <f>MATCH(G47,options!$D$1:$D$20,0)</f>
        <v>#N/A</v>
      </c>
    </row>
    <row r="48" spans="1:22" x14ac:dyDescent="0.15">
      <c r="E48" s="56"/>
      <c r="F48" s="57"/>
      <c r="G48" s="57"/>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7"/>
      <c r="J48" s="57"/>
      <c r="K48" s="48"/>
      <c r="L48" s="48"/>
      <c r="M48" s="48" t="str">
        <f t="shared" si="9"/>
        <v/>
      </c>
      <c r="N48" s="48" t="str">
        <f t="shared" si="10"/>
        <v/>
      </c>
      <c r="O48" s="49" t="str">
        <f t="shared" si="11"/>
        <v/>
      </c>
      <c r="P48" t="str">
        <f t="shared" si="12"/>
        <v/>
      </c>
      <c r="Q48" t="str">
        <f t="shared" si="13"/>
        <v/>
      </c>
      <c r="R48" t="str">
        <f t="shared" si="14"/>
        <v/>
      </c>
      <c r="S48" t="str">
        <f t="shared" si="15"/>
        <v/>
      </c>
      <c r="T48" t="str">
        <f t="shared" si="16"/>
        <v/>
      </c>
      <c r="U48" t="str">
        <f t="shared" si="17"/>
        <v/>
      </c>
      <c r="V48" s="44" t="e">
        <f>MATCH(G48,options!$D$1:$D$20,0)</f>
        <v>#N/A</v>
      </c>
    </row>
    <row r="49" spans="5:22" x14ac:dyDescent="0.15">
      <c r="E49" s="56"/>
      <c r="F49" s="57"/>
      <c r="G49" s="57"/>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7"/>
      <c r="J49" s="57"/>
      <c r="K49" s="48"/>
      <c r="L49" s="48"/>
      <c r="M49" s="48" t="str">
        <f t="shared" si="9"/>
        <v/>
      </c>
      <c r="N49" s="48" t="str">
        <f t="shared" si="10"/>
        <v/>
      </c>
      <c r="O49" s="49" t="str">
        <f t="shared" si="11"/>
        <v/>
      </c>
      <c r="P49" t="str">
        <f t="shared" si="12"/>
        <v/>
      </c>
      <c r="Q49" t="str">
        <f t="shared" si="13"/>
        <v/>
      </c>
      <c r="R49" t="str">
        <f t="shared" si="14"/>
        <v/>
      </c>
      <c r="S49" t="str">
        <f t="shared" si="15"/>
        <v/>
      </c>
      <c r="T49" t="str">
        <f t="shared" si="16"/>
        <v/>
      </c>
      <c r="U49" t="str">
        <f t="shared" si="17"/>
        <v/>
      </c>
      <c r="V49" s="44" t="e">
        <f>MATCH(G49,options!$D$1:$D$20,0)</f>
        <v>#N/A</v>
      </c>
    </row>
    <row r="50" spans="5:22" x14ac:dyDescent="0.15">
      <c r="E50" s="56"/>
      <c r="F50" s="57"/>
      <c r="G50" s="57"/>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7"/>
      <c r="J50" s="57"/>
      <c r="K50" s="48"/>
      <c r="L50" s="48"/>
      <c r="M50" s="48" t="str">
        <f t="shared" si="9"/>
        <v/>
      </c>
      <c r="N50" s="48" t="str">
        <f t="shared" si="10"/>
        <v/>
      </c>
      <c r="O50" s="49" t="str">
        <f t="shared" si="11"/>
        <v/>
      </c>
      <c r="P50" t="str">
        <f t="shared" si="12"/>
        <v/>
      </c>
      <c r="Q50" t="str">
        <f t="shared" si="13"/>
        <v/>
      </c>
      <c r="R50" t="str">
        <f t="shared" si="14"/>
        <v/>
      </c>
      <c r="S50" t="str">
        <f t="shared" si="15"/>
        <v/>
      </c>
      <c r="T50" t="str">
        <f t="shared" si="16"/>
        <v/>
      </c>
      <c r="U50" t="str">
        <f t="shared" si="17"/>
        <v/>
      </c>
      <c r="V50" s="44" t="e">
        <f>MATCH(G50,options!$D$1:$D$20,0)</f>
        <v>#N/A</v>
      </c>
    </row>
    <row r="51" spans="5:22" x14ac:dyDescent="0.15">
      <c r="E51" s="56"/>
      <c r="F51" s="57"/>
      <c r="G51" s="57"/>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7"/>
      <c r="J51" s="57"/>
      <c r="K51" s="48"/>
      <c r="L51" s="48"/>
      <c r="M51" s="48" t="str">
        <f t="shared" si="9"/>
        <v/>
      </c>
      <c r="N51" s="48" t="str">
        <f t="shared" si="10"/>
        <v/>
      </c>
      <c r="O51" s="49" t="str">
        <f t="shared" si="11"/>
        <v/>
      </c>
      <c r="P51" t="str">
        <f t="shared" si="12"/>
        <v/>
      </c>
      <c r="Q51" t="str">
        <f t="shared" si="13"/>
        <v/>
      </c>
      <c r="R51" t="str">
        <f t="shared" si="14"/>
        <v/>
      </c>
      <c r="S51" t="str">
        <f t="shared" si="15"/>
        <v/>
      </c>
      <c r="T51" t="str">
        <f t="shared" si="16"/>
        <v/>
      </c>
      <c r="U51" t="str">
        <f t="shared" si="17"/>
        <v/>
      </c>
      <c r="V51" s="44" t="e">
        <f>MATCH(G51,options!$D$1:$D$20,0)</f>
        <v>#N/A</v>
      </c>
    </row>
    <row r="52" spans="5:22" x14ac:dyDescent="0.15">
      <c r="E52" s="56"/>
      <c r="F52" s="57"/>
      <c r="G52" s="57"/>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7"/>
      <c r="J52" s="57"/>
      <c r="K52" s="48"/>
      <c r="L52" s="48"/>
      <c r="M52" s="48" t="str">
        <f t="shared" si="9"/>
        <v/>
      </c>
      <c r="N52" s="48" t="str">
        <f t="shared" si="10"/>
        <v/>
      </c>
      <c r="O52" s="49" t="str">
        <f t="shared" si="11"/>
        <v/>
      </c>
      <c r="P52" t="str">
        <f t="shared" si="12"/>
        <v/>
      </c>
      <c r="Q52" t="str">
        <f t="shared" si="13"/>
        <v/>
      </c>
      <c r="R52" t="str">
        <f t="shared" si="14"/>
        <v/>
      </c>
      <c r="S52" t="str">
        <f t="shared" si="15"/>
        <v/>
      </c>
      <c r="T52" t="str">
        <f t="shared" si="16"/>
        <v/>
      </c>
      <c r="U52" t="str">
        <f t="shared" si="17"/>
        <v/>
      </c>
      <c r="V52" s="44" t="e">
        <f>MATCH(G52,options!$D$1:$D$20,0)</f>
        <v>#N/A</v>
      </c>
    </row>
    <row r="53" spans="5:22" x14ac:dyDescent="0.15">
      <c r="E53" s="56"/>
      <c r="F53" s="57"/>
      <c r="G53" s="57"/>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7"/>
      <c r="J53" s="57"/>
      <c r="K53" s="48"/>
      <c r="L53" s="48"/>
      <c r="M53" s="48" t="str">
        <f t="shared" si="9"/>
        <v/>
      </c>
      <c r="N53" s="48" t="str">
        <f t="shared" si="10"/>
        <v/>
      </c>
      <c r="O53" s="49" t="str">
        <f t="shared" si="11"/>
        <v/>
      </c>
      <c r="P53" t="str">
        <f t="shared" si="12"/>
        <v/>
      </c>
      <c r="Q53" t="str">
        <f t="shared" si="13"/>
        <v/>
      </c>
      <c r="R53" t="str">
        <f t="shared" si="14"/>
        <v/>
      </c>
      <c r="S53" t="str">
        <f t="shared" si="15"/>
        <v/>
      </c>
      <c r="T53" t="str">
        <f t="shared" si="16"/>
        <v/>
      </c>
      <c r="U53" t="str">
        <f t="shared" si="17"/>
        <v/>
      </c>
      <c r="V53" s="44" t="e">
        <f>MATCH(G53,options!$D$1:$D$20,0)</f>
        <v>#N/A</v>
      </c>
    </row>
    <row r="54" spans="5:22" x14ac:dyDescent="0.15">
      <c r="E54" s="56"/>
      <c r="F54" s="57"/>
      <c r="G54" s="57"/>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7"/>
      <c r="J54" s="57"/>
      <c r="K54" s="48"/>
      <c r="L54" s="48"/>
      <c r="M54" s="48" t="str">
        <f t="shared" si="9"/>
        <v/>
      </c>
      <c r="N54" s="48" t="str">
        <f t="shared" si="10"/>
        <v/>
      </c>
      <c r="O54" s="49" t="str">
        <f t="shared" si="11"/>
        <v/>
      </c>
      <c r="P54" t="str">
        <f t="shared" si="12"/>
        <v/>
      </c>
      <c r="Q54" t="str">
        <f t="shared" si="13"/>
        <v/>
      </c>
      <c r="R54" t="str">
        <f t="shared" si="14"/>
        <v/>
      </c>
      <c r="S54" t="str">
        <f t="shared" si="15"/>
        <v/>
      </c>
      <c r="T54" t="str">
        <f t="shared" si="16"/>
        <v/>
      </c>
      <c r="U54" t="str">
        <f t="shared" si="17"/>
        <v/>
      </c>
      <c r="V54" s="44" t="e">
        <f>MATCH(G54,options!$D$1:$D$20,0)</f>
        <v>#N/A</v>
      </c>
    </row>
    <row r="55" spans="5:22" x14ac:dyDescent="0.15">
      <c r="E55" s="56"/>
      <c r="F55" s="57"/>
      <c r="G55" s="57"/>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7"/>
      <c r="J55" s="57"/>
      <c r="K55" s="48"/>
      <c r="L55" s="48"/>
      <c r="M55" s="48" t="str">
        <f t="shared" si="9"/>
        <v/>
      </c>
      <c r="N55" s="48" t="str">
        <f t="shared" si="10"/>
        <v/>
      </c>
      <c r="O55" s="49" t="str">
        <f t="shared" si="11"/>
        <v/>
      </c>
      <c r="P55" t="str">
        <f t="shared" si="12"/>
        <v/>
      </c>
      <c r="Q55" t="str">
        <f t="shared" si="13"/>
        <v/>
      </c>
      <c r="R55" t="str">
        <f t="shared" si="14"/>
        <v/>
      </c>
      <c r="S55" t="str">
        <f t="shared" si="15"/>
        <v/>
      </c>
      <c r="T55" t="str">
        <f t="shared" si="16"/>
        <v/>
      </c>
      <c r="U55" t="str">
        <f t="shared" si="17"/>
        <v/>
      </c>
      <c r="V55" s="44" t="e">
        <f>MATCH(G55,options!$D$1:$D$20,0)</f>
        <v>#N/A</v>
      </c>
    </row>
    <row r="56" spans="5:22" x14ac:dyDescent="0.15">
      <c r="E56" s="56"/>
      <c r="F56" s="57"/>
      <c r="G56" s="57"/>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7"/>
      <c r="J56" s="57"/>
      <c r="K56" s="48"/>
      <c r="L56" s="48"/>
      <c r="M56" s="48" t="str">
        <f t="shared" si="9"/>
        <v/>
      </c>
      <c r="N56" s="48" t="str">
        <f t="shared" si="10"/>
        <v/>
      </c>
      <c r="O56" s="49" t="str">
        <f t="shared" si="11"/>
        <v/>
      </c>
      <c r="P56" t="str">
        <f t="shared" si="12"/>
        <v/>
      </c>
      <c r="Q56" t="str">
        <f t="shared" si="13"/>
        <v/>
      </c>
      <c r="R56" t="str">
        <f t="shared" si="14"/>
        <v/>
      </c>
      <c r="S56" t="str">
        <f t="shared" si="15"/>
        <v/>
      </c>
      <c r="T56" t="str">
        <f t="shared" si="16"/>
        <v/>
      </c>
      <c r="U56" t="str">
        <f t="shared" si="17"/>
        <v/>
      </c>
      <c r="V56" s="44" t="e">
        <f>MATCH(G56,options!$D$1:$D$20,0)</f>
        <v>#N/A</v>
      </c>
    </row>
    <row r="57" spans="5:22" x14ac:dyDescent="0.15">
      <c r="E57" s="56"/>
      <c r="F57" s="57"/>
      <c r="G57" s="57"/>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7"/>
      <c r="J57" s="57"/>
      <c r="K57" s="48"/>
      <c r="L57" s="48"/>
      <c r="M57" s="48" t="str">
        <f t="shared" si="9"/>
        <v/>
      </c>
      <c r="N57" s="48" t="str">
        <f t="shared" si="10"/>
        <v/>
      </c>
      <c r="O57" s="49" t="str">
        <f t="shared" si="11"/>
        <v/>
      </c>
      <c r="P57" t="str">
        <f t="shared" si="12"/>
        <v/>
      </c>
      <c r="Q57" t="str">
        <f t="shared" si="13"/>
        <v/>
      </c>
      <c r="R57" t="str">
        <f t="shared" si="14"/>
        <v/>
      </c>
      <c r="S57" t="str">
        <f t="shared" si="15"/>
        <v/>
      </c>
      <c r="T57" t="str">
        <f t="shared" si="16"/>
        <v/>
      </c>
      <c r="U57" t="str">
        <f t="shared" si="17"/>
        <v/>
      </c>
      <c r="V57" s="44" t="e">
        <f>MATCH(G57,options!$D$1:$D$20,0)</f>
        <v>#N/A</v>
      </c>
    </row>
    <row r="58" spans="5:22" x14ac:dyDescent="0.15">
      <c r="E58" s="56"/>
      <c r="F58" s="57"/>
      <c r="G58" s="57"/>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7"/>
      <c r="J58" s="57"/>
      <c r="K58" s="48"/>
      <c r="L58" s="48"/>
      <c r="M58" s="48" t="str">
        <f t="shared" si="9"/>
        <v/>
      </c>
      <c r="N58" s="48" t="str">
        <f t="shared" si="10"/>
        <v/>
      </c>
      <c r="O58" s="49" t="str">
        <f t="shared" si="11"/>
        <v/>
      </c>
      <c r="P58" t="str">
        <f t="shared" si="12"/>
        <v/>
      </c>
      <c r="Q58" t="str">
        <f t="shared" si="13"/>
        <v/>
      </c>
      <c r="R58" t="str">
        <f t="shared" si="14"/>
        <v/>
      </c>
      <c r="S58" t="str">
        <f t="shared" si="15"/>
        <v/>
      </c>
      <c r="T58" t="str">
        <f t="shared" si="16"/>
        <v/>
      </c>
      <c r="U58" t="str">
        <f t="shared" si="17"/>
        <v/>
      </c>
      <c r="V58" s="44" t="e">
        <f>MATCH(G58,options!$D$1:$D$20,0)</f>
        <v>#N/A</v>
      </c>
    </row>
    <row r="59" spans="5:22" x14ac:dyDescent="0.15">
      <c r="E59" s="56"/>
      <c r="F59" s="57"/>
      <c r="G59" s="57"/>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7"/>
      <c r="J59" s="57"/>
      <c r="K59" s="48"/>
      <c r="L59" s="48"/>
      <c r="M59" s="48" t="str">
        <f t="shared" si="9"/>
        <v/>
      </c>
      <c r="N59" s="48" t="str">
        <f t="shared" si="10"/>
        <v/>
      </c>
      <c r="O59" s="49" t="str">
        <f t="shared" si="11"/>
        <v/>
      </c>
      <c r="P59" t="str">
        <f t="shared" si="12"/>
        <v/>
      </c>
      <c r="Q59" t="str">
        <f t="shared" si="13"/>
        <v/>
      </c>
      <c r="R59" t="str">
        <f t="shared" si="14"/>
        <v/>
      </c>
      <c r="S59" t="str">
        <f t="shared" si="15"/>
        <v/>
      </c>
      <c r="T59" t="str">
        <f t="shared" si="16"/>
        <v/>
      </c>
      <c r="U59" t="str">
        <f t="shared" si="17"/>
        <v/>
      </c>
      <c r="V59" s="44" t="e">
        <f>MATCH(G59,options!$D$1:$D$20,0)</f>
        <v>#N/A</v>
      </c>
    </row>
    <row r="60" spans="5:22" x14ac:dyDescent="0.15">
      <c r="E60" s="56"/>
      <c r="F60" s="57"/>
      <c r="G60" s="57"/>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7"/>
      <c r="J60" s="57"/>
      <c r="K60" s="48"/>
      <c r="L60" s="48"/>
      <c r="M60" s="48" t="str">
        <f t="shared" si="9"/>
        <v/>
      </c>
      <c r="N60" s="48" t="str">
        <f t="shared" si="10"/>
        <v/>
      </c>
      <c r="O60" s="49" t="str">
        <f t="shared" si="11"/>
        <v/>
      </c>
      <c r="P60" t="str">
        <f t="shared" si="12"/>
        <v/>
      </c>
      <c r="Q60" t="str">
        <f t="shared" si="13"/>
        <v/>
      </c>
      <c r="R60" t="str">
        <f t="shared" si="14"/>
        <v/>
      </c>
      <c r="S60" t="str">
        <f t="shared" si="15"/>
        <v/>
      </c>
      <c r="T60" t="str">
        <f t="shared" si="16"/>
        <v/>
      </c>
      <c r="U60" t="str">
        <f t="shared" si="17"/>
        <v/>
      </c>
      <c r="V60" s="44" t="e">
        <f>MATCH(G60,options!$D$1:$D$20,0)</f>
        <v>#N/A</v>
      </c>
    </row>
    <row r="61" spans="5:22" x14ac:dyDescent="0.15">
      <c r="E61" s="56"/>
      <c r="F61" s="57"/>
      <c r="G61" s="57"/>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7"/>
      <c r="J61" s="57"/>
      <c r="K61" s="48"/>
      <c r="L61" s="48"/>
      <c r="M61" s="48" t="str">
        <f t="shared" si="9"/>
        <v/>
      </c>
      <c r="N61" s="48" t="str">
        <f t="shared" si="10"/>
        <v/>
      </c>
      <c r="O61" s="49" t="str">
        <f t="shared" si="11"/>
        <v/>
      </c>
      <c r="P61" t="str">
        <f t="shared" si="12"/>
        <v/>
      </c>
      <c r="Q61" t="str">
        <f t="shared" si="13"/>
        <v/>
      </c>
      <c r="R61" t="str">
        <f t="shared" si="14"/>
        <v/>
      </c>
      <c r="S61" t="str">
        <f t="shared" si="15"/>
        <v/>
      </c>
      <c r="T61" t="str">
        <f t="shared" si="16"/>
        <v/>
      </c>
      <c r="U61" t="str">
        <f t="shared" si="17"/>
        <v/>
      </c>
      <c r="V61" s="44" t="e">
        <f>MATCH(G61,options!$D$1:$D$20,0)</f>
        <v>#N/A</v>
      </c>
    </row>
    <row r="62" spans="5:22" x14ac:dyDescent="0.15">
      <c r="E62" s="56"/>
      <c r="F62" s="57"/>
      <c r="G62" s="57"/>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7"/>
      <c r="J62" s="57"/>
      <c r="K62" s="48"/>
      <c r="L62" s="48"/>
      <c r="M62" s="48" t="str">
        <f t="shared" si="9"/>
        <v/>
      </c>
      <c r="N62" s="48" t="str">
        <f t="shared" si="10"/>
        <v/>
      </c>
      <c r="O62" s="49" t="str">
        <f t="shared" si="11"/>
        <v/>
      </c>
      <c r="P62" t="str">
        <f t="shared" si="12"/>
        <v/>
      </c>
      <c r="Q62" t="str">
        <f t="shared" si="13"/>
        <v/>
      </c>
      <c r="R62" t="str">
        <f t="shared" si="14"/>
        <v/>
      </c>
      <c r="S62" t="str">
        <f t="shared" si="15"/>
        <v/>
      </c>
      <c r="T62" t="str">
        <f t="shared" si="16"/>
        <v/>
      </c>
      <c r="U62" t="str">
        <f t="shared" si="17"/>
        <v/>
      </c>
      <c r="V62" s="44" t="e">
        <f>MATCH(G62,options!$D$1:$D$20,0)</f>
        <v>#N/A</v>
      </c>
    </row>
    <row r="63" spans="5:22" x14ac:dyDescent="0.15">
      <c r="E63" s="56"/>
      <c r="F63" s="57"/>
      <c r="G63" s="57"/>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7"/>
      <c r="J63" s="57"/>
      <c r="K63" s="48"/>
      <c r="L63" s="48"/>
      <c r="M63" s="48" t="str">
        <f t="shared" si="9"/>
        <v/>
      </c>
      <c r="N63" s="48" t="str">
        <f t="shared" si="10"/>
        <v/>
      </c>
      <c r="O63" s="49" t="str">
        <f t="shared" si="11"/>
        <v/>
      </c>
      <c r="P63" t="str">
        <f t="shared" si="12"/>
        <v/>
      </c>
      <c r="Q63" t="str">
        <f t="shared" si="13"/>
        <v/>
      </c>
      <c r="R63" t="str">
        <f t="shared" si="14"/>
        <v/>
      </c>
      <c r="S63" t="str">
        <f t="shared" si="15"/>
        <v/>
      </c>
      <c r="T63" t="str">
        <f t="shared" si="16"/>
        <v/>
      </c>
      <c r="U63" t="str">
        <f t="shared" si="17"/>
        <v/>
      </c>
      <c r="V63" s="44" t="e">
        <f>MATCH(G63,options!$D$1:$D$20,0)</f>
        <v>#N/A</v>
      </c>
    </row>
    <row r="64" spans="5:22" x14ac:dyDescent="0.15">
      <c r="E64" s="56"/>
      <c r="F64" s="57"/>
      <c r="G64" s="57"/>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7"/>
      <c r="J64" s="57"/>
      <c r="K64" s="48"/>
      <c r="L64" s="48"/>
      <c r="M64" s="48" t="str">
        <f t="shared" si="9"/>
        <v/>
      </c>
      <c r="N64" s="48" t="str">
        <f t="shared" si="10"/>
        <v/>
      </c>
      <c r="O64" s="49" t="str">
        <f t="shared" si="11"/>
        <v/>
      </c>
      <c r="P64" t="str">
        <f t="shared" si="12"/>
        <v/>
      </c>
      <c r="Q64" t="str">
        <f t="shared" si="13"/>
        <v/>
      </c>
      <c r="R64" t="str">
        <f t="shared" si="14"/>
        <v/>
      </c>
      <c r="S64" t="str">
        <f t="shared" si="15"/>
        <v/>
      </c>
      <c r="T64" t="str">
        <f t="shared" si="16"/>
        <v/>
      </c>
      <c r="U64" t="str">
        <f t="shared" si="17"/>
        <v/>
      </c>
      <c r="V64" s="44" t="e">
        <f>MATCH(G64,options!$D$1:$D$20,0)</f>
        <v>#N/A</v>
      </c>
    </row>
    <row r="65" spans="5:22" x14ac:dyDescent="0.15">
      <c r="E65" s="56"/>
      <c r="F65" s="57"/>
      <c r="G65" s="57"/>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7"/>
      <c r="J65" s="57"/>
      <c r="K65" s="48"/>
      <c r="L65" s="48"/>
      <c r="M65" s="48" t="str">
        <f t="shared" si="9"/>
        <v/>
      </c>
      <c r="N65" s="48" t="str">
        <f t="shared" si="10"/>
        <v/>
      </c>
      <c r="O65" s="49" t="str">
        <f t="shared" si="11"/>
        <v/>
      </c>
      <c r="P65" t="str">
        <f t="shared" si="12"/>
        <v/>
      </c>
      <c r="Q65" t="str">
        <f t="shared" si="13"/>
        <v/>
      </c>
      <c r="R65" t="str">
        <f t="shared" si="14"/>
        <v/>
      </c>
      <c r="S65" t="str">
        <f t="shared" si="15"/>
        <v/>
      </c>
      <c r="T65" t="str">
        <f t="shared" si="16"/>
        <v/>
      </c>
      <c r="U65" t="str">
        <f t="shared" si="17"/>
        <v/>
      </c>
      <c r="V65" s="44" t="e">
        <f>MATCH(G65,options!$D$1:$D$20,0)</f>
        <v>#N/A</v>
      </c>
    </row>
    <row r="66" spans="5:22" x14ac:dyDescent="0.15">
      <c r="E66" s="56"/>
      <c r="F66" s="57"/>
      <c r="G66" s="57"/>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7"/>
      <c r="J66" s="57"/>
      <c r="K66" s="48"/>
      <c r="L66" s="48"/>
      <c r="M66" s="48" t="str">
        <f t="shared" si="9"/>
        <v/>
      </c>
      <c r="N66" s="48" t="str">
        <f t="shared" si="10"/>
        <v/>
      </c>
      <c r="O66" s="49" t="str">
        <f t="shared" si="11"/>
        <v/>
      </c>
      <c r="P66" t="str">
        <f t="shared" si="12"/>
        <v/>
      </c>
      <c r="Q66" t="str">
        <f t="shared" si="13"/>
        <v/>
      </c>
      <c r="R66" t="str">
        <f t="shared" si="14"/>
        <v/>
      </c>
      <c r="S66" t="str">
        <f t="shared" si="15"/>
        <v/>
      </c>
      <c r="T66" t="str">
        <f t="shared" si="16"/>
        <v/>
      </c>
      <c r="U66" t="str">
        <f t="shared" si="17"/>
        <v/>
      </c>
      <c r="V66" s="44" t="e">
        <f>MATCH(G66,options!$D$1:$D$20,0)</f>
        <v>#N/A</v>
      </c>
    </row>
    <row r="67" spans="5:22" x14ac:dyDescent="0.15">
      <c r="E67" s="56"/>
      <c r="F67" s="57"/>
      <c r="G67" s="57"/>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7"/>
      <c r="J67" s="57"/>
      <c r="K67" s="48"/>
      <c r="L67" s="48"/>
      <c r="M67" s="48" t="str">
        <f t="shared" si="9"/>
        <v/>
      </c>
      <c r="N67" s="48" t="str">
        <f t="shared" si="10"/>
        <v/>
      </c>
      <c r="O67" s="49" t="str">
        <f t="shared" si="11"/>
        <v/>
      </c>
      <c r="P67" t="str">
        <f t="shared" si="12"/>
        <v/>
      </c>
      <c r="Q67" t="str">
        <f t="shared" si="13"/>
        <v/>
      </c>
      <c r="R67" t="str">
        <f t="shared" si="14"/>
        <v/>
      </c>
      <c r="S67" t="str">
        <f t="shared" si="15"/>
        <v/>
      </c>
      <c r="T67" t="str">
        <f t="shared" si="16"/>
        <v/>
      </c>
      <c r="U67" t="str">
        <f t="shared" si="17"/>
        <v/>
      </c>
      <c r="V67" s="44" t="e">
        <f>MATCH(G67,options!$D$1:$D$20,0)</f>
        <v>#N/A</v>
      </c>
    </row>
    <row r="68" spans="5:22" x14ac:dyDescent="0.15">
      <c r="E68" s="56"/>
      <c r="F68" s="57"/>
      <c r="G68" s="57"/>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7"/>
      <c r="J68" s="57"/>
      <c r="K68" s="48"/>
      <c r="L68" s="48"/>
      <c r="M68" s="48" t="str">
        <f t="shared" ref="M68:M99" si="18">IF(ISBLANK(K68),"",IF(L68, "https://raw.githubusercontent.com/PatrickVibild/TellusAmazonPictures/master/pictures/"&amp;K68&amp;"/1.jpg","https://download.lenovo.com/Images/Parts/"&amp;K68&amp;"/"&amp;K68&amp;"_A.jpg"))</f>
        <v/>
      </c>
      <c r="N68" s="48" t="str">
        <f t="shared" ref="N68:N103" si="19">IF(ISBLANK(K68),"",IF(L68, "https://raw.githubusercontent.com/PatrickVibild/TellusAmazonPictures/master/pictures/"&amp;K68&amp;"/2.jpg","https://download.lenovo.com/Images/Parts/"&amp;K68&amp;"/"&amp;K68&amp;"_B.jpg"))</f>
        <v/>
      </c>
      <c r="O68" s="49"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4" t="e">
        <f>MATCH(G68,options!$D$1:$D$20,0)</f>
        <v>#N/A</v>
      </c>
    </row>
    <row r="69" spans="5:22" x14ac:dyDescent="0.15">
      <c r="E69" s="56"/>
      <c r="F69" s="57"/>
      <c r="G69" s="57"/>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7"/>
      <c r="J69" s="57"/>
      <c r="K69" s="48"/>
      <c r="L69" s="48"/>
      <c r="M69" s="48" t="str">
        <f t="shared" si="18"/>
        <v/>
      </c>
      <c r="N69" s="48" t="str">
        <f t="shared" si="19"/>
        <v/>
      </c>
      <c r="O69" s="49" t="str">
        <f t="shared" si="20"/>
        <v/>
      </c>
      <c r="P69" t="str">
        <f t="shared" si="21"/>
        <v/>
      </c>
      <c r="Q69" t="str">
        <f t="shared" si="22"/>
        <v/>
      </c>
      <c r="R69" t="str">
        <f t="shared" si="23"/>
        <v/>
      </c>
      <c r="S69" t="str">
        <f t="shared" si="24"/>
        <v/>
      </c>
      <c r="T69" t="str">
        <f t="shared" si="25"/>
        <v/>
      </c>
      <c r="U69" t="str">
        <f t="shared" si="26"/>
        <v/>
      </c>
      <c r="V69" s="44" t="e">
        <f>MATCH(G69,options!$D$1:$D$20,0)</f>
        <v>#N/A</v>
      </c>
    </row>
    <row r="70" spans="5:22" x14ac:dyDescent="0.15">
      <c r="E70" s="56"/>
      <c r="F70" s="57"/>
      <c r="G70" s="57"/>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7"/>
      <c r="J70" s="57"/>
      <c r="K70" s="48"/>
      <c r="L70" s="48"/>
      <c r="M70" s="48" t="str">
        <f t="shared" si="18"/>
        <v/>
      </c>
      <c r="N70" s="48" t="str">
        <f t="shared" si="19"/>
        <v/>
      </c>
      <c r="O70" s="49" t="str">
        <f t="shared" si="20"/>
        <v/>
      </c>
      <c r="P70" t="str">
        <f t="shared" si="21"/>
        <v/>
      </c>
      <c r="Q70" t="str">
        <f t="shared" si="22"/>
        <v/>
      </c>
      <c r="R70" t="str">
        <f t="shared" si="23"/>
        <v/>
      </c>
      <c r="S70" t="str">
        <f t="shared" si="24"/>
        <v/>
      </c>
      <c r="T70" t="str">
        <f t="shared" si="25"/>
        <v/>
      </c>
      <c r="U70" t="str">
        <f t="shared" si="26"/>
        <v/>
      </c>
      <c r="V70" s="44" t="e">
        <f>MATCH(G70,options!$D$1:$D$20,0)</f>
        <v>#N/A</v>
      </c>
    </row>
    <row r="71" spans="5:22" x14ac:dyDescent="0.15">
      <c r="E71" s="56"/>
      <c r="F71" s="57"/>
      <c r="G71" s="57"/>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7"/>
      <c r="J71" s="57"/>
      <c r="K71" s="48"/>
      <c r="L71" s="48"/>
      <c r="M71" s="48" t="str">
        <f t="shared" si="18"/>
        <v/>
      </c>
      <c r="N71" s="48" t="str">
        <f t="shared" si="19"/>
        <v/>
      </c>
      <c r="O71" s="49" t="str">
        <f t="shared" si="20"/>
        <v/>
      </c>
      <c r="P71" t="str">
        <f t="shared" si="21"/>
        <v/>
      </c>
      <c r="Q71" t="str">
        <f t="shared" si="22"/>
        <v/>
      </c>
      <c r="R71" t="str">
        <f t="shared" si="23"/>
        <v/>
      </c>
      <c r="S71" t="str">
        <f t="shared" si="24"/>
        <v/>
      </c>
      <c r="T71" t="str">
        <f t="shared" si="25"/>
        <v/>
      </c>
      <c r="U71" t="str">
        <f t="shared" si="26"/>
        <v/>
      </c>
      <c r="V71" s="44" t="e">
        <f>MATCH(G71,options!$D$1:$D$20,0)</f>
        <v>#N/A</v>
      </c>
    </row>
    <row r="72" spans="5:22" x14ac:dyDescent="0.15">
      <c r="E72" s="56"/>
      <c r="F72" s="57"/>
      <c r="G72" s="57"/>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7"/>
      <c r="J72" s="57"/>
      <c r="K72" s="48"/>
      <c r="L72" s="48"/>
      <c r="M72" s="48" t="str">
        <f t="shared" si="18"/>
        <v/>
      </c>
      <c r="N72" s="48" t="str">
        <f t="shared" si="19"/>
        <v/>
      </c>
      <c r="O72" s="49" t="str">
        <f t="shared" si="20"/>
        <v/>
      </c>
      <c r="P72" t="str">
        <f t="shared" si="21"/>
        <v/>
      </c>
      <c r="Q72" t="str">
        <f t="shared" si="22"/>
        <v/>
      </c>
      <c r="R72" t="str">
        <f t="shared" si="23"/>
        <v/>
      </c>
      <c r="S72" t="str">
        <f t="shared" si="24"/>
        <v/>
      </c>
      <c r="T72" t="str">
        <f t="shared" si="25"/>
        <v/>
      </c>
      <c r="U72" t="str">
        <f t="shared" si="26"/>
        <v/>
      </c>
      <c r="V72" s="44" t="e">
        <f>MATCH(G72,options!$D$1:$D$20,0)</f>
        <v>#N/A</v>
      </c>
    </row>
    <row r="73" spans="5:22" x14ac:dyDescent="0.15">
      <c r="E73" s="56"/>
      <c r="F73" s="57"/>
      <c r="G73" s="57"/>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7"/>
      <c r="J73" s="57"/>
      <c r="K73" s="48"/>
      <c r="L73" s="48"/>
      <c r="M73" s="48" t="str">
        <f t="shared" si="18"/>
        <v/>
      </c>
      <c r="N73" s="48" t="str">
        <f t="shared" si="19"/>
        <v/>
      </c>
      <c r="O73" s="49" t="str">
        <f t="shared" si="20"/>
        <v/>
      </c>
      <c r="P73" t="str">
        <f t="shared" si="21"/>
        <v/>
      </c>
      <c r="Q73" t="str">
        <f t="shared" si="22"/>
        <v/>
      </c>
      <c r="R73" t="str">
        <f t="shared" si="23"/>
        <v/>
      </c>
      <c r="S73" t="str">
        <f t="shared" si="24"/>
        <v/>
      </c>
      <c r="T73" t="str">
        <f t="shared" si="25"/>
        <v/>
      </c>
      <c r="U73" t="str">
        <f t="shared" si="26"/>
        <v/>
      </c>
      <c r="V73" s="44" t="e">
        <f>MATCH(G73,options!$D$1:$D$20,0)</f>
        <v>#N/A</v>
      </c>
    </row>
    <row r="74" spans="5:22" x14ac:dyDescent="0.15">
      <c r="E74" s="56"/>
      <c r="F74" s="57"/>
      <c r="G74" s="57"/>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7"/>
      <c r="J74" s="57"/>
      <c r="K74" s="48"/>
      <c r="L74" s="48"/>
      <c r="M74" s="48" t="str">
        <f t="shared" si="18"/>
        <v/>
      </c>
      <c r="N74" s="48" t="str">
        <f t="shared" si="19"/>
        <v/>
      </c>
      <c r="O74" s="49" t="str">
        <f t="shared" si="20"/>
        <v/>
      </c>
      <c r="P74" t="str">
        <f t="shared" si="21"/>
        <v/>
      </c>
      <c r="Q74" t="str">
        <f t="shared" si="22"/>
        <v/>
      </c>
      <c r="R74" t="str">
        <f t="shared" si="23"/>
        <v/>
      </c>
      <c r="S74" t="str">
        <f t="shared" si="24"/>
        <v/>
      </c>
      <c r="T74" t="str">
        <f t="shared" si="25"/>
        <v/>
      </c>
      <c r="U74" t="str">
        <f t="shared" si="26"/>
        <v/>
      </c>
      <c r="V74" s="44" t="e">
        <f>MATCH(G74,options!$D$1:$D$20,0)</f>
        <v>#N/A</v>
      </c>
    </row>
    <row r="75" spans="5:22" x14ac:dyDescent="0.15">
      <c r="E75" s="56"/>
      <c r="F75" s="57"/>
      <c r="G75" s="57"/>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7"/>
      <c r="J75" s="57"/>
      <c r="K75" s="48"/>
      <c r="L75" s="48"/>
      <c r="M75" s="48" t="str">
        <f t="shared" si="18"/>
        <v/>
      </c>
      <c r="N75" s="48" t="str">
        <f t="shared" si="19"/>
        <v/>
      </c>
      <c r="O75" s="49" t="str">
        <f t="shared" si="20"/>
        <v/>
      </c>
      <c r="P75" t="str">
        <f t="shared" si="21"/>
        <v/>
      </c>
      <c r="Q75" t="str">
        <f t="shared" si="22"/>
        <v/>
      </c>
      <c r="R75" t="str">
        <f t="shared" si="23"/>
        <v/>
      </c>
      <c r="S75" t="str">
        <f t="shared" si="24"/>
        <v/>
      </c>
      <c r="T75" t="str">
        <f t="shared" si="25"/>
        <v/>
      </c>
      <c r="U75" t="str">
        <f t="shared" si="26"/>
        <v/>
      </c>
      <c r="V75" s="44" t="e">
        <f>MATCH(G75,options!$D$1:$D$20,0)</f>
        <v>#N/A</v>
      </c>
    </row>
    <row r="76" spans="5:22" x14ac:dyDescent="0.15">
      <c r="E76" s="56"/>
      <c r="F76" s="57"/>
      <c r="G76" s="57"/>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7"/>
      <c r="J76" s="57"/>
      <c r="K76" s="48"/>
      <c r="L76" s="48"/>
      <c r="M76" s="48" t="str">
        <f t="shared" si="18"/>
        <v/>
      </c>
      <c r="N76" s="48" t="str">
        <f t="shared" si="19"/>
        <v/>
      </c>
      <c r="O76" s="49" t="str">
        <f t="shared" si="20"/>
        <v/>
      </c>
      <c r="P76" t="str">
        <f t="shared" si="21"/>
        <v/>
      </c>
      <c r="Q76" t="str">
        <f t="shared" si="22"/>
        <v/>
      </c>
      <c r="R76" t="str">
        <f t="shared" si="23"/>
        <v/>
      </c>
      <c r="S76" t="str">
        <f t="shared" si="24"/>
        <v/>
      </c>
      <c r="T76" t="str">
        <f t="shared" si="25"/>
        <v/>
      </c>
      <c r="U76" t="str">
        <f t="shared" si="26"/>
        <v/>
      </c>
      <c r="V76" s="44" t="e">
        <f>MATCH(G76,options!$D$1:$D$20,0)</f>
        <v>#N/A</v>
      </c>
    </row>
    <row r="77" spans="5:22" x14ac:dyDescent="0.15">
      <c r="E77" s="56"/>
      <c r="F77" s="57"/>
      <c r="G77" s="57"/>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7"/>
      <c r="J77" s="57"/>
      <c r="K77" s="48"/>
      <c r="L77" s="48"/>
      <c r="M77" s="48" t="str">
        <f t="shared" si="18"/>
        <v/>
      </c>
      <c r="N77" s="48" t="str">
        <f t="shared" si="19"/>
        <v/>
      </c>
      <c r="O77" s="49" t="str">
        <f t="shared" si="20"/>
        <v/>
      </c>
      <c r="P77" t="str">
        <f t="shared" si="21"/>
        <v/>
      </c>
      <c r="Q77" t="str">
        <f t="shared" si="22"/>
        <v/>
      </c>
      <c r="R77" t="str">
        <f t="shared" si="23"/>
        <v/>
      </c>
      <c r="S77" t="str">
        <f t="shared" si="24"/>
        <v/>
      </c>
      <c r="T77" t="str">
        <f t="shared" si="25"/>
        <v/>
      </c>
      <c r="U77" t="str">
        <f t="shared" si="26"/>
        <v/>
      </c>
      <c r="V77" s="44" t="e">
        <f>MATCH(G77,options!$D$1:$D$20,0)</f>
        <v>#N/A</v>
      </c>
    </row>
    <row r="78" spans="5:22" x14ac:dyDescent="0.15">
      <c r="E78" s="56"/>
      <c r="F78" s="57"/>
      <c r="G78" s="57"/>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7"/>
      <c r="J78" s="57"/>
      <c r="K78" s="48"/>
      <c r="L78" s="48"/>
      <c r="M78" s="48" t="str">
        <f t="shared" si="18"/>
        <v/>
      </c>
      <c r="N78" s="48" t="str">
        <f t="shared" si="19"/>
        <v/>
      </c>
      <c r="O78" s="49" t="str">
        <f t="shared" si="20"/>
        <v/>
      </c>
      <c r="P78" t="str">
        <f t="shared" si="21"/>
        <v/>
      </c>
      <c r="Q78" t="str">
        <f t="shared" si="22"/>
        <v/>
      </c>
      <c r="R78" t="str">
        <f t="shared" si="23"/>
        <v/>
      </c>
      <c r="S78" t="str">
        <f t="shared" si="24"/>
        <v/>
      </c>
      <c r="T78" t="str">
        <f t="shared" si="25"/>
        <v/>
      </c>
      <c r="U78" t="str">
        <f t="shared" si="26"/>
        <v/>
      </c>
      <c r="V78" s="44" t="e">
        <f>MATCH(G78,options!$D$1:$D$20,0)</f>
        <v>#N/A</v>
      </c>
    </row>
    <row r="79" spans="5:22" x14ac:dyDescent="0.15">
      <c r="E79" s="56"/>
      <c r="F79" s="57"/>
      <c r="G79" s="57"/>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7"/>
      <c r="J79" s="57"/>
      <c r="K79" s="48"/>
      <c r="L79" s="48"/>
      <c r="M79" s="48" t="str">
        <f t="shared" si="18"/>
        <v/>
      </c>
      <c r="N79" s="48" t="str">
        <f t="shared" si="19"/>
        <v/>
      </c>
      <c r="O79" s="49" t="str">
        <f t="shared" si="20"/>
        <v/>
      </c>
      <c r="P79" t="str">
        <f t="shared" si="21"/>
        <v/>
      </c>
      <c r="Q79" t="str">
        <f t="shared" si="22"/>
        <v/>
      </c>
      <c r="R79" t="str">
        <f t="shared" si="23"/>
        <v/>
      </c>
      <c r="S79" t="str">
        <f t="shared" si="24"/>
        <v/>
      </c>
      <c r="T79" t="str">
        <f t="shared" si="25"/>
        <v/>
      </c>
      <c r="U79" t="str">
        <f t="shared" si="26"/>
        <v/>
      </c>
      <c r="V79" s="44" t="e">
        <f>MATCH(G79,options!$D$1:$D$20,0)</f>
        <v>#N/A</v>
      </c>
    </row>
    <row r="80" spans="5:22" x14ac:dyDescent="0.15">
      <c r="E80" s="56"/>
      <c r="F80" s="57"/>
      <c r="G80" s="57"/>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7"/>
      <c r="J80" s="57"/>
      <c r="K80" s="48"/>
      <c r="L80" s="48"/>
      <c r="M80" s="48" t="str">
        <f t="shared" si="18"/>
        <v/>
      </c>
      <c r="N80" s="48" t="str">
        <f t="shared" si="19"/>
        <v/>
      </c>
      <c r="O80" s="49" t="str">
        <f t="shared" si="20"/>
        <v/>
      </c>
      <c r="P80" t="str">
        <f t="shared" si="21"/>
        <v/>
      </c>
      <c r="Q80" t="str">
        <f t="shared" si="22"/>
        <v/>
      </c>
      <c r="R80" t="str">
        <f t="shared" si="23"/>
        <v/>
      </c>
      <c r="S80" t="str">
        <f t="shared" si="24"/>
        <v/>
      </c>
      <c r="T80" t="str">
        <f t="shared" si="25"/>
        <v/>
      </c>
      <c r="U80" t="str">
        <f t="shared" si="26"/>
        <v/>
      </c>
      <c r="V80" s="44" t="e">
        <f>MATCH(G80,options!$D$1:$D$20,0)</f>
        <v>#N/A</v>
      </c>
    </row>
    <row r="81" spans="5:22" x14ac:dyDescent="0.15">
      <c r="E81" s="56"/>
      <c r="F81" s="57"/>
      <c r="G81" s="57"/>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7"/>
      <c r="J81" s="57"/>
      <c r="K81" s="48"/>
      <c r="L81" s="48"/>
      <c r="M81" s="48" t="str">
        <f t="shared" si="18"/>
        <v/>
      </c>
      <c r="N81" s="48" t="str">
        <f t="shared" si="19"/>
        <v/>
      </c>
      <c r="O81" s="49" t="str">
        <f t="shared" si="20"/>
        <v/>
      </c>
      <c r="P81" t="str">
        <f t="shared" si="21"/>
        <v/>
      </c>
      <c r="Q81" t="str">
        <f t="shared" si="22"/>
        <v/>
      </c>
      <c r="R81" t="str">
        <f t="shared" si="23"/>
        <v/>
      </c>
      <c r="S81" t="str">
        <f t="shared" si="24"/>
        <v/>
      </c>
      <c r="T81" t="str">
        <f t="shared" si="25"/>
        <v/>
      </c>
      <c r="U81" t="str">
        <f t="shared" si="26"/>
        <v/>
      </c>
      <c r="V81" s="44" t="e">
        <f>MATCH(G81,options!$D$1:$D$20,0)</f>
        <v>#N/A</v>
      </c>
    </row>
    <row r="82" spans="5:22" x14ac:dyDescent="0.15">
      <c r="E82" s="56"/>
      <c r="F82" s="57"/>
      <c r="G82" s="57"/>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7"/>
      <c r="J82" s="57"/>
      <c r="K82" s="48"/>
      <c r="L82" s="48"/>
      <c r="M82" s="48" t="str">
        <f t="shared" si="18"/>
        <v/>
      </c>
      <c r="N82" s="48" t="str">
        <f t="shared" si="19"/>
        <v/>
      </c>
      <c r="O82" s="49" t="str">
        <f t="shared" si="20"/>
        <v/>
      </c>
      <c r="P82" t="str">
        <f t="shared" si="21"/>
        <v/>
      </c>
      <c r="Q82" t="str">
        <f t="shared" si="22"/>
        <v/>
      </c>
      <c r="R82" t="str">
        <f t="shared" si="23"/>
        <v/>
      </c>
      <c r="S82" t="str">
        <f t="shared" si="24"/>
        <v/>
      </c>
      <c r="T82" t="str">
        <f t="shared" si="25"/>
        <v/>
      </c>
      <c r="U82" t="str">
        <f t="shared" si="26"/>
        <v/>
      </c>
      <c r="V82" s="44" t="e">
        <f>MATCH(G82,options!$D$1:$D$20,0)</f>
        <v>#N/A</v>
      </c>
    </row>
    <row r="83" spans="5:22" x14ac:dyDescent="0.15">
      <c r="E83" s="56"/>
      <c r="F83" s="57"/>
      <c r="G83" s="57"/>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7"/>
      <c r="J83" s="57"/>
      <c r="K83" s="48"/>
      <c r="L83" s="48"/>
      <c r="M83" s="48" t="str">
        <f t="shared" si="18"/>
        <v/>
      </c>
      <c r="N83" s="48" t="str">
        <f t="shared" si="19"/>
        <v/>
      </c>
      <c r="O83" s="49" t="str">
        <f t="shared" si="20"/>
        <v/>
      </c>
      <c r="P83" t="str">
        <f t="shared" si="21"/>
        <v/>
      </c>
      <c r="Q83" t="str">
        <f t="shared" si="22"/>
        <v/>
      </c>
      <c r="R83" t="str">
        <f t="shared" si="23"/>
        <v/>
      </c>
      <c r="S83" t="str">
        <f t="shared" si="24"/>
        <v/>
      </c>
      <c r="T83" t="str">
        <f t="shared" si="25"/>
        <v/>
      </c>
      <c r="U83" t="str">
        <f t="shared" si="26"/>
        <v/>
      </c>
      <c r="V83" s="44" t="e">
        <f>MATCH(G83,options!$D$1:$D$20,0)</f>
        <v>#N/A</v>
      </c>
    </row>
    <row r="84" spans="5:22" x14ac:dyDescent="0.15">
      <c r="E84" s="56"/>
      <c r="F84" s="57"/>
      <c r="G84" s="57"/>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7"/>
      <c r="J84" s="57"/>
      <c r="K84" s="48"/>
      <c r="L84" s="48"/>
      <c r="M84" s="48" t="str">
        <f t="shared" si="18"/>
        <v/>
      </c>
      <c r="N84" s="48" t="str">
        <f t="shared" si="19"/>
        <v/>
      </c>
      <c r="O84" s="49" t="str">
        <f t="shared" si="20"/>
        <v/>
      </c>
      <c r="P84" t="str">
        <f t="shared" si="21"/>
        <v/>
      </c>
      <c r="Q84" t="str">
        <f t="shared" si="22"/>
        <v/>
      </c>
      <c r="R84" t="str">
        <f t="shared" si="23"/>
        <v/>
      </c>
      <c r="S84" t="str">
        <f t="shared" si="24"/>
        <v/>
      </c>
      <c r="T84" t="str">
        <f t="shared" si="25"/>
        <v/>
      </c>
      <c r="U84" t="str">
        <f t="shared" si="26"/>
        <v/>
      </c>
      <c r="V84" s="44" t="e">
        <f>MATCH(G84,options!$D$1:$D$20,0)</f>
        <v>#N/A</v>
      </c>
    </row>
    <row r="85" spans="5:22" x14ac:dyDescent="0.15">
      <c r="E85" s="56"/>
      <c r="F85" s="57"/>
      <c r="G85" s="57"/>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7"/>
      <c r="J85" s="57"/>
      <c r="K85" s="48"/>
      <c r="L85" s="48"/>
      <c r="M85" s="48" t="str">
        <f t="shared" si="18"/>
        <v/>
      </c>
      <c r="N85" s="48" t="str">
        <f t="shared" si="19"/>
        <v/>
      </c>
      <c r="O85" s="49" t="str">
        <f t="shared" si="20"/>
        <v/>
      </c>
      <c r="P85" t="str">
        <f t="shared" si="21"/>
        <v/>
      </c>
      <c r="Q85" t="str">
        <f t="shared" si="22"/>
        <v/>
      </c>
      <c r="R85" t="str">
        <f t="shared" si="23"/>
        <v/>
      </c>
      <c r="S85" t="str">
        <f t="shared" si="24"/>
        <v/>
      </c>
      <c r="T85" t="str">
        <f t="shared" si="25"/>
        <v/>
      </c>
      <c r="U85" t="str">
        <f t="shared" si="26"/>
        <v/>
      </c>
      <c r="V85" s="44" t="e">
        <f>MATCH(G85,options!$D$1:$D$20,0)</f>
        <v>#N/A</v>
      </c>
    </row>
    <row r="86" spans="5:22" x14ac:dyDescent="0.15">
      <c r="E86" s="56"/>
      <c r="F86" s="57"/>
      <c r="G86" s="57"/>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7"/>
      <c r="J86" s="57"/>
      <c r="K86" s="48"/>
      <c r="L86" s="48"/>
      <c r="M86" s="48" t="str">
        <f t="shared" si="18"/>
        <v/>
      </c>
      <c r="N86" s="48" t="str">
        <f t="shared" si="19"/>
        <v/>
      </c>
      <c r="O86" s="49" t="str">
        <f t="shared" si="20"/>
        <v/>
      </c>
      <c r="P86" t="str">
        <f t="shared" si="21"/>
        <v/>
      </c>
      <c r="Q86" t="str">
        <f t="shared" si="22"/>
        <v/>
      </c>
      <c r="R86" t="str">
        <f t="shared" si="23"/>
        <v/>
      </c>
      <c r="S86" t="str">
        <f t="shared" si="24"/>
        <v/>
      </c>
      <c r="T86" t="str">
        <f t="shared" si="25"/>
        <v/>
      </c>
      <c r="U86" t="str">
        <f t="shared" si="26"/>
        <v/>
      </c>
      <c r="V86" s="44" t="e">
        <f>MATCH(G86,options!$D$1:$D$20,0)</f>
        <v>#N/A</v>
      </c>
    </row>
    <row r="87" spans="5:22" x14ac:dyDescent="0.15">
      <c r="E87" s="56"/>
      <c r="F87" s="57"/>
      <c r="G87" s="57"/>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7"/>
      <c r="J87" s="57"/>
      <c r="K87" s="48"/>
      <c r="L87" s="48"/>
      <c r="M87" s="48" t="str">
        <f t="shared" si="18"/>
        <v/>
      </c>
      <c r="N87" s="48" t="str">
        <f t="shared" si="19"/>
        <v/>
      </c>
      <c r="O87" s="49" t="str">
        <f t="shared" si="20"/>
        <v/>
      </c>
      <c r="P87" t="str">
        <f t="shared" si="21"/>
        <v/>
      </c>
      <c r="Q87" t="str">
        <f t="shared" si="22"/>
        <v/>
      </c>
      <c r="R87" t="str">
        <f t="shared" si="23"/>
        <v/>
      </c>
      <c r="S87" t="str">
        <f t="shared" si="24"/>
        <v/>
      </c>
      <c r="T87" t="str">
        <f t="shared" si="25"/>
        <v/>
      </c>
      <c r="U87" t="str">
        <f t="shared" si="26"/>
        <v/>
      </c>
      <c r="V87" s="44" t="e">
        <f>MATCH(G87,options!$D$1:$D$20,0)</f>
        <v>#N/A</v>
      </c>
    </row>
    <row r="88" spans="5:22" x14ac:dyDescent="0.15">
      <c r="E88" s="56"/>
      <c r="F88" s="57"/>
      <c r="G88" s="57"/>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7"/>
      <c r="J88" s="57"/>
      <c r="K88" s="48"/>
      <c r="L88" s="48"/>
      <c r="M88" s="48" t="str">
        <f t="shared" si="18"/>
        <v/>
      </c>
      <c r="N88" s="48" t="str">
        <f t="shared" si="19"/>
        <v/>
      </c>
      <c r="O88" s="49" t="str">
        <f t="shared" si="20"/>
        <v/>
      </c>
      <c r="P88" t="str">
        <f t="shared" si="21"/>
        <v/>
      </c>
      <c r="Q88" t="str">
        <f t="shared" si="22"/>
        <v/>
      </c>
      <c r="R88" t="str">
        <f t="shared" si="23"/>
        <v/>
      </c>
      <c r="S88" t="str">
        <f t="shared" si="24"/>
        <v/>
      </c>
      <c r="T88" t="str">
        <f t="shared" si="25"/>
        <v/>
      </c>
      <c r="U88" t="str">
        <f t="shared" si="26"/>
        <v/>
      </c>
      <c r="V88" s="44" t="e">
        <f>MATCH(G88,options!$D$1:$D$20,0)</f>
        <v>#N/A</v>
      </c>
    </row>
    <row r="89" spans="5:22" x14ac:dyDescent="0.15">
      <c r="E89" s="56"/>
      <c r="F89" s="57"/>
      <c r="G89" s="57"/>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7"/>
      <c r="J89" s="57"/>
      <c r="K89" s="48"/>
      <c r="L89" s="48"/>
      <c r="M89" s="48" t="str">
        <f t="shared" si="18"/>
        <v/>
      </c>
      <c r="N89" s="48" t="str">
        <f t="shared" si="19"/>
        <v/>
      </c>
      <c r="O89" s="49" t="str">
        <f t="shared" si="20"/>
        <v/>
      </c>
      <c r="P89" t="str">
        <f t="shared" si="21"/>
        <v/>
      </c>
      <c r="Q89" t="str">
        <f t="shared" si="22"/>
        <v/>
      </c>
      <c r="R89" t="str">
        <f t="shared" si="23"/>
        <v/>
      </c>
      <c r="S89" t="str">
        <f t="shared" si="24"/>
        <v/>
      </c>
      <c r="T89" t="str">
        <f t="shared" si="25"/>
        <v/>
      </c>
      <c r="U89" t="str">
        <f t="shared" si="26"/>
        <v/>
      </c>
      <c r="V89" s="44" t="e">
        <f>MATCH(G89,options!$D$1:$D$20,0)</f>
        <v>#N/A</v>
      </c>
    </row>
    <row r="90" spans="5:22" x14ac:dyDescent="0.15">
      <c r="E90" s="56"/>
      <c r="F90" s="57"/>
      <c r="G90" s="57"/>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7"/>
      <c r="J90" s="57"/>
      <c r="K90" s="48"/>
      <c r="L90" s="48"/>
      <c r="M90" s="48" t="str">
        <f t="shared" si="18"/>
        <v/>
      </c>
      <c r="N90" s="48" t="str">
        <f t="shared" si="19"/>
        <v/>
      </c>
      <c r="O90" s="49" t="str">
        <f t="shared" si="20"/>
        <v/>
      </c>
      <c r="P90" t="str">
        <f t="shared" si="21"/>
        <v/>
      </c>
      <c r="Q90" t="str">
        <f t="shared" si="22"/>
        <v/>
      </c>
      <c r="R90" t="str">
        <f t="shared" si="23"/>
        <v/>
      </c>
      <c r="S90" t="str">
        <f t="shared" si="24"/>
        <v/>
      </c>
      <c r="T90" t="str">
        <f t="shared" si="25"/>
        <v/>
      </c>
      <c r="U90" t="str">
        <f t="shared" si="26"/>
        <v/>
      </c>
      <c r="V90" s="44" t="e">
        <f>MATCH(G90,options!$D$1:$D$20,0)</f>
        <v>#N/A</v>
      </c>
    </row>
    <row r="91" spans="5:22" x14ac:dyDescent="0.15">
      <c r="E91" s="56"/>
      <c r="F91" s="57"/>
      <c r="G91" s="57"/>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7"/>
      <c r="J91" s="57"/>
      <c r="K91" s="48"/>
      <c r="L91" s="48"/>
      <c r="M91" s="48" t="str">
        <f t="shared" si="18"/>
        <v/>
      </c>
      <c r="N91" s="48" t="str">
        <f t="shared" si="19"/>
        <v/>
      </c>
      <c r="O91" s="49" t="str">
        <f t="shared" si="20"/>
        <v/>
      </c>
      <c r="P91" t="str">
        <f t="shared" si="21"/>
        <v/>
      </c>
      <c r="Q91" t="str">
        <f t="shared" si="22"/>
        <v/>
      </c>
      <c r="R91" t="str">
        <f t="shared" si="23"/>
        <v/>
      </c>
      <c r="S91" t="str">
        <f t="shared" si="24"/>
        <v/>
      </c>
      <c r="T91" t="str">
        <f t="shared" si="25"/>
        <v/>
      </c>
      <c r="U91" t="str">
        <f t="shared" si="26"/>
        <v/>
      </c>
      <c r="V91" s="44" t="e">
        <f>MATCH(G91,options!$D$1:$D$20,0)</f>
        <v>#N/A</v>
      </c>
    </row>
    <row r="92" spans="5:22" x14ac:dyDescent="0.15">
      <c r="E92" s="56"/>
      <c r="F92" s="57"/>
      <c r="G92" s="57"/>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7"/>
      <c r="J92" s="57"/>
      <c r="K92" s="48"/>
      <c r="L92" s="48"/>
      <c r="M92" s="48" t="str">
        <f t="shared" si="18"/>
        <v/>
      </c>
      <c r="N92" s="48" t="str">
        <f t="shared" si="19"/>
        <v/>
      </c>
      <c r="O92" s="49" t="str">
        <f t="shared" si="20"/>
        <v/>
      </c>
      <c r="P92" t="str">
        <f t="shared" si="21"/>
        <v/>
      </c>
      <c r="Q92" t="str">
        <f t="shared" si="22"/>
        <v/>
      </c>
      <c r="R92" t="str">
        <f t="shared" si="23"/>
        <v/>
      </c>
      <c r="S92" t="str">
        <f t="shared" si="24"/>
        <v/>
      </c>
      <c r="T92" t="str">
        <f t="shared" si="25"/>
        <v/>
      </c>
      <c r="U92" t="str">
        <f t="shared" si="26"/>
        <v/>
      </c>
      <c r="V92" s="44" t="e">
        <f>MATCH(G92,options!$D$1:$D$20,0)</f>
        <v>#N/A</v>
      </c>
    </row>
    <row r="93" spans="5:22" x14ac:dyDescent="0.15">
      <c r="E93" s="56"/>
      <c r="F93" s="57"/>
      <c r="G93" s="57"/>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7"/>
      <c r="J93" s="57"/>
      <c r="K93" s="48"/>
      <c r="L93" s="48"/>
      <c r="M93" s="48" t="str">
        <f t="shared" si="18"/>
        <v/>
      </c>
      <c r="N93" s="48" t="str">
        <f t="shared" si="19"/>
        <v/>
      </c>
      <c r="O93" s="49" t="str">
        <f t="shared" si="20"/>
        <v/>
      </c>
      <c r="P93" t="str">
        <f t="shared" si="21"/>
        <v/>
      </c>
      <c r="Q93" t="str">
        <f t="shared" si="22"/>
        <v/>
      </c>
      <c r="R93" t="str">
        <f t="shared" si="23"/>
        <v/>
      </c>
      <c r="S93" t="str">
        <f t="shared" si="24"/>
        <v/>
      </c>
      <c r="T93" t="str">
        <f t="shared" si="25"/>
        <v/>
      </c>
      <c r="U93" t="str">
        <f t="shared" si="26"/>
        <v/>
      </c>
      <c r="V93" s="44" t="e">
        <f>MATCH(G93,options!$D$1:$D$20,0)</f>
        <v>#N/A</v>
      </c>
    </row>
    <row r="94" spans="5:22" x14ac:dyDescent="0.15">
      <c r="E94" s="56"/>
      <c r="F94" s="57"/>
      <c r="G94" s="57"/>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7"/>
      <c r="J94" s="57"/>
      <c r="K94" s="48"/>
      <c r="L94" s="48"/>
      <c r="M94" s="48" t="str">
        <f t="shared" si="18"/>
        <v/>
      </c>
      <c r="N94" s="48" t="str">
        <f t="shared" si="19"/>
        <v/>
      </c>
      <c r="O94" s="49" t="str">
        <f t="shared" si="20"/>
        <v/>
      </c>
      <c r="P94" t="str">
        <f t="shared" si="21"/>
        <v/>
      </c>
      <c r="Q94" t="str">
        <f t="shared" si="22"/>
        <v/>
      </c>
      <c r="R94" t="str">
        <f t="shared" si="23"/>
        <v/>
      </c>
      <c r="S94" t="str">
        <f t="shared" si="24"/>
        <v/>
      </c>
      <c r="T94" t="str">
        <f t="shared" si="25"/>
        <v/>
      </c>
      <c r="U94" t="str">
        <f t="shared" si="26"/>
        <v/>
      </c>
      <c r="V94" s="44" t="e">
        <f>MATCH(G94,options!$D$1:$D$20,0)</f>
        <v>#N/A</v>
      </c>
    </row>
    <row r="95" spans="5:22" x14ac:dyDescent="0.15">
      <c r="E95" s="56"/>
      <c r="F95" s="57"/>
      <c r="G95" s="57"/>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7"/>
      <c r="J95" s="57"/>
      <c r="K95" s="48"/>
      <c r="L95" s="48"/>
      <c r="M95" s="48" t="str">
        <f t="shared" si="18"/>
        <v/>
      </c>
      <c r="N95" s="48" t="str">
        <f t="shared" si="19"/>
        <v/>
      </c>
      <c r="O95" s="49" t="str">
        <f t="shared" si="20"/>
        <v/>
      </c>
      <c r="P95" t="str">
        <f t="shared" si="21"/>
        <v/>
      </c>
      <c r="Q95" t="str">
        <f t="shared" si="22"/>
        <v/>
      </c>
      <c r="R95" t="str">
        <f t="shared" si="23"/>
        <v/>
      </c>
      <c r="S95" t="str">
        <f t="shared" si="24"/>
        <v/>
      </c>
      <c r="T95" t="str">
        <f t="shared" si="25"/>
        <v/>
      </c>
      <c r="U95" t="str">
        <f t="shared" si="26"/>
        <v/>
      </c>
      <c r="V95" s="44" t="e">
        <f>MATCH(G95,options!$D$1:$D$20,0)</f>
        <v>#N/A</v>
      </c>
    </row>
    <row r="96" spans="5:22" x14ac:dyDescent="0.15">
      <c r="E96" s="56"/>
      <c r="F96" s="57"/>
      <c r="G96" s="57"/>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7"/>
      <c r="J96" s="57"/>
      <c r="K96" s="48"/>
      <c r="L96" s="48"/>
      <c r="M96" s="48" t="str">
        <f t="shared" si="18"/>
        <v/>
      </c>
      <c r="N96" s="48" t="str">
        <f t="shared" si="19"/>
        <v/>
      </c>
      <c r="O96" s="49" t="str">
        <f t="shared" si="20"/>
        <v/>
      </c>
      <c r="P96" t="str">
        <f t="shared" si="21"/>
        <v/>
      </c>
      <c r="Q96" t="str">
        <f t="shared" si="22"/>
        <v/>
      </c>
      <c r="R96" t="str">
        <f t="shared" si="23"/>
        <v/>
      </c>
      <c r="S96" t="str">
        <f t="shared" si="24"/>
        <v/>
      </c>
      <c r="T96" t="str">
        <f t="shared" si="25"/>
        <v/>
      </c>
      <c r="U96" t="str">
        <f t="shared" si="26"/>
        <v/>
      </c>
      <c r="V96" s="44" t="e">
        <f>MATCH(G96,options!$D$1:$D$20,0)</f>
        <v>#N/A</v>
      </c>
    </row>
    <row r="97" spans="5:22" x14ac:dyDescent="0.15">
      <c r="E97" s="56"/>
      <c r="F97" s="57"/>
      <c r="G97" s="57"/>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7"/>
      <c r="J97" s="57"/>
      <c r="K97" s="48"/>
      <c r="L97" s="48"/>
      <c r="M97" s="48" t="str">
        <f t="shared" si="18"/>
        <v/>
      </c>
      <c r="N97" s="48" t="str">
        <f t="shared" si="19"/>
        <v/>
      </c>
      <c r="O97" s="49" t="str">
        <f t="shared" si="20"/>
        <v/>
      </c>
      <c r="P97" t="str">
        <f t="shared" si="21"/>
        <v/>
      </c>
      <c r="Q97" t="str">
        <f t="shared" si="22"/>
        <v/>
      </c>
      <c r="R97" t="str">
        <f t="shared" si="23"/>
        <v/>
      </c>
      <c r="S97" t="str">
        <f t="shared" si="24"/>
        <v/>
      </c>
      <c r="T97" t="str">
        <f t="shared" si="25"/>
        <v/>
      </c>
      <c r="U97" t="str">
        <f t="shared" si="26"/>
        <v/>
      </c>
      <c r="V97" s="44" t="e">
        <f>MATCH(G97,options!$D$1:$D$20,0)</f>
        <v>#N/A</v>
      </c>
    </row>
    <row r="98" spans="5:22" x14ac:dyDescent="0.15">
      <c r="E98" s="56"/>
      <c r="F98" s="57"/>
      <c r="G98" s="57"/>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7"/>
      <c r="J98" s="57"/>
      <c r="K98" s="48"/>
      <c r="L98" s="48"/>
      <c r="M98" s="48" t="str">
        <f t="shared" si="18"/>
        <v/>
      </c>
      <c r="N98" s="48" t="str">
        <f t="shared" si="19"/>
        <v/>
      </c>
      <c r="O98" s="49" t="str">
        <f t="shared" si="20"/>
        <v/>
      </c>
      <c r="P98" t="str">
        <f t="shared" si="21"/>
        <v/>
      </c>
      <c r="Q98" t="str">
        <f t="shared" si="22"/>
        <v/>
      </c>
      <c r="R98" t="str">
        <f t="shared" si="23"/>
        <v/>
      </c>
      <c r="S98" t="str">
        <f t="shared" si="24"/>
        <v/>
      </c>
      <c r="T98" t="str">
        <f t="shared" si="25"/>
        <v/>
      </c>
      <c r="U98" t="str">
        <f t="shared" si="26"/>
        <v/>
      </c>
      <c r="V98" s="44" t="e">
        <f>MATCH(G98,options!$D$1:$D$20,0)</f>
        <v>#N/A</v>
      </c>
    </row>
    <row r="99" spans="5:22" x14ac:dyDescent="0.15">
      <c r="E99" s="56"/>
      <c r="F99" s="57"/>
      <c r="G99" s="57"/>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7"/>
      <c r="J99" s="57"/>
      <c r="K99" s="48"/>
      <c r="L99" s="48"/>
      <c r="M99" s="48" t="str">
        <f t="shared" si="18"/>
        <v/>
      </c>
      <c r="N99" s="48" t="str">
        <f t="shared" si="19"/>
        <v/>
      </c>
      <c r="O99" s="49" t="str">
        <f t="shared" si="20"/>
        <v/>
      </c>
      <c r="P99" t="str">
        <f t="shared" si="21"/>
        <v/>
      </c>
      <c r="Q99" t="str">
        <f t="shared" si="22"/>
        <v/>
      </c>
      <c r="R99" t="str">
        <f t="shared" si="23"/>
        <v/>
      </c>
      <c r="S99" t="str">
        <f t="shared" si="24"/>
        <v/>
      </c>
      <c r="T99" t="str">
        <f t="shared" si="25"/>
        <v/>
      </c>
      <c r="U99" t="str">
        <f t="shared" si="26"/>
        <v/>
      </c>
      <c r="V99" s="44" t="e">
        <f>MATCH(G99,options!$D$1:$D$20,0)</f>
        <v>#N/A</v>
      </c>
    </row>
    <row r="100" spans="5:22" x14ac:dyDescent="0.15">
      <c r="E100" s="56"/>
      <c r="F100" s="57"/>
      <c r="G100" s="57"/>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7"/>
      <c r="J100" s="57"/>
      <c r="K100" s="48"/>
      <c r="L100" s="48"/>
      <c r="M100" s="48" t="str">
        <f t="shared" ref="M100:M131" si="27">IF(ISBLANK(K100),"",IF(L100, "https://raw.githubusercontent.com/PatrickVibild/TellusAmazonPictures/master/pictures/"&amp;K100&amp;"/1.jpg","https://download.lenovo.com/Images/Parts/"&amp;K100&amp;"/"&amp;K100&amp;"_A.jpg"))</f>
        <v/>
      </c>
      <c r="N100" s="48" t="str">
        <f t="shared" si="19"/>
        <v/>
      </c>
      <c r="O100" s="49" t="str">
        <f t="shared" si="20"/>
        <v/>
      </c>
      <c r="P100" t="str">
        <f t="shared" si="21"/>
        <v/>
      </c>
      <c r="Q100" t="str">
        <f t="shared" si="22"/>
        <v/>
      </c>
      <c r="R100" t="str">
        <f t="shared" si="23"/>
        <v/>
      </c>
      <c r="S100" t="str">
        <f t="shared" si="24"/>
        <v/>
      </c>
      <c r="T100" t="str">
        <f t="shared" si="25"/>
        <v/>
      </c>
      <c r="U100" t="str">
        <f t="shared" si="26"/>
        <v/>
      </c>
      <c r="V100" s="44" t="e">
        <f>MATCH(G100,options!$D$1:$D$20,0)</f>
        <v>#N/A</v>
      </c>
    </row>
    <row r="101" spans="5:22" x14ac:dyDescent="0.15">
      <c r="E101" s="56"/>
      <c r="F101" s="57"/>
      <c r="G101" s="57"/>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7"/>
      <c r="J101" s="57"/>
      <c r="K101" s="48"/>
      <c r="L101" s="48"/>
      <c r="M101" s="48" t="str">
        <f t="shared" si="27"/>
        <v/>
      </c>
      <c r="N101" s="48" t="str">
        <f t="shared" si="19"/>
        <v/>
      </c>
      <c r="O101" s="49" t="str">
        <f t="shared" si="20"/>
        <v/>
      </c>
      <c r="P101" t="str">
        <f t="shared" si="21"/>
        <v/>
      </c>
      <c r="Q101" t="str">
        <f t="shared" si="22"/>
        <v/>
      </c>
      <c r="R101" t="str">
        <f t="shared" si="23"/>
        <v/>
      </c>
      <c r="S101" t="str">
        <f t="shared" si="24"/>
        <v/>
      </c>
      <c r="T101" t="str">
        <f t="shared" si="25"/>
        <v/>
      </c>
      <c r="U101" t="str">
        <f t="shared" si="26"/>
        <v/>
      </c>
      <c r="V101" s="44" t="e">
        <f>MATCH(G101,options!$D$1:$D$20,0)</f>
        <v>#N/A</v>
      </c>
    </row>
    <row r="102" spans="5:22" x14ac:dyDescent="0.15">
      <c r="E102" s="56"/>
      <c r="F102" s="57"/>
      <c r="G102" s="57"/>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7"/>
      <c r="J102" s="57"/>
      <c r="K102" s="48"/>
      <c r="L102" s="48"/>
      <c r="M102" s="48" t="str">
        <f t="shared" si="27"/>
        <v/>
      </c>
      <c r="N102" s="48" t="str">
        <f t="shared" si="19"/>
        <v/>
      </c>
      <c r="O102" s="49" t="str">
        <f t="shared" si="20"/>
        <v/>
      </c>
      <c r="P102" t="str">
        <f t="shared" si="21"/>
        <v/>
      </c>
      <c r="Q102" t="str">
        <f t="shared" si="22"/>
        <v/>
      </c>
      <c r="R102" t="str">
        <f t="shared" si="23"/>
        <v/>
      </c>
      <c r="S102" t="str">
        <f t="shared" si="24"/>
        <v/>
      </c>
      <c r="T102" t="str">
        <f t="shared" si="25"/>
        <v/>
      </c>
      <c r="U102" t="str">
        <f t="shared" si="26"/>
        <v/>
      </c>
      <c r="V102" s="44" t="e">
        <f>MATCH(G102,options!$D$1:$D$20,0)</f>
        <v>#N/A</v>
      </c>
    </row>
    <row r="103" spans="5:22" x14ac:dyDescent="0.15">
      <c r="E103" s="56"/>
      <c r="F103" s="57"/>
      <c r="G103" s="57"/>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7"/>
      <c r="J103" s="57"/>
      <c r="K103" s="48"/>
      <c r="L103" s="48"/>
      <c r="M103" s="48" t="str">
        <f t="shared" si="27"/>
        <v/>
      </c>
      <c r="N103" s="48" t="str">
        <f t="shared" si="19"/>
        <v/>
      </c>
      <c r="O103" s="49" t="str">
        <f t="shared" si="20"/>
        <v/>
      </c>
      <c r="P103" t="str">
        <f t="shared" si="21"/>
        <v/>
      </c>
      <c r="Q103" t="str">
        <f t="shared" si="22"/>
        <v/>
      </c>
      <c r="R103" t="str">
        <f t="shared" si="23"/>
        <v/>
      </c>
      <c r="S103" t="str">
        <f t="shared" si="24"/>
        <v/>
      </c>
      <c r="T103" t="str">
        <f t="shared" si="25"/>
        <v/>
      </c>
      <c r="U103" t="str">
        <f t="shared" si="26"/>
        <v/>
      </c>
      <c r="V103" s="44" t="e">
        <f>MATCH(G103,options!$D$1:$D$20,0)</f>
        <v>#N/A</v>
      </c>
    </row>
    <row r="104" spans="5:22" x14ac:dyDescent="0.15">
      <c r="E104" s="56"/>
      <c r="F104" s="57"/>
      <c r="G104" s="57"/>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7"/>
      <c r="J104" s="57"/>
      <c r="K104" s="48"/>
      <c r="L104" s="48"/>
      <c r="M104" s="48" t="str">
        <f>IF(ISBLANK(K104),"","https://download.lenovo.com/Images/Parts/"&amp;K104&amp;"/"&amp;K104&amp;"_A.jpg")</f>
        <v/>
      </c>
      <c r="N104" s="48" t="str">
        <f>IF(ISBLANK(K104),"","https://download.lenovo.com/Images/Parts/"&amp;K104&amp;"/"&amp;K104&amp;"_B.jpg")</f>
        <v/>
      </c>
      <c r="O104" s="49" t="str">
        <f>IF(ISBLANK(K104),"","https://download.lenovo.com/Images/Parts/"&amp;K104&amp;"/"&amp;K104&amp;"_details.jpg")</f>
        <v/>
      </c>
      <c r="V104" s="44"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3" t="b">
        <f>TRUE()</f>
        <v>1</v>
      </c>
      <c r="C1" t="s">
        <v>434</v>
      </c>
      <c r="D1" s="44" t="s">
        <v>373</v>
      </c>
      <c r="E1" t="s">
        <v>435</v>
      </c>
      <c r="F1" t="s">
        <v>436</v>
      </c>
      <c r="G1" t="s">
        <v>433</v>
      </c>
    </row>
    <row r="2" spans="1:7" x14ac:dyDescent="0.15">
      <c r="A2" t="s">
        <v>437</v>
      </c>
      <c r="B2" s="43" t="b">
        <f>FALSE()</f>
        <v>0</v>
      </c>
      <c r="C2" t="s">
        <v>380</v>
      </c>
      <c r="D2" s="44" t="s">
        <v>377</v>
      </c>
      <c r="E2" t="s">
        <v>438</v>
      </c>
      <c r="F2" t="s">
        <v>377</v>
      </c>
      <c r="G2" t="s">
        <v>402</v>
      </c>
    </row>
    <row r="3" spans="1:7" x14ac:dyDescent="0.15">
      <c r="A3" t="s">
        <v>439</v>
      </c>
      <c r="D3" s="44" t="s">
        <v>382</v>
      </c>
      <c r="E3" t="s">
        <v>440</v>
      </c>
      <c r="F3" t="s">
        <v>373</v>
      </c>
    </row>
    <row r="4" spans="1:7" x14ac:dyDescent="0.15">
      <c r="D4" s="44" t="s">
        <v>386</v>
      </c>
      <c r="E4" t="s">
        <v>441</v>
      </c>
      <c r="F4" t="s">
        <v>382</v>
      </c>
    </row>
    <row r="5" spans="1:7" x14ac:dyDescent="0.15">
      <c r="D5" s="44" t="s">
        <v>390</v>
      </c>
      <c r="E5" t="s">
        <v>442</v>
      </c>
      <c r="F5" t="s">
        <v>386</v>
      </c>
    </row>
    <row r="6" spans="1:7" x14ac:dyDescent="0.15">
      <c r="D6" s="44" t="s">
        <v>425</v>
      </c>
      <c r="E6" t="s">
        <v>443</v>
      </c>
      <c r="F6" t="s">
        <v>408</v>
      </c>
    </row>
    <row r="7" spans="1:7" x14ac:dyDescent="0.15">
      <c r="D7" s="44" t="s">
        <v>394</v>
      </c>
      <c r="E7" t="s">
        <v>444</v>
      </c>
    </row>
    <row r="8" spans="1:7" x14ac:dyDescent="0.15">
      <c r="D8" s="44" t="s">
        <v>427</v>
      </c>
      <c r="E8" t="s">
        <v>445</v>
      </c>
    </row>
    <row r="9" spans="1:7" x14ac:dyDescent="0.15">
      <c r="D9" s="44" t="s">
        <v>430</v>
      </c>
      <c r="E9" t="s">
        <v>446</v>
      </c>
    </row>
    <row r="10" spans="1:7" x14ac:dyDescent="0.15">
      <c r="D10" s="44" t="s">
        <v>408</v>
      </c>
      <c r="E10" t="s">
        <v>447</v>
      </c>
    </row>
    <row r="11" spans="1:7" x14ac:dyDescent="0.15">
      <c r="D11" s="44" t="s">
        <v>411</v>
      </c>
      <c r="E11" t="s">
        <v>448</v>
      </c>
    </row>
    <row r="12" spans="1:7" x14ac:dyDescent="0.15">
      <c r="D12" s="44" t="s">
        <v>412</v>
      </c>
      <c r="E12" t="s">
        <v>449</v>
      </c>
    </row>
    <row r="13" spans="1:7" x14ac:dyDescent="0.15">
      <c r="D13" s="44" t="s">
        <v>414</v>
      </c>
      <c r="E13" t="s">
        <v>450</v>
      </c>
    </row>
    <row r="14" spans="1:7" x14ac:dyDescent="0.15">
      <c r="D14" s="44" t="s">
        <v>415</v>
      </c>
      <c r="E14" t="s">
        <v>451</v>
      </c>
    </row>
    <row r="15" spans="1:7" x14ac:dyDescent="0.15">
      <c r="D15" s="44" t="s">
        <v>398</v>
      </c>
      <c r="E15" t="s">
        <v>452</v>
      </c>
    </row>
    <row r="16" spans="1:7" x14ac:dyDescent="0.15">
      <c r="D16" s="44" t="s">
        <v>418</v>
      </c>
      <c r="E16" s="58" t="s">
        <v>453</v>
      </c>
    </row>
    <row r="17" spans="4:5" x14ac:dyDescent="0.15">
      <c r="D17" s="44" t="s">
        <v>419</v>
      </c>
      <c r="E17" t="s">
        <v>454</v>
      </c>
    </row>
    <row r="18" spans="4:5" x14ac:dyDescent="0.15">
      <c r="D18" s="44" t="s">
        <v>402</v>
      </c>
      <c r="E18" t="s">
        <v>455</v>
      </c>
    </row>
    <row r="19" spans="4:5" x14ac:dyDescent="0.15">
      <c r="D19" s="44" t="s">
        <v>407</v>
      </c>
      <c r="E19" t="s">
        <v>456</v>
      </c>
    </row>
    <row r="20" spans="4:5" x14ac:dyDescent="0.15">
      <c r="D20" s="44" t="s">
        <v>428</v>
      </c>
      <c r="E20" t="s">
        <v>457</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436</v>
      </c>
    </row>
    <row r="3" spans="1:2" x14ac:dyDescent="0.15">
      <c r="B3" s="60" t="s">
        <v>458</v>
      </c>
    </row>
    <row r="4" spans="1:2" x14ac:dyDescent="0.15">
      <c r="B4" s="60" t="s">
        <v>459</v>
      </c>
    </row>
    <row r="5" spans="1:2" x14ac:dyDescent="0.15">
      <c r="B5" s="60" t="s">
        <v>460</v>
      </c>
    </row>
    <row r="6" spans="1:2" x14ac:dyDescent="0.15">
      <c r="A6" t="s">
        <v>461</v>
      </c>
      <c r="B6" s="60" t="s">
        <v>462</v>
      </c>
    </row>
    <row r="7" spans="1:2" x14ac:dyDescent="0.15">
      <c r="B7" s="60" t="s">
        <v>463</v>
      </c>
    </row>
    <row r="8" spans="1:2" x14ac:dyDescent="0.15">
      <c r="A8" t="s">
        <v>40</v>
      </c>
      <c r="B8" s="60" t="s">
        <v>464</v>
      </c>
    </row>
    <row r="9" spans="1:2" x14ac:dyDescent="0.15">
      <c r="A9" t="s">
        <v>465</v>
      </c>
      <c r="B9" s="60" t="s">
        <v>466</v>
      </c>
    </row>
    <row r="10" spans="1:2" x14ac:dyDescent="0.15">
      <c r="B10" t="s">
        <v>467</v>
      </c>
    </row>
    <row r="11" spans="1:2" x14ac:dyDescent="0.15">
      <c r="B11" t="s">
        <v>468</v>
      </c>
    </row>
    <row r="14" spans="1:2" x14ac:dyDescent="0.15">
      <c r="B14" s="60" t="s">
        <v>469</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425</v>
      </c>
    </row>
    <row r="26" spans="2:2" x14ac:dyDescent="0.15">
      <c r="B26" s="44" t="s">
        <v>394</v>
      </c>
    </row>
    <row r="27" spans="2:2" x14ac:dyDescent="0.15">
      <c r="B27" s="44" t="s">
        <v>427</v>
      </c>
    </row>
    <row r="28" spans="2:2" x14ac:dyDescent="0.15">
      <c r="B28" s="44" t="s">
        <v>430</v>
      </c>
    </row>
    <row r="29" spans="2:2" x14ac:dyDescent="0.15">
      <c r="B29" s="44" t="s">
        <v>408</v>
      </c>
    </row>
    <row r="30" spans="2:2" x14ac:dyDescent="0.15">
      <c r="B30" s="44" t="s">
        <v>411</v>
      </c>
    </row>
    <row r="31" spans="2:2" x14ac:dyDescent="0.15">
      <c r="B31" s="44" t="s">
        <v>412</v>
      </c>
    </row>
    <row r="32" spans="2:2" x14ac:dyDescent="0.15">
      <c r="B32" s="44" t="s">
        <v>414</v>
      </c>
    </row>
    <row r="33" spans="2:4" x14ac:dyDescent="0.15">
      <c r="B33" s="44" t="s">
        <v>415</v>
      </c>
    </row>
    <row r="34" spans="2:4" x14ac:dyDescent="0.15">
      <c r="B34" s="44" t="s">
        <v>398</v>
      </c>
      <c r="D34" s="60"/>
    </row>
    <row r="35" spans="2:4" x14ac:dyDescent="0.15">
      <c r="B35" s="44" t="s">
        <v>418</v>
      </c>
      <c r="D35" s="60"/>
    </row>
    <row r="36" spans="2:4" x14ac:dyDescent="0.15">
      <c r="B36" s="44" t="s">
        <v>419</v>
      </c>
      <c r="D36" s="60"/>
    </row>
    <row r="37" spans="2:4" x14ac:dyDescent="0.15">
      <c r="B37" s="44" t="s">
        <v>402</v>
      </c>
      <c r="D37" s="60"/>
    </row>
    <row r="38" spans="2:4" x14ac:dyDescent="0.15">
      <c r="B38" s="44" t="s">
        <v>407</v>
      </c>
      <c r="D38" s="60"/>
    </row>
    <row r="39" spans="2:4" x14ac:dyDescent="0.15">
      <c r="B39" s="44" t="s">
        <v>428</v>
      </c>
      <c r="D39" s="6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9" t="s">
        <v>470</v>
      </c>
    </row>
    <row r="4" spans="1:2" ht="16" x14ac:dyDescent="0.2">
      <c r="B4" s="59" t="s">
        <v>471</v>
      </c>
    </row>
    <row r="5" spans="1:2" ht="16" x14ac:dyDescent="0.2">
      <c r="B5" s="59" t="s">
        <v>472</v>
      </c>
    </row>
    <row r="6" spans="1:2" ht="16" x14ac:dyDescent="0.2">
      <c r="B6" s="59" t="s">
        <v>473</v>
      </c>
    </row>
    <row r="7" spans="1:2" ht="16" x14ac:dyDescent="0.2">
      <c r="B7" s="59" t="s">
        <v>474</v>
      </c>
    </row>
    <row r="8" spans="1:2" x14ac:dyDescent="0.15">
      <c r="A8" t="s">
        <v>475</v>
      </c>
      <c r="B8" t="s">
        <v>476</v>
      </c>
    </row>
    <row r="9" spans="1:2" x14ac:dyDescent="0.15">
      <c r="A9" t="s">
        <v>477</v>
      </c>
      <c r="B9" t="s">
        <v>478</v>
      </c>
    </row>
    <row r="10" spans="1:2" x14ac:dyDescent="0.15">
      <c r="B10" t="s">
        <v>479</v>
      </c>
    </row>
    <row r="11" spans="1:2" x14ac:dyDescent="0.15">
      <c r="B11" t="s">
        <v>480</v>
      </c>
    </row>
    <row r="14" spans="1:2" x14ac:dyDescent="0.15">
      <c r="B14" t="s">
        <v>481</v>
      </c>
    </row>
    <row r="20" spans="2:2" x14ac:dyDescent="0.15">
      <c r="B20" t="s">
        <v>482</v>
      </c>
    </row>
    <row r="21" spans="2:2" x14ac:dyDescent="0.15">
      <c r="B21" t="s">
        <v>483</v>
      </c>
    </row>
    <row r="22" spans="2:2" x14ac:dyDescent="0.15">
      <c r="B22" t="s">
        <v>484</v>
      </c>
    </row>
    <row r="23" spans="2:2" x14ac:dyDescent="0.15">
      <c r="B23" t="s">
        <v>485</v>
      </c>
    </row>
    <row r="24" spans="2:2" x14ac:dyDescent="0.15">
      <c r="B24" t="s">
        <v>390</v>
      </c>
    </row>
    <row r="25" spans="2:2" x14ac:dyDescent="0.15">
      <c r="B25" t="s">
        <v>486</v>
      </c>
    </row>
    <row r="26" spans="2:2" x14ac:dyDescent="0.15">
      <c r="B26" t="s">
        <v>487</v>
      </c>
    </row>
    <row r="27" spans="2:2" x14ac:dyDescent="0.15">
      <c r="B27" t="s">
        <v>488</v>
      </c>
    </row>
    <row r="28" spans="2:2" x14ac:dyDescent="0.15">
      <c r="B28" t="s">
        <v>489</v>
      </c>
    </row>
    <row r="29" spans="2:2" x14ac:dyDescent="0.15">
      <c r="B29" t="s">
        <v>490</v>
      </c>
    </row>
    <row r="30" spans="2:2" x14ac:dyDescent="0.15">
      <c r="B30" t="s">
        <v>491</v>
      </c>
    </row>
    <row r="31" spans="2:2" x14ac:dyDescent="0.15">
      <c r="B31" t="s">
        <v>492</v>
      </c>
    </row>
    <row r="32" spans="2:2" x14ac:dyDescent="0.15">
      <c r="B32" t="s">
        <v>493</v>
      </c>
    </row>
    <row r="33" spans="2:2" x14ac:dyDescent="0.15">
      <c r="B33" t="s">
        <v>494</v>
      </c>
    </row>
    <row r="34" spans="2:2" x14ac:dyDescent="0.15">
      <c r="B34" t="s">
        <v>495</v>
      </c>
    </row>
    <row r="35" spans="2:2" x14ac:dyDescent="0.15">
      <c r="B35" t="s">
        <v>418</v>
      </c>
    </row>
    <row r="36" spans="2:2" x14ac:dyDescent="0.15">
      <c r="B36" t="s">
        <v>496</v>
      </c>
    </row>
    <row r="37" spans="2:2" x14ac:dyDescent="0.15">
      <c r="B37" t="s">
        <v>497</v>
      </c>
    </row>
    <row r="38" spans="2:2" x14ac:dyDescent="0.15">
      <c r="B38" t="s">
        <v>498</v>
      </c>
    </row>
    <row r="39" spans="2:2" x14ac:dyDescent="0.15">
      <c r="B39" t="s">
        <v>499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60"/>
    </row>
    <row r="2" spans="1:2" x14ac:dyDescent="0.15">
      <c r="B2" s="60" t="s">
        <v>386</v>
      </c>
    </row>
    <row r="3" spans="1:2" x14ac:dyDescent="0.15">
      <c r="B3" s="60" t="s">
        <v>500</v>
      </c>
    </row>
    <row r="4" spans="1:2" x14ac:dyDescent="0.15">
      <c r="B4" s="60" t="s">
        <v>501</v>
      </c>
    </row>
    <row r="5" spans="1:2" x14ac:dyDescent="0.15">
      <c r="B5" s="60" t="s">
        <v>502</v>
      </c>
    </row>
    <row r="6" spans="1:2" x14ac:dyDescent="0.15">
      <c r="B6" s="60" t="s">
        <v>503</v>
      </c>
    </row>
    <row r="7" spans="1:2" x14ac:dyDescent="0.15">
      <c r="B7" s="60" t="s">
        <v>504</v>
      </c>
    </row>
    <row r="8" spans="1:2" x14ac:dyDescent="0.15">
      <c r="A8" t="s">
        <v>475</v>
      </c>
      <c r="B8" s="60" t="s">
        <v>505</v>
      </c>
    </row>
    <row r="9" spans="1:2" x14ac:dyDescent="0.15">
      <c r="A9" t="s">
        <v>477</v>
      </c>
      <c r="B9" s="60" t="s">
        <v>506</v>
      </c>
    </row>
    <row r="10" spans="1:2" x14ac:dyDescent="0.15">
      <c r="B10" s="60" t="s">
        <v>507</v>
      </c>
    </row>
    <row r="11" spans="1:2" x14ac:dyDescent="0.15">
      <c r="B11" s="60" t="s">
        <v>508</v>
      </c>
    </row>
    <row r="12" spans="1:2" x14ac:dyDescent="0.15">
      <c r="B12" s="60"/>
    </row>
    <row r="13" spans="1:2" x14ac:dyDescent="0.15">
      <c r="B13" s="60"/>
    </row>
    <row r="14" spans="1:2" x14ac:dyDescent="0.15">
      <c r="B14" s="60" t="s">
        <v>509</v>
      </c>
    </row>
    <row r="15" spans="1:2" x14ac:dyDescent="0.15">
      <c r="B15" s="60"/>
    </row>
    <row r="20" spans="2:2" x14ac:dyDescent="0.15">
      <c r="B20" t="s">
        <v>510</v>
      </c>
    </row>
    <row r="21" spans="2:2" x14ac:dyDescent="0.15">
      <c r="B21" t="s">
        <v>511</v>
      </c>
    </row>
    <row r="22" spans="2:2" x14ac:dyDescent="0.15">
      <c r="B22" t="s">
        <v>512</v>
      </c>
    </row>
    <row r="23" spans="2:2" x14ac:dyDescent="0.15">
      <c r="B23" t="s">
        <v>513</v>
      </c>
    </row>
    <row r="24" spans="2:2" x14ac:dyDescent="0.15">
      <c r="B24" t="s">
        <v>514</v>
      </c>
    </row>
    <row r="25" spans="2:2" x14ac:dyDescent="0.15">
      <c r="B25" t="s">
        <v>515</v>
      </c>
    </row>
    <row r="26" spans="2:2" x14ac:dyDescent="0.15">
      <c r="B26" t="s">
        <v>516</v>
      </c>
    </row>
    <row r="27" spans="2:2" x14ac:dyDescent="0.15">
      <c r="B27" t="s">
        <v>517</v>
      </c>
    </row>
    <row r="28" spans="2:2" x14ac:dyDescent="0.15">
      <c r="B28" t="s">
        <v>518</v>
      </c>
    </row>
    <row r="29" spans="2:2" x14ac:dyDescent="0.15">
      <c r="B29" t="s">
        <v>519</v>
      </c>
    </row>
    <row r="30" spans="2:2" x14ac:dyDescent="0.15">
      <c r="B30" t="s">
        <v>520</v>
      </c>
    </row>
    <row r="31" spans="2:2" x14ac:dyDescent="0.15">
      <c r="B31" t="s">
        <v>521</v>
      </c>
    </row>
    <row r="32" spans="2:2" x14ac:dyDescent="0.15">
      <c r="B32" t="s">
        <v>522</v>
      </c>
    </row>
    <row r="33" spans="2:2" x14ac:dyDescent="0.15">
      <c r="B33" t="s">
        <v>523</v>
      </c>
    </row>
    <row r="34" spans="2:2" x14ac:dyDescent="0.15">
      <c r="B34" t="s">
        <v>524</v>
      </c>
    </row>
    <row r="35" spans="2:2" x14ac:dyDescent="0.15">
      <c r="B35" t="s">
        <v>525</v>
      </c>
    </row>
    <row r="36" spans="2:2" x14ac:dyDescent="0.15">
      <c r="B36" t="s">
        <v>526</v>
      </c>
    </row>
    <row r="37" spans="2:2" x14ac:dyDescent="0.15">
      <c r="B37" t="s">
        <v>402</v>
      </c>
    </row>
    <row r="38" spans="2:2" x14ac:dyDescent="0.15">
      <c r="B38" t="s">
        <v>527</v>
      </c>
    </row>
    <row r="39" spans="2:2" x14ac:dyDescent="0.15">
      <c r="B39" t="s">
        <v>528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529</v>
      </c>
    </row>
    <row r="4" spans="2:2" x14ac:dyDescent="0.15">
      <c r="B4" t="s">
        <v>530</v>
      </c>
    </row>
    <row r="5" spans="2:2" x14ac:dyDescent="0.15">
      <c r="B5" t="s">
        <v>531</v>
      </c>
    </row>
    <row r="6" spans="2:2" x14ac:dyDescent="0.15">
      <c r="B6" t="s">
        <v>532</v>
      </c>
    </row>
    <row r="7" spans="2:2" x14ac:dyDescent="0.15">
      <c r="B7" t="s">
        <v>533</v>
      </c>
    </row>
    <row r="8" spans="2:2" ht="16" x14ac:dyDescent="0.2">
      <c r="B8" s="59" t="s">
        <v>534</v>
      </c>
    </row>
    <row r="9" spans="2:2" x14ac:dyDescent="0.15">
      <c r="B9" t="s">
        <v>535</v>
      </c>
    </row>
    <row r="10" spans="2:2" x14ac:dyDescent="0.15">
      <c r="B10" s="60" t="s">
        <v>536</v>
      </c>
    </row>
    <row r="11" spans="2:2" x14ac:dyDescent="0.15">
      <c r="B11" s="60" t="s">
        <v>537</v>
      </c>
    </row>
    <row r="14" spans="2:2" x14ac:dyDescent="0.15">
      <c r="B14" t="s">
        <v>538</v>
      </c>
    </row>
    <row r="20" spans="2:2" x14ac:dyDescent="0.15">
      <c r="B20" t="s">
        <v>539</v>
      </c>
    </row>
    <row r="21" spans="2:2" x14ac:dyDescent="0.15">
      <c r="B21" t="s">
        <v>540</v>
      </c>
    </row>
    <row r="22" spans="2:2" x14ac:dyDescent="0.15">
      <c r="B22" t="s">
        <v>541</v>
      </c>
    </row>
    <row r="23" spans="2:2" x14ac:dyDescent="0.15">
      <c r="B23" t="s">
        <v>542</v>
      </c>
    </row>
    <row r="24" spans="2:2" x14ac:dyDescent="0.15">
      <c r="B24" t="s">
        <v>390</v>
      </c>
    </row>
    <row r="25" spans="2:2" x14ac:dyDescent="0.15">
      <c r="B25" t="s">
        <v>543</v>
      </c>
    </row>
    <row r="26" spans="2:2" x14ac:dyDescent="0.15">
      <c r="B26" t="s">
        <v>544</v>
      </c>
    </row>
    <row r="27" spans="2:2" x14ac:dyDescent="0.15">
      <c r="B27" t="s">
        <v>545</v>
      </c>
    </row>
    <row r="28" spans="2:2" x14ac:dyDescent="0.15">
      <c r="B28" t="s">
        <v>546</v>
      </c>
    </row>
    <row r="29" spans="2:2" x14ac:dyDescent="0.15">
      <c r="B29" t="s">
        <v>547</v>
      </c>
    </row>
    <row r="30" spans="2:2" x14ac:dyDescent="0.15">
      <c r="B30" t="s">
        <v>548</v>
      </c>
    </row>
    <row r="31" spans="2:2" x14ac:dyDescent="0.15">
      <c r="B31" t="s">
        <v>549</v>
      </c>
    </row>
    <row r="32" spans="2:2" x14ac:dyDescent="0.15">
      <c r="B32" t="s">
        <v>550</v>
      </c>
    </row>
    <row r="33" spans="2:2" x14ac:dyDescent="0.15">
      <c r="B33" t="s">
        <v>551</v>
      </c>
    </row>
    <row r="34" spans="2:2" x14ac:dyDescent="0.15">
      <c r="B34" t="s">
        <v>552</v>
      </c>
    </row>
    <row r="35" spans="2:2" x14ac:dyDescent="0.15">
      <c r="B35" t="s">
        <v>553</v>
      </c>
    </row>
    <row r="36" spans="2:2" x14ac:dyDescent="0.15">
      <c r="B36" t="s">
        <v>554</v>
      </c>
    </row>
    <row r="37" spans="2:2" x14ac:dyDescent="0.15">
      <c r="B37" t="s">
        <v>402</v>
      </c>
    </row>
    <row r="38" spans="2:2" x14ac:dyDescent="0.15">
      <c r="B38" t="s">
        <v>555</v>
      </c>
    </row>
    <row r="39" spans="2:2" x14ac:dyDescent="0.15">
      <c r="B39" t="s">
        <v>556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9" t="s">
        <v>557</v>
      </c>
    </row>
    <row r="4" spans="2:2" ht="16" x14ac:dyDescent="0.2">
      <c r="B4" s="59" t="s">
        <v>558</v>
      </c>
    </row>
    <row r="5" spans="2:2" x14ac:dyDescent="0.15">
      <c r="B5" t="s">
        <v>559</v>
      </c>
    </row>
    <row r="6" spans="2:2" ht="16" x14ac:dyDescent="0.2">
      <c r="B6" s="59" t="s">
        <v>560</v>
      </c>
    </row>
    <row r="7" spans="2:2" ht="16" x14ac:dyDescent="0.2">
      <c r="B7" s="59" t="s">
        <v>561</v>
      </c>
    </row>
    <row r="8" spans="2:2" x14ac:dyDescent="0.15">
      <c r="B8" t="s">
        <v>562</v>
      </c>
    </row>
    <row r="9" spans="2:2" x14ac:dyDescent="0.15">
      <c r="B9" t="s">
        <v>563</v>
      </c>
    </row>
    <row r="10" spans="2:2" x14ac:dyDescent="0.15">
      <c r="B10" t="s">
        <v>564</v>
      </c>
    </row>
    <row r="11" spans="2:2" x14ac:dyDescent="0.15">
      <c r="B11" t="s">
        <v>565</v>
      </c>
    </row>
    <row r="14" spans="2:2" ht="16" x14ac:dyDescent="0.2">
      <c r="B14" s="59" t="s">
        <v>566</v>
      </c>
    </row>
    <row r="20" spans="2:2" x14ac:dyDescent="0.15">
      <c r="B20" t="s">
        <v>567</v>
      </c>
    </row>
    <row r="21" spans="2:2" x14ac:dyDescent="0.15">
      <c r="B21" t="s">
        <v>568</v>
      </c>
    </row>
    <row r="22" spans="2:2" x14ac:dyDescent="0.15">
      <c r="B22" t="s">
        <v>512</v>
      </c>
    </row>
    <row r="23" spans="2:2" x14ac:dyDescent="0.15">
      <c r="B23" t="s">
        <v>569</v>
      </c>
    </row>
    <row r="24" spans="2:2" x14ac:dyDescent="0.15">
      <c r="B24" t="s">
        <v>390</v>
      </c>
    </row>
    <row r="25" spans="2:2" x14ac:dyDescent="0.15">
      <c r="B25" t="s">
        <v>570</v>
      </c>
    </row>
    <row r="26" spans="2:2" x14ac:dyDescent="0.15">
      <c r="B26" t="s">
        <v>516</v>
      </c>
    </row>
    <row r="27" spans="2:2" x14ac:dyDescent="0.15">
      <c r="B27" t="s">
        <v>571</v>
      </c>
    </row>
    <row r="28" spans="2:2" x14ac:dyDescent="0.15">
      <c r="B28" t="s">
        <v>572</v>
      </c>
    </row>
    <row r="29" spans="2:2" x14ac:dyDescent="0.15">
      <c r="B29" t="s">
        <v>573</v>
      </c>
    </row>
    <row r="30" spans="2:2" x14ac:dyDescent="0.15">
      <c r="B30" t="s">
        <v>574</v>
      </c>
    </row>
    <row r="31" spans="2:2" x14ac:dyDescent="0.15">
      <c r="B31" t="s">
        <v>575</v>
      </c>
    </row>
    <row r="32" spans="2:2" x14ac:dyDescent="0.15">
      <c r="B32" t="s">
        <v>576</v>
      </c>
    </row>
    <row r="33" spans="2:2" x14ac:dyDescent="0.15">
      <c r="B33" t="s">
        <v>577</v>
      </c>
    </row>
    <row r="34" spans="2:2" x14ac:dyDescent="0.15">
      <c r="B34" t="s">
        <v>578</v>
      </c>
    </row>
    <row r="35" spans="2:2" x14ac:dyDescent="0.15">
      <c r="B35" t="s">
        <v>553</v>
      </c>
    </row>
    <row r="36" spans="2:2" x14ac:dyDescent="0.15">
      <c r="B36" t="s">
        <v>579</v>
      </c>
    </row>
    <row r="37" spans="2:2" x14ac:dyDescent="0.15">
      <c r="B37" t="s">
        <v>497</v>
      </c>
    </row>
    <row r="38" spans="2:2" x14ac:dyDescent="0.15">
      <c r="B38" t="s">
        <v>580</v>
      </c>
    </row>
    <row r="39" spans="2:2" x14ac:dyDescent="0.15">
      <c r="B39" t="s">
        <v>581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408</v>
      </c>
    </row>
    <row r="3" spans="2:2" x14ac:dyDescent="0.15">
      <c r="B3" t="s">
        <v>582</v>
      </c>
    </row>
    <row r="4" spans="2:2" x14ac:dyDescent="0.15">
      <c r="B4" t="s">
        <v>583</v>
      </c>
    </row>
    <row r="5" spans="2:2" x14ac:dyDescent="0.15">
      <c r="B5" t="s">
        <v>584</v>
      </c>
    </row>
    <row r="6" spans="2:2" x14ac:dyDescent="0.15">
      <c r="B6" t="s">
        <v>585</v>
      </c>
    </row>
    <row r="7" spans="2:2" x14ac:dyDescent="0.15">
      <c r="B7" t="s">
        <v>586</v>
      </c>
    </row>
    <row r="8" spans="2:2" x14ac:dyDescent="0.15">
      <c r="B8" t="s">
        <v>587</v>
      </c>
    </row>
    <row r="9" spans="2:2" x14ac:dyDescent="0.15">
      <c r="B9" t="s">
        <v>588</v>
      </c>
    </row>
    <row r="10" spans="2:2" x14ac:dyDescent="0.15">
      <c r="B10" t="s">
        <v>589</v>
      </c>
    </row>
    <row r="11" spans="2:2" x14ac:dyDescent="0.15">
      <c r="B11" t="s">
        <v>590</v>
      </c>
    </row>
    <row r="14" spans="2:2" x14ac:dyDescent="0.15">
      <c r="B14" t="s">
        <v>591</v>
      </c>
    </row>
    <row r="20" spans="2:2" x14ac:dyDescent="0.15">
      <c r="B20" t="s">
        <v>592</v>
      </c>
    </row>
    <row r="21" spans="2:2" x14ac:dyDescent="0.15">
      <c r="B21" t="s">
        <v>593</v>
      </c>
    </row>
    <row r="22" spans="2:2" x14ac:dyDescent="0.15">
      <c r="B22" t="s">
        <v>594</v>
      </c>
    </row>
    <row r="23" spans="2:2" x14ac:dyDescent="0.15">
      <c r="B23" t="s">
        <v>595</v>
      </c>
    </row>
    <row r="24" spans="2:2" x14ac:dyDescent="0.15">
      <c r="B24" t="s">
        <v>390</v>
      </c>
    </row>
    <row r="25" spans="2:2" x14ac:dyDescent="0.15">
      <c r="B25" t="s">
        <v>596</v>
      </c>
    </row>
    <row r="26" spans="2:2" x14ac:dyDescent="0.15">
      <c r="B26" t="s">
        <v>597</v>
      </c>
    </row>
    <row r="27" spans="2:2" x14ac:dyDescent="0.15">
      <c r="B27" t="s">
        <v>598</v>
      </c>
    </row>
    <row r="28" spans="2:2" x14ac:dyDescent="0.15">
      <c r="B28" t="s">
        <v>599</v>
      </c>
    </row>
    <row r="29" spans="2:2" x14ac:dyDescent="0.15">
      <c r="B29" t="s">
        <v>600</v>
      </c>
    </row>
    <row r="30" spans="2:2" x14ac:dyDescent="0.15">
      <c r="B30" t="s">
        <v>601</v>
      </c>
    </row>
    <row r="31" spans="2:2" x14ac:dyDescent="0.15">
      <c r="B31" t="s">
        <v>602</v>
      </c>
    </row>
    <row r="32" spans="2:2" x14ac:dyDescent="0.15">
      <c r="B32" t="s">
        <v>603</v>
      </c>
    </row>
    <row r="33" spans="2:2" x14ac:dyDescent="0.15">
      <c r="B33" t="s">
        <v>604</v>
      </c>
    </row>
    <row r="34" spans="2:2" x14ac:dyDescent="0.15">
      <c r="B34" t="s">
        <v>605</v>
      </c>
    </row>
    <row r="35" spans="2:2" x14ac:dyDescent="0.15">
      <c r="B35" t="s">
        <v>606</v>
      </c>
    </row>
    <row r="36" spans="2:2" x14ac:dyDescent="0.15">
      <c r="B36" t="s">
        <v>496</v>
      </c>
    </row>
    <row r="37" spans="2:2" x14ac:dyDescent="0.15">
      <c r="B37" t="s">
        <v>402</v>
      </c>
    </row>
    <row r="38" spans="2:2" x14ac:dyDescent="0.15">
      <c r="B38" t="s">
        <v>607</v>
      </c>
    </row>
    <row r="39" spans="2:2" x14ac:dyDescent="0.15">
      <c r="B39" t="s">
        <v>608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1157</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190</cp:revision>
  <dcterms:created xsi:type="dcterms:W3CDTF">2020-07-27T15:42:24Z</dcterms:created>
  <dcterms:modified xsi:type="dcterms:W3CDTF">2024-07-24T21:18:36Z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