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X240/"/>
    </mc:Choice>
  </mc:AlternateContent>
  <xr:revisionPtr revIDLastSave="0" documentId="13_ncr:1_{2A676C04-5849-B043-8A44-B48B802F3AB9}"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D22" i="2"/>
  <c r="C22" i="2"/>
  <c r="D21" i="2"/>
  <c r="C21" i="2"/>
  <c r="C20" i="2"/>
  <c r="D19" i="2"/>
  <c r="C19" i="2"/>
  <c r="D18" i="2"/>
  <c r="C18" i="2"/>
  <c r="D17" i="2"/>
  <c r="C17" i="2"/>
  <c r="D16" i="2"/>
  <c r="C16" i="2"/>
  <c r="D15" i="2"/>
  <c r="C15" i="2"/>
  <c r="D14" i="2"/>
  <c r="C14" i="2"/>
  <c r="D13" i="2"/>
  <c r="C13" i="2"/>
  <c r="D12" i="2"/>
  <c r="C12" i="2"/>
  <c r="D11" i="2"/>
  <c r="C11" i="2"/>
  <c r="C10"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B12" i="1" l="1"/>
  <c r="AB28" i="1"/>
  <c r="AB11" i="1"/>
  <c r="AB15" i="1"/>
  <c r="AB26" i="1"/>
  <c r="AB38" i="1"/>
  <c r="AB5" i="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<sst xmlns="http://schemas.openxmlformats.org/spreadsheetml/2006/main" count="906" uniqueCount="733">
  <si>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</si>
  <si>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</si>
  <si>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</si>
  <si>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</si>
  <si>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</si>
  <si>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</si>
  <si>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</si>
  <si>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</si>
  <si>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</si>
  <si>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</si>
  <si>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</si>
  <si>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</si>
  <si>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</si>
  <si>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</si>
  <si>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</si>
  <si>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</si>
  <si>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</si>
  <si>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</si>
  <si>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</si>
  <si>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</si>
  <si>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</si>
  <si>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</si>
  <si>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</si>
  <si>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</si>
  <si>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</si>
  <si>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</si>
  <si>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</si>
  <si>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</si>
  <si>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</si>
  <si>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</si>
  <si>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</si>
  <si>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</si>
  <si>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</si>
  <si>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</si>
  <si>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</si>
  <si>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</si>
  <si>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</si>
  <si>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</si>
  <si>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</si>
  <si>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</si>
  <si>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</si>
  <si>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</si>
  <si>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</si>
  <si>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</si>
  <si>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</si>
  <si>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</si>
  <si>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</si>
  <si>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</si>
  <si>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</si>
  <si>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</si>
  <si>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</si>
  <si>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</si>
  <si>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</si>
  <si>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</si>
  <si>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</si>
  <si>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</si>
  <si>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</si>
  <si>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</si>
  <si>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</si>
  <si>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</si>
  <si>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</si>
  <si>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</si>
  <si>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</si>
  <si>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</si>
  <si>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</si>
  <si>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</si>
  <si>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</si>
  <si>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</si>
  <si>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</si>
  <si>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</si>
  <si>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</si>
  <si>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</si>
  <si>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</si>
  <si>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</si>
  <si>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</si>
  <si>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</si>
  <si>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</si>
  <si>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</si>
  <si>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</si>
  <si>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</si>
  <si>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</si>
  <si>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</si>
  <si>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</si>
  <si>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</si>
  <si>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</si>
  <si>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</si>
  <si>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</si>
  <si>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</si>
  <si>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</si>
  <si>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</si>
  <si>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</si>
  <si>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</si>
  <si>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</si>
  <si>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</si>
  <si>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</si>
  <si>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</si>
  <si>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</si>
  <si>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</si>
  <si>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</si>
  <si>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</si>
  <si>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</si>
  <si>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</si>
  <si>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</si>
  <si>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</si>
  <si>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</si>
  <si>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</si>
  <si>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</si>
  <si>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</si>
  <si>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</si>
  <si>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</si>
  <si>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</si>
  <si>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</si>
  <si>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</si>
  <si>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</si>
  <si>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</si>
  <si>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</si>
  <si>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</si>
  <si>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</si>
  <si>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</si>
  <si>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</si>
  <si>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</si>
  <si>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</si>
  <si>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</si>
  <si>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</si>
  <si>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</si>
  <si>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</si>
  <si>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</si>
  <si>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</si>
  <si>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</si>
  <si>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</si>
  <si>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</si>
  <si>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</si>
  <si>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</si>
  <si>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</si>
  <si>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</si>
  <si>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</si>
  <si>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</si>
  <si>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</si>
  <si>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</si>
  <si>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</si>
  <si>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</si>
  <si>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</si>
  <si>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</si>
  <si>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</si>
  <si>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</si>
  <si>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</si>
  <si>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</si>
  <si>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</si>
  <si>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</si>
  <si>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</si>
  <si>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</si>
  <si>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</si>
  <si>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</si>
  <si>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</si>
  <si>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</si>
  <si>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</si>
  <si>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</si>
  <si>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</si>
  <si>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</si>
  <si>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</si>
  <si>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</si>
  <si>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</si>
  <si>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</si>
  <si>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</si>
  <si>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</si>
  <si>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</si>
  <si>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</si>
  <si>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</si>
  <si>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</si>
  <si>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</si>
  <si>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</si>
  <si>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</si>
  <si>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</si>
  <si>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</si>
  <si>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</si>
  <si>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</si>
  <si>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</si>
  <si>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</si>
  <si>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</si>
  <si>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</si>
  <si>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</si>
  <si>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</si>
  <si>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</si>
  <si>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</si>
  <si>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</si>
  <si>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</si>
  <si>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</si>
  <si>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</si>
  <si>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</si>
  <si>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</si>
  <si>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</si>
  <si>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</si>
  <si>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</si>
  <si>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</si>
  <si>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</si>
  <si>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</si>
  <si>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</si>
  <si>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</si>
  <si>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</si>
  <si>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</si>
  <si>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</si>
  <si>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</si>
  <si>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</si>
  <si>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</si>
  <si>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</si>
  <si>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</si>
  <si>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</si>
  <si>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</si>
  <si>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</si>
  <si>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</si>
  <si>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</si>
  <si>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</si>
  <si>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</si>
  <si>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</si>
  <si>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</si>
  <si>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</si>
  <si>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</si>
  <si>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</si>
  <si>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</si>
  <si>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</si>
  <si>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</si>
  <si>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</si>
  <si>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</si>
  <si>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</si>
  <si>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</si>
  <si>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</si>
  <si>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</si>
  <si>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</si>
  <si>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</si>
  <si>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</si>
  <si>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</si>
  <si>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</si>
  <si>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</si>
  <si>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</si>
  <si>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</si>
  <si>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</si>
  <si>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</si>
  <si>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</si>
  <si>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</si>
  <si>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</si>
  <si>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</si>
  <si>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</si>
  <si>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</si>
  <si>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</si>
  <si>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</si>
  <si>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</si>
  <si>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</si>
  <si>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</si>
  <si>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</si>
  <si>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</si>
  <si>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</si>
  <si>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</si>
  <si>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</si>
  <si>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</si>
  <si>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</si>
  <si>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</si>
  <si>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</si>
  <si>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</si>
  <si>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</si>
  <si>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</si>
  <si>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</si>
  <si>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</si>
  <si>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</si>
  <si>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</si>
  <si>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</si>
  <si>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</si>
  <si>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</si>
  <si>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</si>
  <si>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</si>
  <si>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</si>
  <si>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</si>
  <si>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</si>
  <si>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</si>
  <si>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</si>
  <si>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</si>
  <si>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</si>
  <si>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</si>
  <si>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</si>
  <si>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</si>
  <si>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</si>
  <si>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</si>
  <si>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</si>
  <si>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</si>
  <si>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</si>
  <si>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</si>
  <si>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</si>
  <si>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</si>
  <si>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</si>
  <si>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</si>
  <si>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</si>
  <si>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</si>
  <si>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</si>
  <si>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</si>
  <si>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</si>
  <si>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</si>
  <si>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</si>
  <si>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</si>
  <si>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</si>
  <si>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</si>
  <si>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</si>
  <si>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</si>
  <si>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</si>
  <si>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</si>
  <si>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</si>
  <si>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</si>
  <si>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</si>
  <si>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</si>
  <si>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</si>
  <si>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</si>
  <si>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</si>
  <si>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</si>
  <si>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</si>
  <si>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</si>
  <si>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</si>
  <si>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</si>
  <si>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</si>
  <si>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</si>
  <si>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</si>
  <si>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</si>
  <si>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</si>
  <si>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</si>
  <si>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</si>
  <si>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</si>
  <si>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</si>
  <si>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</si>
  <si>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</si>
  <si>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</si>
  <si>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</si>
  <si>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</si>
  <si>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</si>
  <si>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</si>
  <si>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</si>
  <si>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</si>
  <si>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</si>
  <si>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</si>
  <si>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</si>
  <si>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</si>
  <si>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</si>
  <si>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</si>
  <si>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</si>
  <si>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</si>
  <si>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</si>
  <si>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</si>
  <si>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</si>
  <si>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</si>
  <si>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</si>
  <si>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</si>
  <si>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</si>
  <si>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</si>
  <si>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</si>
  <si>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</si>
  <si>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</si>
  <si>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</si>
  <si>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</si>
  <si>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</si>
  <si>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</si>
  <si>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</si>
  <si>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</si>
  <si>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</si>
  <si>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</si>
  <si>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</si>
  <si>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</si>
  <si>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</si>
  <si>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</si>
  <si>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</si>
  <si>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</si>
  <si>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</si>
  <si>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</si>
  <si>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</si>
  <si>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</si>
  <si>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</si>
  <si>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</si>
  <si>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</si>
  <si>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</si>
  <si>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</si>
  <si>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</si>
  <si>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</si>
  <si>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</si>
  <si>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</si>
  <si>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</si>
  <si>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</si>
  <si>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</si>
  <si>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</si>
  <si>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</si>
  <si>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</si>
  <si>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</si>
  <si>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</si>
  <si>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</si>
  <si>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</si>
  <si>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</si>
  <si>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</si>
  <si>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</si>
  <si>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</si>
  <si>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</si>
  <si>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</si>
  <si>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</si>
  <si>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</si>
  <si>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</si>
  <si>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</si>
  <si>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</si>
  <si>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</si>
  <si>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</si>
  <si>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</si>
  <si>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</si>
  <si>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</si>
  <si>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</si>
  <si>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</si>
  <si>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</si>
  <si>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</si>
  <si>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</si>
  <si>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</si>
  <si>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</si>
  <si>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</si>
  <si>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</si>
  <si>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</si>
  <si>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</si>
  <si>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</si>
  <si>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</si>
  <si>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</si>
  <si>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</si>
  <si>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</si>
  <si>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</si>
  <si>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</si>
  <si>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</si>
  <si>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</si>
  <si>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</si>
  <si>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</si>
  <si>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</si>
  <si>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</si>
  <si>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</si>
  <si>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</si>
  <si>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</si>
  <si>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</si>
  <si>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</si>
  <si>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</si>
  <si>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</si>
  <si>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</si>
  <si>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</si>
  <si>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</si>
  <si>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</si>
  <si>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</si>
  <si>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</si>
  <si>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</si>
  <si>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</si>
  <si>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</si>
  <si>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</si>
  <si>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</si>
  <si>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</si>
  <si>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</si>
  <si>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</si>
  <si>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</si>
  <si>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</si>
  <si>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</si>
  <si>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</si>
  <si>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</si>
  <si>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</si>
  <si>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</si>
  <si>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</si>
  <si>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</si>
  <si>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</si>
  <si>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</si>
  <si>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</si>
  <si>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</si>
  <si>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</si>
  <si>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</si>
  <si>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</si>
  <si>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</si>
  <si>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</si>
  <si>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</si>
  <si>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</si>
  <si>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</si>
  <si>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</si>
  <si>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</si>
  <si>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</si>
  <si>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</si>
  <si>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</si>
  <si>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</si>
  <si>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</si>
  <si>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</si>
  <si>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</si>
  <si>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</si>
  <si>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</si>
  <si>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</si>
  <si>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</si>
  <si>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</si>
  <si>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</si>
  <si>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</si>
  <si>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</si>
  <si>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</si>
  <si>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</si>
  <si>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</si>
  <si>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</si>
  <si>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</si>
  <si>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</si>
  <si>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</si>
  <si>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</si>
  <si>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</si>
  <si>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</si>
  <si>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</si>
  <si>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</si>
  <si>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</si>
  <si>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</si>
  <si>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</si>
  <si>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</si>
  <si>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</si>
  <si>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</si>
  <si>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</si>
  <si>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</si>
  <si>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</si>
  <si>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</si>
  <si>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</si>
  <si>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</si>
  <si>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</si>
  <si>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</si>
  <si>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</si>
  <si>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</si>
  <si>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</si>
  <si>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</si>
  <si>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</si>
  <si>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</si>
  <si>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</si>
  <si>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</si>
  <si>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</si>
  <si>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</si>
  <si>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</si>
  <si>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</si>
  <si>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</si>
  <si>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</si>
  <si>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</si>
  <si>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</si>
  <si>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</si>
  <si>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</si>
  <si>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</si>
  <si>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</si>
  <si>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</si>
  <si>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</si>
  <si>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</si>
  <si>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</si>
  <si>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</si>
  <si>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</si>
  <si>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</si>
  <si>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</si>
  <si>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</si>
  <si>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</si>
  <si>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</si>
  <si>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</si>
  <si>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</si>
  <si>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</si>
  <si>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</si>
  <si>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</si>
  <si>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</si>
  <si>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</si>
  <si>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</si>
  <si>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</si>
  <si>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</si>
  <si>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</si>
  <si>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</si>
  <si>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</si>
  <si>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</si>
  <si>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</si>
  <si>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</si>
  <si>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</si>
  <si>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</si>
  <si>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</si>
  <si>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</si>
  <si>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</si>
  <si>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</si>
  <si>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</si>
  <si>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</si>
  <si>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</si>
  <si>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</si>
  <si>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</si>
  <si>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</si>
  <si>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</si>
  <si>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</si>
  <si>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</si>
  <si>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</si>
  <si>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</si>
  <si>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</si>
  <si>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</si>
  <si>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</si>
  <si>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</si>
  <si>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</si>
  <si>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</si>
  <si>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</si>
  <si>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</si>
  <si>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</si>
  <si>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</si>
  <si>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</si>
  <si>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</si>
  <si>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</si>
  <si>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</si>
  <si>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</si>
  <si>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</si>
  <si>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</si>
  <si>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</si>
  <si>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</si>
  <si>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</si>
  <si>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</si>
  <si>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</si>
  <si>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</si>
  <si>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</si>
  <si>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</si>
  <si>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</si>
  <si>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</si>
  <si>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</si>
  <si>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</si>
  <si>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</si>
  <si>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</si>
  <si>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</si>
  <si>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</si>
  <si>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</si>
  <si>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</si>
  <si>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</si>
  <si>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</si>
  <si>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</si>
  <si>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</si>
  <si>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</si>
  <si>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</si>
  <si>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</si>
  <si>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</si>
  <si>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</si>
  <si>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</si>
  <si>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</si>
  <si>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</si>
  <si>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</si>
  <si>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</si>
  <si>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</si>
  <si>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</si>
  <si>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</si>
  <si>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</si>
  <si>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</si>
  <si>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</si>
  <si>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</si>
  <si>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</si>
  <si>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</si>
  <si>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</si>
  <si>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</si>
  <si>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</si>
  <si>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</si>
  <si>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</si>
  <si>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</si>
  <si>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</si>
  <si>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</si>
  <si>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</si>
  <si>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</si>
  <si>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</si>
  <si>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</si>
  <si>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</si>
  <si>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</si>
  <si>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</si>
  <si>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</si>
  <si>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</si>
  <si>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</si>
  <si>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</si>
  <si>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</si>
  <si>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</si>
  <si>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</si>
  <si>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</si>
  <si>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</si>
  <si>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</si>
  <si>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</si>
  <si>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</si>
  <si>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</si>
  <si>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</si>
  <si>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</si>
  <si>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</si>
  <si>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</si>
  <si>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</si>
  <si>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</si>
  <si>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</si>
  <si>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</si>
  <si>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</si>
  <si>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</si>
  <si>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</si>
  <si>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</si>
  <si>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X240 - DE</t>
  </si>
  <si>
    <t xml:space="preserve">Lenovo X240 - FR </t>
  </si>
  <si>
    <t>Lenovo X240 - IT FBA</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</si>
  <si>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</si>
  <si>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</si>
  <si>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</si>
  <si>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</si>
  <si>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</si>
  <si>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</si>
  <si>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</si>
  <si>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</si>
  <si>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</si>
  <si>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</si>
  <si>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</si>
  <si>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</si>
  <si>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</si>
  <si>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</si>
  <si>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</si>
  <si>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</si>
  <si>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</si>
  <si>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</si>
  <si>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</si>
  <si>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</si>
  <si>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</si>
  <si>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</si>
  <si>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</si>
  <si>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</si>
  <si>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</si>
  <si>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</si>
  <si>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</si>
  <si>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</si>
  <si>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</si>
  <si>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</si>
  <si>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</si>
  <si>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</si>
  <si>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</si>
  <si>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</si>
  <si>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</si>
  <si>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</si>
  <si>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</si>
  <si>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</si>
  <si>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</si>
  <si>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</si>
  <si>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</si>
  <si>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</si>
  <si>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 X240 parent</t>
  </si>
  <si>
    <t>Lenovo/X240/BL/NOR</t>
  </si>
  <si>
    <t>Lenovo/X240/RG/DE</t>
  </si>
  <si>
    <t>Lenovo/X240/RG/FR</t>
  </si>
  <si>
    <t>Lenovo/X240/RG/IT</t>
  </si>
  <si>
    <t>Lenovo/X240/RG/ES</t>
  </si>
  <si>
    <t>Lenovo/X240/RG/UK</t>
  </si>
  <si>
    <t>Lenovo/X240/RG/NOR</t>
  </si>
  <si>
    <t>Lenovo/X240/RG/USI</t>
  </si>
  <si>
    <t>Lenovo/X240/RG/US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</si>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</sst>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731</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732</v>
      </c>
    </row>
    <row r="4" spans="1:193" ht="17" x14ac:dyDescent="0.2">
      <c r="A4" s="1" t="str">
        <f>IF(ISBLANK(Values!E3),"",IF(Values!$B$37="EU","computercomponent","computer"))</f>
        <v>computercomponent</v>
      </c>
      <c r="B4" s="27" t="str">
        <f>Values!B13</f>
        <v>Lenovo X240 parent</v>
      </c>
      <c r="C4" s="27" t="s">
        <v>345</v>
      </c>
      <c r="D4" s="28">
        <f>Values!B14</f>
        <v>5714401240990</v>
      </c>
      <c r="E4" s="1" t="s">
        <v>346</v>
      </c>
      <c r="F4" s="27" t="str">
        <f>SUBSTITUTE(Values!B1, "{language}", "") &amp; " " &amp; Values!B3</f>
        <v>Lenovo Thinkpad için yedek  arkadan aydınlatmalı klavye X230s X240 X240S X240I X250 X260 X270</v>
      </c>
      <c r="G4" s="27" t="s">
        <v>345</v>
      </c>
      <c r="H4" s="1" t="str">
        <f>Values!B16</f>
        <v>computer-keyboards</v>
      </c>
      <c r="I4" s="1" t="str">
        <f>IF(ISBLANK(Values!E3),"","4730574031")</f>
        <v>4730574031</v>
      </c>
      <c r="J4" s="29" t="str">
        <f>Values!B13</f>
        <v>Lenovo X240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X240 - DE</v>
      </c>
      <c r="C5" s="29" t="str">
        <f>IF(ISBLANK(Values!E4),"","TellusRem")</f>
        <v>TellusRem</v>
      </c>
      <c r="D5" s="28">
        <f>IF(ISBLANK(Values!E4),"",Values!E4)</f>
        <v>5714401240204</v>
      </c>
      <c r="E5" s="1" t="str">
        <f>IF(ISBLANK(Values!E4),"","EAN")</f>
        <v>EAN</v>
      </c>
      <c r="F5" s="27" t="str">
        <f>IF(ISBLANK(Values!E4),"",IF(Values!J4, SUBSTITUTE(Values!$B$1, "{language}", Values!H4) &amp; " " &amp;Values!$B$3, SUBSTITUTE(Values!$B$2, "{language}", Values!$H4) &amp; " " &amp;Values!$B$3))</f>
        <v>Lenovo Thinkpad için yedek Almanca arkadan aydınlatmalı klavye X230s X240 X240S X240I X250 X260 X270</v>
      </c>
      <c r="G5" s="29" t="str">
        <f>IF(ISBLANK(Values!E4),"",IF(Values!$B$20="PartialUpdate","","TellusRem"))</f>
        <v/>
      </c>
      <c r="H5" s="1" t="str">
        <f>IF(ISBLANK(Values!E4),"",Values!$B$16)</f>
        <v>computer-keyboards</v>
      </c>
      <c r="I5" s="1" t="str">
        <f>IF(ISBLANK(Values!E4),"","4730574031")</f>
        <v>4730574031</v>
      </c>
      <c r="J5" s="31" t="str">
        <f>IF(ISBLANK(Values!E4),"",Values!F4 )</f>
        <v>X240 - DE</v>
      </c>
      <c r="K5" s="27">
        <f>IF(IF(ISBLANK(Values!E4),"",IF(Values!J4, Values!$B$4, Values!$B$5))=0,"",IF(ISBLANK(Values!E4),"",IF(Values!J4, Values!$B$4, Values!$B$5)))</f>
        <v>58.99</v>
      </c>
      <c r="L5" s="27" t="str">
        <f>IF(ISBLANK(Values!E4),"",IF($CO5="DEFAULT", Values!$B$18, ""))</f>
        <v/>
      </c>
      <c r="M5" s="27" t="str">
        <f>IF(ISBLANK(Values!E4),"",Values!$M4)</f>
        <v>https://raw.githubusercontent.com/PatrickVibild/TellusAmazonPictures/master/pictures/Lenovo/X240/BL/DE/1.jpg</v>
      </c>
      <c r="N5" s="27" t="str">
        <f>IF(ISBLANK(Values!$F4),"",Values!N4)</f>
        <v>https://raw.githubusercontent.com/PatrickVibild/TellusAmazonPictures/master/pictures/Lenovo/X240/BL/DE/2.jpg</v>
      </c>
      <c r="O5" s="27" t="str">
        <f>IF(ISBLANK(Values!$F4),"",Values!O4)</f>
        <v>https://raw.githubusercontent.com/PatrickVibild/TellusAmazonPictures/master/pictures/Lenovo/X240/BL/DE/3.jpg</v>
      </c>
      <c r="P5" s="27" t="str">
        <f>IF(ISBLANK(Values!$F4),"",Values!P4)</f>
        <v>https://raw.githubusercontent.com/PatrickVibild/TellusAmazonPictures/master/pictures/Lenovo/X240/BL/DE/4.jpg</v>
      </c>
      <c r="Q5" s="27" t="str">
        <f>IF(ISBLANK(Values!$F4),"",Values!Q4)</f>
        <v>https://raw.githubusercontent.com/PatrickVibild/TellusAmazonPictures/master/pictures/Lenovo/X240/BL/DE/5.jpg</v>
      </c>
      <c r="R5" s="27" t="str">
        <f>IF(ISBLANK(Values!$F4),"",Values!R4)</f>
        <v>https://raw.githubusercontent.com/PatrickVibild/TellusAmazonPictures/master/pictures/Lenovo/X240/BL/DE/6.jpg</v>
      </c>
      <c r="S5" s="27" t="str">
        <f>IF(ISBLANK(Values!$F4),"",Values!S4)</f>
        <v>https://raw.githubusercontent.com/PatrickVibild/TellusAmazonPictures/master/pictures/Lenovo/X240/BL/DE/7.jpg</v>
      </c>
      <c r="T5" s="27" t="str">
        <f>IF(ISBLANK(Values!$F4),"",Values!T4)</f>
        <v>https://raw.githubusercontent.com/PatrickVibild/TellusAmazonPictures/master/pictures/Lenovo/X240/BL/DE/8.jpg</v>
      </c>
      <c r="U5" s="27" t="str">
        <f>IF(ISBLANK(Values!$F4),"",Values!U4)</f>
        <v>https://raw.githubusercontent.com/PatrickVibild/TellusAmazonPictures/master/pictures/Lenovo/X240/BL/DE/9.jpg</v>
      </c>
      <c r="W5" s="29" t="str">
        <f>IF(ISBLANK(Values!E4),"","Child")</f>
        <v>Child</v>
      </c>
      <c r="X5" s="29" t="str">
        <f>IF(ISBLANK(Values!E4),"",Values!$B$13)</f>
        <v>Lenovo X240 parent</v>
      </c>
      <c r="Y5" s="31" t="str">
        <f>IF(ISBLANK(Values!E4),"","Size-Color")</f>
        <v>Size-Color</v>
      </c>
      <c r="Z5" s="29" t="str">
        <f>IF(ISBLANK(Values!E4),"","variation")</f>
        <v>variation</v>
      </c>
      <c r="AA5" s="1" t="str">
        <f>IF(ISBLANK(Values!E4),"",Values!$B$20)</f>
        <v>PartialUpdate</v>
      </c>
      <c r="AB5" s="1" t="str">
        <f>IF(ISBLANK(Values!E4),"",Values!$B$29)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5" s="34" t="str">
        <f>IF(ISBLANK(Values!E4),"",IF(Values!I4,Values!$B$23,Values!$B$33))</f>
        <v>👉 YENİLENDİ: PARA TASARRUFU - Yedek Lenovo dizüstü bilgisayar klavyesi, OEM klavyeleriyle aynı kalitede. TellusRem, 2011'den beri dünyanın Lider klavye distribütörüdür. Mükemmel yedek klavye, değiştirilmesi ve takılması kolaydır.</v>
      </c>
      <c r="AJ5" s="32" t="str">
        <f>IF(ISBLANK(Values!E4),"",Values!$B$24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5" s="1" t="str">
        <f>IF(ISBLANK(Values!E4),"",Values!$B$25)</f>
        <v>♻️ ÇEVRE DOSTU ÜRÜN - Yenilenmiş satın alın, YEŞİL SATIN AL! Yeni bir klavye almaya kıyasla, yenilenmiş klavyelerimizi satın alarak karbondioksiti %80'den fazla azaltın! Klavyeniz için mükemmel OEM yedek parçası.</v>
      </c>
      <c r="AL5" s="1" t="str">
        <f>IF(ISBLANK(Values!E4),"",SUBSTITUTE(SUBSTITUTE(IF(Values!$J4, Values!$B$26, Values!$B$33), "{language}", Values!$H4), "{flag}", INDEX(options!$E$1:$E$20, Values!$V4)))</f>
        <v>👉 LAYOUT – 🇩🇪 Almanca arkadan aydınlatmalı.</v>
      </c>
      <c r="AM5" s="1" t="str">
        <f>SUBSTITUTE(IF(ISBLANK(Values!E4),"",Values!$B$27),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5" s="27" t="str">
        <f>IF(ISBLANK(Values!E4),"",Values!H4)</f>
        <v>Almanca</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5" s="1" t="str">
        <f>IF(ISBLANK(Values!E4),"","No")</f>
        <v>No</v>
      </c>
      <c r="DA5" s="1" t="str">
        <f>IF(ISBLANK(Values!E4),"","No")</f>
        <v>No</v>
      </c>
      <c r="DO5" s="1" t="str">
        <f>IF(ISBLANK(Values!E4),"","Parts")</f>
        <v>Parts</v>
      </c>
      <c r="DP5" s="1" t="str">
        <f>IF(ISBLANK(Values!E4),"",Values!$B$31)</f>
        <v>Teslimat tarihinden sonra 6 ay garanti. Klavyenin herhangi bir arızası durumunda, ürünün klavyesi için yeni bir birim veya yedek parça gönderilecektir. Stok sıkıntısı olması durumunda tam bir geri ödeme yapılır.</v>
      </c>
      <c r="DY5" t="str">
        <f>IF(ISBLANK(Values!$E4), "", "not_applicable")</f>
        <v>not_applicable</v>
      </c>
      <c r="EI5" s="1" t="str">
        <f>IF(ISBLANK(Values!E4),"",Values!$B$31)</f>
        <v>Teslimat tarihinden sonra 6 ay garanti. Klavyenin herhangi bir arızası durumunda, ürünün klavyesi için yeni bir birim veya yedek parça gönderilecektir. Stok sıkıntısı olması durumunda tam bir geri ödeme yapılır.</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58.99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58.99</v>
      </c>
    </row>
    <row r="6" spans="1:193" ht="48" x14ac:dyDescent="0.2">
      <c r="A6" s="1" t="str">
        <f>IF(ISBLANK(Values!E5),"",IF(Values!$B$37="EU","computercomponent","computer"))</f>
        <v>computercomponent</v>
      </c>
      <c r="B6" s="33" t="str">
        <f>IF(ISBLANK(Values!E5),"",Values!F5)</f>
        <v xml:space="preserve">Lenovo X240 - FR </v>
      </c>
      <c r="C6" s="29" t="str">
        <f>IF(ISBLANK(Values!E5),"","TellusRem")</f>
        <v>TellusRem</v>
      </c>
      <c r="D6" s="28">
        <f>IF(ISBLANK(Values!E5),"",Values!E5)</f>
        <v>5714401240020</v>
      </c>
      <c r="E6" s="1" t="str">
        <f>IF(ISBLANK(Values!E5),"","EAN")</f>
        <v>EAN</v>
      </c>
      <c r="F6" s="27" t="str">
        <f>IF(ISBLANK(Values!E5),"",IF(Values!J5, SUBSTITUTE(Values!$B$1, "{language}", Values!H5) &amp; " " &amp;Values!$B$3, SUBSTITUTE(Values!$B$2, "{language}", Values!$H5) &amp; " " &amp;Values!$B$3))</f>
        <v>Lenovo Thinkpad için yedek Fransızca arkadan aydınlatmalı klavye X230s X240 X240S X240I X250 X260 X270</v>
      </c>
      <c r="G6" s="29" t="str">
        <f>IF(ISBLANK(Values!E5),"",IF(Values!$B$20="PartialUpdate","","TellusRem"))</f>
        <v/>
      </c>
      <c r="H6" s="1" t="str">
        <f>IF(ISBLANK(Values!E5),"",Values!$B$16)</f>
        <v>computer-keyboards</v>
      </c>
      <c r="I6" s="1" t="str">
        <f>IF(ISBLANK(Values!E5),"","4730574031")</f>
        <v>4730574031</v>
      </c>
      <c r="J6" s="31" t="str">
        <f>IF(ISBLANK(Values!E5),"",Values!F5 )</f>
        <v xml:space="preserve">Lenovo X240 - FR </v>
      </c>
      <c r="K6" s="27">
        <f>IF(IF(ISBLANK(Values!E5),"",IF(Values!J5, Values!$B$4, Values!$B$5))=0,"",IF(ISBLANK(Values!E5),"",IF(Values!J5, Values!$B$4, Values!$B$5)))</f>
        <v>58.99</v>
      </c>
      <c r="L6" s="27" t="str">
        <f>IF(ISBLANK(Values!E5),"",IF($CO6="DEFAULT", Values!$B$18, ""))</f>
        <v/>
      </c>
      <c r="M6" s="27" t="str">
        <f>IF(ISBLANK(Values!E5),"",Values!$M5)</f>
        <v>https://raw.githubusercontent.com/PatrickVibild/TellusAmazonPictures/master/pictures/Lenovo/X240/BL/FR/1.jpg</v>
      </c>
      <c r="N6" s="27" t="str">
        <f>IF(ISBLANK(Values!$F5),"",Values!N5)</f>
        <v>https://raw.githubusercontent.com/PatrickVibild/TellusAmazonPictures/master/pictures/Lenovo/X240/BL/FR/2.jpg</v>
      </c>
      <c r="O6" s="27" t="str">
        <f>IF(ISBLANK(Values!$F5),"",Values!O5)</f>
        <v>https://raw.githubusercontent.com/PatrickVibild/TellusAmazonPictures/master/pictures/Lenovo/X240/BL/FR/3.jpg</v>
      </c>
      <c r="P6" s="27" t="str">
        <f>IF(ISBLANK(Values!$F5),"",Values!P5)</f>
        <v>https://raw.githubusercontent.com/PatrickVibild/TellusAmazonPictures/master/pictures/Lenovo/X240/BL/FR/4.jpg</v>
      </c>
      <c r="Q6" s="27" t="str">
        <f>IF(ISBLANK(Values!$F5),"",Values!Q5)</f>
        <v>https://raw.githubusercontent.com/PatrickVibild/TellusAmazonPictures/master/pictures/Lenovo/X240/BL/FR/5.jpg</v>
      </c>
      <c r="R6" s="27" t="str">
        <f>IF(ISBLANK(Values!$F5),"",Values!R5)</f>
        <v>https://raw.githubusercontent.com/PatrickVibild/TellusAmazonPictures/master/pictures/Lenovo/X240/BL/FR/6.jpg</v>
      </c>
      <c r="S6" s="27" t="str">
        <f>IF(ISBLANK(Values!$F5),"",Values!S5)</f>
        <v>https://raw.githubusercontent.com/PatrickVibild/TellusAmazonPictures/master/pictures/Lenovo/X240/BL/FR/7.jpg</v>
      </c>
      <c r="T6" s="27" t="str">
        <f>IF(ISBLANK(Values!$F5),"",Values!T5)</f>
        <v>https://raw.githubusercontent.com/PatrickVibild/TellusAmazonPictures/master/pictures/Lenovo/X240/BL/FR/8.jpg</v>
      </c>
      <c r="U6" s="27" t="str">
        <f>IF(ISBLANK(Values!$F5),"",Values!U5)</f>
        <v>https://raw.githubusercontent.com/PatrickVibild/TellusAmazonPictures/master/pictures/Lenovo/X240/BL/FR/9.jpg</v>
      </c>
      <c r="W6" s="29" t="str">
        <f>IF(ISBLANK(Values!E5),"","Child")</f>
        <v>Child</v>
      </c>
      <c r="X6" s="29" t="str">
        <f>IF(ISBLANK(Values!E5),"",Values!$B$13)</f>
        <v>Lenovo X240 parent</v>
      </c>
      <c r="Y6" s="31" t="str">
        <f>IF(ISBLANK(Values!E5),"","Size-Color")</f>
        <v>Size-Color</v>
      </c>
      <c r="Z6" s="29" t="str">
        <f>IF(ISBLANK(Values!E5),"","variation")</f>
        <v>variation</v>
      </c>
      <c r="AA6" s="1" t="str">
        <f>IF(ISBLANK(Values!E5),"",Values!$B$20)</f>
        <v>PartialUpdate</v>
      </c>
      <c r="AB6" s="1" t="str">
        <f>IF(ISBLANK(Values!E5),"",Values!$B$29)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6" s="34" t="str">
        <f>IF(ISBLANK(Values!E5),"",IF(Values!I5,Values!$B$23,Values!$B$33))</f>
        <v>👉 YENİLENDİ: PARA TASARRUFU - Yedek Lenovo dizüstü bilgisayar klavyesi, OEM klavyeleriyle aynı kalitede. TellusRem, 2011'den beri dünyanın Lider klavye distribütörüdür. Mükemmel yedek klavye, değiştirilmesi ve takılması kolaydır.</v>
      </c>
      <c r="AJ6" s="32" t="str">
        <f>IF(ISBLANK(Values!E5),"",Values!$B$24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6" s="1" t="str">
        <f>IF(ISBLANK(Values!E5),"",Values!$B$25)</f>
        <v>♻️ ÇEVRE DOSTU ÜRÜN - Yenilenmiş satın alın, YEŞİL SATIN AL! Yeni bir klavye almaya kıyasla, yenilenmiş klavyelerimizi satın alarak karbondioksiti %80'den fazla azaltın! Klavyeniz için mükemmel OEM yedek parçası.</v>
      </c>
      <c r="AL6" s="1" t="str">
        <f>IF(ISBLANK(Values!E5),"",SUBSTITUTE(SUBSTITUTE(IF(Values!$J5, Values!$B$26, Values!$B$33), "{language}", Values!$H5), "{flag}", INDEX(options!$E$1:$E$20, Values!$V5)))</f>
        <v>👉 LAYOUT – 🇫🇷 Fransızca arkadan aydınlatmalı.</v>
      </c>
      <c r="AM6" s="1" t="str">
        <f>SUBSTITUTE(IF(ISBLANK(Values!E5),"",Values!$B$27),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6" s="27" t="str">
        <f>IF(ISBLANK(Values!E5),"",Values!H5)</f>
        <v>Fransızca</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6" s="1" t="str">
        <f>IF(ISBLANK(Values!E5),"","No")</f>
        <v>No</v>
      </c>
      <c r="DA6" s="1" t="str">
        <f>IF(ISBLANK(Values!E5),"","No")</f>
        <v>No</v>
      </c>
      <c r="DO6" s="1" t="str">
        <f>IF(ISBLANK(Values!E5),"","Parts")</f>
        <v>Parts</v>
      </c>
      <c r="DP6" s="1" t="str">
        <f>IF(ISBLANK(Values!E5),"",Values!$B$31)</f>
        <v>Teslimat tarihinden sonra 6 ay garanti. Klavyenin herhangi bir arızası durumunda, ürünün klavyesi için yeni bir birim veya yedek parça gönderilecektir. Stok sıkıntısı olması durumunda tam bir geri ödeme yapılır.</v>
      </c>
      <c r="DY6" t="str">
        <f>IF(ISBLANK(Values!$E5), "", "not_applicable")</f>
        <v>not_applicable</v>
      </c>
      <c r="EI6" s="1" t="str">
        <f>IF(ISBLANK(Values!E5),"",Values!$B$31)</f>
        <v>Teslimat tarihinden sonra 6 ay garanti. Klavyenin herhangi bir arızası durumunda, ürünün klavyesi için yeni bir birim veya yedek parça gönderilecektir. Stok sıkıntısı olması durumunda tam bir geri ödeme yapılır.</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58.99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58.99</v>
      </c>
    </row>
    <row r="7" spans="1:193" ht="48" x14ac:dyDescent="0.2">
      <c r="A7" s="1" t="str">
        <f>IF(ISBLANK(Values!E6),"",IF(Values!$B$37="EU","computercomponent","computer"))</f>
        <v>computercomponent</v>
      </c>
      <c r="B7" s="33" t="str">
        <f>IF(ISBLANK(Values!E6),"",Values!F6)</f>
        <v>Lenovo X240 - IT FBA</v>
      </c>
      <c r="C7" s="29" t="str">
        <f>IF(ISBLANK(Values!E6),"","TellusRem")</f>
        <v>TellusRem</v>
      </c>
      <c r="D7" s="28">
        <f>IF(ISBLANK(Values!E6),"",Values!E6)</f>
        <v>5714401240037</v>
      </c>
      <c r="E7" s="1" t="str">
        <f>IF(ISBLANK(Values!E6),"","EAN")</f>
        <v>EAN</v>
      </c>
      <c r="F7" s="27" t="str">
        <f>IF(ISBLANK(Values!E6),"",IF(Values!J6, SUBSTITUTE(Values!$B$1, "{language}", Values!H6) &amp; " " &amp;Values!$B$3, SUBSTITUTE(Values!$B$2, "{language}", Values!$H6) &amp; " " &amp;Values!$B$3))</f>
        <v>Lenovo Thinkpad için yedek İtalyan arkadan aydınlatmalı klavye X230s X240 X240S X240I X250 X260 X270</v>
      </c>
      <c r="G7" s="29" t="str">
        <f>IF(ISBLANK(Values!E6),"",IF(Values!$B$20="PartialUpdate","","TellusRem"))</f>
        <v/>
      </c>
      <c r="H7" s="1" t="str">
        <f>IF(ISBLANK(Values!E6),"",Values!$B$16)</f>
        <v>computer-keyboards</v>
      </c>
      <c r="I7" s="1" t="str">
        <f>IF(ISBLANK(Values!E6),"","4730574031")</f>
        <v>4730574031</v>
      </c>
      <c r="J7" s="31" t="str">
        <f>IF(ISBLANK(Values!E6),"",Values!F6 )</f>
        <v>Lenovo X240 - IT FBA</v>
      </c>
      <c r="K7" s="27">
        <f>IF(IF(ISBLANK(Values!E6),"",IF(Values!J6, Values!$B$4, Values!$B$5))=0,"",IF(ISBLANK(Values!E6),"",IF(Values!J6, Values!$B$4, Values!$B$5)))</f>
        <v>58.99</v>
      </c>
      <c r="L7" s="27" t="str">
        <f>IF(ISBLANK(Values!E6),"",IF($CO7="DEFAULT", Values!$B$18, ""))</f>
        <v/>
      </c>
      <c r="M7" s="27" t="str">
        <f>IF(ISBLANK(Values!E6),"",Values!$M6)</f>
        <v>https://raw.githubusercontent.com/PatrickVibild/TellusAmazonPictures/master/pictures/Lenovo/X240/BL/IT/1.jpg</v>
      </c>
      <c r="N7" s="27" t="str">
        <f>IF(ISBLANK(Values!$F6),"",Values!N6)</f>
        <v>https://raw.githubusercontent.com/PatrickVibild/TellusAmazonPictures/master/pictures/Lenovo/X240/BL/IT/2.jpg</v>
      </c>
      <c r="O7" s="27" t="str">
        <f>IF(ISBLANK(Values!$F6),"",Values!O6)</f>
        <v>https://raw.githubusercontent.com/PatrickVibild/TellusAmazonPictures/master/pictures/Lenovo/X240/BL/IT/3.jpg</v>
      </c>
      <c r="P7" s="27" t="str">
        <f>IF(ISBLANK(Values!$F6),"",Values!P6)</f>
        <v>https://raw.githubusercontent.com/PatrickVibild/TellusAmazonPictures/master/pictures/Lenovo/X240/BL/IT/4.jpg</v>
      </c>
      <c r="Q7" s="27" t="str">
        <f>IF(ISBLANK(Values!$F6),"",Values!Q6)</f>
        <v>https://raw.githubusercontent.com/PatrickVibild/TellusAmazonPictures/master/pictures/Lenovo/X240/BL/IT/5.jpg</v>
      </c>
      <c r="R7" s="27" t="str">
        <f>IF(ISBLANK(Values!$F6),"",Values!R6)</f>
        <v>https://raw.githubusercontent.com/PatrickVibild/TellusAmazonPictures/master/pictures/Lenovo/X240/BL/IT/6.jpg</v>
      </c>
      <c r="S7" s="27" t="str">
        <f>IF(ISBLANK(Values!$F6),"",Values!S6)</f>
        <v>https://raw.githubusercontent.com/PatrickVibild/TellusAmazonPictures/master/pictures/Lenovo/X240/BL/IT/7.jpg</v>
      </c>
      <c r="T7" s="27" t="str">
        <f>IF(ISBLANK(Values!$F6),"",Values!T6)</f>
        <v>https://raw.githubusercontent.com/PatrickVibild/TellusAmazonPictures/master/pictures/Lenovo/X240/BL/IT/8.jpg</v>
      </c>
      <c r="U7" s="27" t="str">
        <f>IF(ISBLANK(Values!$F6),"",Values!U6)</f>
        <v>https://raw.githubusercontent.com/PatrickVibild/TellusAmazonPictures/master/pictures/Lenovo/X240/BL/IT/9.jpg</v>
      </c>
      <c r="W7" s="29" t="str">
        <f>IF(ISBLANK(Values!E6),"","Child")</f>
        <v>Child</v>
      </c>
      <c r="X7" s="29" t="str">
        <f>IF(ISBLANK(Values!E6),"",Values!$B$13)</f>
        <v>Lenovo X240 parent</v>
      </c>
      <c r="Y7" s="31" t="str">
        <f>IF(ISBLANK(Values!E6),"","Size-Color")</f>
        <v>Size-Color</v>
      </c>
      <c r="Z7" s="29" t="str">
        <f>IF(ISBLANK(Values!E6),"","variation")</f>
        <v>variation</v>
      </c>
      <c r="AA7" s="1" t="str">
        <f>IF(ISBLANK(Values!E6),"",Values!$B$20)</f>
        <v>PartialUpdate</v>
      </c>
      <c r="AB7" s="1" t="str">
        <f>IF(ISBLANK(Values!E6),"",Values!$B$29)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7" s="34" t="str">
        <f>IF(ISBLANK(Values!E6),"",IF(Values!I6,Values!$B$23,Values!$B$33))</f>
        <v>👉 YENİLENDİ: PARA TASARRUFU - Yedek Lenovo dizüstü bilgisayar klavyesi, OEM klavyeleriyle aynı kalitede. TellusRem, 2011'den beri dünyanın Lider klavye distribütörüdür. Mükemmel yedek klavye, değiştirilmesi ve takılması kolaydır.</v>
      </c>
      <c r="AJ7" s="32" t="str">
        <f>IF(ISBLANK(Values!E6),"",Values!$B$24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7" s="1" t="str">
        <f>IF(ISBLANK(Values!E6),"",Values!$B$25)</f>
        <v>♻️ ÇEVRE DOSTU ÜRÜN - Yenilenmiş satın alın, YEŞİL SATIN AL! Yeni bir klavye almaya kıyasla, yenilenmiş klavyelerimizi satın alarak karbondioksiti %80'den fazla azaltın! Klavyeniz için mükemmel OEM yedek parçası.</v>
      </c>
      <c r="AL7" s="1" t="str">
        <f>IF(ISBLANK(Values!E6),"",SUBSTITUTE(SUBSTITUTE(IF(Values!$J6, Values!$B$26, Values!$B$33), "{language}", Values!$H6), "{flag}", INDEX(options!$E$1:$E$20, Values!$V6)))</f>
        <v>👉 LAYOUT – 🇮🇹 İtalyan arkadan aydınlatmalı.</v>
      </c>
      <c r="AM7" s="1" t="str">
        <f>SUBSTITUTE(IF(ISBLANK(Values!E6),"",Values!$B$27),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7" s="27" t="str">
        <f>IF(ISBLANK(Values!E6),"",Values!H6)</f>
        <v>İtalyan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7" s="1" t="str">
        <f>IF(ISBLANK(Values!E6),"","No")</f>
        <v>No</v>
      </c>
      <c r="DA7" s="1" t="str">
        <f>IF(ISBLANK(Values!E6),"","No")</f>
        <v>No</v>
      </c>
      <c r="DO7" s="1" t="str">
        <f>IF(ISBLANK(Values!E6),"","Parts")</f>
        <v>Parts</v>
      </c>
      <c r="DP7" s="1" t="str">
        <f>IF(ISBLANK(Values!E6),"",Values!$B$31)</f>
        <v>Teslimat tarihinden sonra 6 ay garanti. Klavyenin herhangi bir arızası durumunda, ürünün klavyesi için yeni bir birim veya yedek parça gönderilecektir. Stok sıkıntısı olması durumunda tam bir geri ödeme yapılır.</v>
      </c>
      <c r="DY7" t="str">
        <f>IF(ISBLANK(Values!$E6), "", "not_applicable")</f>
        <v>not_applicable</v>
      </c>
      <c r="EI7" s="1" t="str">
        <f>IF(ISBLANK(Values!E6),"",Values!$B$31)</f>
        <v>Teslimat tarihinden sonra 6 ay garanti. Klavyenin herhangi bir arızası durumunda, ürünün klavyesi için yeni bir birim veya yedek parça gönderilecektir. Stok sıkıntısı olması durumunda tam bir geri ödeme yapılır.</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58.99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58.99</v>
      </c>
    </row>
    <row r="8" spans="1:193" ht="48" x14ac:dyDescent="0.2">
      <c r="A8" s="1" t="str">
        <f>IF(ISBLANK(Values!E7),"",IF(Values!$B$37="EU","computercomponent","computer"))</f>
        <v>computercomponent</v>
      </c>
      <c r="B8" s="33" t="str">
        <f>IF(ISBLANK(Values!E7),"",Values!F7)</f>
        <v>Lenovo X240 BL - ES</v>
      </c>
      <c r="C8" s="29" t="str">
        <f>IF(ISBLANK(Values!E7),"","TellusRem")</f>
        <v>TellusRem</v>
      </c>
      <c r="D8" s="28">
        <f>IF(ISBLANK(Values!E7),"",Values!E7)</f>
        <v>5714401240044</v>
      </c>
      <c r="E8" s="1" t="str">
        <f>IF(ISBLANK(Values!E7),"","EAN")</f>
        <v>EAN</v>
      </c>
      <c r="F8" s="27" t="str">
        <f>IF(ISBLANK(Values!E7),"",IF(Values!J7, SUBSTITUTE(Values!$B$1, "{language}", Values!H7) &amp; " " &amp;Values!$B$3, SUBSTITUTE(Values!$B$2, "{language}", Values!$H7) &amp; " " &amp;Values!$B$3))</f>
        <v>Lenovo Thinkpad için yedek İspanyol arkadan aydınlatmalı klavye X230s X240 X240S X240I X250 X260 X270</v>
      </c>
      <c r="G8" s="29" t="str">
        <f>IF(ISBLANK(Values!E7),"",IF(Values!$B$20="PartialUpdate","","TellusRem"))</f>
        <v/>
      </c>
      <c r="H8" s="1" t="str">
        <f>IF(ISBLANK(Values!E7),"",Values!$B$16)</f>
        <v>computer-keyboards</v>
      </c>
      <c r="I8" s="1" t="str">
        <f>IF(ISBLANK(Values!E7),"","4730574031")</f>
        <v>4730574031</v>
      </c>
      <c r="J8" s="31" t="str">
        <f>IF(ISBLANK(Values!E7),"",Values!F7 )</f>
        <v>Lenovo X240 BL - ES</v>
      </c>
      <c r="K8" s="27">
        <f>IF(IF(ISBLANK(Values!E7),"",IF(Values!J7, Values!$B$4, Values!$B$5))=0,"",IF(ISBLANK(Values!E7),"",IF(Values!J7, Values!$B$4, Values!$B$5)))</f>
        <v>58.99</v>
      </c>
      <c r="L8" s="27" t="str">
        <f>IF(ISBLANK(Values!E7),"",IF($CO8="DEFAULT", Values!$B$18, ""))</f>
        <v/>
      </c>
      <c r="M8" s="27" t="str">
        <f>IF(ISBLANK(Values!E7),"",Values!$M7)</f>
        <v>https://raw.githubusercontent.com/PatrickVibild/TellusAmazonPictures/master/pictures/Lenovo/X240/BL/ES/1.jpg</v>
      </c>
      <c r="N8" s="27" t="str">
        <f>IF(ISBLANK(Values!$F7),"",Values!N7)</f>
        <v>https://raw.githubusercontent.com/PatrickVibild/TellusAmazonPictures/master/pictures/Lenovo/X240/BL/ES/2.jpg</v>
      </c>
      <c r="O8" s="27" t="str">
        <f>IF(ISBLANK(Values!$F7),"",Values!O7)</f>
        <v>https://raw.githubusercontent.com/PatrickVibild/TellusAmazonPictures/master/pictures/Lenovo/X240/BL/ES/3.jpg</v>
      </c>
      <c r="P8" s="27" t="str">
        <f>IF(ISBLANK(Values!$F7),"",Values!P7)</f>
        <v>https://raw.githubusercontent.com/PatrickVibild/TellusAmazonPictures/master/pictures/Lenovo/X240/BL/ES/4.jpg</v>
      </c>
      <c r="Q8" s="27" t="str">
        <f>IF(ISBLANK(Values!$F7),"",Values!Q7)</f>
        <v>https://raw.githubusercontent.com/PatrickVibild/TellusAmazonPictures/master/pictures/Lenovo/X240/BL/ES/5.jpg</v>
      </c>
      <c r="R8" s="27" t="str">
        <f>IF(ISBLANK(Values!$F7),"",Values!R7)</f>
        <v>https://raw.githubusercontent.com/PatrickVibild/TellusAmazonPictures/master/pictures/Lenovo/X240/BL/ES/6.jpg</v>
      </c>
      <c r="S8" s="27" t="str">
        <f>IF(ISBLANK(Values!$F7),"",Values!S7)</f>
        <v>https://raw.githubusercontent.com/PatrickVibild/TellusAmazonPictures/master/pictures/Lenovo/X240/BL/ES/7.jpg</v>
      </c>
      <c r="T8" s="27" t="str">
        <f>IF(ISBLANK(Values!$F7),"",Values!T7)</f>
        <v>https://raw.githubusercontent.com/PatrickVibild/TellusAmazonPictures/master/pictures/Lenovo/X240/BL/ES/8.jpg</v>
      </c>
      <c r="U8" s="27" t="str">
        <f>IF(ISBLANK(Values!$F7),"",Values!U7)</f>
        <v>https://raw.githubusercontent.com/PatrickVibild/TellusAmazonPictures/master/pictures/Lenovo/X240/BL/ES/9.jpg</v>
      </c>
      <c r="W8" s="29" t="str">
        <f>IF(ISBLANK(Values!E7),"","Child")</f>
        <v>Child</v>
      </c>
      <c r="X8" s="29" t="str">
        <f>IF(ISBLANK(Values!E7),"",Values!$B$13)</f>
        <v>Lenovo X240 parent</v>
      </c>
      <c r="Y8" s="31" t="str">
        <f>IF(ISBLANK(Values!E7),"","Size-Color")</f>
        <v>Size-Color</v>
      </c>
      <c r="Z8" s="29" t="str">
        <f>IF(ISBLANK(Values!E7),"","variation")</f>
        <v>variation</v>
      </c>
      <c r="AA8" s="1" t="str">
        <f>IF(ISBLANK(Values!E7),"",Values!$B$20)</f>
        <v>PartialUpdate</v>
      </c>
      <c r="AB8" s="1" t="str">
        <f>IF(ISBLANK(Values!E7),"",Values!$B$29)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8" s="34" t="str">
        <f>IF(ISBLANK(Values!E7),"",IF(Values!I7,Values!$B$23,Values!$B$33))</f>
        <v>👉 YENİLENDİ: PARA TASARRUFU - Yedek Lenovo dizüstü bilgisayar klavyesi, OEM klavyeleriyle aynı kalitede. TellusRem, 2011'den beri dünyanın Lider klavye distribütörüdür. Mükemmel yedek klavye, değiştirilmesi ve takılması kolaydır.</v>
      </c>
      <c r="AJ8" s="32" t="str">
        <f>IF(ISBLANK(Values!E7),"",Values!$B$24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8" s="1" t="str">
        <f>IF(ISBLANK(Values!E7),"",Values!$B$25)</f>
        <v>♻️ ÇEVRE DOSTU ÜRÜN - Yenilenmiş satın alın, YEŞİL SATIN AL! Yeni bir klavye almaya kıyasla, yenilenmiş klavyelerimizi satın alarak karbondioksiti %80'den fazla azaltın! Klavyeniz için mükemmel OEM yedek parçası.</v>
      </c>
      <c r="AL8" s="1" t="str">
        <f>IF(ISBLANK(Values!E7),"",SUBSTITUTE(SUBSTITUTE(IF(Values!$J7, Values!$B$26, Values!$B$33), "{language}", Values!$H7), "{flag}", INDEX(options!$E$1:$E$20, Values!$V7)))</f>
        <v>👉 LAYOUT – 🇪🇸 İspanyol arkadan aydınlatmalı.</v>
      </c>
      <c r="AM8" s="1" t="str">
        <f>SUBSTITUTE(IF(ISBLANK(Values!E7),"",Values!$B$27),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8" s="27" t="str">
        <f>IF(ISBLANK(Values!E7),"",Values!H7)</f>
        <v>İspanyol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8" s="1" t="str">
        <f>IF(ISBLANK(Values!E7),"","No")</f>
        <v>No</v>
      </c>
      <c r="DA8" s="1" t="str">
        <f>IF(ISBLANK(Values!E7),"","No")</f>
        <v>No</v>
      </c>
      <c r="DO8" s="1" t="str">
        <f>IF(ISBLANK(Values!E7),"","Parts")</f>
        <v>Parts</v>
      </c>
      <c r="DP8" s="1" t="str">
        <f>IF(ISBLANK(Values!E7),"",Values!$B$31)</f>
        <v>Teslimat tarihinden sonra 6 ay garanti. Klavyenin herhangi bir arızası durumunda, ürünün klavyesi için yeni bir birim veya yedek parça gönderilecektir. Stok sıkıntısı olması durumunda tam bir geri ödeme yapılır.</v>
      </c>
      <c r="DY8" t="str">
        <f>IF(ISBLANK(Values!$E7), "", "not_applicable")</f>
        <v>not_applicable</v>
      </c>
      <c r="EI8" s="1" t="str">
        <f>IF(ISBLANK(Values!E7),"",Values!$B$31)</f>
        <v>Teslimat tarihinden sonra 6 ay garanti. Klavyenin herhangi bir arızası durumunda, ürünün klavyesi için yeni bir birim veya yedek parça gönderilecektir. Stok sıkıntısı olması durumunda tam bir geri ödeme yapılır.</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58.99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58.99</v>
      </c>
    </row>
    <row r="9" spans="1:193" ht="48" x14ac:dyDescent="0.2">
      <c r="A9" s="1" t="str">
        <f>IF(ISBLANK(Values!E8),"",IF(Values!$B$37="EU","computercomponent","computer"))</f>
        <v>computercomponent</v>
      </c>
      <c r="B9" s="33" t="str">
        <f>IF(ISBLANK(Values!E8),"",Values!F8)</f>
        <v>Lenovo X240 - UK FBA</v>
      </c>
      <c r="C9" s="29" t="str">
        <f>IF(ISBLANK(Values!E8),"","TellusRem")</f>
        <v>TellusRem</v>
      </c>
      <c r="D9" s="28">
        <f>IF(ISBLANK(Values!E8),"",Values!E8)</f>
        <v>5714401240051</v>
      </c>
      <c r="E9" s="1" t="str">
        <f>IF(ISBLANK(Values!E8),"","EAN")</f>
        <v>EAN</v>
      </c>
      <c r="F9" s="27" t="str">
        <f>IF(ISBLANK(Values!E8),"",IF(Values!J8, SUBSTITUTE(Values!$B$1, "{language}", Values!H8) &amp; " " &amp;Values!$B$3, SUBSTITUTE(Values!$B$2, "{language}", Values!$H8) &amp; " " &amp;Values!$B$3))</f>
        <v>Lenovo Thinkpad için yedek Birleşik Krallık arkadan aydınlatmalı klavye X230s X240 X240S X240I X250 X260 X270</v>
      </c>
      <c r="G9" s="29" t="str">
        <f>IF(ISBLANK(Values!E8),"",IF(Values!$B$20="PartialUpdate","","TellusRem"))</f>
        <v/>
      </c>
      <c r="H9" s="1" t="str">
        <f>IF(ISBLANK(Values!E8),"",Values!$B$16)</f>
        <v>computer-keyboards</v>
      </c>
      <c r="I9" s="1" t="str">
        <f>IF(ISBLANK(Values!E8),"","4730574031")</f>
        <v>4730574031</v>
      </c>
      <c r="J9" s="31" t="str">
        <f>IF(ISBLANK(Values!E8),"",Values!F8 )</f>
        <v>Lenovo X240 - UK FBA</v>
      </c>
      <c r="K9" s="27">
        <f>IF(IF(ISBLANK(Values!E8),"",IF(Values!J8, Values!$B$4, Values!$B$5))=0,"",IF(ISBLANK(Values!E8),"",IF(Values!J8, Values!$B$4, Values!$B$5)))</f>
        <v>58.99</v>
      </c>
      <c r="L9" s="27" t="str">
        <f>IF(ISBLANK(Values!E8),"",IF($CO9="DEFAULT", Values!$B$18, ""))</f>
        <v/>
      </c>
      <c r="M9" s="27" t="str">
        <f>IF(ISBLANK(Values!E8),"",Values!$M8)</f>
        <v>https://raw.githubusercontent.com/PatrickVibild/TellusAmazonPictures/master/pictures/Lenovo/X240/BL/UK/1.jpg</v>
      </c>
      <c r="N9" s="27" t="str">
        <f>IF(ISBLANK(Values!$F8),"",Values!N8)</f>
        <v>https://raw.githubusercontent.com/PatrickVibild/TellusAmazonPictures/master/pictures/Lenovo/X240/BL/UK/2.jpg</v>
      </c>
      <c r="O9" s="27" t="str">
        <f>IF(ISBLANK(Values!$F8),"",Values!O8)</f>
        <v>https://raw.githubusercontent.com/PatrickVibild/TellusAmazonPictures/master/pictures/Lenovo/X240/BL/UK/3.jpg</v>
      </c>
      <c r="P9" s="27" t="str">
        <f>IF(ISBLANK(Values!$F8),"",Values!P8)</f>
        <v>https://raw.githubusercontent.com/PatrickVibild/TellusAmazonPictures/master/pictures/Lenovo/X240/BL/UK/4.jpg</v>
      </c>
      <c r="Q9" s="27" t="str">
        <f>IF(ISBLANK(Values!$F8),"",Values!Q8)</f>
        <v>https://raw.githubusercontent.com/PatrickVibild/TellusAmazonPictures/master/pictures/Lenovo/X240/BL/UK/5.jpg</v>
      </c>
      <c r="R9" s="27" t="str">
        <f>IF(ISBLANK(Values!$F8),"",Values!R8)</f>
        <v>https://raw.githubusercontent.com/PatrickVibild/TellusAmazonPictures/master/pictures/Lenovo/X240/BL/UK/6.jpg</v>
      </c>
      <c r="S9" s="27" t="str">
        <f>IF(ISBLANK(Values!$F8),"",Values!S8)</f>
        <v>https://raw.githubusercontent.com/PatrickVibild/TellusAmazonPictures/master/pictures/Lenovo/X240/BL/UK/7.jpg</v>
      </c>
      <c r="T9" s="27" t="str">
        <f>IF(ISBLANK(Values!$F8),"",Values!T8)</f>
        <v>https://raw.githubusercontent.com/PatrickVibild/TellusAmazonPictures/master/pictures/Lenovo/X240/BL/UK/8.jpg</v>
      </c>
      <c r="U9" s="27" t="str">
        <f>IF(ISBLANK(Values!$F8),"",Values!U8)</f>
        <v>https://raw.githubusercontent.com/PatrickVibild/TellusAmazonPictures/master/pictures/Lenovo/X240/BL/UK/9.jpg</v>
      </c>
      <c r="W9" s="29" t="str">
        <f>IF(ISBLANK(Values!E8),"","Child")</f>
        <v>Child</v>
      </c>
      <c r="X9" s="29" t="str">
        <f>IF(ISBLANK(Values!E8),"",Values!$B$13)</f>
        <v>Lenovo X240 parent</v>
      </c>
      <c r="Y9" s="31" t="str">
        <f>IF(ISBLANK(Values!E8),"","Size-Color")</f>
        <v>Size-Color</v>
      </c>
      <c r="Z9" s="29" t="str">
        <f>IF(ISBLANK(Values!E8),"","variation")</f>
        <v>variation</v>
      </c>
      <c r="AA9" s="1" t="str">
        <f>IF(ISBLANK(Values!E8),"",Values!$B$20)</f>
        <v>PartialUpdate</v>
      </c>
      <c r="AB9" s="1" t="str">
        <f>IF(ISBLANK(Values!E8),"",Values!$B$29)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9" s="34" t="str">
        <f>IF(ISBLANK(Values!E8),"",IF(Values!I8,Values!$B$23,Values!$B$33))</f>
        <v>👉 YENİLENDİ: PARA TASARRUFU - Yedek Lenovo dizüstü bilgisayar klavyesi, OEM klavyeleriyle aynı kalitede. TellusRem, 2011'den beri dünyanın Lider klavye distribütörüdür. Mükemmel yedek klavye, değiştirilmesi ve takılması kolaydır.</v>
      </c>
      <c r="AJ9" s="32" t="str">
        <f>IF(ISBLANK(Values!E8),"",Values!$B$24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9" s="1" t="str">
        <f>IF(ISBLANK(Values!E8),"",Values!$B$25)</f>
        <v>♻️ ÇEVRE DOSTU ÜRÜN - Yenilenmiş satın alın, YEŞİL SATIN AL! Yeni bir klavye almaya kıyasla, yenilenmiş klavyelerimizi satın alarak karbondioksiti %80'den fazla azaltın! Klavyeniz için mükemmel OEM yedek parçası.</v>
      </c>
      <c r="AL9" s="1" t="str">
        <f>IF(ISBLANK(Values!E8),"",SUBSTITUTE(SUBSTITUTE(IF(Values!$J8, Values!$B$26, Values!$B$33), "{language}", Values!$H8), "{flag}", INDEX(options!$E$1:$E$20, Values!$V8)))</f>
        <v>👉 LAYOUT – 🇬🇧 Birleşik Krallık arkadan aydınlatmalı.</v>
      </c>
      <c r="AM9" s="1" t="str">
        <f>SUBSTITUTE(IF(ISBLANK(Values!E8),"",Values!$B$27),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9" s="27" t="str">
        <f>IF(ISBLANK(Values!E8),"",Values!H8)</f>
        <v>Birleşik Krallık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9" s="1" t="str">
        <f>IF(ISBLANK(Values!E8),"","No")</f>
        <v>No</v>
      </c>
      <c r="DA9" s="1" t="str">
        <f>IF(ISBLANK(Values!E8),"","No")</f>
        <v>No</v>
      </c>
      <c r="DO9" s="1" t="str">
        <f>IF(ISBLANK(Values!E8),"","Parts")</f>
        <v>Parts</v>
      </c>
      <c r="DP9" s="1" t="str">
        <f>IF(ISBLANK(Values!E8),"",Values!$B$31)</f>
        <v>Teslimat tarihinden sonra 6 ay garanti. Klavyenin herhangi bir arızası durumunda, ürünün klavyesi için yeni bir birim veya yedek parça gönderilecektir. Stok sıkıntısı olması durumunda tam bir geri ödeme yapılır.</v>
      </c>
      <c r="DY9" t="str">
        <f>IF(ISBLANK(Values!$E8), "", "not_applicable")</f>
        <v>not_applicable</v>
      </c>
      <c r="EI9" s="1" t="str">
        <f>IF(ISBLANK(Values!E8),"",Values!$B$31)</f>
        <v>Teslimat tarihinden sonra 6 ay garanti. Klavyenin herhangi bir arızası durumunda, ürünün klavyesi için yeni bir birim veya yedek parça gönderilecektir. Stok sıkıntısı olması durumunda tam bir geri ödeme yapılır.</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58.99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58.99</v>
      </c>
    </row>
    <row r="10" spans="1:193" ht="48" x14ac:dyDescent="0.2">
      <c r="A10" s="1" t="str">
        <f>IF(ISBLANK(Values!E9),"",IF(Values!$B$37="EU","computercomponent","computer"))</f>
        <v>computercomponent</v>
      </c>
      <c r="B10" s="33" t="str">
        <f>IF(ISBLANK(Values!E9),"",Values!F9)</f>
        <v>Lenovo X240 BL - NOR</v>
      </c>
      <c r="C10" s="29" t="str">
        <f>IF(ISBLANK(Values!E9),"","TellusRem")</f>
        <v>TellusRem</v>
      </c>
      <c r="D10" s="28">
        <f>IF(ISBLANK(Values!E9),"",Values!E9)</f>
        <v>5714401240068</v>
      </c>
      <c r="E10" s="1" t="str">
        <f>IF(ISBLANK(Values!E9),"","EAN")</f>
        <v>EAN</v>
      </c>
      <c r="F10" s="27" t="str">
        <f>IF(ISBLANK(Values!E9),"",IF(Values!J9, SUBSTITUTE(Values!$B$1, "{language}", Values!H9) &amp; " " &amp;Values!$B$3, SUBSTITUTE(Values!$B$2, "{language}", Values!$H9) &amp; " " &amp;Values!$B$3))</f>
        <v>Lenovo Thinkpad için yedek İskandinav – İskandinav arkadan aydınlatmalı klavye X230s X240 X240S X240I X250 X260 X270</v>
      </c>
      <c r="G10" s="29" t="str">
        <f>IF(ISBLANK(Values!E9),"",IF(Values!$B$20="PartialUpdate","","TellusRem"))</f>
        <v/>
      </c>
      <c r="H10" s="1" t="str">
        <f>IF(ISBLANK(Values!E9),"",Values!$B$16)</f>
        <v>computer-keyboards</v>
      </c>
      <c r="I10" s="1" t="str">
        <f>IF(ISBLANK(Values!E9),"","4730574031")</f>
        <v>4730574031</v>
      </c>
      <c r="J10" s="31" t="str">
        <f>IF(ISBLANK(Values!E9),"",Values!F9 )</f>
        <v>Lenovo X240 BL - NOR</v>
      </c>
      <c r="K10" s="27">
        <f>IF(IF(ISBLANK(Values!E9),"",IF(Values!J9, Values!$B$4, Values!$B$5))=0,"",IF(ISBLANK(Values!E9),"",IF(Values!J9, Values!$B$4, Values!$B$5)))</f>
        <v>58.99</v>
      </c>
      <c r="L10" s="27" t="str">
        <f>IF(ISBLANK(Values!E9),"",IF($CO10="DEFAULT", Values!$B$18, ""))</f>
        <v/>
      </c>
      <c r="M10" s="27" t="str">
        <f>IF(ISBLANK(Values!E9),"",Values!$M9)</f>
        <v>https://raw.githubusercontent.com/PatrickVibild/TellusAmazonPictures/master/pictures/Lenovo/X240/BL/NOR/1.jpg</v>
      </c>
      <c r="N10" s="27" t="str">
        <f>IF(ISBLANK(Values!$F9),"",Values!N9)</f>
        <v>https://raw.githubusercontent.com/PatrickVibild/TellusAmazonPictures/master/pictures/Lenovo/X240/BL/NOR/2.jpg</v>
      </c>
      <c r="O10" s="27" t="str">
        <f>IF(ISBLANK(Values!$F9),"",Values!O9)</f>
        <v>https://raw.githubusercontent.com/PatrickVibild/TellusAmazonPictures/master/pictures/Lenovo/X240/BL/NOR/3.jpg</v>
      </c>
      <c r="P10" s="27" t="str">
        <f>IF(ISBLANK(Values!$F9),"",Values!P9)</f>
        <v>https://raw.githubusercontent.com/PatrickVibild/TellusAmazonPictures/master/pictures/Lenovo/X240/BL/NOR/4.jpg</v>
      </c>
      <c r="Q10" s="27" t="str">
        <f>IF(ISBLANK(Values!$F9),"",Values!Q9)</f>
        <v>https://raw.githubusercontent.com/PatrickVibild/TellusAmazonPictures/master/pictures/Lenovo/X240/BL/NOR/5.jpg</v>
      </c>
      <c r="R10" s="27" t="str">
        <f>IF(ISBLANK(Values!$F9),"",Values!R9)</f>
        <v>https://raw.githubusercontent.com/PatrickVibild/TellusAmazonPictures/master/pictures/Lenovo/X240/BL/NOR/6.jpg</v>
      </c>
      <c r="S10" s="27" t="str">
        <f>IF(ISBLANK(Values!$F9),"",Values!S9)</f>
        <v>https://raw.githubusercontent.com/PatrickVibild/TellusAmazonPictures/master/pictures/Lenovo/X240/BL/NOR/7.jpg</v>
      </c>
      <c r="T10" s="27" t="str">
        <f>IF(ISBLANK(Values!$F9),"",Values!T9)</f>
        <v>https://raw.githubusercontent.com/PatrickVibild/TellusAmazonPictures/master/pictures/Lenovo/X240/BL/NOR/8.jpg</v>
      </c>
      <c r="U10" s="27" t="str">
        <f>IF(ISBLANK(Values!$F9),"",Values!U9)</f>
        <v>https://raw.githubusercontent.com/PatrickVibild/TellusAmazonPictures/master/pictures/Lenovo/X240/BL/NOR/9.jpg</v>
      </c>
      <c r="W10" s="29" t="str">
        <f>IF(ISBLANK(Values!E9),"","Child")</f>
        <v>Child</v>
      </c>
      <c r="X10" s="29" t="str">
        <f>IF(ISBLANK(Values!E9),"",Values!$B$13)</f>
        <v>Lenovo X240 parent</v>
      </c>
      <c r="Y10" s="31" t="str">
        <f>IF(ISBLANK(Values!E9),"","Size-Color")</f>
        <v>Size-Color</v>
      </c>
      <c r="Z10" s="29" t="str">
        <f>IF(ISBLANK(Values!E9),"","variation")</f>
        <v>variation</v>
      </c>
      <c r="AA10" s="1" t="str">
        <f>IF(ISBLANK(Values!E9),"",Values!$B$20)</f>
        <v>PartialUpdate</v>
      </c>
      <c r="AB10" s="1" t="str">
        <f>IF(ISBLANK(Values!E9),"",Values!$B$29)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0" s="34" t="str">
        <f>IF(ISBLANK(Values!E9),"",IF(Values!I9,Values!$B$23,Values!$B$33))</f>
        <v>👉 YENİLENDİ: PARA TASARRUFU - Yedek Lenovo dizüstü bilgisayar klavyesi, OEM klavyeleriyle aynı kalitede. TellusRem, 2011'den beri dünyanın Lider klavye distribütörüdür. Mükemmel yedek klavye, değiştirilmesi ve takılması kolaydır.</v>
      </c>
      <c r="AJ10" s="32" t="str">
        <f>IF(ISBLANK(Values!E9),"",Values!$B$24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0" s="1" t="str">
        <f>IF(ISBLANK(Values!E9),"",Values!$B$25)</f>
        <v>♻️ ÇEVRE DOSTU ÜRÜN - Yenilenmiş satın alın, YEŞİL SATIN AL! Yeni bir klavye almaya kıyasla, yenilenmiş klavyelerimizi satın alarak karbondioksiti %80'den fazla azaltın! Klavyeniz için mükemmel OEM yedek parçası.</v>
      </c>
      <c r="AL10" s="1" t="str">
        <f>IF(ISBLANK(Values!E9),"",SUBSTITUTE(SUBSTITUTE(IF(Values!$J9, Values!$B$26, Values!$B$33), "{language}", Values!$H9), "{flag}", INDEX(options!$E$1:$E$20, Values!$V9)))</f>
        <v>👉 LAYOUT – 🇸🇪 🇫🇮 🇳🇴 🇩🇰 İskandinav – İskandinav arkadan aydınlatmalı.</v>
      </c>
      <c r="AM10" s="1" t="str">
        <f>SUBSTITUTE(IF(ISBLANK(Values!E9),"",Values!$B$27),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0" s="27" t="str">
        <f>IF(ISBLANK(Values!E9),"",Values!H9)</f>
        <v>İskandinav – İskandinav</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0" s="1" t="str">
        <f>IF(ISBLANK(Values!E9),"","No")</f>
        <v>No</v>
      </c>
      <c r="DA10" s="1" t="str">
        <f>IF(ISBLANK(Values!E9),"","No")</f>
        <v>No</v>
      </c>
      <c r="DO10" s="1" t="str">
        <f>IF(ISBLANK(Values!E9),"","Parts")</f>
        <v>Parts</v>
      </c>
      <c r="DP10" s="1" t="str">
        <f>IF(ISBLANK(Values!E9),"",Values!$B$31)</f>
        <v>Teslimat tarihinden sonra 6 ay garanti. Klavyenin herhangi bir arızası durumunda, ürünün klavyesi için yeni bir birim veya yedek parça gönderilecektir. Stok sıkıntısı olması durumunda tam bir geri ödeme yapılır.</v>
      </c>
      <c r="DY10" t="str">
        <f>IF(ISBLANK(Values!$E9), "", "not_applicable")</f>
        <v>not_applicable</v>
      </c>
      <c r="EI10" s="1" t="str">
        <f>IF(ISBLANK(Values!E9),"",Values!$B$31)</f>
        <v>Teslimat tarihinden sonra 6 ay garanti. Klavyenin herhangi bir arızası durumunda, ürünün klavyesi için yeni bir birim veya yedek parça gönderilecektir. Stok sıkıntısı olması durumunda tam bir geri ödeme yapılır.</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58.99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58.99</v>
      </c>
    </row>
    <row r="11" spans="1:193" ht="48" x14ac:dyDescent="0.2">
      <c r="A11" s="1" t="str">
        <f>IF(ISBLANK(Values!E10),"",IF(Values!$B$37="EU","computercomponent","computer"))</f>
        <v>computercomponent</v>
      </c>
      <c r="B11" s="33" t="str">
        <f>IF(ISBLANK(Values!E10),"",Values!F10)</f>
        <v>Lenovo X240 - BE</v>
      </c>
      <c r="C11" s="29" t="str">
        <f>IF(ISBLANK(Values!E10),"","TellusRem")</f>
        <v>TellusRem</v>
      </c>
      <c r="D11" s="28">
        <f>IF(ISBLANK(Values!E10),"",Values!E10)</f>
        <v>5714401240075</v>
      </c>
      <c r="E11" s="1" t="str">
        <f>IF(ISBLANK(Values!E10),"","EAN")</f>
        <v>EAN</v>
      </c>
      <c r="F11" s="27" t="str">
        <f>IF(ISBLANK(Values!E10),"",IF(Values!J10, SUBSTITUTE(Values!$B$1, "{language}", Values!H10) &amp; " " &amp;Values!$B$3, SUBSTITUTE(Values!$B$2, "{language}", Values!$H10) &amp; " " &amp;Values!$B$3))</f>
        <v>Lenovo Thinkpad için yedek Belçikalı arkadan aydınlatmalı klavye X230s X240 X240S X240I X250 X260 X270</v>
      </c>
      <c r="G11" s="29" t="str">
        <f>IF(ISBLANK(Values!E10),"",IF(Values!$B$20="PartialUpdate","","TellusRem"))</f>
        <v/>
      </c>
      <c r="H11" s="1" t="str">
        <f>IF(ISBLANK(Values!E10),"",Values!$B$16)</f>
        <v>computer-keyboards</v>
      </c>
      <c r="I11" s="1" t="str">
        <f>IF(ISBLANK(Values!E10),"","4730574031")</f>
        <v>4730574031</v>
      </c>
      <c r="J11" s="31" t="str">
        <f>IF(ISBLANK(Values!E10),"",Values!F10 )</f>
        <v>Lenovo X240 - BE</v>
      </c>
      <c r="K11" s="27">
        <f>IF(IF(ISBLANK(Values!E10),"",IF(Values!J10, Values!$B$4, Values!$B$5))=0,"",IF(ISBLANK(Values!E10),"",IF(Values!J10, Values!$B$4, Values!$B$5)))</f>
        <v>58.99</v>
      </c>
      <c r="L11" s="27">
        <f>IF(ISBLANK(Values!E10),"",IF($CO11="DEFAULT", Values!$B$18, ""))</f>
        <v>5</v>
      </c>
      <c r="M11" s="27" t="str">
        <f>IF(ISBLANK(Values!E10),"",Values!$M10)</f>
        <v>https://download.lenovo.com/Images/Parts/04Y0906/04Y0906_A.jpg</v>
      </c>
      <c r="N11" s="27" t="str">
        <f>IF(ISBLANK(Values!$F10),"",Values!N10)</f>
        <v>https://download.lenovo.com/Images/Parts/04Y0906/04Y0906_B.jpg</v>
      </c>
      <c r="O11" s="27" t="str">
        <f>IF(ISBLANK(Values!$F10),"",Values!O10)</f>
        <v>https://download.lenovo.com/Images/Parts/04Y0906/04Y0906_details.jpg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X240 parent</v>
      </c>
      <c r="Y11" s="31" t="str">
        <f>IF(ISBLANK(Values!E10),"","Size-Color")</f>
        <v>Size-Color</v>
      </c>
      <c r="Z11" s="29" t="str">
        <f>IF(ISBLANK(Values!E10),"","variation")</f>
        <v>variation</v>
      </c>
      <c r="AA11" s="1" t="str">
        <f>IF(ISBLANK(Values!E10),"",Values!$B$20)</f>
        <v>PartialUpdate</v>
      </c>
      <c r="AB11" s="1" t="str">
        <f>IF(ISBLANK(Values!E10),"",Values!$B$29)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1" s="34" t="str">
        <f>IF(ISBLANK(Values!E10),"",IF(Values!I10,Values!$B$23,Values!$B$33))</f>
        <v>👉 YENİLENDİ: PARA TASARRUFU - Yedek Lenovo dizüstü bilgisayar klavyesi, OEM klavyeleriyle aynı kalitede. TellusRem, 2011'den beri dünyanın Lider klavye distribütörüdür. Mükemmel yedek klavye, değiştirilmesi ve takılması kolaydır.</v>
      </c>
      <c r="AJ11" s="32" t="str">
        <f>IF(ISBLANK(Values!E10),"",Values!$B$24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1" s="1" t="str">
        <f>IF(ISBLANK(Values!E10),"",Values!$B$25)</f>
        <v>♻️ ÇEVRE DOSTU ÜRÜN - Yenilenmiş satın alın, YEŞİL SATIN AL! Yeni bir klavye almaya kıyasla, yenilenmiş klavyelerimizi satın alarak karbondioksiti %80'den fazla azaltın! Klavyeniz için mükemmel OEM yedek parçası.</v>
      </c>
      <c r="AL11" s="1" t="str">
        <f>IF(ISBLANK(Values!E10),"",SUBSTITUTE(SUBSTITUTE(IF(Values!$J10, Values!$B$26, Values!$B$33), "{language}", Values!$H10), "{flag}", INDEX(options!$E$1:$E$20, Values!$V10)))</f>
        <v>👉 LAYOUT – 🇧🇪 Belçikalı arkadan aydınlatmalı.</v>
      </c>
      <c r="AM11" s="1" t="str">
        <f>SUBSTITUTE(IF(ISBLANK(Values!E10),"",Values!$B$27),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1" s="27" t="str">
        <f>IF(ISBLANK(Values!E10),"",Values!H10)</f>
        <v>Belçikalı</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1" s="1" t="str">
        <f>IF(ISBLANK(Values!E10),"","No")</f>
        <v>No</v>
      </c>
      <c r="DA11" s="1" t="str">
        <f>IF(ISBLANK(Values!E10),"","No")</f>
        <v>No</v>
      </c>
      <c r="DO11" s="1" t="str">
        <f>IF(ISBLANK(Values!E10),"","Parts")</f>
        <v>Parts</v>
      </c>
      <c r="DP11" s="1" t="str">
        <f>IF(ISBLANK(Values!E10),"",Values!$B$31)</f>
        <v>Teslimat tarihinden sonra 6 ay garanti. Klavyenin herhangi bir arızası durumunda, ürünün klavyesi için yeni bir birim veya yedek parça gönderilecektir. Stok sıkıntısı olması durumunda tam bir geri ödeme yapılır.</v>
      </c>
      <c r="DY11" t="str">
        <f>IF(ISBLANK(Values!$E10), "", "not_applicable")</f>
        <v>not_applicable</v>
      </c>
      <c r="EI11" s="1" t="str">
        <f>IF(ISBLANK(Values!E10),"",Values!$B$31)</f>
        <v>Teslimat tarihinden sonra 6 ay garanti. Klavyenin herhangi bir arızası durumunda, ürünün klavyesi için yeni bir birim veya yedek parça gönderilecektir. Stok sıkıntısı olması durumunda tam bir geri ödeme yapılır.</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58.99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58.99</v>
      </c>
    </row>
    <row r="12" spans="1:193" ht="48" x14ac:dyDescent="0.2">
      <c r="A12" s="1" t="str">
        <f>IF(ISBLANK(Values!E11),"",IF(Values!$B$37="EU","computercomponent","computer"))</f>
        <v>computercomponent</v>
      </c>
      <c r="B12" s="33" t="str">
        <f>IF(ISBLANK(Values!E11),"",Values!F11)</f>
        <v>Lenovo X240 BL - BG</v>
      </c>
      <c r="C12" s="29" t="str">
        <f>IF(ISBLANK(Values!E11),"","TellusRem")</f>
        <v>TellusRem</v>
      </c>
      <c r="D12" s="28">
        <f>IF(ISBLANK(Values!E11),"",Values!E11)</f>
        <v>5714401240082</v>
      </c>
      <c r="E12" s="1" t="str">
        <f>IF(ISBLANK(Values!E11),"","EAN")</f>
        <v>EAN</v>
      </c>
      <c r="F12" s="27" t="str">
        <f>IF(ISBLANK(Values!E11),"",IF(Values!J11, SUBSTITUTE(Values!$B$1, "{language}", Values!H11) &amp; " " &amp;Values!$B$3, SUBSTITUTE(Values!$B$2, "{language}", Values!$H11) &amp; " " &amp;Values!$B$3))</f>
        <v>Lenovo Thinkpad için yedek Bulgarca arkadan aydınlatmalı klavye X230s X240 X240S X240I X250 X260 X270</v>
      </c>
      <c r="G12" s="29" t="str">
        <f>IF(ISBLANK(Values!E11),"",IF(Values!$B$20="PartialUpdate","","TellusRem"))</f>
        <v/>
      </c>
      <c r="H12" s="1" t="str">
        <f>IF(ISBLANK(Values!E11),"",Values!$B$16)</f>
        <v>computer-keyboards</v>
      </c>
      <c r="I12" s="1" t="str">
        <f>IF(ISBLANK(Values!E11),"","4730574031")</f>
        <v>4730574031</v>
      </c>
      <c r="J12" s="31" t="str">
        <f>IF(ISBLANK(Values!E11),"",Values!F11 )</f>
        <v>Lenovo X240 BL - BG</v>
      </c>
      <c r="K12" s="27">
        <f>IF(IF(ISBLANK(Values!E11),"",IF(Values!J11, Values!$B$4, Values!$B$5))=0,"",IF(ISBLANK(Values!E11),"",IF(Values!J11, Values!$B$4, Values!$B$5)))</f>
        <v>58.99</v>
      </c>
      <c r="L12" s="27">
        <f>IF(ISBLANK(Values!E11),"",IF($CO12="DEFAULT", Values!$B$18, ""))</f>
        <v>5</v>
      </c>
      <c r="M12" s="27" t="str">
        <f>IF(ISBLANK(Values!E11),"",Values!$M11)</f>
        <v>https://download.lenovo.com/Images/Parts/04X0222/04X0222_A.jpg</v>
      </c>
      <c r="N12" s="27" t="str">
        <f>IF(ISBLANK(Values!$F11),"",Values!N11)</f>
        <v>https://download.lenovo.com/Images/Parts/04X0222/04X0222_B.jpg</v>
      </c>
      <c r="O12" s="27" t="str">
        <f>IF(ISBLANK(Values!$F11),"",Values!O11)</f>
        <v>https://download.lenovo.com/Images/Parts/04X0222/04X0222_details.jpg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X240 parent</v>
      </c>
      <c r="Y12" s="31" t="str">
        <f>IF(ISBLANK(Values!E11),"","Size-Color")</f>
        <v>Size-Color</v>
      </c>
      <c r="Z12" s="29" t="str">
        <f>IF(ISBLANK(Values!E11),"","variation")</f>
        <v>variation</v>
      </c>
      <c r="AA12" s="1" t="str">
        <f>IF(ISBLANK(Values!E11),"",Values!$B$20)</f>
        <v>PartialUpdate</v>
      </c>
      <c r="AB12" s="1" t="str">
        <f>IF(ISBLANK(Values!E11),"",Values!$B$29)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2" s="34" t="str">
        <f>IF(ISBLANK(Values!E11),"",IF(Values!I11,Values!$B$23,Values!$B$33))</f>
        <v>👉 YENİLENDİ: PARA TASARRUFU - Yedek Lenovo dizüstü bilgisayar klavyesi, OEM klavyeleriyle aynı kalitede. TellusRem, 2011'den beri dünyanın Lider klavye distribütörüdür. Mükemmel yedek klavye, değiştirilmesi ve takılması kolaydır.</v>
      </c>
      <c r="AJ12" s="32" t="str">
        <f>IF(ISBLANK(Values!E11),"",Values!$B$24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2" s="1" t="str">
        <f>IF(ISBLANK(Values!E11),"",Values!$B$25)</f>
        <v>♻️ ÇEVRE DOSTU ÜRÜN - Yenilenmiş satın alın, YEŞİL SATIN AL! Yeni bir klavye almaya kıyasla, yenilenmiş klavyelerimizi satın alarak karbondioksiti %80'den fazla azaltın! Klavyeniz için mükemmel OEM yedek parçası.</v>
      </c>
      <c r="AL12" s="1" t="str">
        <f>IF(ISBLANK(Values!E11),"",SUBSTITUTE(SUBSTITUTE(IF(Values!$J11, Values!$B$26, Values!$B$33), "{language}", Values!$H11), "{flag}", INDEX(options!$E$1:$E$20, Values!$V11)))</f>
        <v>👉 LAYOUT – 🇧🇬 Bulgarca arkadan aydınlatmalı.</v>
      </c>
      <c r="AM12" s="1" t="str">
        <f>SUBSTITUTE(IF(ISBLANK(Values!E11),"",Values!$B$27),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2" s="27" t="str">
        <f>IF(ISBLANK(Values!E11),"",Values!H11)</f>
        <v>Bulgarca</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2" s="1" t="str">
        <f>IF(ISBLANK(Values!E11),"","No")</f>
        <v>No</v>
      </c>
      <c r="DA12" s="1" t="str">
        <f>IF(ISBLANK(Values!E11),"","No")</f>
        <v>No</v>
      </c>
      <c r="DO12" s="1" t="str">
        <f>IF(ISBLANK(Values!E11),"","Parts")</f>
        <v>Parts</v>
      </c>
      <c r="DP12" s="1" t="str">
        <f>IF(ISBLANK(Values!E11),"",Values!$B$31)</f>
        <v>Teslimat tarihinden sonra 6 ay garanti. Klavyenin herhangi bir arızası durumunda, ürünün klavyesi için yeni bir birim veya yedek parça gönderilecektir. Stok sıkıntısı olması durumunda tam bir geri ödeme yapılır.</v>
      </c>
      <c r="DY12" t="str">
        <f>IF(ISBLANK(Values!$E11), "", "not_applicable")</f>
        <v>not_applicable</v>
      </c>
      <c r="EI12" s="1" t="str">
        <f>IF(ISBLANK(Values!E11),"",Values!$B$31)</f>
        <v>Teslimat tarihinden sonra 6 ay garanti. Klavyenin herhangi bir arızası durumunda, ürünün klavyesi için yeni bir birim veya yedek parça gönderilecektir. Stok sıkıntısı olması durumunda tam bir geri ödeme yapılır.</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58.99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58.99</v>
      </c>
    </row>
    <row r="13" spans="1:193" ht="48" x14ac:dyDescent="0.2">
      <c r="A13" s="1" t="str">
        <f>IF(ISBLANK(Values!E12),"",IF(Values!$B$37="EU","computercomponent","computer"))</f>
        <v>computercomponent</v>
      </c>
      <c r="B13" s="33" t="str">
        <f>IF(ISBLANK(Values!E12),"",Values!F12)</f>
        <v>Lenovo X240 BL - CZ</v>
      </c>
      <c r="C13" s="29" t="str">
        <f>IF(ISBLANK(Values!E12),"","TellusRem")</f>
        <v>TellusRem</v>
      </c>
      <c r="D13" s="28">
        <f>IF(ISBLANK(Values!E12),"",Values!E12)</f>
        <v>5714401240099</v>
      </c>
      <c r="E13" s="1" t="str">
        <f>IF(ISBLANK(Values!E12),"","EAN")</f>
        <v>EAN</v>
      </c>
      <c r="F13" s="27" t="str">
        <f>IF(ISBLANK(Values!E12),"",IF(Values!J12, SUBSTITUTE(Values!$B$1, "{language}", Values!H12) &amp; " " &amp;Values!$B$3, SUBSTITUTE(Values!$B$2, "{language}", Values!$H12) &amp; " " &amp;Values!$B$3))</f>
        <v>Lenovo Thinkpad için yedek Çek arkadan aydınlatmalı klavye X230s X240 X240S X240I X250 X260 X270</v>
      </c>
      <c r="G13" s="29" t="str">
        <f>IF(ISBLANK(Values!E12),"",IF(Values!$B$20="PartialUpdate","","TellusRem"))</f>
        <v/>
      </c>
      <c r="H13" s="1" t="str">
        <f>IF(ISBLANK(Values!E12),"",Values!$B$16)</f>
        <v>computer-keyboards</v>
      </c>
      <c r="I13" s="1" t="str">
        <f>IF(ISBLANK(Values!E12),"","4730574031")</f>
        <v>4730574031</v>
      </c>
      <c r="J13" s="31" t="str">
        <f>IF(ISBLANK(Values!E12),"",Values!F12 )</f>
        <v>Lenovo X240 BL - CZ</v>
      </c>
      <c r="K13" s="27">
        <f>IF(IF(ISBLANK(Values!E12),"",IF(Values!J12, Values!$B$4, Values!$B$5))=0,"",IF(ISBLANK(Values!E12),"",IF(Values!J12, Values!$B$4, Values!$B$5)))</f>
        <v>58.99</v>
      </c>
      <c r="L13" s="27">
        <f>IF(ISBLANK(Values!E12),"",IF($CO13="DEFAULT", Values!$B$18, ""))</f>
        <v>5</v>
      </c>
      <c r="M13" s="27" t="str">
        <f>IF(ISBLANK(Values!E12),"",Values!$M12)</f>
        <v>https://download.lenovo.com/Images/Parts/01AV508/01AV508_A.jpg</v>
      </c>
      <c r="N13" s="27" t="str">
        <f>IF(ISBLANK(Values!$F12),"",Values!N12)</f>
        <v>https://download.lenovo.com/Images/Parts/01AV508/01AV508_B.jpg</v>
      </c>
      <c r="O13" s="27" t="str">
        <f>IF(ISBLANK(Values!$F12),"",Values!O12)</f>
        <v>https://download.lenovo.com/Images/Parts/01AV508/01AV508_details.jpg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X240 parent</v>
      </c>
      <c r="Y13" s="31" t="str">
        <f>IF(ISBLANK(Values!E12),"","Size-Color")</f>
        <v>Size-Color</v>
      </c>
      <c r="Z13" s="29" t="str">
        <f>IF(ISBLANK(Values!E12),"","variation")</f>
        <v>variation</v>
      </c>
      <c r="AA13" s="1" t="str">
        <f>IF(ISBLANK(Values!E12),"",Values!$B$20)</f>
        <v>PartialUpdate</v>
      </c>
      <c r="AB13" s="1" t="str">
        <f>IF(ISBLANK(Values!E12),"",Values!$B$29)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3" s="34" t="str">
        <f>IF(ISBLANK(Values!E12),"",IF(Values!I12,Values!$B$23,Values!$B$33))</f>
        <v>👉 YENİLENDİ: PARA TASARRUFU - Yedek Lenovo dizüstü bilgisayar klavyesi, OEM klavyeleriyle aynı kalitede. TellusRem, 2011'den beri dünyanın Lider klavye distribütörüdür. Mükemmel yedek klavye, değiştirilmesi ve takılması kolaydır.</v>
      </c>
      <c r="AJ13" s="32" t="str">
        <f>IF(ISBLANK(Values!E12),"",Values!$B$24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3" s="1" t="str">
        <f>IF(ISBLANK(Values!E12),"",Values!$B$25)</f>
        <v>♻️ ÇEVRE DOSTU ÜRÜN - Yenilenmiş satın alın, YEŞİL SATIN AL! Yeni bir klavye almaya kıyasla, yenilenmiş klavyelerimizi satın alarak karbondioksiti %80'den fazla azaltın! Klavyeniz için mükemmel OEM yedek parçası.</v>
      </c>
      <c r="AL13" s="1" t="str">
        <f>IF(ISBLANK(Values!E12),"",SUBSTITUTE(SUBSTITUTE(IF(Values!$J12, Values!$B$26, Values!$B$33), "{language}", Values!$H12), "{flag}", INDEX(options!$E$1:$E$20, Values!$V12)))</f>
        <v>👉 LAYOUT – 🇨🇿 Çek arkadan aydınlatmalı.</v>
      </c>
      <c r="AM13" s="1" t="str">
        <f>SUBSTITUTE(IF(ISBLANK(Values!E12),"",Values!$B$27),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3" s="27" t="str">
        <f>IF(ISBLANK(Values!E12),"",Values!H12)</f>
        <v>Çek</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3" s="1" t="str">
        <f>IF(ISBLANK(Values!E12),"","No")</f>
        <v>No</v>
      </c>
      <c r="DA13" s="1" t="str">
        <f>IF(ISBLANK(Values!E12),"","No")</f>
        <v>No</v>
      </c>
      <c r="DO13" s="1" t="str">
        <f>IF(ISBLANK(Values!E12),"","Parts")</f>
        <v>Parts</v>
      </c>
      <c r="DP13" s="1" t="str">
        <f>IF(ISBLANK(Values!E12),"",Values!$B$31)</f>
        <v>Teslimat tarihinden sonra 6 ay garanti. Klavyenin herhangi bir arızası durumunda, ürünün klavyesi için yeni bir birim veya yedek parça gönderilecektir. Stok sıkıntısı olması durumunda tam bir geri ödeme yapılır.</v>
      </c>
      <c r="DY13" t="str">
        <f>IF(ISBLANK(Values!$E12), "", "not_applicable")</f>
        <v>not_applicable</v>
      </c>
      <c r="EI13" s="1" t="str">
        <f>IF(ISBLANK(Values!E12),"",Values!$B$31)</f>
        <v>Teslimat tarihinden sonra 6 ay garanti. Klavyenin herhangi bir arızası durumunda, ürünün klavyesi için yeni bir birim veya yedek parça gönderilecektir. Stok sıkıntısı olması durumunda tam bir geri ödeme yapılır.</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58.99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58.99</v>
      </c>
    </row>
    <row r="14" spans="1:193" ht="48" x14ac:dyDescent="0.2">
      <c r="A14" s="1" t="str">
        <f>IF(ISBLANK(Values!E13),"",IF(Values!$B$37="EU","computercomponent","computer"))</f>
        <v>computercomponent</v>
      </c>
      <c r="B14" s="33" t="str">
        <f>IF(ISBLANK(Values!E13),"",Values!F13)</f>
        <v>Lenovo X240 BL - DK</v>
      </c>
      <c r="C14" s="29" t="str">
        <f>IF(ISBLANK(Values!E13),"","TellusRem")</f>
        <v>TellusRem</v>
      </c>
      <c r="D14" s="28">
        <f>IF(ISBLANK(Values!E13),"",Values!E13)</f>
        <v>5714401240105</v>
      </c>
      <c r="E14" s="1" t="str">
        <f>IF(ISBLANK(Values!E13),"","EAN")</f>
        <v>EAN</v>
      </c>
      <c r="F14" s="27" t="str">
        <f>IF(ISBLANK(Values!E13),"",IF(Values!J13, SUBSTITUTE(Values!$B$1, "{language}", Values!H13) &amp; " " &amp;Values!$B$3, SUBSTITUTE(Values!$B$2, "{language}", Values!$H13) &amp; " " &amp;Values!$B$3))</f>
        <v>Lenovo Thinkpad için yedek Danimarkalı arkadan aydınlatmalı klavye X230s X240 X240S X240I X250 X260 X270</v>
      </c>
      <c r="G14" s="29" t="str">
        <f>IF(ISBLANK(Values!E13),"",IF(Values!$B$20="PartialUpdate","","TellusRem"))</f>
        <v/>
      </c>
      <c r="H14" s="1" t="str">
        <f>IF(ISBLANK(Values!E13),"",Values!$B$16)</f>
        <v>computer-keyboards</v>
      </c>
      <c r="I14" s="1" t="str">
        <f>IF(ISBLANK(Values!E13),"","4730574031")</f>
        <v>4730574031</v>
      </c>
      <c r="J14" s="31" t="str">
        <f>IF(ISBLANK(Values!E13),"",Values!F13 )</f>
        <v>Lenovo X240 BL - DK</v>
      </c>
      <c r="K14" s="27">
        <f>IF(IF(ISBLANK(Values!E13),"",IF(Values!J13, Values!$B$4, Values!$B$5))=0,"",IF(ISBLANK(Values!E13),"",IF(Values!J13, Values!$B$4, Values!$B$5)))</f>
        <v>58.99</v>
      </c>
      <c r="L14" s="27">
        <f>IF(ISBLANK(Values!E13),"",IF($CO14="DEFAULT", Values!$B$18, ""))</f>
        <v>5</v>
      </c>
      <c r="M14" s="27" t="str">
        <f>IF(ISBLANK(Values!E13),"",Values!$M13)</f>
        <v>https://download.lenovo.com/Images/Parts/04X0224/04X0224_A.jpg</v>
      </c>
      <c r="N14" s="27" t="str">
        <f>IF(ISBLANK(Values!$F13),"",Values!N13)</f>
        <v>https://download.lenovo.com/Images/Parts/04X0224/04X0224_B.jpg</v>
      </c>
      <c r="O14" s="27" t="str">
        <f>IF(ISBLANK(Values!$F13),"",Values!O13)</f>
        <v>https://download.lenovo.com/Images/Parts/04X0224/04X0224_details.jpg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X240 parent</v>
      </c>
      <c r="Y14" s="31" t="str">
        <f>IF(ISBLANK(Values!E13),"","Size-Color")</f>
        <v>Size-Color</v>
      </c>
      <c r="Z14" s="29" t="str">
        <f>IF(ISBLANK(Values!E13),"","variation")</f>
        <v>variation</v>
      </c>
      <c r="AA14" s="1" t="str">
        <f>IF(ISBLANK(Values!E13),"",Values!$B$20)</f>
        <v>PartialUpdate</v>
      </c>
      <c r="AB14" s="1" t="str">
        <f>IF(ISBLANK(Values!E13),"",Values!$B$29)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4" s="34" t="str">
        <f>IF(ISBLANK(Values!E13),"",IF(Values!I13,Values!$B$23,Values!$B$33))</f>
        <v>👉 YENİLENDİ: PARA TASARRUFU - Yedek Lenovo dizüstü bilgisayar klavyesi, OEM klavyeleriyle aynı kalitede. TellusRem, 2011'den beri dünyanın Lider klavye distribütörüdür. Mükemmel yedek klavye, değiştirilmesi ve takılması kolaydır.</v>
      </c>
      <c r="AJ14" s="32" t="str">
        <f>IF(ISBLANK(Values!E13),"",Values!$B$24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4" s="1" t="str">
        <f>IF(ISBLANK(Values!E13),"",Values!$B$25)</f>
        <v>♻️ ÇEVRE DOSTU ÜRÜN - Yenilenmiş satın alın, YEŞİL SATIN AL! Yeni bir klavye almaya kıyasla, yenilenmiş klavyelerimizi satın alarak karbondioksiti %80'den fazla azaltın! Klavyeniz için mükemmel OEM yedek parçası.</v>
      </c>
      <c r="AL14" s="1" t="str">
        <f>IF(ISBLANK(Values!E13),"",SUBSTITUTE(SUBSTITUTE(IF(Values!$J13, Values!$B$26, Values!$B$33), "{language}", Values!$H13), "{flag}", INDEX(options!$E$1:$E$20, Values!$V13)))</f>
        <v>👉 LAYOUT – 🇩🇰 Danimarkalı arkadan aydınlatmalı.</v>
      </c>
      <c r="AM14" s="1" t="str">
        <f>SUBSTITUTE(IF(ISBLANK(Values!E13),"",Values!$B$27),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4" s="27" t="str">
        <f>IF(ISBLANK(Values!E13),"",Values!H13)</f>
        <v>Danimarkalı</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4" s="1" t="str">
        <f>IF(ISBLANK(Values!E13),"","No")</f>
        <v>No</v>
      </c>
      <c r="DA14" s="1" t="str">
        <f>IF(ISBLANK(Values!E13),"","No")</f>
        <v>No</v>
      </c>
      <c r="DO14" s="1" t="str">
        <f>IF(ISBLANK(Values!E13),"","Parts")</f>
        <v>Parts</v>
      </c>
      <c r="DP14" s="1" t="str">
        <f>IF(ISBLANK(Values!E13),"",Values!$B$31)</f>
        <v>Teslimat tarihinden sonra 6 ay garanti. Klavyenin herhangi bir arızası durumunda, ürünün klavyesi için yeni bir birim veya yedek parça gönderilecektir. Stok sıkıntısı olması durumunda tam bir geri ödeme yapılır.</v>
      </c>
      <c r="DY14" t="str">
        <f>IF(ISBLANK(Values!$E13), "", "not_applicable")</f>
        <v>not_applicable</v>
      </c>
      <c r="EI14" s="1" t="str">
        <f>IF(ISBLANK(Values!E13),"",Values!$B$31)</f>
        <v>Teslimat tarihinden sonra 6 ay garanti. Klavyenin herhangi bir arızası durumunda, ürünün klavyesi için yeni bir birim veya yedek parça gönderilecektir. Stok sıkıntısı olması durumunda tam bir geri ödeme yapılır.</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58.99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58.99</v>
      </c>
    </row>
    <row r="15" spans="1:193" ht="48" x14ac:dyDescent="0.2">
      <c r="A15" s="1" t="str">
        <f>IF(ISBLANK(Values!E14),"",IF(Values!$B$37="EU","computercomponent","computer"))</f>
        <v>computercomponent</v>
      </c>
      <c r="B15" s="33" t="str">
        <f>IF(ISBLANK(Values!E14),"",Values!F14)</f>
        <v>Lenovo X240 BL - HU</v>
      </c>
      <c r="C15" s="29" t="str">
        <f>IF(ISBLANK(Values!E14),"","TellusRem")</f>
        <v>TellusRem</v>
      </c>
      <c r="D15" s="28">
        <f>IF(ISBLANK(Values!E14),"",Values!E14)</f>
        <v>5714401240112</v>
      </c>
      <c r="E15" s="1" t="str">
        <f>IF(ISBLANK(Values!E14),"","EAN")</f>
        <v>EAN</v>
      </c>
      <c r="F15" s="27" t="str">
        <f>IF(ISBLANK(Values!E14),"",IF(Values!J14, SUBSTITUTE(Values!$B$1, "{language}", Values!H14) &amp; " " &amp;Values!$B$3, SUBSTITUTE(Values!$B$2, "{language}", Values!$H14) &amp; " " &amp;Values!$B$3))</f>
        <v>Lenovo Thinkpad için yedek Macarca arkadan aydınlatmalı klavye X230s X240 X240S X240I X250 X260 X270</v>
      </c>
      <c r="G15" s="29" t="str">
        <f>IF(ISBLANK(Values!E14),"",IF(Values!$B$20="PartialUpdate","","TellusRem"))</f>
        <v/>
      </c>
      <c r="H15" s="1" t="str">
        <f>IF(ISBLANK(Values!E14),"",Values!$B$16)</f>
        <v>computer-keyboards</v>
      </c>
      <c r="I15" s="1" t="str">
        <f>IF(ISBLANK(Values!E14),"","4730574031")</f>
        <v>4730574031</v>
      </c>
      <c r="J15" s="31" t="str">
        <f>IF(ISBLANK(Values!E14),"",Values!F14 )</f>
        <v>Lenovo X240 BL - HU</v>
      </c>
      <c r="K15" s="27">
        <f>IF(IF(ISBLANK(Values!E14),"",IF(Values!J14, Values!$B$4, Values!$B$5))=0,"",IF(ISBLANK(Values!E14),"",IF(Values!J14, Values!$B$4, Values!$B$5)))</f>
        <v>58.99</v>
      </c>
      <c r="L15" s="27">
        <f>IF(ISBLANK(Values!E14),"",IF($CO15="DEFAULT", Values!$B$18, ""))</f>
        <v>5</v>
      </c>
      <c r="M15" s="27" t="str">
        <f>IF(ISBLANK(Values!E14),"",Values!$M14)</f>
        <v>https://download.lenovo.com/Images/Parts/04X0230/04X0230_A.jpg</v>
      </c>
      <c r="N15" s="27" t="str">
        <f>IF(ISBLANK(Values!$F14),"",Values!N14)</f>
        <v>https://download.lenovo.com/Images/Parts/04X0230/04X0230_B.jpg</v>
      </c>
      <c r="O15" s="27" t="str">
        <f>IF(ISBLANK(Values!$F14),"",Values!O14)</f>
        <v>https://download.lenovo.com/Images/Parts/04X0230/04X0230_details.jpg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X240 parent</v>
      </c>
      <c r="Y15" s="31" t="str">
        <f>IF(ISBLANK(Values!E14),"","Size-Color")</f>
        <v>Size-Color</v>
      </c>
      <c r="Z15" s="29" t="str">
        <f>IF(ISBLANK(Values!E14),"","variation")</f>
        <v>variation</v>
      </c>
      <c r="AA15" s="1" t="str">
        <f>IF(ISBLANK(Values!E14),"",Values!$B$20)</f>
        <v>PartialUpdate</v>
      </c>
      <c r="AB15" s="1" t="str">
        <f>IF(ISBLANK(Values!E14),"",Values!$B$29)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5" s="34" t="str">
        <f>IF(ISBLANK(Values!E14),"",IF(Values!I14,Values!$B$23,Values!$B$33))</f>
        <v>👉 YENİLENDİ: PARA TASARRUFU - Yedek Lenovo dizüstü bilgisayar klavyesi, OEM klavyeleriyle aynı kalitede. TellusRem, 2011'den beri dünyanın Lider klavye distribütörüdür. Mükemmel yedek klavye, değiştirilmesi ve takılması kolaydır.</v>
      </c>
      <c r="AJ15" s="32" t="str">
        <f>IF(ISBLANK(Values!E14),"",Values!$B$24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5" s="1" t="str">
        <f>IF(ISBLANK(Values!E14),"",Values!$B$25)</f>
        <v>♻️ ÇEVRE DOSTU ÜRÜN - Yenilenmiş satın alın, YEŞİL SATIN AL! Yeni bir klavye almaya kıyasla, yenilenmiş klavyelerimizi satın alarak karbondioksiti %80'den fazla azaltın! Klavyeniz için mükemmel OEM yedek parçası.</v>
      </c>
      <c r="AL15" s="1" t="str">
        <f>IF(ISBLANK(Values!E14),"",SUBSTITUTE(SUBSTITUTE(IF(Values!$J14, Values!$B$26, Values!$B$33), "{language}", Values!$H14), "{flag}", INDEX(options!$E$1:$E$20, Values!$V14)))</f>
        <v>👉 LAYOUT – 🇭🇺 Macarca arkadan aydınlatmalı.</v>
      </c>
      <c r="AM15" s="1" t="str">
        <f>SUBSTITUTE(IF(ISBLANK(Values!E14),"",Values!$B$27),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5" s="27" t="str">
        <f>IF(ISBLANK(Values!E14),"",Values!H14)</f>
        <v>Macarca</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5" s="1" t="str">
        <f>IF(ISBLANK(Values!E14),"","No")</f>
        <v>No</v>
      </c>
      <c r="DA15" s="1" t="str">
        <f>IF(ISBLANK(Values!E14),"","No")</f>
        <v>No</v>
      </c>
      <c r="DO15" s="1" t="str">
        <f>IF(ISBLANK(Values!E14),"","Parts")</f>
        <v>Parts</v>
      </c>
      <c r="DP15" s="1" t="str">
        <f>IF(ISBLANK(Values!E14),"",Values!$B$31)</f>
        <v>Teslimat tarihinden sonra 6 ay garanti. Klavyenin herhangi bir arızası durumunda, ürünün klavyesi için yeni bir birim veya yedek parça gönderilecektir. Stok sıkıntısı olması durumunda tam bir geri ödeme yapılır.</v>
      </c>
      <c r="DY15" t="str">
        <f>IF(ISBLANK(Values!$E14), "", "not_applicable")</f>
        <v>not_applicable</v>
      </c>
      <c r="EI15" s="1" t="str">
        <f>IF(ISBLANK(Values!E14),"",Values!$B$31)</f>
        <v>Teslimat tarihinden sonra 6 ay garanti. Klavyenin herhangi bir arızası durumunda, ürünün klavyesi için yeni bir birim veya yedek parça gönderilecektir. Stok sıkıntısı olması durumunda tam bir geri ödeme yapılır.</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58.99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58.99</v>
      </c>
    </row>
    <row r="16" spans="1:193" ht="48" x14ac:dyDescent="0.2">
      <c r="A16" s="1" t="str">
        <f>IF(ISBLANK(Values!E15),"",IF(Values!$B$37="EU","computercomponent","computer"))</f>
        <v>computercomponent</v>
      </c>
      <c r="B16" s="33" t="str">
        <f>IF(ISBLANK(Values!E15),"",Values!F15)</f>
        <v>Lenovo X240 BL - NL</v>
      </c>
      <c r="C16" s="29" t="str">
        <f>IF(ISBLANK(Values!E15),"","TellusRem")</f>
        <v>TellusRem</v>
      </c>
      <c r="D16" s="28">
        <f>IF(ISBLANK(Values!E15),"",Values!E15)</f>
        <v>5714401240129</v>
      </c>
      <c r="E16" s="1" t="str">
        <f>IF(ISBLANK(Values!E15),"","EAN")</f>
        <v>EAN</v>
      </c>
      <c r="F16" s="27" t="str">
        <f>IF(ISBLANK(Values!E15),"",IF(Values!J15, SUBSTITUTE(Values!$B$1, "{language}", Values!H15) &amp; " " &amp;Values!$B$3, SUBSTITUTE(Values!$B$2, "{language}", Values!$H15) &amp; " " &amp;Values!$B$3))</f>
        <v>Lenovo Thinkpad için yedek Flemenkçe arkadan aydınlatmalı klavye X230s X240 X240S X240I X250 X260 X270</v>
      </c>
      <c r="G16" s="29" t="str">
        <f>IF(ISBLANK(Values!E15),"",IF(Values!$B$20="PartialUpdate","","TellusRem"))</f>
        <v/>
      </c>
      <c r="H16" s="1" t="str">
        <f>IF(ISBLANK(Values!E15),"",Values!$B$16)</f>
        <v>computer-keyboards</v>
      </c>
      <c r="I16" s="1" t="str">
        <f>IF(ISBLANK(Values!E15),"","4730574031")</f>
        <v>4730574031</v>
      </c>
      <c r="J16" s="31" t="str">
        <f>IF(ISBLANK(Values!E15),"",Values!F15 )</f>
        <v>Lenovo X240 BL - NL</v>
      </c>
      <c r="K16" s="27">
        <f>IF(IF(ISBLANK(Values!E15),"",IF(Values!J15, Values!$B$4, Values!$B$5))=0,"",IF(ISBLANK(Values!E15),"",IF(Values!J15, Values!$B$4, Values!$B$5)))</f>
        <v>58.99</v>
      </c>
      <c r="L16" s="27">
        <f>IF(ISBLANK(Values!E15),"",IF($CO16="DEFAULT", Values!$B$18, ""))</f>
        <v>5</v>
      </c>
      <c r="M16" s="27" t="str">
        <f>IF(ISBLANK(Values!E15),"",Values!$M15)</f>
        <v>https://download.lenovo.com/Images/Parts/04X0196/04X0196_A.jpg</v>
      </c>
      <c r="N16" s="27" t="str">
        <f>IF(ISBLANK(Values!$F15),"",Values!N15)</f>
        <v>https://download.lenovo.com/Images/Parts/04X0196/04X0196_B.jpg</v>
      </c>
      <c r="O16" s="27" t="str">
        <f>IF(ISBLANK(Values!$F15),"",Values!O15)</f>
        <v>https://download.lenovo.com/Images/Parts/04X0196/04X0196_details.jpg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X240 parent</v>
      </c>
      <c r="Y16" s="31" t="str">
        <f>IF(ISBLANK(Values!E15),"","Size-Color")</f>
        <v>Size-Color</v>
      </c>
      <c r="Z16" s="29" t="str">
        <f>IF(ISBLANK(Values!E15),"","variation")</f>
        <v>variation</v>
      </c>
      <c r="AA16" s="1" t="str">
        <f>IF(ISBLANK(Values!E15),"",Values!$B$20)</f>
        <v>PartialUpdate</v>
      </c>
      <c r="AB16" s="1" t="str">
        <f>IF(ISBLANK(Values!E15),"",Values!$B$29)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6" s="34" t="str">
        <f>IF(ISBLANK(Values!E15),"",IF(Values!I15,Values!$B$23,Values!$B$33))</f>
        <v>👉 YENİLENDİ: PARA TASARRUFU - Yedek Lenovo dizüstü bilgisayar klavyesi, OEM klavyeleriyle aynı kalitede. TellusRem, 2011'den beri dünyanın Lider klavye distribütörüdür. Mükemmel yedek klavye, değiştirilmesi ve takılması kolaydır.</v>
      </c>
      <c r="AJ16" s="32" t="str">
        <f>IF(ISBLANK(Values!E15),"",Values!$B$24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6" s="1" t="str">
        <f>IF(ISBLANK(Values!E15),"",Values!$B$25)</f>
        <v>♻️ ÇEVRE DOSTU ÜRÜN - Yenilenmiş satın alın, YEŞİL SATIN AL! Yeni bir klavye almaya kıyasla, yenilenmiş klavyelerimizi satın alarak karbondioksiti %80'den fazla azaltın! Klavyeniz için mükemmel OEM yedek parçası.</v>
      </c>
      <c r="AL16" s="1" t="str">
        <f>IF(ISBLANK(Values!E15),"",SUBSTITUTE(SUBSTITUTE(IF(Values!$J15, Values!$B$26, Values!$B$33), "{language}", Values!$H15), "{flag}", INDEX(options!$E$1:$E$20, Values!$V15)))</f>
        <v>👉 LAYOUT – 🇳🇱 Flemenkçe arkadan aydınlatmalı.</v>
      </c>
      <c r="AM16" s="1" t="str">
        <f>SUBSTITUTE(IF(ISBLANK(Values!E15),"",Values!$B$27),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6" s="27" t="str">
        <f>IF(ISBLANK(Values!E15),"",Values!H15)</f>
        <v>Flemenkçe</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6" s="1" t="str">
        <f>IF(ISBLANK(Values!E15),"","No")</f>
        <v>No</v>
      </c>
      <c r="DA16" s="1" t="str">
        <f>IF(ISBLANK(Values!E15),"","No")</f>
        <v>No</v>
      </c>
      <c r="DO16" s="1" t="str">
        <f>IF(ISBLANK(Values!E15),"","Parts")</f>
        <v>Parts</v>
      </c>
      <c r="DP16" s="1" t="str">
        <f>IF(ISBLANK(Values!E15),"",Values!$B$31)</f>
        <v>Teslimat tarihinden sonra 6 ay garanti. Klavyenin herhangi bir arızası durumunda, ürünün klavyesi için yeni bir birim veya yedek parça gönderilecektir. Stok sıkıntısı olması durumunda tam bir geri ödeme yapılır.</v>
      </c>
      <c r="DY16" t="str">
        <f>IF(ISBLANK(Values!$E15), "", "not_applicable")</f>
        <v>not_applicable</v>
      </c>
      <c r="EI16" s="1" t="str">
        <f>IF(ISBLANK(Values!E15),"",Values!$B$31)</f>
        <v>Teslimat tarihinden sonra 6 ay garanti. Klavyenin herhangi bir arızası durumunda, ürünün klavyesi için yeni bir birim veya yedek parça gönderilecektir. Stok sıkıntısı olması durumunda tam bir geri ödeme yapılır.</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58.99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58.99</v>
      </c>
    </row>
    <row r="17" spans="1:193" ht="48" x14ac:dyDescent="0.2">
      <c r="A17" s="1" t="str">
        <f>IF(ISBLANK(Values!E16),"",IF(Values!$B$37="EU","computercomponent","computer"))</f>
        <v>computercomponent</v>
      </c>
      <c r="B17" s="33" t="str">
        <f>IF(ISBLANK(Values!E16),"",Values!F16)</f>
        <v>Lenovo X240 BL - NO</v>
      </c>
      <c r="C17" s="29" t="str">
        <f>IF(ISBLANK(Values!E16),"","TellusRem")</f>
        <v>TellusRem</v>
      </c>
      <c r="D17" s="28">
        <f>IF(ISBLANK(Values!E16),"",Values!E16)</f>
        <v>5714401240136</v>
      </c>
      <c r="E17" s="1" t="str">
        <f>IF(ISBLANK(Values!E16),"","EAN")</f>
        <v>EAN</v>
      </c>
      <c r="F17" s="27" t="str">
        <f>IF(ISBLANK(Values!E16),"",IF(Values!J16, SUBSTITUTE(Values!$B$1, "{language}", Values!H16) &amp; " " &amp;Values!$B$3, SUBSTITUTE(Values!$B$2, "{language}", Values!$H16) &amp; " " &amp;Values!$B$3))</f>
        <v>Lenovo Thinkpad için yedek Norveççe arkadan aydınlatmalı klavye X230s X240 X240S X240I X250 X260 X270</v>
      </c>
      <c r="G17" s="29" t="str">
        <f>IF(ISBLANK(Values!E16),"",IF(Values!$B$20="PartialUpdate","","TellusRem"))</f>
        <v/>
      </c>
      <c r="H17" s="1" t="str">
        <f>IF(ISBLANK(Values!E16),"",Values!$B$16)</f>
        <v>computer-keyboards</v>
      </c>
      <c r="I17" s="1" t="str">
        <f>IF(ISBLANK(Values!E16),"","4730574031")</f>
        <v>4730574031</v>
      </c>
      <c r="J17" s="31" t="str">
        <f>IF(ISBLANK(Values!E16),"",Values!F16 )</f>
        <v>Lenovo X240 BL - NO</v>
      </c>
      <c r="K17" s="27">
        <f>IF(IF(ISBLANK(Values!E16),"",IF(Values!J16, Values!$B$4, Values!$B$5))=0,"",IF(ISBLANK(Values!E16),"",IF(Values!J16, Values!$B$4, Values!$B$5)))</f>
        <v>58.99</v>
      </c>
      <c r="L17" s="27">
        <f>IF(ISBLANK(Values!E16),"",IF($CO17="DEFAULT", Values!$B$18, ""))</f>
        <v>5</v>
      </c>
      <c r="M17" s="27" t="str">
        <f>IF(ISBLANK(Values!E16),"",Values!$M16)</f>
        <v>https://download.lenovo.com/Images/Parts/04Y0920/04Y0920_A.jpg</v>
      </c>
      <c r="N17" s="27" t="str">
        <f>IF(ISBLANK(Values!$F16),"",Values!N16)</f>
        <v>https://download.lenovo.com/Images/Parts/04Y0920/04Y0920_B.jpg</v>
      </c>
      <c r="O17" s="27" t="str">
        <f>IF(ISBLANK(Values!$F16),"",Values!O16)</f>
        <v>https://download.lenovo.com/Images/Parts/04Y0920/04Y0920_details.jpg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X240 parent</v>
      </c>
      <c r="Y17" s="31" t="str">
        <f>IF(ISBLANK(Values!E16),"","Size-Color")</f>
        <v>Size-Color</v>
      </c>
      <c r="Z17" s="29" t="str">
        <f>IF(ISBLANK(Values!E16),"","variation")</f>
        <v>variation</v>
      </c>
      <c r="AA17" s="1" t="str">
        <f>IF(ISBLANK(Values!E16),"",Values!$B$20)</f>
        <v>PartialUpdate</v>
      </c>
      <c r="AB17" s="1" t="str">
        <f>IF(ISBLANK(Values!E16),"",Values!$B$29)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7" s="34" t="str">
        <f>IF(ISBLANK(Values!E16),"",IF(Values!I16,Values!$B$23,Values!$B$33))</f>
        <v>👉 YENİLENDİ: PARA TASARRUFU - Yedek Lenovo dizüstü bilgisayar klavyesi, OEM klavyeleriyle aynı kalitede. TellusRem, 2011'den beri dünyanın Lider klavye distribütörüdür. Mükemmel yedek klavye, değiştirilmesi ve takılması kolaydır.</v>
      </c>
      <c r="AJ17" s="32" t="str">
        <f>IF(ISBLANK(Values!E16),"",Values!$B$24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7" s="1" t="str">
        <f>IF(ISBLANK(Values!E16),"",Values!$B$25)</f>
        <v>♻️ ÇEVRE DOSTU ÜRÜN - Yenilenmiş satın alın, YEŞİL SATIN AL! Yeni bir klavye almaya kıyasla, yenilenmiş klavyelerimizi satın alarak karbondioksiti %80'den fazla azaltın! Klavyeniz için mükemmel OEM yedek parçası.</v>
      </c>
      <c r="AL17" s="1" t="str">
        <f>IF(ISBLANK(Values!E16),"",SUBSTITUTE(SUBSTITUTE(IF(Values!$J16, Values!$B$26, Values!$B$33), "{language}", Values!$H16), "{flag}", INDEX(options!$E$1:$E$20, Values!$V16)))</f>
        <v>👉 LAYOUT – 🇳🇴 Norveççe arkadan aydınlatmalı.</v>
      </c>
      <c r="AM17" s="1" t="str">
        <f>SUBSTITUTE(IF(ISBLANK(Values!E16),"",Values!$B$27),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7" s="27" t="str">
        <f>IF(ISBLANK(Values!E16),"",Values!H16)</f>
        <v>Norveççe</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7" s="1" t="str">
        <f>IF(ISBLANK(Values!E16),"","No")</f>
        <v>No</v>
      </c>
      <c r="DA17" s="1" t="str">
        <f>IF(ISBLANK(Values!E16),"","No")</f>
        <v>No</v>
      </c>
      <c r="DO17" s="1" t="str">
        <f>IF(ISBLANK(Values!E16),"","Parts")</f>
        <v>Parts</v>
      </c>
      <c r="DP17" s="1" t="str">
        <f>IF(ISBLANK(Values!E16),"",Values!$B$31)</f>
        <v>Teslimat tarihinden sonra 6 ay garanti. Klavyenin herhangi bir arızası durumunda, ürünün klavyesi için yeni bir birim veya yedek parça gönderilecektir. Stok sıkıntısı olması durumunda tam bir geri ödeme yapılır.</v>
      </c>
      <c r="DY17" t="str">
        <f>IF(ISBLANK(Values!$E16), "", "not_applicable")</f>
        <v>not_applicable</v>
      </c>
      <c r="EI17" s="1" t="str">
        <f>IF(ISBLANK(Values!E16),"",Values!$B$31)</f>
        <v>Teslimat tarihinden sonra 6 ay garanti. Klavyenin herhangi bir arızası durumunda, ürünün klavyesi için yeni bir birim veya yedek parça gönderilecektir. Stok sıkıntısı olması durumunda tam bir geri ödeme yapılır.</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58.99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58.99</v>
      </c>
    </row>
    <row r="18" spans="1:193" ht="48" x14ac:dyDescent="0.2">
      <c r="A18" s="1" t="str">
        <f>IF(ISBLANK(Values!E17),"",IF(Values!$B$37="EU","computercomponent","computer"))</f>
        <v>computercomponent</v>
      </c>
      <c r="B18" s="33" t="str">
        <f>IF(ISBLANK(Values!E17),"",Values!F17)</f>
        <v>Lenovo X240 BL - PL</v>
      </c>
      <c r="C18" s="29" t="str">
        <f>IF(ISBLANK(Values!E17),"","TellusRem")</f>
        <v>TellusRem</v>
      </c>
      <c r="D18" s="28">
        <f>IF(ISBLANK(Values!E17),"",Values!E17)</f>
        <v>5714401240143</v>
      </c>
      <c r="E18" s="1" t="str">
        <f>IF(ISBLANK(Values!E17),"","EAN")</f>
        <v>EAN</v>
      </c>
      <c r="F18" s="27" t="str">
        <f>IF(ISBLANK(Values!E17),"",IF(Values!J17, SUBSTITUTE(Values!$B$1, "{language}", Values!H17) &amp; " " &amp;Values!$B$3, SUBSTITUTE(Values!$B$2, "{language}", Values!$H17) &amp; " " &amp;Values!$B$3))</f>
        <v>Lenovo Thinkpad için yedek Lehçe arkadan aydınlatmalı klavye X230s X240 X240S X240I X250 X260 X270</v>
      </c>
      <c r="G18" s="29" t="str">
        <f>IF(ISBLANK(Values!E17),"",IF(Values!$B$20="PartialUpdate","","TellusRem"))</f>
        <v/>
      </c>
      <c r="H18" s="1" t="str">
        <f>IF(ISBLANK(Values!E17),"",Values!$B$16)</f>
        <v>computer-keyboards</v>
      </c>
      <c r="I18" s="1" t="str">
        <f>IF(ISBLANK(Values!E17),"","4730574031")</f>
        <v>4730574031</v>
      </c>
      <c r="J18" s="31" t="str">
        <f>IF(ISBLANK(Values!E17),"",Values!F17 )</f>
        <v>Lenovo X240 BL - PL</v>
      </c>
      <c r="K18" s="27">
        <f>IF(IF(ISBLANK(Values!E17),"",IF(Values!J17, Values!$B$4, Values!$B$5))=0,"",IF(ISBLANK(Values!E17),"",IF(Values!J17, Values!$B$4, Values!$B$5)))</f>
        <v>58.99</v>
      </c>
      <c r="L18" s="27">
        <f>IF(ISBLANK(Values!E17),"",IF($CO18="DEFAULT", Values!$B$18, ""))</f>
        <v>5</v>
      </c>
      <c r="M18" s="27" t="str">
        <f>IF(ISBLANK(Values!E17),"",Values!$M17)</f>
        <v>https://download.lenovo.com/Images/Parts/04X0236/04X0236_A.jpg</v>
      </c>
      <c r="N18" s="27" t="str">
        <f>IF(ISBLANK(Values!$F17),"",Values!N17)</f>
        <v>https://download.lenovo.com/Images/Parts/04X0236/04X0236_B.jpg</v>
      </c>
      <c r="O18" s="27" t="str">
        <f>IF(ISBLANK(Values!$F17),"",Values!O17)</f>
        <v>https://download.lenovo.com/Images/Parts/04X0236/04X0236_details.jpg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X240 parent</v>
      </c>
      <c r="Y18" s="31" t="str">
        <f>IF(ISBLANK(Values!E17),"","Size-Color")</f>
        <v>Size-Color</v>
      </c>
      <c r="Z18" s="29" t="str">
        <f>IF(ISBLANK(Values!E17),"","variation")</f>
        <v>variation</v>
      </c>
      <c r="AA18" s="1" t="str">
        <f>IF(ISBLANK(Values!E17),"",Values!$B$20)</f>
        <v>PartialUpdate</v>
      </c>
      <c r="AB18" s="1" t="str">
        <f>IF(ISBLANK(Values!E17),"",Values!$B$29)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8" s="34" t="str">
        <f>IF(ISBLANK(Values!E17),"",IF(Values!I17,Values!$B$23,Values!$B$33))</f>
        <v>👉 YENİLENDİ: PARA TASARRUFU - Yedek Lenovo dizüstü bilgisayar klavyesi, OEM klavyeleriyle aynı kalitede. TellusRem, 2011'den beri dünyanın Lider klavye distribütörüdür. Mükemmel yedek klavye, değiştirilmesi ve takılması kolaydır.</v>
      </c>
      <c r="AJ18" s="32" t="str">
        <f>IF(ISBLANK(Values!E17),"",Values!$B$24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8" s="1" t="str">
        <f>IF(ISBLANK(Values!E17),"",Values!$B$25)</f>
        <v>♻️ ÇEVRE DOSTU ÜRÜN - Yenilenmiş satın alın, YEŞİL SATIN AL! Yeni bir klavye almaya kıyasla, yenilenmiş klavyelerimizi satın alarak karbondioksiti %80'den fazla azaltın! Klavyeniz için mükemmel OEM yedek parçası.</v>
      </c>
      <c r="AL18" s="1" t="str">
        <f>IF(ISBLANK(Values!E17),"",SUBSTITUTE(SUBSTITUTE(IF(Values!$J17, Values!$B$26, Values!$B$33), "{language}", Values!$H17), "{flag}", INDEX(options!$E$1:$E$20, Values!$V17)))</f>
        <v>👉 LAYOUT – 🇵🇱 Lehçe arkadan aydınlatmalı.</v>
      </c>
      <c r="AM18" s="1" t="str">
        <f>SUBSTITUTE(IF(ISBLANK(Values!E17),"",Values!$B$27),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8" s="27" t="str">
        <f>IF(ISBLANK(Values!E17),"",Values!H17)</f>
        <v>Lehçe</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8" s="1" t="str">
        <f>IF(ISBLANK(Values!E17),"","No")</f>
        <v>No</v>
      </c>
      <c r="DA18" s="1" t="str">
        <f>IF(ISBLANK(Values!E17),"","No")</f>
        <v>No</v>
      </c>
      <c r="DO18" s="1" t="str">
        <f>IF(ISBLANK(Values!E17),"","Parts")</f>
        <v>Parts</v>
      </c>
      <c r="DP18" s="1" t="str">
        <f>IF(ISBLANK(Values!E17),"",Values!$B$31)</f>
        <v>Teslimat tarihinden sonra 6 ay garanti. Klavyenin herhangi bir arızası durumunda, ürünün klavyesi için yeni bir birim veya yedek parça gönderilecektir. Stok sıkıntısı olması durumunda tam bir geri ödeme yapılır.</v>
      </c>
      <c r="DY18" t="str">
        <f>IF(ISBLANK(Values!$E17), "", "not_applicable")</f>
        <v>not_applicable</v>
      </c>
      <c r="EI18" s="1" t="str">
        <f>IF(ISBLANK(Values!E17),"",Values!$B$31)</f>
        <v>Teslimat tarihinden sonra 6 ay garanti. Klavyenin herhangi bir arızası durumunda, ürünün klavyesi için yeni bir birim veya yedek parça gönderilecektir. Stok sıkıntısı olması durumunda tam bir geri ödeme yapılır.</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58.99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58.99</v>
      </c>
    </row>
    <row r="19" spans="1:193" ht="48" x14ac:dyDescent="0.2">
      <c r="A19" s="1" t="str">
        <f>IF(ISBLANK(Values!E18),"",IF(Values!$B$37="EU","computercomponent","computer"))</f>
        <v>computercomponent</v>
      </c>
      <c r="B19" s="33" t="str">
        <f>IF(ISBLANK(Values!E18),"",Values!F18)</f>
        <v>Lenovo X240 BL - PT</v>
      </c>
      <c r="C19" s="29" t="str">
        <f>IF(ISBLANK(Values!E18),"","TellusRem")</f>
        <v>TellusRem</v>
      </c>
      <c r="D19" s="28">
        <f>IF(ISBLANK(Values!E18),"",Values!E18)</f>
        <v>5714401240150</v>
      </c>
      <c r="E19" s="1" t="str">
        <f>IF(ISBLANK(Values!E18),"","EAN")</f>
        <v>EAN</v>
      </c>
      <c r="F19" s="27" t="str">
        <f>IF(ISBLANK(Values!E18),"",IF(Values!J18, SUBSTITUTE(Values!$B$1, "{language}", Values!H18) &amp; " " &amp;Values!$B$3, SUBSTITUTE(Values!$B$2, "{language}", Values!$H18) &amp; " " &amp;Values!$B$3))</f>
        <v>Lenovo Thinkpad için yedek Portekizce arkadan aydınlatmalı klavye X230s X240 X240S X240I X250 X260 X270</v>
      </c>
      <c r="G19" s="29" t="str">
        <f>IF(ISBLANK(Values!E18),"",IF(Values!$B$20="PartialUpdate","","TellusRem"))</f>
        <v/>
      </c>
      <c r="H19" s="1" t="str">
        <f>IF(ISBLANK(Values!E18),"",Values!$B$16)</f>
        <v>computer-keyboards</v>
      </c>
      <c r="I19" s="1" t="str">
        <f>IF(ISBLANK(Values!E18),"","4730574031")</f>
        <v>4730574031</v>
      </c>
      <c r="J19" s="31" t="str">
        <f>IF(ISBLANK(Values!E18),"",Values!F18 )</f>
        <v>Lenovo X240 BL - PT</v>
      </c>
      <c r="K19" s="27">
        <f>IF(IF(ISBLANK(Values!E18),"",IF(Values!J18, Values!$B$4, Values!$B$5))=0,"",IF(ISBLANK(Values!E18),"",IF(Values!J18, Values!$B$4, Values!$B$5)))</f>
        <v>58.99</v>
      </c>
      <c r="L19" s="27">
        <f>IF(ISBLANK(Values!E18),"",IF($CO19="DEFAULT", Values!$B$18, ""))</f>
        <v>5</v>
      </c>
      <c r="M19" s="27" t="str">
        <f>IF(ISBLANK(Values!E18),"",Values!$M18)</f>
        <v>https://download.lenovo.com/Images/Parts/04X0237/04X0237_A.jpg</v>
      </c>
      <c r="N19" s="27" t="str">
        <f>IF(ISBLANK(Values!$F18),"",Values!N18)</f>
        <v>https://download.lenovo.com/Images/Parts/04X0237/04X0237_B.jpg</v>
      </c>
      <c r="O19" s="27" t="str">
        <f>IF(ISBLANK(Values!$F18),"",Values!O18)</f>
        <v>https://download.lenovo.com/Images/Parts/04X0237/04X0237_details.jpg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X240 parent</v>
      </c>
      <c r="Y19" s="31" t="str">
        <f>IF(ISBLANK(Values!E18),"","Size-Color")</f>
        <v>Size-Color</v>
      </c>
      <c r="Z19" s="29" t="str">
        <f>IF(ISBLANK(Values!E18),"","variation")</f>
        <v>variation</v>
      </c>
      <c r="AA19" s="1" t="str">
        <f>IF(ISBLANK(Values!E18),"",Values!$B$20)</f>
        <v>PartialUpdate</v>
      </c>
      <c r="AB19" s="1" t="str">
        <f>IF(ISBLANK(Values!E18),"",Values!$B$29)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19" s="34" t="str">
        <f>IF(ISBLANK(Values!E18),"",IF(Values!I18,Values!$B$23,Values!$B$33))</f>
        <v>👉 YENİLENDİ: PARA TASARRUFU - Yedek Lenovo dizüstü bilgisayar klavyesi, OEM klavyeleriyle aynı kalitede. TellusRem, 2011'den beri dünyanın Lider klavye distribütörüdür. Mükemmel yedek klavye, değiştirilmesi ve takılması kolaydır.</v>
      </c>
      <c r="AJ19" s="32" t="str">
        <f>IF(ISBLANK(Values!E18),"",Values!$B$24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19" s="1" t="str">
        <f>IF(ISBLANK(Values!E18),"",Values!$B$25)</f>
        <v>♻️ ÇEVRE DOSTU ÜRÜN - Yenilenmiş satın alın, YEŞİL SATIN AL! Yeni bir klavye almaya kıyasla, yenilenmiş klavyelerimizi satın alarak karbondioksiti %80'den fazla azaltın! Klavyeniz için mükemmel OEM yedek parçası.</v>
      </c>
      <c r="AL19" s="1" t="str">
        <f>IF(ISBLANK(Values!E18),"",SUBSTITUTE(SUBSTITUTE(IF(Values!$J18, Values!$B$26, Values!$B$33), "{language}", Values!$H18), "{flag}", INDEX(options!$E$1:$E$20, Values!$V18)))</f>
        <v>👉 LAYOUT – 🇵🇹 Portekizce arkadan aydınlatmalı.</v>
      </c>
      <c r="AM19" s="1" t="str">
        <f>SUBSTITUTE(IF(ISBLANK(Values!E18),"",Values!$B$27),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19" s="27" t="str">
        <f>IF(ISBLANK(Values!E18),"",Values!H18)</f>
        <v>Portekizce</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19" s="1" t="str">
        <f>IF(ISBLANK(Values!E18),"","No")</f>
        <v>No</v>
      </c>
      <c r="DA19" s="1" t="str">
        <f>IF(ISBLANK(Values!E18),"","No")</f>
        <v>No</v>
      </c>
      <c r="DO19" s="1" t="str">
        <f>IF(ISBLANK(Values!E18),"","Parts")</f>
        <v>Parts</v>
      </c>
      <c r="DP19" s="1" t="str">
        <f>IF(ISBLANK(Values!E18),"",Values!$B$31)</f>
        <v>Teslimat tarihinden sonra 6 ay garanti. Klavyenin herhangi bir arızası durumunda, ürünün klavyesi için yeni bir birim veya yedek parça gönderilecektir. Stok sıkıntısı olması durumunda tam bir geri ödeme yapılır.</v>
      </c>
      <c r="DY19" t="str">
        <f>IF(ISBLANK(Values!$E18), "", "not_applicable")</f>
        <v>not_applicable</v>
      </c>
      <c r="EI19" s="1" t="str">
        <f>IF(ISBLANK(Values!E18),"",Values!$B$31)</f>
        <v>Teslimat tarihinden sonra 6 ay garanti. Klavyenin herhangi bir arızası durumunda, ürünün klavyesi için yeni bir birim veya yedek parça gönderilecektir. Stok sıkıntısı olması durumunda tam bir geri ödeme yapılır.</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58.99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58.99</v>
      </c>
    </row>
    <row r="20" spans="1:193" ht="48" x14ac:dyDescent="0.2">
      <c r="A20" s="1" t="str">
        <f>IF(ISBLANK(Values!E19),"",IF(Values!$B$37="EU","computercomponent","computer"))</f>
        <v>computercomponent</v>
      </c>
      <c r="B20" s="33" t="str">
        <f>IF(ISBLANK(Values!E19),"",Values!F19)</f>
        <v>Lenovo X240 BL - SE/FI</v>
      </c>
      <c r="C20" s="29" t="str">
        <f>IF(ISBLANK(Values!E19),"","TellusRem")</f>
        <v>TellusRem</v>
      </c>
      <c r="D20" s="28">
        <f>IF(ISBLANK(Values!E19),"",Values!E19)</f>
        <v>5714401240167</v>
      </c>
      <c r="E20" s="1" t="str">
        <f>IF(ISBLANK(Values!E19),"","EAN")</f>
        <v>EAN</v>
      </c>
      <c r="F20" s="27" t="str">
        <f>IF(ISBLANK(Values!E19),"",IF(Values!J19, SUBSTITUTE(Values!$B$1, "{language}", Values!H19) &amp; " " &amp;Values!$B$3, SUBSTITUTE(Values!$B$2, "{language}", Values!$H19) &amp; " " &amp;Values!$B$3))</f>
        <v>Lenovo Thinkpad için yedek İsveççe – Fince arkadan aydınlatmalı klavye X230s X240 X240S X240I X250 X260 X270</v>
      </c>
      <c r="G20" s="29" t="str">
        <f>IF(ISBLANK(Values!E19),"",IF(Values!$B$20="PartialUpdate","","TellusRem"))</f>
        <v/>
      </c>
      <c r="H20" s="1" t="str">
        <f>IF(ISBLANK(Values!E19),"",Values!$B$16)</f>
        <v>computer-keyboards</v>
      </c>
      <c r="I20" s="1" t="str">
        <f>IF(ISBLANK(Values!E19),"","4730574031")</f>
        <v>4730574031</v>
      </c>
      <c r="J20" s="31" t="str">
        <f>IF(ISBLANK(Values!E19),"",Values!F19 )</f>
        <v>Lenovo X240 BL - SE/FI</v>
      </c>
      <c r="K20" s="27">
        <f>IF(IF(ISBLANK(Values!E19),"",IF(Values!J19, Values!$B$4, Values!$B$5))=0,"",IF(ISBLANK(Values!E19),"",IF(Values!J19, Values!$B$4, Values!$B$5)))</f>
        <v>58.99</v>
      </c>
      <c r="L20" s="27">
        <f>IF(ISBLANK(Values!E19),"",IF($CO20="DEFAULT", Values!$B$18, ""))</f>
        <v>5</v>
      </c>
      <c r="M20" s="27" t="str">
        <f>IF(ISBLANK(Values!E19),"",Values!$M19)</f>
        <v>https://download.lenovo.com/Images/Parts/04Y0964/04Y0964_A.jpg</v>
      </c>
      <c r="N20" s="27" t="str">
        <f>IF(ISBLANK(Values!$F19),"",Values!N19)</f>
        <v>https://download.lenovo.com/Images/Parts/04Y0964/04Y0964_B.jpg</v>
      </c>
      <c r="O20" s="27" t="str">
        <f>IF(ISBLANK(Values!$F19),"",Values!O19)</f>
        <v>https://download.lenovo.com/Images/Parts/04Y0964/04Y0964_details.jpg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X240 parent</v>
      </c>
      <c r="Y20" s="31" t="str">
        <f>IF(ISBLANK(Values!E19),"","Size-Color")</f>
        <v>Size-Color</v>
      </c>
      <c r="Z20" s="29" t="str">
        <f>IF(ISBLANK(Values!E19),"","variation")</f>
        <v>variation</v>
      </c>
      <c r="AA20" s="1" t="str">
        <f>IF(ISBLANK(Values!E19),"",Values!$B$20)</f>
        <v>PartialUpdate</v>
      </c>
      <c r="AB20" s="1" t="str">
        <f>IF(ISBLANK(Values!E19),"",Values!$B$29)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0" s="34" t="str">
        <f>IF(ISBLANK(Values!E19),"",IF(Values!I19,Values!$B$23,Values!$B$33))</f>
        <v>👉 YENİLENDİ: PARA TASARRUFU - Yedek Lenovo dizüstü bilgisayar klavyesi, OEM klavyeleriyle aynı kalitede. TellusRem, 2011'den beri dünyanın Lider klavye distribütörüdür. Mükemmel yedek klavye, değiştirilmesi ve takılması kolaydır.</v>
      </c>
      <c r="AJ20" s="32" t="str">
        <f>IF(ISBLANK(Values!E19),"",Values!$B$24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0" s="1" t="str">
        <f>IF(ISBLANK(Values!E19),"",Values!$B$25)</f>
        <v>♻️ ÇEVRE DOSTU ÜRÜN - Yenilenmiş satın alın, YEŞİL SATIN AL! Yeni bir klavye almaya kıyasla, yenilenmiş klavyelerimizi satın alarak karbondioksiti %80'den fazla azaltın! Klavyeniz için mükemmel OEM yedek parçası.</v>
      </c>
      <c r="AL20" s="1" t="str">
        <f>IF(ISBLANK(Values!E19),"",SUBSTITUTE(SUBSTITUTE(IF(Values!$J19, Values!$B$26, Values!$B$33), "{language}", Values!$H19), "{flag}", INDEX(options!$E$1:$E$20, Values!$V19)))</f>
        <v>👉 LAYOUT – 🇸🇪 🇫🇮 İsveççe – Fince arkadan aydınlatmalı.</v>
      </c>
      <c r="AM20" s="1" t="str">
        <f>SUBSTITUTE(IF(ISBLANK(Values!E19),"",Values!$B$27),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20" s="27" t="str">
        <f>IF(ISBLANK(Values!E19),"",Values!H19)</f>
        <v>İsveççe – Fince</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0" s="1" t="str">
        <f>IF(ISBLANK(Values!E19),"","No")</f>
        <v>No</v>
      </c>
      <c r="DA20" s="1" t="str">
        <f>IF(ISBLANK(Values!E19),"","No")</f>
        <v>No</v>
      </c>
      <c r="DO20" s="1" t="str">
        <f>IF(ISBLANK(Values!E19),"","Parts")</f>
        <v>Parts</v>
      </c>
      <c r="DP20" s="1" t="str">
        <f>IF(ISBLANK(Values!E19),"",Values!$B$31)</f>
        <v>Teslimat tarihinden sonra 6 ay garanti. Klavyenin herhangi bir arızası durumunda, ürünün klavyesi için yeni bir birim veya yedek parça gönderilecektir. Stok sıkıntısı olması durumunda tam bir geri ödeme yapılır.</v>
      </c>
      <c r="DY20" t="str">
        <f>IF(ISBLANK(Values!$E19), "", "not_applicable")</f>
        <v>not_applicable</v>
      </c>
      <c r="EI20" s="1" t="str">
        <f>IF(ISBLANK(Values!E19),"",Values!$B$31)</f>
        <v>Teslimat tarihinden sonra 6 ay garanti. Klavyenin herhangi bir arızası durumunda, ürünün klavyesi için yeni bir birim veya yedek parça gönderilecektir. Stok sıkıntısı olması durumunda tam bir geri ödeme yapılır.</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58.99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58.99</v>
      </c>
    </row>
    <row r="21" spans="1:193" ht="48" x14ac:dyDescent="0.2">
      <c r="A21" s="1" t="str">
        <f>IF(ISBLANK(Values!E20),"",IF(Values!$B$37="EU","computercomponent","computer"))</f>
        <v>computercomponent</v>
      </c>
      <c r="B21" s="33" t="str">
        <f>IF(ISBLANK(Values!E20),"",Values!F20)</f>
        <v>Lenovo X240 - CH</v>
      </c>
      <c r="C21" s="29" t="str">
        <f>IF(ISBLANK(Values!E20),"","TellusRem")</f>
        <v>TellusRem</v>
      </c>
      <c r="D21" s="28">
        <f>IF(ISBLANK(Values!E20),"",Values!E20)</f>
        <v>5714401240174</v>
      </c>
      <c r="E21" s="1" t="str">
        <f>IF(ISBLANK(Values!E20),"","EAN")</f>
        <v>EAN</v>
      </c>
      <c r="F21" s="27" t="str">
        <f>IF(ISBLANK(Values!E20),"",IF(Values!J20, SUBSTITUTE(Values!$B$1, "{language}", Values!H20) &amp; " " &amp;Values!$B$3, SUBSTITUTE(Values!$B$2, "{language}", Values!$H20) &amp; " " &amp;Values!$B$3))</f>
        <v>Lenovo Thinkpad için yedek İsviçre arkadan aydınlatmalı klavye X230s X240 X240S X240I X250 X260 X270</v>
      </c>
      <c r="G21" s="29" t="str">
        <f>IF(ISBLANK(Values!E20),"",IF(Values!$B$20="PartialUpdate","","TellusRem"))</f>
        <v/>
      </c>
      <c r="H21" s="1" t="str">
        <f>IF(ISBLANK(Values!E20),"",Values!$B$16)</f>
        <v>computer-keyboards</v>
      </c>
      <c r="I21" s="1" t="str">
        <f>IF(ISBLANK(Values!E20),"","4730574031")</f>
        <v>4730574031</v>
      </c>
      <c r="J21" s="31" t="str">
        <f>IF(ISBLANK(Values!E20),"",Values!F20 )</f>
        <v>Lenovo X240 - CH</v>
      </c>
      <c r="K21" s="27">
        <f>IF(IF(ISBLANK(Values!E20),"",IF(Values!J20, Values!$B$4, Values!$B$5))=0,"",IF(ISBLANK(Values!E20),"",IF(Values!J20, Values!$B$4, Values!$B$5)))</f>
        <v>58.99</v>
      </c>
      <c r="L21" s="27">
        <f>IF(ISBLANK(Values!E20),"",IF($CO21="DEFAULT", Values!$B$18, ""))</f>
        <v>5</v>
      </c>
      <c r="M21" s="27" t="str">
        <f>IF(ISBLANK(Values!E20),"",Values!$M20)</f>
        <v>https://download.lenovo.com/Images/Parts/04X0242/04X0242_A.jpg</v>
      </c>
      <c r="N21" s="27" t="str">
        <f>IF(ISBLANK(Values!$F20),"",Values!N20)</f>
        <v>https://download.lenovo.com/Images/Parts/04X0242/04X0242_B.jpg</v>
      </c>
      <c r="O21" s="27" t="str">
        <f>IF(ISBLANK(Values!$F20),"",Values!O20)</f>
        <v>https://download.lenovo.com/Images/Parts/04X0242/04X0242_details.jpg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X240 parent</v>
      </c>
      <c r="Y21" s="31" t="str">
        <f>IF(ISBLANK(Values!E20),"","Size-Color")</f>
        <v>Size-Color</v>
      </c>
      <c r="Z21" s="29" t="str">
        <f>IF(ISBLANK(Values!E20),"","variation")</f>
        <v>variation</v>
      </c>
      <c r="AA21" s="1" t="str">
        <f>IF(ISBLANK(Values!E20),"",Values!$B$20)</f>
        <v>PartialUpdate</v>
      </c>
      <c r="AB21" s="1" t="str">
        <f>IF(ISBLANK(Values!E20),"",Values!$B$29)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1" s="34" t="str">
        <f>IF(ISBLANK(Values!E20),"",IF(Values!I20,Values!$B$23,Values!$B$33))</f>
        <v>👉 YENİLENDİ: PARA TASARRUFU - Yedek Lenovo dizüstü bilgisayar klavyesi, OEM klavyeleriyle aynı kalitede. TellusRem, 2011'den beri dünyanın Lider klavye distribütörüdür. Mükemmel yedek klavye, değiştirilmesi ve takılması kolaydır.</v>
      </c>
      <c r="AJ21" s="32" t="str">
        <f>IF(ISBLANK(Values!E20),"",Values!$B$24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1" s="1" t="str">
        <f>IF(ISBLANK(Values!E20),"",Values!$B$25)</f>
        <v>♻️ ÇEVRE DOSTU ÜRÜN - Yenilenmiş satın alın, YEŞİL SATIN AL! Yeni bir klavye almaya kıyasla, yenilenmiş klavyelerimizi satın alarak karbondioksiti %80'den fazla azaltın! Klavyeniz için mükemmel OEM yedek parçası.</v>
      </c>
      <c r="AL21" s="1" t="str">
        <f>IF(ISBLANK(Values!E20),"",SUBSTITUTE(SUBSTITUTE(IF(Values!$J20, Values!$B$26, Values!$B$33), "{language}", Values!$H20), "{flag}", INDEX(options!$E$1:$E$20, Values!$V20)))</f>
        <v>👉 LAYOUT – 🇨🇭 İsviçre arkadan aydınlatmalı.</v>
      </c>
      <c r="AM21" s="1" t="str">
        <f>SUBSTITUTE(IF(ISBLANK(Values!E20),"",Values!$B$27),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21" s="27" t="str">
        <f>IF(ISBLANK(Values!E20),"",Values!H20)</f>
        <v>İsviçre</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1" s="1" t="str">
        <f>IF(ISBLANK(Values!E20),"","No")</f>
        <v>No</v>
      </c>
      <c r="DA21" s="1" t="str">
        <f>IF(ISBLANK(Values!E20),"","No")</f>
        <v>No</v>
      </c>
      <c r="DO21" s="1" t="str">
        <f>IF(ISBLANK(Values!E20),"","Parts")</f>
        <v>Parts</v>
      </c>
      <c r="DP21" s="1" t="str">
        <f>IF(ISBLANK(Values!E20),"",Values!$B$31)</f>
        <v>Teslimat tarihinden sonra 6 ay garanti. Klavyenin herhangi bir arızası durumunda, ürünün klavyesi için yeni bir birim veya yedek parça gönderilecektir. Stok sıkıntısı olması durumunda tam bir geri ödeme yapılır.</v>
      </c>
      <c r="DY21" t="str">
        <f>IF(ISBLANK(Values!$E20), "", "not_applicable")</f>
        <v>not_applicable</v>
      </c>
      <c r="EI21" s="1" t="str">
        <f>IF(ISBLANK(Values!E20),"",Values!$B$31)</f>
        <v>Teslimat tarihinden sonra 6 ay garanti. Klavyenin herhangi bir arızası durumunda, ürünün klavyesi için yeni bir birim veya yedek parça gönderilecektir. Stok sıkıntısı olması durumunda tam bir geri ödeme yapılır.</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58.99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58.99</v>
      </c>
    </row>
    <row r="22" spans="1:193" ht="48" x14ac:dyDescent="0.2">
      <c r="A22" s="1" t="str">
        <f>IF(ISBLANK(Values!E21),"",IF(Values!$B$37="EU","computercomponent","computer"))</f>
        <v>computercomponent</v>
      </c>
      <c r="B22" s="33" t="str">
        <f>IF(ISBLANK(Values!E21),"",Values!F21)</f>
        <v>Lenovo X240 BL - US INT</v>
      </c>
      <c r="C22" s="29" t="str">
        <f>IF(ISBLANK(Values!E21),"","TellusRem")</f>
        <v>TellusRem</v>
      </c>
      <c r="D22" s="28">
        <f>IF(ISBLANK(Values!E21),"",Values!E21)</f>
        <v>5714401240181</v>
      </c>
      <c r="E22" s="1" t="str">
        <f>IF(ISBLANK(Values!E21),"","EAN")</f>
        <v>EAN</v>
      </c>
      <c r="F22" s="27" t="str">
        <f>IF(ISBLANK(Values!E21),"",IF(Values!J21, SUBSTITUTE(Values!$B$1, "{language}", Values!H21) &amp; " " &amp;Values!$B$3, SUBSTITUTE(Values!$B$2, "{language}", Values!$H21) &amp; " " &amp;Values!$B$3))</f>
        <v>Lenovo Thinkpad için yedek US international arkadan aydınlatmalı klavye X230s X240 X240S X240I X250 X260 X270</v>
      </c>
      <c r="G22" s="29" t="str">
        <f>IF(ISBLANK(Values!E21),"",IF(Values!$B$20="PartialUpdate","","TellusRem"))</f>
        <v/>
      </c>
      <c r="H22" s="1" t="str">
        <f>IF(ISBLANK(Values!E21),"",Values!$B$16)</f>
        <v>computer-keyboards</v>
      </c>
      <c r="I22" s="1" t="str">
        <f>IF(ISBLANK(Values!E21),"","4730574031")</f>
        <v>4730574031</v>
      </c>
      <c r="J22" s="31" t="str">
        <f>IF(ISBLANK(Values!E21),"",Values!F21 )</f>
        <v>Lenovo X240 BL - US INT</v>
      </c>
      <c r="K22" s="27">
        <f>IF(IF(ISBLANK(Values!E21),"",IF(Values!J21, Values!$B$4, Values!$B$5))=0,"",IF(ISBLANK(Values!E21),"",IF(Values!J21, Values!$B$4, Values!$B$5)))</f>
        <v>58.99</v>
      </c>
      <c r="L22" s="27">
        <f>IF(ISBLANK(Values!E21),"",IF($CO22="DEFAULT", Values!$B$18, ""))</f>
        <v>5</v>
      </c>
      <c r="M22" s="27" t="str">
        <f>IF(ISBLANK(Values!E21),"",Values!$M21)</f>
        <v>https://raw.githubusercontent.com/PatrickVibild/TellusAmazonPictures/master/pictures/Lenovo/X240/BL/USI/1.jpg</v>
      </c>
      <c r="N22" s="27" t="str">
        <f>IF(ISBLANK(Values!$F21),"",Values!N21)</f>
        <v>https://raw.githubusercontent.com/PatrickVibild/TellusAmazonPictures/master/pictures/Lenovo/X240/BL/USI/2.jpg</v>
      </c>
      <c r="O22" s="27" t="str">
        <f>IF(ISBLANK(Values!$F21),"",Values!O21)</f>
        <v>https://raw.githubusercontent.com/PatrickVibild/TellusAmazonPictures/master/pictures/Lenovo/X240/BL/USI/3.jpg</v>
      </c>
      <c r="P22" s="27" t="str">
        <f>IF(ISBLANK(Values!$F21),"",Values!P21)</f>
        <v>https://raw.githubusercontent.com/PatrickVibild/TellusAmazonPictures/master/pictures/Lenovo/X240/BL/USI/4.jpg</v>
      </c>
      <c r="Q22" s="27" t="str">
        <f>IF(ISBLANK(Values!$F21),"",Values!Q21)</f>
        <v>https://raw.githubusercontent.com/PatrickVibild/TellusAmazonPictures/master/pictures/Lenovo/X240/BL/USI/5.jpg</v>
      </c>
      <c r="R22" s="27" t="str">
        <f>IF(ISBLANK(Values!$F21),"",Values!R21)</f>
        <v>https://raw.githubusercontent.com/PatrickVibild/TellusAmazonPictures/master/pictures/Lenovo/X240/BL/USI/6.jpg</v>
      </c>
      <c r="S22" s="27" t="str">
        <f>IF(ISBLANK(Values!$F21),"",Values!S21)</f>
        <v>https://raw.githubusercontent.com/PatrickVibild/TellusAmazonPictures/master/pictures/Lenovo/X240/BL/USI/7.jpg</v>
      </c>
      <c r="T22" s="27" t="str">
        <f>IF(ISBLANK(Values!$F21),"",Values!T21)</f>
        <v>https://raw.githubusercontent.com/PatrickVibild/TellusAmazonPictures/master/pictures/Lenovo/X240/BL/USI/8.jpg</v>
      </c>
      <c r="U22" s="27" t="str">
        <f>IF(ISBLANK(Values!$F21),"",Values!U21)</f>
        <v>https://raw.githubusercontent.com/PatrickVibild/TellusAmazonPictures/master/pictures/Lenovo/X240/BL/USI/9.jpg</v>
      </c>
      <c r="W22" s="29" t="str">
        <f>IF(ISBLANK(Values!E21),"","Child")</f>
        <v>Child</v>
      </c>
      <c r="X22" s="29" t="str">
        <f>IF(ISBLANK(Values!E21),"",Values!$B$13)</f>
        <v>Lenovo X240 parent</v>
      </c>
      <c r="Y22" s="31" t="str">
        <f>IF(ISBLANK(Values!E21),"","Size-Color")</f>
        <v>Size-Color</v>
      </c>
      <c r="Z22" s="29" t="str">
        <f>IF(ISBLANK(Values!E21),"","variation")</f>
        <v>variation</v>
      </c>
      <c r="AA22" s="1" t="str">
        <f>IF(ISBLANK(Values!E21),"",Values!$B$20)</f>
        <v>PartialUpdate</v>
      </c>
      <c r="AB22" s="1" t="str">
        <f>IF(ISBLANK(Values!E21),"",Values!$B$29)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I22" s="34" t="str">
        <f>IF(ISBLANK(Values!E21),"",IF(Values!I21,Values!$B$23,Values!$B$33))</f>
        <v>👉 YENİLENDİ: PARA TASARRUFU - Yedek Lenovo dizüstü bilgisayar klavyesi, OEM klavyeleriyle aynı kalitede. TellusRem, 2011'den beri dünyanın Lider klavye distribütörüdür. Mükemmel yedek klavye, değiştirilmesi ve takılması kolaydır.</v>
      </c>
      <c r="AJ22" s="32" t="str">
        <f>IF(ISBLANK(Values!E21),"",Values!$B$24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2" s="1" t="str">
        <f>IF(ISBLANK(Values!E21),"",Values!$B$25)</f>
        <v>♻️ ÇEVRE DOSTU ÜRÜN - Yenilenmiş satın alın, YEŞİL SATIN AL! Yeni bir klavye almaya kıyasla, yenilenmiş klavyelerimizi satın alarak karbondioksiti %80'den fazla azaltın! Klavyeniz için mükemmel OEM yedek parçası.</v>
      </c>
      <c r="AL22" s="1" t="str">
        <f>IF(ISBLANK(Values!E21),"",SUBSTITUTE(SUBSTITUTE(IF(Values!$J21, Values!$B$26, Values!$B$33), "{language}", Values!$H21), "{flag}", INDEX(options!$E$1:$E$20, Values!$V21)))</f>
        <v>👉 LAYOUT – 🇺🇸 with € symbol US international arkadan aydınlatmalı.</v>
      </c>
      <c r="AM22" s="1" t="str">
        <f>SUBSTITUTE(IF(ISBLANK(Values!E21),"",Values!$B$27),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T22" s="27" t="str">
        <f>IF(ISBLANK(Values!E21),"",Values!H21)</f>
        <v>US international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Z22" s="1" t="str">
        <f>IF(ISBLANK(Values!E21),"","No")</f>
        <v>No</v>
      </c>
      <c r="DA22" s="1" t="str">
        <f>IF(ISBLANK(Values!E21),"","No")</f>
        <v>No</v>
      </c>
      <c r="DO22" s="1" t="str">
        <f>IF(ISBLANK(Values!E21),"","Parts")</f>
        <v>Parts</v>
      </c>
      <c r="DP22" s="1" t="str">
        <f>IF(ISBLANK(Values!E21),"",Values!$B$31)</f>
        <v>Teslimat tarihinden sonra 6 ay garanti. Klavyenin herhangi bir arızası durumunda, ürünün klavyesi için yeni bir birim veya yedek parça gönderilecektir. Stok sıkıntısı olması durumunda tam bir geri ödeme yapılır.</v>
      </c>
      <c r="DY22" t="str">
        <f>IF(ISBLANK(Values!$E21), "", "not_applicable")</f>
        <v>not_applicable</v>
      </c>
      <c r="EI22" s="1" t="str">
        <f>IF(ISBLANK(Values!E21),"",Values!$B$31)</f>
        <v>Teslimat tarihinden sonra 6 ay garanti. Klavyenin herhangi bir arızası durumunda, ürünün klavyesi için yeni bir birim veya yedek parça gönderilecektir. Stok sıkıntısı olması durumunda tam bir geri ödeme yapılır.</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58.99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58.99</v>
      </c>
    </row>
    <row r="23" spans="1:193" s="35" customFormat="1" ht="48" x14ac:dyDescent="0.2">
      <c r="A23" s="1" t="str">
        <f>IF(ISBLANK(Values!E22),"",IF(Values!$B$37="EU","computercomponent","computer"))</f>
        <v>computercomponent</v>
      </c>
      <c r="B23" s="33" t="str">
        <f>IF(ISBLANK(Values!E22),"",Values!F22)</f>
        <v>Lenovo X240 - US</v>
      </c>
      <c r="C23" s="29" t="str">
        <f>IF(ISBLANK(Values!E22),"","TellusRem")</f>
        <v>TellusRem</v>
      </c>
      <c r="D23" s="28">
        <f>IF(ISBLANK(Values!E22),"",Values!E22)</f>
        <v>5714401240198</v>
      </c>
      <c r="E23" s="1" t="str">
        <f>IF(ISBLANK(Values!E22),"","EAN")</f>
        <v>EAN</v>
      </c>
      <c r="F23" s="27" t="str">
        <f>IF(ISBLANK(Values!E22),"",IF(Values!J22, SUBSTITUTE(Values!$B$1, "{language}", Values!H22) &amp; " " &amp;Values!$B$3, SUBSTITUTE(Values!$B$2, "{language}", Values!$H22) &amp; " " &amp;Values!$B$3))</f>
        <v>Lenovo Thinkpad için yedek US arkadan aydınlatmalı klavye X230s X240 X240S X240I X250 X260 X270</v>
      </c>
      <c r="G23" s="29" t="str">
        <f>IF(ISBLANK(Values!E22),"",IF(Values!$B$20="PartialUpdate","","TellusRem"))</f>
        <v/>
      </c>
      <c r="H23" s="1" t="str">
        <f>IF(ISBLANK(Values!E22),"",Values!$B$16)</f>
        <v>computer-keyboards</v>
      </c>
      <c r="I23" s="1" t="str">
        <f>IF(ISBLANK(Values!E22),"","4730574031")</f>
        <v>4730574031</v>
      </c>
      <c r="J23" s="31" t="str">
        <f>IF(ISBLANK(Values!E22),"",Values!F22 )</f>
        <v>Lenovo X240 - US</v>
      </c>
      <c r="K23" s="27">
        <f>IF(IF(ISBLANK(Values!E22),"",IF(Values!J22, Values!$B$4, Values!$B$5))=0,"",IF(ISBLANK(Values!E22),"",IF(Values!J22, Values!$B$4, Values!$B$5)))</f>
        <v>58.99</v>
      </c>
      <c r="L23" s="27">
        <f>IF(ISBLANK(Values!E22),"",IF($CO23="DEFAULT", Values!$B$18, ""))</f>
        <v>5</v>
      </c>
      <c r="M23" s="27" t="str">
        <f>IF(ISBLANK(Values!E22),"",Values!$M22)</f>
        <v>https://raw.githubusercontent.com/PatrickVibild/TellusAmazonPictures/master/pictures/Lenovo/X240/BL/US/1.jpg</v>
      </c>
      <c r="N23" s="27" t="str">
        <f>IF(ISBLANK(Values!$F22),"",Values!N22)</f>
        <v>https://raw.githubusercontent.com/PatrickVibild/TellusAmazonPictures/master/pictures/Lenovo/X240/BL/US/2.jpg</v>
      </c>
      <c r="O23" s="27" t="str">
        <f>IF(ISBLANK(Values!$F22),"",Values!O22)</f>
        <v>https://raw.githubusercontent.com/PatrickVibild/TellusAmazonPictures/master/pictures/Lenovo/X240/BL/US/3.jpg</v>
      </c>
      <c r="P23" s="27" t="str">
        <f>IF(ISBLANK(Values!$F22),"",Values!P22)</f>
        <v>https://raw.githubusercontent.com/PatrickVibild/TellusAmazonPictures/master/pictures/Lenovo/X240/BL/US/4.jpg</v>
      </c>
      <c r="Q23" s="27" t="str">
        <f>IF(ISBLANK(Values!$F22),"",Values!Q22)</f>
        <v>https://raw.githubusercontent.com/PatrickVibild/TellusAmazonPictures/master/pictures/Lenovo/X240/BL/US/5.jpg</v>
      </c>
      <c r="R23" s="27" t="str">
        <f>IF(ISBLANK(Values!$F22),"",Values!R22)</f>
        <v>https://raw.githubusercontent.com/PatrickVibild/TellusAmazonPictures/master/pictures/Lenovo/X240/BL/US/6.jpg</v>
      </c>
      <c r="S23" s="27" t="str">
        <f>IF(ISBLANK(Values!$F22),"",Values!S22)</f>
        <v>https://raw.githubusercontent.com/PatrickVibild/TellusAmazonPictures/master/pictures/Lenovo/X240/BL/US/7.jpg</v>
      </c>
      <c r="T23" s="27" t="str">
        <f>IF(ISBLANK(Values!$F22),"",Values!T22)</f>
        <v>https://raw.githubusercontent.com/PatrickVibild/TellusAmazonPictures/master/pictures/Lenovo/X240/BL/US/8.jpg</v>
      </c>
      <c r="U23" s="27" t="str">
        <f>IF(ISBLANK(Values!$F22),"",Values!U22)</f>
        <v>https://raw.githubusercontent.com/PatrickVibild/TellusAmazonPictures/master/pictures/Lenovo/X240/BL/US/9.jpg</v>
      </c>
      <c r="V23" s="1"/>
      <c r="W23" s="29" t="str">
        <f>IF(ISBLANK(Values!E22),"","Child")</f>
        <v>Child</v>
      </c>
      <c r="X23" s="29" t="str">
        <f>IF(ISBLANK(Values!E22),"",Values!$B$13)</f>
        <v>Lenovo X240 parent</v>
      </c>
      <c r="Y23" s="31" t="str">
        <f>IF(ISBLANK(Values!E22),"","Size-Color")</f>
        <v>Size-Color</v>
      </c>
      <c r="Z23" s="29" t="str">
        <f>IF(ISBLANK(Values!E22),"","variation")</f>
        <v>variation</v>
      </c>
      <c r="AA23" s="1" t="str">
        <f>IF(ISBLANK(Values!E22),"",Values!$B$20)</f>
        <v>PartialUpdate</v>
      </c>
      <c r="AB23" s="1" t="str">
        <f>IF(ISBLANK(Values!E22),"",Values!$B$29)</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AC23" s="1"/>
      <c r="AD23" s="1"/>
      <c r="AE23" s="1"/>
      <c r="AF23" s="1"/>
      <c r="AG23" s="1"/>
      <c r="AH23" s="1"/>
      <c r="AI23" s="34" t="str">
        <f>IF(ISBLANK(Values!E22),"",IF(Values!I22,Values!$B$23,Values!$B$33))</f>
        <v>👉 YENİLENDİ: PARA TASARRUFU - Yedek Lenovo dizüstü bilgisayar klavyesi, OEM klavyeleriyle aynı kalitede. TellusRem, 2011'den beri dünyanın Lider klavye distribütörüdür. Mükemmel yedek klavye, değiştirilmesi ve takılması kolaydır.</v>
      </c>
      <c r="AJ23" s="32" t="str">
        <f>IF(ISBLANK(Values!E22),"",Values!$B$24 &amp;" "&amp;Values!$B$3)</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 X230s X240 X240S X240I X250 X260 X270</v>
      </c>
      <c r="AK23" s="1" t="str">
        <f>IF(ISBLANK(Values!E22),"",Values!$B$25)</f>
        <v>♻️ ÇEVRE DOSTU ÜRÜN - Yenilenmiş satın alın, YEŞİL SATIN AL! Yeni bir klavye almaya kıyasla, yenilenmiş klavyelerimizi satın alarak karbondioksiti %80'den fazla azaltın! Klavyeniz için mükemmel OEM yedek parçası.</v>
      </c>
      <c r="AL23" s="1" t="str">
        <f>IF(ISBLANK(Values!E22),"",SUBSTITUTE(SUBSTITUTE(IF(Values!$J22, Values!$B$26, Values!$B$33), "{language}", Values!$H22), "{flag}", INDEX(options!$E$1:$E$20, Values!$V22)))</f>
        <v>👉 LAYOUT – 🇺🇸 US arkadan aydınlatmalı.</v>
      </c>
      <c r="AM23" s="1" t="str">
        <f>SUBSTITUTE(IF(ISBLANK(Values!E22),"",Values!$B$27), "{model}", Values!$B$3)</f>
        <v>👉 İLE UYUMLU - Lenovo X230s X240 X240S X240I X250 X260 X270. Herhangi bir klavye satın almadan önce lütfen resmi ve açıklamayı dikkatlice kontrol edin. Bu, bilgisayarınız için doğru dizüstü bilgisayar klavyesini almanızı sağlar. Süper kolay kurulum.</v>
      </c>
      <c r="AN23" s="1"/>
      <c r="AO23" s="1"/>
      <c r="AP23" s="1"/>
      <c r="AQ23" s="1"/>
      <c r="AR23" s="1"/>
      <c r="AS23" s="1"/>
      <c r="AT23" s="27" t="str">
        <f>IF(ISBLANK(Values!E22),"",Values!H22)</f>
        <v>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Danimarka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Teslimat tarihinden sonra 6 ay garanti. Klavyenin herhangi bir arızası durumunda, ürünün klavyesi için yeni bir birim veya yedek parça gönderilecektir. Stok sıkıntısı olması durumunda tam bir geri ödeme yapılır.</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Teslimat tarihinden sonra 6 ay garanti. Klavyenin herhangi bir arızası durumunda, ürünün klavyesi için yeni bir birim veya yedek parça gönderilecektir. Stok sıkıntısı olması durumunda tam bir geri ödeme yapılır.</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58.99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58.99</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IF(ISBLANK(Values!E23),"",IF(Values!$B$20="PartialUpdate","","TellusRem"))</f>
        <v/>
      </c>
      <c r="H24" s="1" t="str">
        <f>IF(ISBLANK(Values!E23),"",Values!$B$16)</f>
        <v/>
      </c>
      <c r="I24" s="1" t="str">
        <f>IF(ISBLANK(Values!E23),"","4730574031")</f>
        <v/>
      </c>
      <c r="J24" s="31" t="str">
        <f>IF(ISBLANK(Values!E23),"",Values!F23 )</f>
        <v/>
      </c>
      <c r="K24" s="27" t="str">
        <f>IF(IF(ISBLANK(Values!E23),"",IF(Values!J23, Values!$B$4, Values!$B$5))=0,"",IF(ISBLANK(Values!E23),"",IF(Values!J23,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9">
      <formula>AND(IF(IFERROR(VLOOKUP($C$3,#NAME?,MATCH($A4,#NAME?,0)+1,0),0)&gt;0,0,1),IF(IFERROR(VLOOKUP($C$3,#NAME?,MATCH($A4,#NAME?,0)+1,0),0)&gt;0,0,1),IF(IFERROR(VLOOKUP($C$3,#NAME?,MATCH($A4,#NAME?,0)+1,0),0)&gt;0,0,1),IF(IFERROR(MATCH($A4,#NAME?,0),0)&gt;0,1,0))</formula>
    </cfRule>
    <cfRule type="expression" dxfId="524" priority="996">
      <formula>IF(VLOOKUP($C$3,#NAME?,MATCH($A4,#NAME?,0)+1,0)&gt;0,1,0)</formula>
    </cfRule>
    <cfRule type="expression" dxfId="523" priority="995">
      <formula>IF(LEN(C4)&gt;0,1,0)</formula>
    </cfRule>
  </conditionalFormatting>
  <conditionalFormatting sqref="C5:C1048576">
    <cfRule type="expression" dxfId="522" priority="18">
      <formula>IF(LEN(C5)&gt;0,1,0)</formula>
    </cfRule>
    <cfRule type="expression" dxfId="521" priority="19">
      <formula>IF(VLOOKUP($C$3,#NAME?,MATCH($A5,#NAME?,0)+1,0)&gt;0,1,0)</formula>
    </cfRule>
    <cfRule type="expression" dxfId="520" priority="22">
      <formula>AND(IF(IFERROR(VLOOKUP($C$3,#NAME?,MATCH($A5,#NAME?,0)+1,0),0)&gt;0,0,1),IF(IFERROR(VLOOKUP($C$3,#NAME?,MATCH($A5,#NAME?,0)+1,0),0)&gt;0,0,1),IF(IFERROR(VLOOKUP($C$3,#NAME?,MATCH($A5,#NAME?,0)+1,0),0)&gt;0,0,1),IF(IFERROR(MATCH($A5,#NAME?,0),0)&gt;0,1,0))</formula>
    </cfRule>
  </conditionalFormatting>
  <conditionalFormatting sqref="D4:D1048576">
    <cfRule type="expression" dxfId="519" priority="24">
      <formula>IF(VLOOKUP($D$3,#NAME?,MATCH($A4,#NAME?,0)+1,0)&gt;0,1,0)</formula>
    </cfRule>
    <cfRule type="expression" dxfId="518" priority="27">
      <formula>AND(IF(IFERROR(VLOOKUP($D$3,#NAME?,MATCH($A4,#NAME?,0)+1,0),0)&gt;0,0,1),IF(IFERROR(VLOOKUP($D$3,#NAME?,MATCH($A4,#NAME?,0)+1,0),0)&gt;0,0,1),IF(IFERROR(VLOOKUP($D$3,#NAME?,MATCH($A4,#NAME?,0)+1,0),0)&gt;0,0,1),IF(IFERROR(MATCH($A4,#NAME?,0),0)&gt;0,1,0))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4">
      <formula>AND(IF(IFERROR(VLOOKUP($F$3,#NAME?,MATCH($A4,#NAME?,0)+1,0),0)&gt;0,0,1),IF(IFERROR(VLOOKUP($F$3,#NAME?,MATCH($A4,#NAME?,0)+1,0),0)&gt;0,0,1),IF(IFERROR(VLOOKUP($F$3,#NAME?,MATCH($A4,#NAME?,0)+1,0),0)&gt;0,0,1),IF(IFERROR(MATCH($A4,#NAME?,0),0)&gt;0,1,0))</formula>
    </cfRule>
    <cfRule type="expression" dxfId="513" priority="1011">
      <formula>IF(VLOOKUP($F$3,#NAME?,MATCH($A4,#NAME?,0)+1,0)&gt;0,1,0)</formula>
    </cfRule>
    <cfRule type="expression" dxfId="512" priority="1010">
      <formula>IF(LEN(F4)&gt;0,1,0)</formula>
    </cfRule>
  </conditionalFormatting>
  <conditionalFormatting sqref="F5:F1048576">
    <cfRule type="expression" dxfId="511" priority="37">
      <formula>AND(IF(IFERROR(VLOOKUP($F$3,#NAME?,MATCH($A5,#NAME?,0)+1,0),0)&gt;0,0,1),IF(IFERROR(VLOOKUP($F$3,#NAME?,MATCH($A5,#NAME?,0)+1,0),0)&gt;0,0,1),IF(IFERROR(VLOOKUP($F$3,#NAME?,MATCH($A5,#NAME?,0)+1,0),0)&gt;0,0,1),IF(IFERROR(MATCH($A5,#NAME?,0),0)&gt;0,1,0))</formula>
    </cfRule>
    <cfRule type="expression" dxfId="510" priority="34">
      <formula>IF(VLOOKUP($F$3,#NAME?,MATCH($A5,#NAME?,0)+1,0)&gt;0,1,0)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6">
      <formula>IF(VLOOKUP($G$3,#NAME?,MATCH($A4,#NAME?,0)+1,0)&gt;0,1,0)</formula>
    </cfRule>
    <cfRule type="expression" dxfId="506" priority="1015">
      <formula>IF(LEN(G4)&gt;0,1,0)</formula>
    </cfRule>
  </conditionalFormatting>
  <conditionalFormatting sqref="G5:G1048576">
    <cfRule type="expression" dxfId="505" priority="42">
      <formula>AND(IF(IFERROR(VLOOKUP($G$3,#NAME?,MATCH($A5,#NAME?,0)+1,0),0)&gt;0,0,1),IF(IFERROR(VLOOKUP($G$3,#NAME?,MATCH($A5,#NAME?,0)+1,0),0)&gt;0,0,1),IF(IFERROR(VLOOKUP($G$3,#NAME?,MATCH($A5,#NAME?,0)+1,0),0)&gt;0,0,1),IF(IFERROR(MATCH($A5,#NAME?,0),0)&gt;0,1,0))</formula>
    </cfRule>
    <cfRule type="expression" dxfId="504" priority="39">
      <formula>IF(VLOOKUP($G$3,#NAME?,MATCH($A5,#NAME?,0)+1,0)&gt;0,1,0)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6">
      <formula>IF(VLOOKUP($B$3,#NAME?,MATCH($A4,#NAME?,0)+1,0)&gt;0,1,0)</formula>
    </cfRule>
    <cfRule type="expression" dxfId="499"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6">
      <formula>IF(VLOOKUP($L$3,#NAME?,MATCH($A4,#NAME?,0)+1,0)&gt;0,1,0)</formula>
    </cfRule>
    <cfRule type="expression" dxfId="494"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fRule type="expression" dxfId="491" priority="58">
      <formula>IF(LEN(L6)&gt;0,1,0)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1">
      <formula>IF(VLOOKUP($N$3,#NAME?,MATCH($A4,#NAME?,0)+1,0)&gt;0,1,0)</formula>
    </cfRule>
    <cfRule type="expression" dxfId="461"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6">
      <formula>IF(VLOOKUP($O$3,#NAME?,MATCH($A4,#NAME?,0)+1,0)&gt;0,1,0)</formula>
    </cfRule>
    <cfRule type="expression" dxfId="455" priority="1059">
      <formula>AND(IF(IFERROR(VLOOKUP($O$3,#NAME?,MATCH($A4,#NAME?,0)+1,0),0)&gt;0,0,1),IF(IFERROR(VLOOKUP($O$3,#NAME?,MATCH($A4,#NAME?,0)+1,0),0)&gt;0,0,1),IF(IFERROR(VLOOKUP($O$3,#NAME?,MATCH($A4,#NAME?,0)+1,0),0)&gt;0,0,1),IF(IFERROR(MATCH($A4,#NAME?,0),0)&gt;0,1,0))</formula>
    </cfRule>
  </conditionalFormatting>
  <conditionalFormatting sqref="X5:X204">
    <cfRule type="expression" dxfId="454" priority="1076">
      <formula>IF(VLOOKUP($B$3,#NAME?,MATCH($A5,#NAME?,0)+1,0)&gt;0,1,0)</formula>
    </cfRule>
    <cfRule type="expression" dxfId="453"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7">
      <formula>AND(IF(IFERROR(VLOOKUP($Y$3,#NAME?,MATCH($A5,#NAME?,0)+1,0),0)&gt;0,0,1),IF(IFERROR(VLOOKUP($Y$3,#NAME?,MATCH($A5,#NAME?,0)+1,0),0)&gt;0,0,1),IF(IFERROR(VLOOKUP($Y$3,#NAME?,MATCH($A5,#NAME?,0)+1,0),0)&gt;0,0,1),IF(IFERROR(MATCH($A5,#NAME?,0),0)&gt;0,1,0))</formula>
    </cfRule>
    <cfRule type="expression" dxfId="449" priority="124">
      <formula>IF(VLOOKUP($Y$3,#NAME?,MATCH($A5,#NAME?,0)+1,0)&gt;0,1,0)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0">
      <formula>IF(LEN(Z4)&gt;0,1,0)</formula>
    </cfRule>
    <cfRule type="expression" dxfId="446" priority="1061">
      <formula>IF(VLOOKUP($Q$3,#NAME?,MATCH($A4,#NAME?,0)+1,0)&gt;0,1,0)</formula>
    </cfRule>
  </conditionalFormatting>
  <conditionalFormatting sqref="Z5:Z1048576">
    <cfRule type="expression" dxfId="445" priority="132">
      <formula>AND(IF(IFERROR(VLOOKUP($Z$3,#NAME?,MATCH($A5,#NAME?,0)+1,0),0)&gt;0,0,1),IF(IFERROR(VLOOKUP($Z$3,#NAME?,MATCH($A5,#NAME?,0)+1,0),0)&gt;0,0,1),IF(IFERROR(VLOOKUP($Z$3,#NAME?,MATCH($A5,#NAME?,0)+1,0),0)&gt;0,0,1),IF(IFERROR(MATCH($A5,#NAME?,0),0)&gt;0,1,0))</formula>
    </cfRule>
    <cfRule type="expression" dxfId="444" priority="129">
      <formula>IF(VLOOKUP($Z$3,#NAME?,MATCH($A5,#NAME?,0)+1,0)&gt;0,1,0)</formula>
    </cfRule>
  </conditionalFormatting>
  <conditionalFormatting sqref="AA4:AA1048576">
    <cfRule type="expression" dxfId="443" priority="137">
      <formula>AND(IF(IFERROR(VLOOKUP($AA$3,#NAME?,MATCH($A4,#NAME?,0)+1,0),0)&gt;0,0,1),IF(IFERROR(VLOOKUP($AA$3,#NAME?,MATCH($A4,#NAME?,0)+1,0),0)&gt;0,0,1),IF(IFERROR(VLOOKUP($AA$3,#NAME?,MATCH($A4,#NAME?,0)+1,0),0)&gt;0,0,1),IF(IFERROR(MATCH($A4,#NAME?,0),0)&gt;0,1,0))</formula>
    </cfRule>
    <cfRule type="expression" dxfId="442" priority="134">
      <formula>IF(VLOOKUP($AA$3,#NAME?,MATCH($A4,#NAME?,0)+1,0)&gt;0,1,0)</formula>
    </cfRule>
    <cfRule type="expression" dxfId="441" priority="133">
      <formula>IF(LEN(AA4)&gt;0,1,0)</formula>
    </cfRule>
  </conditionalFormatting>
  <conditionalFormatting sqref="AB4 AB7:AB1048576">
    <cfRule type="expression" dxfId="440" priority="142">
      <formula>AND(IF(IFERROR(VLOOKUP($AB$3,#NAME?,MATCH($A4,#NAME?,0)+1,0),0)&gt;0,0,1),IF(IFERROR(VLOOKUP($AB$3,#NAME?,MATCH($A4,#NAME?,0)+1,0),0)&gt;0,0,1),IF(IFERROR(VLOOKUP($AB$3,#NAME?,MATCH($A4,#NAME?,0)+1,0),0)&gt;0,0,1),IF(IFERROR(MATCH($A4,#NAME?,0),0)&gt;0,1,0))</formula>
    </cfRule>
    <cfRule type="expression" dxfId="439" priority="139">
      <formula>IF(VLOOKUP($AB$3,#NAME?,MATCH($A4,#NAME?,0)+1,0)&gt;0,1,0)</formula>
    </cfRule>
    <cfRule type="expression" dxfId="438" priority="138">
      <formula>IF(LEN(AB4)&gt;0,1,0)</formula>
    </cfRule>
  </conditionalFormatting>
  <conditionalFormatting sqref="AB5:AB204 AC4 AC7:AC1048576">
    <cfRule type="expression" dxfId="437" priority="146">
      <formula>IF(VLOOKUP($AC$3,#NAME?,MATCH(#REF!,#NAME?,0)+1,0)&gt;0,1,0)</formula>
    </cfRule>
    <cfRule type="expression" dxfId="436" priority="144">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7">
      <formula>AND(IF(IFERROR(VLOOKUP($AG$3,#NAME?,MATCH($A4,#NAME?,0)+1,0),0)&gt;0,0,1),IF(IFERROR(VLOOKUP($AG$3,#NAME?,MATCH($A4,#NAME?,0)+1,0),0)&gt;0,0,1),IF(IFERROR(VLOOKUP($AG$3,#NAME?,MATCH($A4,#NAME?,0)+1,0),0)&gt;0,0,1),IF(IFERROR(MATCH($A4,#NAME?,0),0)&gt;0,1,0))</formula>
    </cfRule>
    <cfRule type="expression" dxfId="425" priority="164">
      <formula>IF(VLOOKUP($AG$3,#NAME?,MATCH($A4,#NAME?,0)+1,0)&gt;0,1,0)</formula>
    </cfRule>
  </conditionalFormatting>
  <conditionalFormatting sqref="AH4:AH1048576">
    <cfRule type="expression" dxfId="424" priority="172">
      <formula>AND(IF(IFERROR(VLOOKUP($AH$3,#NAME?,MATCH($A4,#NAME?,0)+1,0),0)&gt;0,0,1),IF(IFERROR(VLOOKUP($AH$3,#NAME?,MATCH($A4,#NAME?,0)+1,0),0)&gt;0,0,1),IF(IFERROR(VLOOKUP($AH$3,#NAME?,MATCH($A4,#NAME?,0)+1,0),0)&gt;0,0,1),IF(IFERROR(MATCH($A4,#NAME?,0),0)&gt;0,1,0))</formula>
    </cfRule>
    <cfRule type="expression" dxfId="423" priority="169">
      <formula>IF(VLOOKUP($AH$3,#NAME?,MATCH($A4,#NAME?,0)+1,0)&gt;0,1,0)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7">
      <formula>AND(IF(IFERROR(VLOOKUP($AK$3,#NAME?,MATCH($A4,#NAME?,0)+1,0),0)&gt;0,0,1),IF(IFERROR(VLOOKUP($AK$3,#NAME?,MATCH($A4,#NAME?,0)+1,0),0)&gt;0,0,1),IF(IFERROR(VLOOKUP($AK$3,#NAME?,MATCH($A4,#NAME?,0)+1,0),0)&gt;0,0,1),IF(IFERROR(MATCH($A4,#NAME?,0),0)&gt;0,1,0))</formula>
    </cfRule>
    <cfRule type="expression" dxfId="416" priority="184">
      <formula>IF(VLOOKUP($AK$3,#NAME?,MATCH($A4,#NAME?,0)+1,0)&gt;0,1,0)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32">
      <formula>AND(IF(IFERROR(VLOOKUP($AT$3,#NAME?,MATCH($A4,#NAME?,0)+1,0),0)&gt;0,0,1),IF(IFERROR(VLOOKUP($AT$3,#NAME?,MATCH($A4,#NAME?,0)+1,0),0)&gt;0,0,1),IF(IFERROR(VLOOKUP($AT$3,#NAME?,MATCH($A4,#NAME?,0)+1,0),0)&gt;0,0,1),IF(IFERROR(MATCH($A4,#NAME?,0),0)&gt;0,1,0))</formula>
    </cfRule>
    <cfRule type="expression" dxfId="397" priority="229">
      <formula>IF(VLOOKUP($AT$3,#NAME?,MATCH($A4,#NAME?,0)+1,0)&gt;0,1,0)</formula>
    </cfRule>
    <cfRule type="expression" dxfId="396" priority="228">
      <formula>IF(LEN(AT4)&gt;0,1,0)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3">
      <formula>IF(LEN(AU4)&gt;0,1,0)</formula>
    </cfRule>
    <cfRule type="expression" dxfId="393" priority="234">
      <formula>IF(VLOOKUP($AU$3,#NAME?,MATCH($A4,#NAME?,0)+1,0)&gt;0,1,0)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302">
      <formula>AND(IF(IFERROR(VLOOKUP($BH$3,#NAME?,MATCH($A5,#NAME?,0)+1,0),0)&gt;0,0,1),IF(IFERROR(VLOOKUP($BH$3,#NAME?,MATCH($A5,#NAME?,0)+1,0),0)&gt;0,0,1),IF(IFERROR(VLOOKUP($BH$3,#NAME?,MATCH($A5,#NAME?,0)+1,0),0)&gt;0,0,1),IF(IFERROR(MATCH($A5,#NAME?,0),0)&gt;0,1,0))</formula>
    </cfRule>
    <cfRule type="expression" dxfId="364" priority="299">
      <formula>IF(VLOOKUP($BH$3,#NAME?,MATCH($A5,#NAME?,0)+1,0)&gt;0,1,0)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7">
      <formula>AND(IF(IFERROR(VLOOKUP($BU$3,#NAME?,MATCH($A4,#NAME?,0)+1,0),0)&gt;0,0,1),IF(IFERROR(VLOOKUP($BU$3,#NAME?,MATCH($A4,#NAME?,0)+1,0),0)&gt;0,0,1),IF(IFERROR(VLOOKUP($BU$3,#NAME?,MATCH($A4,#NAME?,0)+1,0),0)&gt;0,0,1),IF(IFERROR(MATCH($A4,#NAME?,0),0)&gt;0,1,0))</formula>
    </cfRule>
    <cfRule type="expression" dxfId="337" priority="364">
      <formula>IF(VLOOKUP($BU$3,#NAME?,MATCH($A4,#NAME?,0)+1,0)&gt;0,1,0)</formula>
    </cfRule>
  </conditionalFormatting>
  <conditionalFormatting sqref="BV4:BV1048576">
    <cfRule type="expression" dxfId="336" priority="372">
      <formula>AND(IF(IFERROR(VLOOKUP($BV$3,#NAME?,MATCH($A4,#NAME?,0)+1,0),0)&gt;0,0,1),IF(IFERROR(VLOOKUP($BV$3,#NAME?,MATCH($A4,#NAME?,0)+1,0),0)&gt;0,0,1),IF(IFERROR(VLOOKUP($BV$3,#NAME?,MATCH($A4,#NAME?,0)+1,0),0)&gt;0,0,1),IF(IFERROR(MATCH($A4,#NAME?,0),0)&gt;0,1,0))</formula>
    </cfRule>
    <cfRule type="expression" dxfId="335" priority="369">
      <formula>IF(VLOOKUP($BV$3,#NAME?,MATCH($A4,#NAME?,0)+1,0)&gt;0,1,0)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09">
      <formula>IF(VLOOKUP($CD$3,#NAME?,MATCH($A4,#NAME?,0)+1,0)&gt;0,1,0)</formula>
    </cfRule>
    <cfRule type="expression" dxfId="319"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7">
      <formula>AND(IF(IFERROR(VLOOKUP($CG$3,#NAME?,MATCH($A4,#NAME?,0)+1,0),0)&gt;0,0,1),IF(IFERROR(VLOOKUP($CG$3,#NAME?,MATCH($A4,#NAME?,0)+1,0),0)&gt;0,0,1),IF(IFERROR(VLOOKUP($CG$3,#NAME?,MATCH($A4,#NAME?,0)+1,0),0)&gt;0,0,1),IF(IFERROR(MATCH($A4,#NAME?,0),0)&gt;0,1,0))</formula>
    </cfRule>
    <cfRule type="expression" dxfId="313" priority="424">
      <formula>IF(VLOOKUP($CG$3,#NAME?,MATCH($A4,#NAME?,0)+1,0)&gt;0,1,0)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52">
      <formula>AND(IF(IFERROR(VLOOKUP($CL$3,#NAME?,MATCH($A4,#NAME?,0)+1,0),0)&gt;0,0,1),IF(IFERROR(VLOOKUP($CL$3,#NAME?,MATCH($A4,#NAME?,0)+1,0),0)&gt;0,0,1),IF(IFERROR(VLOOKUP($CL$3,#NAME?,MATCH($A4,#NAME?,0)+1,0),0)&gt;0,0,1),IF(IFERROR(MATCH($A4,#NAME?,0),0)&gt;0,1,0))</formula>
    </cfRule>
    <cfRule type="expression" dxfId="303" priority="449">
      <formula>IF(VLOOKUP($CL$3,#NAME?,MATCH($A4,#NAME?,0)+1,0)&gt;0,1,0)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4">
      <formula>IF(VLOOKUP($CO$3,#NAME?,MATCH($A4,#NAME?,0)+1,0)&gt;0,1,0)</formula>
    </cfRule>
    <cfRule type="expression" dxfId="296"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7">
      <formula>AND(IF(IFERROR(VLOOKUP($CT$3,#NAME?,MATCH($A4,#NAME?,0)+1,0),0)&gt;0,0,1),IF(IFERROR(VLOOKUP($CT$3,#NAME?,MATCH($A4,#NAME?,0)+1,0),0)&gt;0,0,1),IF(IFERROR(VLOOKUP($CT$3,#NAME?,MATCH($A4,#NAME?,0)+1,0),0)&gt;0,0,1),IF(IFERROR(MATCH($A4,#NAME?,0),0)&gt;0,1,0))</formula>
    </cfRule>
    <cfRule type="expression" dxfId="283" priority="484">
      <formula>IF(VLOOKUP($CT$3,#NAME?,MATCH($A4,#NAME?,0)+1,0)&gt;0,1,0)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502">
      <formula>AND(IF(IFERROR(VLOOKUP($CW$3,#NAME?,MATCH($A4,#NAME?,0)+1,0),0)&gt;0,0,1),IF(IFERROR(VLOOKUP($CW$3,#NAME?,MATCH($A4,#NAME?,0)+1,0),0)&gt;0,0,1),IF(IFERROR(VLOOKUP($CW$3,#NAME?,MATCH($A4,#NAME?,0)+1,0),0)&gt;0,0,1),IF(IFERROR(MATCH($A4,#NAME?,0),0)&gt;0,1,0))</formula>
    </cfRule>
    <cfRule type="expression" dxfId="277" priority="499">
      <formula>IF(VLOOKUP($CW$3,#NAME?,MATCH($A4,#NAME?,0)+1,0)&gt;0,1,0)</formula>
    </cfRule>
  </conditionalFormatting>
  <conditionalFormatting sqref="CX4:CX1048576">
    <cfRule type="expression" dxfId="276" priority="507">
      <formula>AND(IF(IFERROR(VLOOKUP($CX$3,#NAME?,MATCH($A4,#NAME?,0)+1,0),0)&gt;0,0,1),IF(IFERROR(VLOOKUP($CX$3,#NAME?,MATCH($A4,#NAME?,0)+1,0),0)&gt;0,0,1),IF(IFERROR(VLOOKUP($CX$3,#NAME?,MATCH($A4,#NAME?,0)+1,0),0)&gt;0,0,1),IF(IFERROR(MATCH($A4,#NAME?,0),0)&gt;0,1,0))</formula>
    </cfRule>
    <cfRule type="expression" dxfId="275" priority="504">
      <formula>IF(VLOOKUP($CX$3,#NAME?,MATCH($A4,#NAME?,0)+1,0)&gt;0,1,0)</formula>
    </cfRule>
  </conditionalFormatting>
  <conditionalFormatting sqref="CY4:CY1048576">
    <cfRule type="expression" dxfId="274" priority="509">
      <formula>IF(LEN(CY4)&gt;0,1,0)</formula>
    </cfRule>
    <cfRule type="expression" dxfId="273" priority="510">
      <formula>IF(VLOOKUP($CY$3,#NAME?,MATCH($A4,#NAME?,0)+1,0)&gt;0,1,0)</formula>
    </cfRule>
    <cfRule type="expression" dxfId="272" priority="513">
      <formula>AND(IF(IFERROR(VLOOKUP($CY$3,#NAME?,MATCH($A4,#NAME?,0)+1,0),0)&gt;0,0,1),IF(IFERROR(VLOOKUP($CY$3,#NAME?,MATCH($A4,#NAME?,0)+1,0),0)&gt;0,0,1),IF(IFERROR(VLOOKUP($CY$3,#NAME?,MATCH($A4,#NAME?,0)+1,0),0)&gt;0,0,1),IF(IFERROR(MATCH($A4,#NAME?,0),0)&gt;0,1,0))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7">
      <formula>AND(IF(IFERROR(VLOOKUP($DC$3,#NAME?,MATCH($A4,#NAME?,0)+1,0),0)&gt;0,0,1),IF(IFERROR(VLOOKUP($DC$3,#NAME?,MATCH($A4,#NAME?,0)+1,0),0)&gt;0,0,1),IF(IFERROR(VLOOKUP($DC$3,#NAME?,MATCH($A4,#NAME?,0)+1,0),0)&gt;0,0,1),IF(IFERROR(MATCH($A4,#NAME?,0),0)&gt;0,1,0))</formula>
    </cfRule>
    <cfRule type="expression" dxfId="257" priority="534">
      <formula>IF(VLOOKUP($DC$3,#NAME?,MATCH($A4,#NAME?,0)+1,0)&gt;0,1,0)</formula>
    </cfRule>
    <cfRule type="expression" dxfId="256" priority="533">
      <formula>IF(LEN(DC4)&gt;0,1,0)</formula>
    </cfRule>
    <cfRule type="expression" dxfId="255"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54" priority="543">
      <formula>AND(IF(IFERROR(VLOOKUP($DD$3,#NAME?,MATCH($A4,#NAME?,0)+1,0),0)&gt;0,0,1),IF(IFERROR(VLOOKUP($DD$3,#NAME?,MATCH($A4,#NAME?,0)+1,0),0)&gt;0,0,1),IF(IFERROR(VLOOKUP($DD$3,#NAME?,MATCH($A4,#NAME?,0)+1,0),0)&gt;0,0,1),IF(IFERROR(MATCH($A4,#NAME?,0),0)&gt;0,1,0))</formula>
    </cfRule>
    <cfRule type="expression" dxfId="253" priority="540">
      <formula>IF(VLOOKUP($DD$3,#NAME?,MATCH($A4,#NAME?,0)+1,0)&gt;0,1,0)</formula>
    </cfRule>
    <cfRule type="expression" dxfId="252" priority="539">
      <formula>IF(LEN(DD4)&gt;0,1,0)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3">
      <formula>IF(LEN(DH4)&gt;0,1,0)</formula>
    </cfRule>
    <cfRule type="expression" dxfId="237" priority="564">
      <formula>IF(VLOOKUP($DH$3,#NAME?,MATCH($A4,#NAME?,0)+1,0)&gt;0,1,0)</formula>
    </cfRule>
    <cfRule type="expression" dxfId="236" priority="567">
      <formula>AND(IF(IFERROR(VLOOKUP($DH$3,#NAME?,MATCH($A4,#NAME?,0)+1,0),0)&gt;0,0,1),IF(IFERROR(VLOOKUP($DH$3,#NAME?,MATCH($A4,#NAME?,0)+1,0),0)&gt;0,0,1),IF(IFERROR(VLOOKUP($DH$3,#NAME?,MATCH($A4,#NAME?,0)+1,0),0)&gt;0,0,1),IF(IFERROR(MATCH($A4,#NAME?,0),0)&gt;0,1,0))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91">
      <formula>AND(IF(IFERROR(VLOOKUP($DL$3,#NAME?,MATCH($A4,#NAME?,0)+1,0),0)&gt;0,0,1),IF(IFERROR(VLOOKUP($DL$3,#NAME?,MATCH($A4,#NAME?,0)+1,0),0)&gt;0,0,1),IF(IFERROR(VLOOKUP($DL$3,#NAME?,MATCH($A4,#NAME?,0)+1,0),0)&gt;0,0,1),IF(IFERROR(MATCH($A4,#NAME?,0),0)&gt;0,1,0))</formula>
    </cfRule>
    <cfRule type="expression" dxfId="220" priority="588">
      <formula>IF(VLOOKUP($DL$3,#NAME?,MATCH($A4,#NAME?,0)+1,0)&gt;0,1,0)</formula>
    </cfRule>
  </conditionalFormatting>
  <conditionalFormatting sqref="DL4:DN1048576">
    <cfRule type="expression" dxfId="219" priority="587">
      <formula>IF(LEN(DL4)&gt;0,1,0)</formula>
    </cfRule>
  </conditionalFormatting>
  <conditionalFormatting sqref="DM4:DM1048576">
    <cfRule type="expression" dxfId="218" priority="596">
      <formula>AND(IF(IFERROR(VLOOKUP($DM$3,#NAME?,MATCH($A4,#NAME?,0)+1,0),0)&gt;0,0,1),IF(IFERROR(VLOOKUP($DM$3,#NAME?,MATCH($A4,#NAME?,0)+1,0),0)&gt;0,0,1),IF(IFERROR(VLOOKUP($DM$3,#NAME?,MATCH($A4,#NAME?,0)+1,0),0)&gt;0,0,1),IF(IFERROR(MATCH($A4,#NAME?,0),0)&gt;0,1,0))</formula>
    </cfRule>
    <cfRule type="expression" dxfId="217" priority="593">
      <formula>IF(VLOOKUP($DM$3,#NAME?,MATCH($A4,#NAME?,0)+1,0)&gt;0,1,0)</formula>
    </cfRule>
  </conditionalFormatting>
  <conditionalFormatting sqref="DN4:DN1048576">
    <cfRule type="expression" dxfId="216" priority="601">
      <formula>AND(IF(IFERROR(VLOOKUP($DN$3,#NAME?,MATCH($A4,#NAME?,0)+1,0),0)&gt;0,0,1),IF(IFERROR(VLOOKUP($DN$3,#NAME?,MATCH($A4,#NAME?,0)+1,0),0)&gt;0,0,1),IF(IFERROR(VLOOKUP($DN$3,#NAME?,MATCH($A4,#NAME?,0)+1,0),0)&gt;0,0,1),IF(IFERROR(MATCH($A4,#NAME?,0),0)&gt;0,1,0))</formula>
    </cfRule>
    <cfRule type="expression" dxfId="215" priority="598">
      <formula>IF(VLOOKUP($DN$3,#NAME?,MATCH($A4,#NAME?,0)+1,0)&gt;0,1,0)</formula>
    </cfRule>
  </conditionalFormatting>
  <conditionalFormatting sqref="DO5:DO1048576">
    <cfRule type="expression" dxfId="214" priority="606">
      <formula>AND(IF(IFERROR(VLOOKUP($DO$3,#NAME?,MATCH($A5,#NAME?,0)+1,0),0)&gt;0,0,1),IF(IFERROR(VLOOKUP($DO$3,#NAME?,MATCH($A5,#NAME?,0)+1,0),0)&gt;0,0,1),IF(IFERROR(VLOOKUP($DO$3,#NAME?,MATCH($A5,#NAME?,0)+1,0),0)&gt;0,0,1),IF(IFERROR(MATCH($A5,#NAME?,0),0)&gt;0,1,0))</formula>
    </cfRule>
    <cfRule type="expression" dxfId="213" priority="603">
      <formula>IF(VLOOKUP($DO$3,#NAME?,MATCH($A5,#NAME?,0)+1,0)&gt;0,1,0)</formula>
    </cfRule>
  </conditionalFormatting>
  <conditionalFormatting sqref="DO5:DP1048576">
    <cfRule type="expression" dxfId="212" priority="602">
      <formula>IF(LEN(DO5)&gt;0,1,0)</formula>
    </cfRule>
  </conditionalFormatting>
  <conditionalFormatting sqref="DP5:DP1048576">
    <cfRule type="expression" dxfId="211" priority="611">
      <formula>AND(IF(IFERROR(VLOOKUP($DP$3,#NAME?,MATCH($A5,#NAME?,0)+1,0),0)&gt;0,0,1),IF(IFERROR(VLOOKUP($DP$3,#NAME?,MATCH($A5,#NAME?,0)+1,0),0)&gt;0,0,1),IF(IFERROR(VLOOKUP($DP$3,#NAME?,MATCH($A5,#NAME?,0)+1,0),0)&gt;0,0,1),IF(IFERROR(MATCH($A5,#NAME?,0),0)&gt;0,1,0))</formula>
    </cfRule>
    <cfRule type="expression" dxfId="210" priority="608">
      <formula>IF(VLOOKUP($DP$3,#NAME?,MATCH($A5,#NAME?,0)+1,0)&gt;0,1,0)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4">
      <formula>IF(VLOOKUP($DQ$3,#NAME?,MATCH($A4,#NAME?,0)+1,0)&gt;0,1,0)</formula>
    </cfRule>
    <cfRule type="expression" dxfId="207" priority="613">
      <formula>IF(LEN(DQ4)&gt;0,1,0)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23">
      <formula>AND(IF(IFERROR(VLOOKUP($DR$3,#NAME?,MATCH($A4,#NAME?,0)+1,0),0)&gt;0,0,1),IF(IFERROR(VLOOKUP($DR$3,#NAME?,MATCH($A4,#NAME?,0)+1,0),0)&gt;0,0,1),IF(IFERROR(VLOOKUP($DR$3,#NAME?,MATCH($A4,#NAME?,0)+1,0),0)&gt;0,0,1),IF(IFERROR(MATCH($A4,#NAME?,0),0)&gt;0,1,0))</formula>
    </cfRule>
    <cfRule type="expression" dxfId="204" priority="620">
      <formula>IF(VLOOKUP($DR$3,#NAME?,MATCH($A4,#NAME?,0)+1,0)&gt;0,1,0)</formula>
    </cfRule>
    <cfRule type="expression" dxfId="203" priority="619">
      <formula>IF(LEN(DR4)&gt;0,1,0)</formula>
    </cfRule>
    <cfRule type="expression" dxfId="202"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201" priority="628">
      <formula>AND(IF(IFERROR(VLOOKUP($DS$3,#NAME?,MATCH($A5,#NAME?,0)+1,0),0)&gt;0,0,1),IF(IFERROR(VLOOKUP($DS$3,#NAME?,MATCH($A5,#NAME?,0)+1,0),0)&gt;0,0,1),IF(IFERROR(VLOOKUP($DS$3,#NAME?,MATCH($A5,#NAME?,0)+1,0),0)&gt;0,0,1),IF(IFERROR(MATCH($A5,#NAME?,0),0)&gt;0,1,0))</formula>
    </cfRule>
    <cfRule type="expression" dxfId="200" priority="625">
      <formula>IF(VLOOKUP($DS$3,#NAME?,MATCH($A5,#NAME?,0)+1,0)&gt;0,1,0)</formula>
    </cfRule>
    <cfRule type="expression" dxfId="199" priority="624">
      <formula>IF(LEN(DS5)&gt;0,1,0)</formula>
    </cfRule>
  </conditionalFormatting>
  <conditionalFormatting sqref="DT4:DT1048576">
    <cfRule type="expression" dxfId="198" priority="630">
      <formula>IF(VLOOKUP($DT$3,#NAME?,MATCH($A4,#NAME?,0)+1,0)&gt;0,1,0)</formula>
    </cfRule>
    <cfRule type="expression" dxfId="197" priority="629">
      <formula>IF(LEN(DT4)&gt;0,1,0)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6">
      <formula>IF(VLOOKUP($DU$3,#NAME?,MATCH($A4,#NAME?,0)+1,0)&gt;0,1,0)</formula>
    </cfRule>
    <cfRule type="expression" dxfId="194" priority="639">
      <formula>AND(IF(IFERROR(VLOOKUP($DU$3,#NAME?,MATCH($A4,#NAME?,0)+1,0),0)&gt;0,0,1),IF(IFERROR(VLOOKUP($DU$3,#NAME?,MATCH($A4,#NAME?,0)+1,0),0)&gt;0,0,1),IF(IFERROR(VLOOKUP($DU$3,#NAME?,MATCH($A4,#NAME?,0)+1,0),0)&gt;0,0,1),IF(IFERROR(MATCH($A4,#NAME?,0),0)&gt;0,1,0))</formula>
    </cfRule>
    <cfRule type="expression" dxfId="193"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2" priority="635">
      <formula>IF(LEN(DU4)&gt;0,1,0)</formula>
    </cfRule>
  </conditionalFormatting>
  <conditionalFormatting sqref="DV4:DV1048576">
    <cfRule type="expression" dxfId="191" priority="645">
      <formula>AND(IF(IFERROR(VLOOKUP($DV$3,#NAME?,MATCH($A4,#NAME?,0)+1,0),0)&gt;0,0,1),IF(IFERROR(VLOOKUP($DV$3,#NAME?,MATCH($A4,#NAME?,0)+1,0),0)&gt;0,0,1),IF(IFERROR(VLOOKUP($DV$3,#NAME?,MATCH($A4,#NAME?,0)+1,0),0)&gt;0,0,1),IF(IFERROR(MATCH($A4,#NAME?,0),0)&gt;0,1,0))</formula>
    </cfRule>
    <cfRule type="expression" dxfId="190"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9" priority="641">
      <formula>IF(LEN(DV4)&gt;0,1,0)</formula>
    </cfRule>
    <cfRule type="expression" dxfId="188" priority="642">
      <formula>IF(VLOOKUP($DV$3,#NAME?,MATCH($A4,#NAME?,0)+1,0)&gt;0,1,0)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51">
      <formula>AND(IF(IFERROR(VLOOKUP($DW$3,#NAME?,MATCH($A4,#NAME?,0)+1,0),0)&gt;0,0,1),IF(IFERROR(VLOOKUP($DW$3,#NAME?,MATCH($A4,#NAME?,0)+1,0),0)&gt;0,0,1),IF(IFERROR(VLOOKUP($DW$3,#NAME?,MATCH($A4,#NAME?,0)+1,0),0)&gt;0,0,1),IF(IFERROR(MATCH($A4,#NAME?,0),0)&gt;0,1,0))</formula>
    </cfRule>
    <cfRule type="expression" dxfId="185" priority="648">
      <formula>IF(VLOOKUP($DW$3,#NAME?,MATCH($A4,#NAME?,0)+1,0)&gt;0,1,0)</formula>
    </cfRule>
    <cfRule type="expression" dxfId="184" priority="647">
      <formula>IF(LEN(DW4)&gt;0,1,0)</formula>
    </cfRule>
  </conditionalFormatting>
  <conditionalFormatting sqref="DX4:DX1048576">
    <cfRule type="expression" dxfId="183" priority="657">
      <formula>AND(IF(IFERROR(VLOOKUP($DX$3,#NAME?,MATCH($A4,#NAME?,0)+1,0),0)&gt;0,0,1),IF(IFERROR(VLOOKUP($DX$3,#NAME?,MATCH($A4,#NAME?,0)+1,0),0)&gt;0,0,1),IF(IFERROR(VLOOKUP($DX$3,#NAME?,MATCH($A4,#NAME?,0)+1,0),0)&gt;0,0,1),IF(IFERROR(MATCH($A4,#NAME?,0),0)&gt;0,1,0))</formula>
    </cfRule>
    <cfRule type="expression" dxfId="182" priority="654">
      <formula>IF(VLOOKUP($DX$3,#NAME?,MATCH($A4,#NAME?,0)+1,0)&gt;0,1,0)</formula>
    </cfRule>
    <cfRule type="expression" dxfId="181" priority="653">
      <formula>IF(LEN(DX4)&gt;0,1,0)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60">
      <formula>IF(VLOOKUP($DY$3,#NAME?,MATCH($A4,#NAME?,0)+1,0)&gt;0,1,0)</formula>
    </cfRule>
    <cfRule type="expression" dxfId="178" priority="659">
      <formula>IF(LEN(DY4)&gt;0,1,0)</formula>
    </cfRule>
    <cfRule type="expression" dxfId="177" priority="658">
      <formula>AND(AND(OR(AND(OR(OR(NOT(CO4&lt;&gt;"DEFAULT"),CO4="")))),A4&lt;&gt;""))</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5">
      <formula>IF(LEN(DZ4)&gt;0,1,0)</formula>
    </cfRule>
    <cfRule type="expression" dxfId="174" priority="664">
      <formula>AND(AND(OR(AND(OR(OR(NOT(CO4&lt;&gt;"DEFAULT"),CO4="")))),A4&lt;&gt;""))</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1">
      <formula>IF(LEN(EA4)&gt;0,1,0)</formula>
    </cfRule>
    <cfRule type="expression" dxfId="170" priority="670">
      <formula>AND(AND(OR(AND(OR(OR(NOT(CO4&lt;&gt;"DEFAULT"),CO4="")))),A4&lt;&gt;""))</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2">
      <formula>IF(VLOOKUP($EA$3,#NAME?,MATCH($A4,#NAME?,0)+1,0)&gt;0,1,0)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7">
      <formula>IF(LEN(EB4)&gt;0,1,0)</formula>
    </cfRule>
    <cfRule type="expression" dxfId="165" priority="676">
      <formula>AND(AND(OR(AND(OR(OR(NOT(CO4&lt;&gt;"DEFAULT"),CO4="")))),A4&lt;&gt;""))</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0">
      <formula>AND(AND(OR(AND(OR(OR(NOT(DY4&lt;&gt;"Not Applicable"),DY4=""))),AND(OR(OR(NOT(DZ4&lt;&gt;"Not Applicable"),DZ4=""))),AND(OR(OR(NOT(EA4&lt;&gt;"Not Applicable"),EA4=""))),AND(OR(OR(NOT(EB4&lt;&gt;"Not Applicable"),EB4=""))),AND(OR(OR(NOT(EC4&lt;&gt;"Not Applicable"),EC4="")))),A4&lt;&gt;""))</formula>
    </cfRule>
    <cfRule type="expression" dxfId="149" priority="701">
      <formula>IF(LEN(EF4)&gt;0,1,0)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9">
      <formula>AND(IF(IFERROR(VLOOKUP($EL$3,#NAME?,MATCH($A4,#NAME?,0)+1,0),0)&gt;0,0,1),IF(IFERROR(VLOOKUP($EL$3,#NAME?,MATCH($A4,#NAME?,0)+1,0),0)&gt;0,0,1),IF(IFERROR(VLOOKUP($EL$3,#NAME?,MATCH($A4,#NAME?,0)+1,0),0)&gt;0,0,1),IF(IFERROR(MATCH($A4,#NAME?,0),0)&gt;0,1,0))</formula>
    </cfRule>
    <cfRule type="expression" dxfId="130" priority="736">
      <formula>IF(VLOOKUP($EL$3,#NAME?,MATCH($A4,#NAME?,0)+1,0)&gt;0,1,0)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4">
      <formula>AND(IF(IFERROR(VLOOKUP($FA$3,#NAME?,MATCH($A4,#NAME?,0)+1,0),0)&gt;0,0,1),IF(IFERROR(VLOOKUP($FA$3,#NAME?,MATCH($A4,#NAME?,0)+1,0),0)&gt;0,0,1),IF(IFERROR(VLOOKUP($FA$3,#NAME?,MATCH($A4,#NAME?,0)+1,0),0)&gt;0,0,1),IF(IFERROR(MATCH($A4,#NAME?,0),0)&gt;0,1,0))</formula>
    </cfRule>
    <cfRule type="expression" dxfId="98" priority="811">
      <formula>IF(VLOOKUP($FA$3,#NAME?,MATCH($A4,#NAME?,0)+1,0)&gt;0,1,0)</formula>
    </cfRule>
  </conditionalFormatting>
  <conditionalFormatting sqref="FB4:FB1048576">
    <cfRule type="expression" dxfId="97" priority="819">
      <formula>AND(IF(IFERROR(VLOOKUP($FB$3,#NAME?,MATCH($A4,#NAME?,0)+1,0),0)&gt;0,0,1),IF(IFERROR(VLOOKUP($FB$3,#NAME?,MATCH($A4,#NAME?,0)+1,0),0)&gt;0,0,1),IF(IFERROR(VLOOKUP($FB$3,#NAME?,MATCH($A4,#NAME?,0)+1,0),0)&gt;0,0,1),IF(IFERROR(MATCH($A4,#NAME?,0),0)&gt;0,1,0))</formula>
    </cfRule>
    <cfRule type="expression" dxfId="96" priority="816">
      <formula>IF(VLOOKUP($FB$3,#NAME?,MATCH($A4,#NAME?,0)+1,0)&gt;0,1,0)</formula>
    </cfRule>
  </conditionalFormatting>
  <conditionalFormatting sqref="FC4:FC1048576">
    <cfRule type="expression" dxfId="95" priority="824">
      <formula>AND(IF(IFERROR(VLOOKUP($FC$3,#NAME?,MATCH($A4,#NAME?,0)+1,0),0)&gt;0,0,1),IF(IFERROR(VLOOKUP($FC$3,#NAME?,MATCH($A4,#NAME?,0)+1,0),0)&gt;0,0,1),IF(IFERROR(VLOOKUP($FC$3,#NAME?,MATCH($A4,#NAME?,0)+1,0),0)&gt;0,0,1),IF(IFERROR(MATCH($A4,#NAME?,0),0)&gt;0,1,0))</formula>
    </cfRule>
    <cfRule type="expression" dxfId="94" priority="821">
      <formula>IF(VLOOKUP($FC$3,#NAME?,MATCH($A4,#NAME?,0)+1,0)&gt;0,1,0)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4">
      <formula>AND(IF(IFERROR(VLOOKUP($FE$3,#NAME?,MATCH($A4,#NAME?,0)+1,0),0)&gt;0,0,1),IF(IFERROR(VLOOKUP($FE$3,#NAME?,MATCH($A4,#NAME?,0)+1,0),0)&gt;0,0,1),IF(IFERROR(VLOOKUP($FE$3,#NAME?,MATCH($A4,#NAME?,0)+1,0),0)&gt;0,0,1),IF(IFERROR(MATCH($A4,#NAME?,0),0)&gt;0,1,0))</formula>
    </cfRule>
    <cfRule type="expression" dxfId="90" priority="831">
      <formula>IF(VLOOKUP($FE$3,#NAME?,MATCH($A4,#NAME?,0)+1,0)&gt;0,1,0)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4">
      <formula>AND(IF(IFERROR(VLOOKUP($FK$3,#NAME?,MATCH($A4,#NAME?,0)+1,0),0)&gt;0,0,1),IF(IFERROR(VLOOKUP($FK$3,#NAME?,MATCH($A4,#NAME?,0)+1,0),0)&gt;0,0,1),IF(IFERROR(VLOOKUP($FK$3,#NAME?,MATCH($A4,#NAME?,0)+1,0),0)&gt;0,0,1),IF(IFERROR(MATCH($A4,#NAME?,0),0)&gt;0,1,0))</formula>
    </cfRule>
    <cfRule type="expression" dxfId="75" priority="861">
      <formula>IF(VLOOKUP($FK$3,#NAME?,MATCH($A4,#NAME?,0)+1,0)&gt;0,1,0)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1">
      <formula>IF(VLOOKUP($K$3,#NAME?,MATCH($A4,#NAME?,0)+1,0)&gt;0,1,0)</formula>
    </cfRule>
    <cfRule type="expression" dxfId="64" priority="1030">
      <formula>IF(LEN(K4)&gt;0,1,0)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9">
      <formula>AND(IF(IFERROR(VLOOKUP($FT$3,#NAME?,MATCH($A4,#NAME?,0)+1,0),0)&gt;0,0,1),IF(IFERROR(VLOOKUP($FT$3,#NAME?,MATCH($A4,#NAME?,0)+1,0),0)&gt;0,0,1),IF(IFERROR(VLOOKUP($FT$3,#NAME?,MATCH($A4,#NAME?,0)+1,0),0)&gt;0,0,1),IF(IFERROR(MATCH($A4,#NAME?,0),0)&gt;0,1,0))</formula>
    </cfRule>
    <cfRule type="expression" dxfId="49" priority="906">
      <formula>IF(VLOOKUP($FT$3,#NAME?,MATCH($A4,#NAME?,0)+1,0)&gt;0,1,0)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6">
      <formula>IF(VLOOKUP($GH$3,#NAME?,MATCH($A4,#NAME?,0)+1,0)&gt;0,1,0)</formula>
    </cfRule>
    <cfRule type="expression" dxfId="21"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C23" sqref="C23:F41"/>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Lenovo Thinkpad için yedek {language} arkadan aydınlatmalı klavye</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Lenovo Thinkpad için yedek {language} arkadan aydınlatmasız klavye</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58.99</v>
      </c>
      <c r="C4" s="41" t="b">
        <f>FALSE()</f>
        <v>0</v>
      </c>
      <c r="D4" t="b">
        <f>TRUE()</f>
        <v>1</v>
      </c>
      <c r="E4" s="59">
        <v>5714401240204</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Almanca</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v>51.99</v>
      </c>
      <c r="C5" s="41" t="b">
        <f>FALSE()</f>
        <v>0</v>
      </c>
      <c r="D5" t="b">
        <f>TRUE()</f>
        <v>1</v>
      </c>
      <c r="E5" s="59">
        <v>5714401240020</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Fransızca</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t="b">
        <f>FALSE()</f>
        <v>0</v>
      </c>
      <c r="D6" t="b">
        <f>TRUE()</f>
        <v>1</v>
      </c>
      <c r="E6" s="59">
        <v>5714401240037</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İtalyan</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t="b">
        <f>FALSE()</f>
        <v>0</v>
      </c>
      <c r="D7" t="b">
        <f>TRUE()</f>
        <v>1</v>
      </c>
      <c r="E7" s="59">
        <v>5714401240044</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İspanyol</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t="b">
        <f>FALSE()</f>
        <v>0</v>
      </c>
      <c r="D8" t="b">
        <f>TRUE()</f>
        <v>1</v>
      </c>
      <c r="E8" s="59">
        <v>5714401240051</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Birleşik Krallık</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C9" t="b">
        <f>FALSE()</f>
        <v>0</v>
      </c>
      <c r="D9" t="b">
        <v>1</v>
      </c>
      <c r="E9" s="59">
        <v>5714401240068</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İskandinav – İskandinav</v>
      </c>
      <c r="I9" s="43" t="b">
        <f>TRUE()</f>
        <v>1</v>
      </c>
      <c r="J9" s="44" t="b">
        <f>TRUE()</f>
        <v>1</v>
      </c>
      <c r="K9" s="36" t="s">
        <v>722</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t="b">
        <f>FALSE()</f>
        <v>0</v>
      </c>
      <c r="D10" s="41" t="b">
        <v>0</v>
      </c>
      <c r="E10" s="59">
        <v>5714401240075</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Belçikalı</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59">
        <v>5714401240082</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Bulgarca</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59">
        <v>5714401240099</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Çek</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721</v>
      </c>
      <c r="C13" s="41" t="b">
        <f>FALSE()</f>
        <v>0</v>
      </c>
      <c r="D13" s="41" t="b">
        <f>FALSE()</f>
        <v>0</v>
      </c>
      <c r="E13" s="59">
        <v>5714401240105</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Danimarkalı</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59">
        <v>5714401240990</v>
      </c>
      <c r="C14" s="41" t="b">
        <f>FALSE()</f>
        <v>0</v>
      </c>
      <c r="D14" s="41" t="b">
        <f>FALSE()</f>
        <v>0</v>
      </c>
      <c r="E14" s="59">
        <v>5714401240112</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Macarca</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59">
        <v>5714401240129</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Flemenkçe</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59">
        <v>5714401240136</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Norveççe</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59">
        <v>5714401240143</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Lehçe</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59">
        <v>5714401240150</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Portekizce</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59">
        <v>5714401240167</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İsveççe – Fince</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59">
        <v>5714401240174</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İsviçre</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59">
        <v>5714401240181</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C22" t="b">
        <f>TRUE()</f>
        <v>1</v>
      </c>
      <c r="D22" s="41" t="b">
        <f>FALSE()</f>
        <v>0</v>
      </c>
      <c r="E22" s="59">
        <v>5714401240198</v>
      </c>
      <c r="F22" s="36" t="s">
        <v>694</v>
      </c>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YENİLENDİ: PARA TASARRUFU - Yedek Lenovo dizüstü bilgisayar klavyesi, OEM klavyeleriyle aynı kalitede. TellusRem, 2011'den beri dünyanın Lider klavye distribütörüdür. Mükemmel yedek klavye, değiştirilmesi ve takılması kolaydır.</v>
      </c>
      <c r="C23" s="41"/>
      <c r="D23" s="41"/>
      <c r="E23" s="59"/>
      <c r="F23" s="36"/>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Almanca</v>
      </c>
      <c r="I23" s="43" t="b">
        <f>TRUE()</f>
        <v>1</v>
      </c>
      <c r="J23" s="44" t="b">
        <v>0</v>
      </c>
      <c r="K23" s="36" t="s">
        <v>723</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v>
      </c>
      <c r="C24" s="41"/>
      <c r="D24" s="41"/>
      <c r="E24" s="59"/>
      <c r="F24" s="36"/>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Fransızca</v>
      </c>
      <c r="I24" s="43"/>
      <c r="J24" s="44" t="b">
        <f>FALSE()</f>
        <v>0</v>
      </c>
      <c r="K24" s="36" t="s">
        <v>724</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ÇEVRE DOSTU ÜRÜN - Yenilenmiş satın alın, YEŞİL SATIN AL! Yeni bir klavye almaya kıyasla, yenilenmiş klavyelerimizi satın alarak karbondioksiti %80'den fazla azaltın! Klavyeniz için mükemmel OEM yedek parçası.</v>
      </c>
      <c r="C25" s="41"/>
      <c r="D25" s="41"/>
      <c r="E25" s="59"/>
      <c r="F25" s="36"/>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İtalyan</v>
      </c>
      <c r="I25" s="43"/>
      <c r="J25" s="44" t="b">
        <f>FALSE()</f>
        <v>0</v>
      </c>
      <c r="K25" s="36" t="s">
        <v>725</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arkadan aydınlatmalı.</v>
      </c>
      <c r="C26" s="41"/>
      <c r="D26" s="41"/>
      <c r="E26" s="59"/>
      <c r="F26" s="36"/>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İspanyol</v>
      </c>
      <c r="I26" s="43"/>
      <c r="J26" s="44" t="b">
        <f>FALSE()</f>
        <v>0</v>
      </c>
      <c r="K26" s="36" t="s">
        <v>726</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İLE UYUMLU - Lenovo {model}. Herhangi bir klavye satın almadan önce lütfen resmi ve açıklamayı dikkatlice kontrol edin. Bu, bilgisayarınız için doğru dizüstü bilgisayar klavyesini almanızı sağlar. Süper kolay kurulum.</v>
      </c>
      <c r="C27" s="41"/>
      <c r="D27" s="41"/>
      <c r="E27" s="59"/>
      <c r="F27" s="36"/>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Birleşik Krallık</v>
      </c>
      <c r="I27" s="43"/>
      <c r="J27" s="44" t="b">
        <f>FALSE()</f>
        <v>0</v>
      </c>
      <c r="K27" s="36" t="s">
        <v>727</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c r="D28" s="41"/>
      <c r="E28" s="59"/>
      <c r="F28" s="36"/>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İskandinav – İskandinav</v>
      </c>
      <c r="I28" s="43"/>
      <c r="J28" s="44" t="b">
        <f>FALSE()</f>
        <v>0</v>
      </c>
      <c r="K28" s="36" t="s">
        <v>728</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v>
      </c>
      <c r="C29" s="41"/>
      <c r="D29" s="41"/>
      <c r="E29" s="59"/>
      <c r="F29" s="36"/>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Belçikalı</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c r="D30" s="41"/>
      <c r="E30" s="59"/>
      <c r="F30" s="36"/>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Bulgarca</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Teslimat tarihinden sonra 6 ay garanti. Klavyenin herhangi bir arızası durumunda, ürünün klavyesi için yeni bir birim veya yedek parça gönderilecektir. Stok sıkıntısı olması durumunda tam bir geri ödeme yapılır.</v>
      </c>
      <c r="C31" s="41"/>
      <c r="D31" s="41"/>
      <c r="E31" s="59"/>
      <c r="F31" s="36"/>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Çek</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c r="D32" s="41"/>
      <c r="E32" s="59"/>
      <c r="F32" s="36"/>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Danimarkalı</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DÜZEN - {flag} {language} Arkadan aydınlatma YOK.</v>
      </c>
      <c r="C33" s="41"/>
      <c r="D33" s="41"/>
      <c r="E33" s="59"/>
      <c r="F33" s="36"/>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Macarca</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c r="D34" s="41"/>
      <c r="E34" s="59"/>
      <c r="F34" s="36"/>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Flemenkçe</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c r="D35" s="41"/>
      <c r="E35" s="59"/>
      <c r="F35" s="36"/>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Norveççe</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591</v>
      </c>
      <c r="C36" s="41"/>
      <c r="D36" s="41"/>
      <c r="E36" s="59"/>
      <c r="F36" s="36"/>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Lehçe</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c r="D37" s="41"/>
      <c r="E37" s="59"/>
      <c r="F37" s="36"/>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Portekizce</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c r="D38" s="41"/>
      <c r="E38" s="59"/>
      <c r="F38" s="36"/>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İsveççe – Fince</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c r="D39" s="41"/>
      <c r="E39" s="59"/>
      <c r="F39" s="36"/>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İsviçre</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c r="D40" s="41"/>
      <c r="E40" s="59"/>
      <c r="F40" s="36"/>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international</v>
      </c>
      <c r="I40" s="43"/>
      <c r="J40" s="44" t="b">
        <f>FALSE()</f>
        <v>0</v>
      </c>
      <c r="K40" s="36" t="s">
        <v>729</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D41" s="41"/>
      <c r="E41" s="59"/>
      <c r="F41" s="36"/>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730</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Rusça</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2024-07-24T19:48:54Z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