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
    </mc:Choice>
  </mc:AlternateContent>
  <xr:revisionPtr revIDLastSave="0" documentId="13_ncr:1_{DBF383E1-FBA4-FC45-9784-9616E6F0EF42}"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1" i="2"/>
  <c r="C22" i="2"/>
  <c r="D10" i="2"/>
  <c r="D20" i="2"/>
  <c r="D5" i="2"/>
  <c r="D6" i="2"/>
  <c r="D7" i="2"/>
  <c r="D8" i="2"/>
  <c r="D4"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2" i="2"/>
  <c r="L21" i="2"/>
  <c r="J21" i="2"/>
  <c r="L20" i="2"/>
  <c r="J20"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I42" i="2"/>
  <c r="M42" i="2"/>
  <c r="I43" i="2"/>
  <c r="M43" i="2"/>
  <c r="N43" i="2"/>
  <c r="N42" i="2" l="1"/>
  <c r="N43" i="1" s="1"/>
  <c r="D29" i="2"/>
  <c r="D41" i="2"/>
  <c r="D30" i="2"/>
  <c r="D40" i="2"/>
  <c r="D25" i="2"/>
  <c r="D26" i="2"/>
  <c r="D27" i="2"/>
  <c r="D28" i="2"/>
  <c r="D24"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T44" i="1" s="1"/>
  <c r="S43" i="2"/>
  <c r="S44" i="1" s="1"/>
  <c r="R43" i="2"/>
  <c r="Q43" i="2"/>
  <c r="P43" i="2"/>
  <c r="P44" i="1" s="1"/>
  <c r="O43" i="2"/>
  <c r="O44" i="1" s="1"/>
  <c r="V42" i="2"/>
  <c r="H42" i="2" s="1"/>
  <c r="U42" i="2"/>
  <c r="T42" i="2"/>
  <c r="T43" i="1" s="1"/>
  <c r="S42" i="2"/>
  <c r="R42" i="2"/>
  <c r="Q42" i="2"/>
  <c r="P42" i="2"/>
  <c r="O42" i="2"/>
  <c r="V41" i="2"/>
  <c r="H41" i="2" s="1"/>
  <c r="U41" i="2"/>
  <c r="T41" i="2"/>
  <c r="S41" i="2"/>
  <c r="R41" i="2"/>
  <c r="Q41" i="2"/>
  <c r="Q42" i="1" s="1"/>
  <c r="O41" i="2"/>
  <c r="N41" i="2"/>
  <c r="M41" i="2"/>
  <c r="I41" i="2"/>
  <c r="V40" i="2"/>
  <c r="H40" i="2" s="1"/>
  <c r="U40" i="2"/>
  <c r="T40" i="2"/>
  <c r="S40" i="2"/>
  <c r="R40" i="2"/>
  <c r="O40" i="2"/>
  <c r="N40" i="2"/>
  <c r="M40" i="2"/>
  <c r="I40" i="2"/>
  <c r="V39" i="2"/>
  <c r="H39" i="2" s="1"/>
  <c r="U39" i="2"/>
  <c r="T39" i="2"/>
  <c r="S39" i="2"/>
  <c r="R39" i="2"/>
  <c r="O39" i="2"/>
  <c r="N39" i="2"/>
  <c r="M39" i="2"/>
  <c r="I39" i="2"/>
  <c r="V38" i="2"/>
  <c r="H38" i="2" s="1"/>
  <c r="U38" i="2"/>
  <c r="T38" i="2"/>
  <c r="S38" i="2"/>
  <c r="R38" i="2"/>
  <c r="O38" i="2"/>
  <c r="N38" i="2"/>
  <c r="M38" i="2"/>
  <c r="I38" i="2"/>
  <c r="V37" i="2"/>
  <c r="H37" i="2" s="1"/>
  <c r="U37" i="2"/>
  <c r="T37" i="2"/>
  <c r="S37" i="2"/>
  <c r="O37" i="2"/>
  <c r="N37" i="2"/>
  <c r="M37" i="2"/>
  <c r="I37" i="2"/>
  <c r="V36" i="2"/>
  <c r="H36" i="2" s="1"/>
  <c r="U36" i="2"/>
  <c r="T36" i="2"/>
  <c r="S36" i="2"/>
  <c r="O36" i="2"/>
  <c r="N36" i="2"/>
  <c r="M36" i="2"/>
  <c r="I36" i="2"/>
  <c r="V35" i="2"/>
  <c r="H35" i="2" s="1"/>
  <c r="U35" i="2"/>
  <c r="T35" i="2"/>
  <c r="S35" i="2"/>
  <c r="O35" i="2"/>
  <c r="N35" i="2"/>
  <c r="M35" i="2"/>
  <c r="I35" i="2"/>
  <c r="V34" i="2"/>
  <c r="H34" i="2" s="1"/>
  <c r="U34" i="2"/>
  <c r="T34" i="2"/>
  <c r="S34" i="2"/>
  <c r="O34" i="2"/>
  <c r="N34" i="2"/>
  <c r="M34" i="2"/>
  <c r="I34" i="2"/>
  <c r="V33" i="2"/>
  <c r="H33" i="2" s="1"/>
  <c r="U33" i="2"/>
  <c r="T33" i="2"/>
  <c r="S33" i="2"/>
  <c r="O33" i="2"/>
  <c r="N33" i="2"/>
  <c r="M33" i="2"/>
  <c r="I33" i="2"/>
  <c r="B33" i="2"/>
  <c r="V32" i="2"/>
  <c r="H32" i="2" s="1"/>
  <c r="U32" i="2"/>
  <c r="T32" i="2"/>
  <c r="S32" i="2"/>
  <c r="O32" i="2"/>
  <c r="N32" i="2"/>
  <c r="M32" i="2"/>
  <c r="I32" i="2"/>
  <c r="V31" i="2"/>
  <c r="H31" i="2" s="1"/>
  <c r="U31" i="2"/>
  <c r="T31" i="2"/>
  <c r="S31" i="2"/>
  <c r="I31" i="2"/>
  <c r="B31" i="2"/>
  <c r="V30" i="2"/>
  <c r="H30" i="2" s="1"/>
  <c r="U30" i="2"/>
  <c r="T30" i="2"/>
  <c r="S30" i="2"/>
  <c r="I30" i="2"/>
  <c r="V29" i="2"/>
  <c r="H29" i="2" s="1"/>
  <c r="U29" i="2"/>
  <c r="T29" i="2"/>
  <c r="S29" i="2"/>
  <c r="I29" i="2"/>
  <c r="B29" i="2"/>
  <c r="V28" i="2"/>
  <c r="H28" i="2" s="1"/>
  <c r="U28" i="2"/>
  <c r="T28" i="2"/>
  <c r="T29" i="1" s="1"/>
  <c r="S28" i="2"/>
  <c r="S29" i="1" s="1"/>
  <c r="I28" i="2"/>
  <c r="V27" i="2"/>
  <c r="H27" i="2" s="1"/>
  <c r="U27" i="2"/>
  <c r="T27" i="2"/>
  <c r="S27" i="2"/>
  <c r="I27" i="2"/>
  <c r="B27" i="2"/>
  <c r="AM39" i="1" s="1"/>
  <c r="V26" i="2"/>
  <c r="H26" i="2" s="1"/>
  <c r="U26" i="2"/>
  <c r="U27" i="1" s="1"/>
  <c r="T26" i="2"/>
  <c r="S26" i="2"/>
  <c r="I26" i="2"/>
  <c r="B26" i="2"/>
  <c r="V25" i="2"/>
  <c r="H25" i="2" s="1"/>
  <c r="U25" i="2"/>
  <c r="T25" i="2"/>
  <c r="T26" i="1" s="1"/>
  <c r="S25" i="2"/>
  <c r="I25" i="2"/>
  <c r="B25" i="2"/>
  <c r="AK41" i="1" s="1"/>
  <c r="V24" i="2"/>
  <c r="H24" i="2" s="1"/>
  <c r="U24" i="2"/>
  <c r="T24" i="2"/>
  <c r="S24" i="2"/>
  <c r="S25" i="1" s="1"/>
  <c r="I24" i="2"/>
  <c r="B24" i="2"/>
  <c r="V23" i="2"/>
  <c r="H23" i="2" s="1"/>
  <c r="I23" i="2"/>
  <c r="D23" i="2"/>
  <c r="B23" i="2"/>
  <c r="V22" i="2"/>
  <c r="H22" i="2" s="1"/>
  <c r="U22" i="2"/>
  <c r="T22" i="2"/>
  <c r="S22" i="2"/>
  <c r="N23" i="1"/>
  <c r="I22" i="2"/>
  <c r="D22" i="2"/>
  <c r="V21" i="2"/>
  <c r="H21" i="2" s="1"/>
  <c r="Q22" i="1"/>
  <c r="P22" i="1"/>
  <c r="I21" i="2"/>
  <c r="D21" i="2"/>
  <c r="C21" i="2"/>
  <c r="V20" i="2"/>
  <c r="H20" i="2" s="1"/>
  <c r="U20" i="2"/>
  <c r="U21" i="1" s="1"/>
  <c r="T20" i="2"/>
  <c r="S20" i="2"/>
  <c r="I20" i="2"/>
  <c r="C20" i="2"/>
  <c r="V19" i="2"/>
  <c r="H19" i="2" s="1"/>
  <c r="U19" i="2"/>
  <c r="T19" i="2"/>
  <c r="T20" i="1" s="1"/>
  <c r="S19" i="2"/>
  <c r="I19" i="2"/>
  <c r="D19" i="2"/>
  <c r="C19" i="2"/>
  <c r="V18" i="2"/>
  <c r="H18" i="2" s="1"/>
  <c r="U18" i="2"/>
  <c r="T18" i="2"/>
  <c r="S18" i="2"/>
  <c r="S19" i="1" s="1"/>
  <c r="R19" i="1"/>
  <c r="I18" i="2"/>
  <c r="D18" i="2"/>
  <c r="C18" i="2"/>
  <c r="V17" i="2"/>
  <c r="H17" i="2" s="1"/>
  <c r="U17" i="2"/>
  <c r="T17" i="2"/>
  <c r="S17" i="2"/>
  <c r="S18" i="1" s="1"/>
  <c r="P18" i="1"/>
  <c r="I17" i="2"/>
  <c r="D17" i="2"/>
  <c r="C17" i="2"/>
  <c r="V16" i="2"/>
  <c r="H16" i="2" s="1"/>
  <c r="U16" i="2"/>
  <c r="T16" i="2"/>
  <c r="T17" i="1" s="1"/>
  <c r="S16" i="2"/>
  <c r="S17" i="1" s="1"/>
  <c r="I16" i="2"/>
  <c r="D16" i="2"/>
  <c r="C16" i="2"/>
  <c r="V15" i="2"/>
  <c r="H15" i="2" s="1"/>
  <c r="U15" i="2"/>
  <c r="T15" i="2"/>
  <c r="T16" i="1" s="1"/>
  <c r="S15" i="2"/>
  <c r="S16" i="1" s="1"/>
  <c r="I15" i="2"/>
  <c r="D15" i="2"/>
  <c r="C15" i="2"/>
  <c r="V14" i="2"/>
  <c r="H14" i="2" s="1"/>
  <c r="U14" i="2"/>
  <c r="T14" i="2"/>
  <c r="S14" i="2"/>
  <c r="I14" i="2"/>
  <c r="D14" i="2"/>
  <c r="C14" i="2"/>
  <c r="V13" i="2"/>
  <c r="H13" i="2" s="1"/>
  <c r="U13" i="2"/>
  <c r="T13" i="2"/>
  <c r="S13" i="2"/>
  <c r="P14" i="1"/>
  <c r="I13" i="2"/>
  <c r="D13" i="2"/>
  <c r="C13" i="2"/>
  <c r="V12" i="2"/>
  <c r="H12" i="2" s="1"/>
  <c r="U12" i="2"/>
  <c r="T12" i="2"/>
  <c r="S12" i="2"/>
  <c r="N13" i="1"/>
  <c r="I12" i="2"/>
  <c r="D12" i="2"/>
  <c r="C12" i="2"/>
  <c r="V11" i="2"/>
  <c r="H11" i="2" s="1"/>
  <c r="U11" i="2"/>
  <c r="T11" i="2"/>
  <c r="S11" i="2"/>
  <c r="I11" i="2"/>
  <c r="D11" i="2"/>
  <c r="C11" i="2"/>
  <c r="V10" i="2"/>
  <c r="H10" i="2" s="1"/>
  <c r="U10" i="2"/>
  <c r="T10" i="2"/>
  <c r="S10" i="2"/>
  <c r="I10" i="2"/>
  <c r="C10" i="2"/>
  <c r="V9" i="2"/>
  <c r="H9" i="2" s="1"/>
  <c r="S9" i="2"/>
  <c r="Q9" i="2"/>
  <c r="P9" i="2"/>
  <c r="U9" i="2"/>
  <c r="U10" i="1" s="1"/>
  <c r="I9" i="2"/>
  <c r="D9" i="2"/>
  <c r="C9" i="2"/>
  <c r="B9" i="2"/>
  <c r="V8" i="2"/>
  <c r="H8" i="2" s="1"/>
  <c r="Q8" i="2"/>
  <c r="P8" i="2"/>
  <c r="P9" i="1" s="1"/>
  <c r="I8" i="2"/>
  <c r="C8" i="2"/>
  <c r="B8" i="2"/>
  <c r="V7" i="2"/>
  <c r="H7" i="2" s="1"/>
  <c r="U7" i="2"/>
  <c r="U8" i="1" s="1"/>
  <c r="S7" i="2"/>
  <c r="R7" i="2"/>
  <c r="P7" i="2"/>
  <c r="Q7" i="2"/>
  <c r="Q8" i="1" s="1"/>
  <c r="I7" i="2"/>
  <c r="C7" i="2"/>
  <c r="B7" i="2"/>
  <c r="V6" i="2"/>
  <c r="H6" i="2" s="1"/>
  <c r="S6" i="2"/>
  <c r="R6" i="2"/>
  <c r="R7" i="1" s="1"/>
  <c r="I6" i="2"/>
  <c r="C6" i="2"/>
  <c r="V5" i="2"/>
  <c r="H5" i="2" s="1"/>
  <c r="S5" i="2"/>
  <c r="N5" i="2"/>
  <c r="N6" i="1" s="1"/>
  <c r="R5" i="2"/>
  <c r="R6" i="1" s="1"/>
  <c r="I5" i="2"/>
  <c r="C5" i="2"/>
  <c r="V4" i="2"/>
  <c r="H4" i="2" s="1"/>
  <c r="S4" i="2"/>
  <c r="S5" i="1" s="1"/>
  <c r="N4" i="2"/>
  <c r="R4" i="2"/>
  <c r="R5" i="1" s="1"/>
  <c r="I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S43" i="1"/>
  <c r="R43" i="1"/>
  <c r="Q43" i="1"/>
  <c r="P43" i="1"/>
  <c r="O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J37" i="1"/>
  <c r="AI37" i="1"/>
  <c r="AB37" i="1"/>
  <c r="AA37" i="1"/>
  <c r="Z37" i="1"/>
  <c r="Y37" i="1"/>
  <c r="X37" i="1"/>
  <c r="W37" i="1"/>
  <c r="U37" i="1"/>
  <c r="T37" i="1"/>
  <c r="S37" i="1"/>
  <c r="R37" i="1"/>
  <c r="Q37" i="1"/>
  <c r="P37" i="1"/>
  <c r="O37" i="1"/>
  <c r="N37" i="1"/>
  <c r="M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J29" i="1"/>
  <c r="AI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J21" i="1"/>
  <c r="AI21" i="1"/>
  <c r="AB21" i="1"/>
  <c r="AA21" i="1"/>
  <c r="Z21" i="1"/>
  <c r="Y21" i="1"/>
  <c r="X21" i="1"/>
  <c r="W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I20" i="1"/>
  <c r="AB20" i="1"/>
  <c r="AA20" i="1"/>
  <c r="Z20" i="1"/>
  <c r="Y20" i="1"/>
  <c r="X20" i="1"/>
  <c r="W20" i="1"/>
  <c r="U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J19" i="1"/>
  <c r="AI19" i="1"/>
  <c r="AB19" i="1"/>
  <c r="AA19" i="1"/>
  <c r="Z19" i="1"/>
  <c r="Y19" i="1"/>
  <c r="X19" i="1"/>
  <c r="W19" i="1"/>
  <c r="U19" i="1"/>
  <c r="T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I18" i="1"/>
  <c r="AB18" i="1"/>
  <c r="AA18" i="1"/>
  <c r="Z18" i="1"/>
  <c r="Y18" i="1"/>
  <c r="X18" i="1"/>
  <c r="W18" i="1"/>
  <c r="U18" i="1"/>
  <c r="T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I17" i="1"/>
  <c r="AB17" i="1"/>
  <c r="AA17" i="1"/>
  <c r="Z17" i="1"/>
  <c r="Y17" i="1"/>
  <c r="X17" i="1"/>
  <c r="W17" i="1"/>
  <c r="U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I16" i="1"/>
  <c r="AB16" i="1"/>
  <c r="AA16" i="1"/>
  <c r="Z16" i="1"/>
  <c r="Y16" i="1"/>
  <c r="X16" i="1"/>
  <c r="W16" i="1"/>
  <c r="U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I5" i="1"/>
  <c r="AB5" i="1"/>
  <c r="AA5" i="1"/>
  <c r="Z5" i="1"/>
  <c r="Y5" i="1"/>
  <c r="X5" i="1"/>
  <c r="W5" i="1"/>
  <c r="N5" i="1"/>
  <c r="L5" i="1"/>
  <c r="K5" i="1"/>
  <c r="J5" i="1"/>
  <c r="I5" i="1"/>
  <c r="H5" i="1"/>
  <c r="G5" i="1"/>
  <c r="E5" i="1"/>
  <c r="D5" i="1"/>
  <c r="C5" i="1"/>
  <c r="A5" i="1"/>
  <c r="AA4" i="1"/>
  <c r="J4" i="1"/>
  <c r="I4" i="1"/>
  <c r="H4" i="1"/>
  <c r="D4" i="1"/>
  <c r="B4" i="1"/>
  <c r="A4" i="1"/>
  <c r="AM21" i="1" l="1"/>
  <c r="AM25" i="1"/>
  <c r="AM26" i="1"/>
  <c r="AM27" i="1"/>
  <c r="AM28" i="1"/>
  <c r="AM19" i="1"/>
  <c r="AM33" i="1"/>
  <c r="AL21" i="1"/>
  <c r="AT21" i="1"/>
  <c r="AT29" i="1"/>
  <c r="AL29" i="1"/>
  <c r="AT37" i="1"/>
  <c r="AL37" i="1"/>
  <c r="F37" i="1"/>
  <c r="F21" i="1"/>
  <c r="AM5" i="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<sst xmlns="http://schemas.openxmlformats.org/spreadsheetml/2006/main" count="820" uniqueCount="668">
  <si>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</si>
  <si>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</si>
  <si>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</si>
  <si>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</si>
  <si>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</si>
  <si>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</si>
  <si>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</si>
  <si>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</si>
  <si>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</si>
  <si>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</si>
  <si>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</si>
  <si>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</si>
  <si>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</si>
  <si>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</si>
  <si>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</si>
  <si>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</si>
  <si>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</si>
  <si>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</si>
  <si>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</si>
  <si>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</si>
  <si>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</si>
  <si>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</si>
  <si>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</si>
  <si>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</si>
  <si>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</si>
  <si>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</si>
  <si>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</si>
  <si>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</si>
  <si>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</si>
  <si>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</si>
  <si>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</si>
  <si>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</si>
  <si>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</si>
  <si>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</si>
  <si>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</si>
  <si>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</si>
  <si>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</si>
  <si>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</si>
  <si>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</si>
  <si>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</si>
  <si>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</si>
  <si>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</si>
  <si>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</si>
  <si>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</si>
  <si>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</si>
  <si>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</si>
  <si>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</si>
  <si>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</si>
  <si>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</si>
  <si>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</si>
  <si>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</si>
  <si>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</si>
  <si>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</si>
  <si>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</si>
  <si>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</si>
  <si>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</si>
  <si>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</si>
  <si>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</si>
  <si>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</si>
  <si>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</si>
  <si>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</si>
  <si>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</si>
  <si>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</si>
  <si>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</si>
  <si>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</si>
  <si>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</si>
  <si>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</si>
  <si>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</si>
  <si>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</si>
  <si>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</si>
  <si>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</si>
  <si>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</si>
  <si>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</si>
  <si>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</si>
  <si>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</si>
  <si>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</si>
  <si>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</si>
  <si>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</si>
  <si>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</si>
  <si>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</si>
  <si>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</si>
  <si>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</si>
  <si>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</si>
  <si>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</si>
  <si>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</si>
  <si>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</si>
  <si>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</si>
  <si>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</si>
  <si>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</si>
  <si>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</si>
  <si>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</si>
  <si>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</si>
  <si>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</si>
  <si>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</si>
  <si>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</si>
  <si>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</si>
  <si>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</si>
  <si>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</si>
  <si>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</si>
  <si>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</si>
  <si>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</si>
  <si>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</si>
  <si>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</si>
  <si>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</si>
  <si>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</si>
  <si>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</si>
  <si>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</si>
  <si>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</si>
  <si>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</si>
  <si>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</si>
  <si>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</si>
  <si>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</si>
  <si>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</si>
  <si>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</si>
  <si>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</si>
  <si>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</si>
  <si>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</si>
  <si>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</si>
  <si>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</si>
  <si>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</si>
  <si>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</si>
  <si>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</si>
  <si>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</si>
  <si>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</si>
  <si>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</si>
  <si>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</si>
  <si>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</si>
  <si>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</si>
  <si>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</si>
  <si>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</si>
  <si>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</si>
  <si>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</si>
  <si>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</si>
  <si>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</si>
  <si>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</si>
  <si>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</si>
  <si>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</si>
  <si>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</si>
  <si>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</si>
  <si>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</si>
  <si>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</si>
  <si>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</si>
  <si>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</si>
  <si>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</si>
  <si>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</si>
  <si>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</si>
  <si>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</si>
  <si>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</si>
  <si>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</si>
  <si>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</si>
  <si>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</si>
  <si>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</si>
  <si>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</si>
  <si>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</si>
  <si>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</si>
  <si>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</si>
  <si>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</si>
  <si>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</si>
  <si>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</si>
  <si>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</si>
  <si>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</si>
  <si>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</si>
  <si>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</si>
  <si>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</si>
  <si>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</si>
  <si>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</si>
  <si>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</si>
  <si>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</si>
  <si>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</si>
  <si>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</si>
  <si>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</si>
  <si>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</si>
  <si>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</si>
  <si>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</si>
  <si>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</si>
  <si>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</si>
  <si>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</si>
  <si>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</si>
  <si>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</si>
  <si>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</si>
  <si>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</si>
  <si>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</si>
  <si>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</si>
  <si>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</si>
  <si>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</si>
  <si>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</si>
  <si>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</si>
  <si>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</si>
  <si>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</si>
  <si>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</si>
  <si>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</si>
  <si>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</si>
  <si>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</si>
  <si>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</si>
  <si>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</si>
  <si>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</si>
  <si>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</si>
  <si>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</si>
  <si>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</si>
  <si>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</si>
  <si>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</si>
  <si>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</si>
  <si>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</si>
  <si>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</si>
  <si>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</si>
  <si>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</si>
  <si>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</si>
  <si>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</si>
  <si>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</si>
  <si>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</si>
  <si>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</si>
  <si>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</si>
  <si>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</si>
  <si>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</si>
  <si>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</si>
  <si>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</si>
  <si>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</si>
  <si>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</si>
  <si>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</si>
  <si>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</si>
  <si>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</si>
  <si>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</si>
  <si>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</si>
  <si>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</si>
  <si>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</si>
  <si>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</si>
  <si>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</si>
  <si>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</si>
  <si>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</si>
  <si>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</si>
  <si>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</si>
  <si>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</si>
  <si>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</si>
  <si>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</si>
  <si>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</si>
  <si>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</si>
  <si>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</si>
  <si>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</si>
  <si>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</si>
  <si>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</si>
  <si>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</si>
  <si>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</si>
  <si>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</si>
  <si>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</si>
  <si>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</si>
  <si>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</si>
  <si>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</si>
  <si>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</si>
  <si>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</si>
  <si>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</si>
  <si>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</si>
  <si>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</si>
  <si>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</si>
  <si>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</si>
  <si>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</si>
  <si>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</si>
  <si>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</si>
  <si>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</si>
  <si>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</si>
  <si>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</si>
  <si>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</si>
  <si>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</si>
  <si>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</si>
  <si>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</si>
  <si>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</si>
  <si>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</si>
  <si>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</si>
  <si>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</si>
  <si>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</si>
  <si>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</si>
  <si>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</si>
  <si>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</si>
  <si>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</si>
  <si>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</si>
  <si>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</si>
  <si>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</si>
  <si>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</si>
  <si>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</si>
  <si>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</si>
  <si>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</si>
  <si>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</si>
  <si>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</si>
  <si>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</si>
  <si>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</si>
  <si>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</si>
  <si>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</si>
  <si>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</si>
  <si>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</si>
  <si>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</si>
  <si>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</si>
  <si>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</si>
  <si>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</si>
  <si>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</si>
  <si>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</si>
  <si>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</si>
  <si>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</si>
  <si>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</si>
  <si>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</si>
  <si>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</si>
  <si>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</si>
  <si>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</si>
  <si>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</si>
  <si>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</si>
  <si>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</si>
  <si>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</si>
  <si>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</si>
  <si>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</si>
  <si>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</si>
  <si>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</si>
  <si>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</si>
  <si>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</si>
  <si>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</si>
  <si>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</si>
  <si>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</si>
  <si>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</si>
  <si>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</si>
  <si>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</si>
  <si>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</si>
  <si>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</si>
  <si>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</si>
  <si>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</si>
  <si>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</si>
  <si>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</si>
  <si>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</si>
  <si>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</si>
  <si>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</si>
  <si>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</si>
  <si>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</si>
  <si>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</si>
  <si>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</si>
  <si>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</si>
  <si>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</si>
  <si>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</si>
  <si>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</si>
  <si>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</si>
  <si>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</si>
  <si>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</si>
  <si>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</si>
  <si>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</si>
  <si>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</si>
  <si>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</si>
  <si>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</si>
  <si>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</si>
  <si>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</si>
  <si>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</si>
  <si>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</si>
  <si>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</si>
  <si>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</si>
  <si>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</si>
  <si>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</si>
  <si>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</si>
  <si>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</si>
  <si>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</si>
  <si>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</si>
  <si>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</si>
  <si>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</si>
  <si>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</si>
  <si>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</si>
  <si>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</si>
  <si>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</si>
  <si>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</si>
  <si>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</si>
  <si>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</si>
  <si>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</si>
  <si>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</si>
  <si>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</si>
  <si>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</si>
  <si>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</si>
  <si>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</si>
  <si>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</si>
  <si>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</si>
  <si>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</si>
  <si>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</si>
  <si>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</si>
  <si>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</si>
  <si>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</si>
  <si>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</si>
  <si>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</si>
  <si>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</si>
  <si>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</si>
  <si>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</si>
  <si>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</si>
  <si>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</si>
  <si>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</si>
  <si>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</si>
  <si>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</si>
  <si>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</si>
  <si>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</si>
  <si>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</si>
  <si>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</si>
  <si>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</si>
  <si>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</si>
  <si>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</si>
  <si>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</si>
  <si>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</si>
  <si>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</si>
  <si>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</si>
  <si>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</si>
  <si>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</si>
  <si>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</si>
  <si>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</si>
  <si>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</si>
  <si>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</si>
  <si>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</si>
  <si>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</si>
  <si>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</si>
  <si>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</si>
  <si>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</si>
  <si>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</si>
  <si>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</si>
  <si>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</si>
  <si>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</si>
  <si>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</si>
  <si>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</si>
  <si>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</si>
  <si>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</si>
  <si>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</si>
  <si>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</si>
  <si>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</si>
  <si>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</si>
  <si>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</si>
  <si>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</si>
  <si>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</si>
  <si>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</si>
  <si>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</si>
  <si>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</si>
  <si>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</si>
  <si>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</si>
  <si>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</si>
  <si>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</si>
  <si>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</si>
  <si>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</si>
  <si>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</si>
  <si>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</si>
  <si>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</si>
  <si>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</si>
  <si>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</si>
  <si>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</si>
  <si>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</si>
  <si>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</si>
  <si>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</si>
  <si>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</si>
  <si>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</si>
  <si>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</si>
  <si>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</si>
  <si>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</si>
  <si>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</si>
  <si>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</si>
  <si>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</si>
  <si>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</si>
  <si>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</si>
  <si>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</si>
  <si>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</si>
  <si>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</si>
  <si>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</si>
  <si>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</si>
  <si>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</si>
  <si>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</si>
  <si>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</si>
  <si>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</si>
  <si>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</si>
  <si>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</si>
  <si>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</si>
  <si>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</si>
  <si>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</si>
  <si>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</si>
  <si>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</si>
  <si>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</si>
  <si>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</si>
  <si>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</si>
  <si>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</si>
  <si>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</si>
  <si>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</si>
  <si>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</si>
  <si>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</si>
  <si>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</si>
  <si>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</si>
  <si>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</si>
  <si>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</si>
  <si>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</si>
  <si>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</si>
  <si>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</si>
  <si>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</si>
  <si>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</si>
  <si>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</si>
  <si>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</si>
  <si>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</si>
  <si>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</si>
  <si>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</si>
  <si>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</si>
  <si>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</si>
  <si>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</si>
  <si>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</si>
  <si>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</si>
  <si>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</si>
  <si>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</si>
  <si>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</si>
  <si>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</si>
  <si>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</si>
  <si>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</si>
  <si>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</si>
  <si>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</si>
  <si>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</si>
  <si>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</si>
  <si>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</si>
  <si>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</si>
  <si>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</si>
  <si>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</si>
  <si>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</si>
  <si>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</si>
  <si>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</si>
  <si>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</si>
  <si>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</si>
  <si>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</si>
  <si>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</si>
  <si>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</si>
  <si>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</si>
  <si>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</si>
  <si>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</si>
  <si>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</si>
  <si>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</si>
  <si>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</si>
  <si>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</si>
  <si>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</si>
  <si>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</si>
  <si>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</si>
  <si>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</si>
  <si>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</si>
  <si>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</si>
  <si>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</si>
  <si>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</si>
  <si>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</si>
  <si>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</si>
  <si>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</si>
  <si>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</si>
  <si>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</si>
  <si>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</si>
  <si>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</si>
  <si>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</si>
  <si>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</si>
  <si>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</si>
  <si>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</si>
  <si>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</si>
  <si>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</si>
  <si>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</si>
  <si>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</si>
  <si>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</si>
  <si>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</si>
  <si>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</si>
  <si>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</si>
  <si>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</si>
  <si>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</si>
  <si>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</si>
  <si>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</si>
  <si>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</si>
  <si>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</si>
  <si>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</si>
  <si>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</si>
  <si>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</si>
  <si>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</si>
  <si>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</si>
  <si>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</si>
  <si>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</si>
  <si>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</si>
  <si>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</si>
  <si>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</si>
  <si>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</si>
  <si>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</si>
  <si>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</si>
  <si>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</si>
  <si>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</si>
  <si>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</si>
  <si>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</si>
  <si>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</si>
  <si>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</si>
  <si>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</si>
  <si>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</si>
  <si>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</si>
  <si>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</si>
  <si>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</si>
  <si>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</si>
  <si>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</si>
  <si>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</si>
  <si>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</si>
  <si>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</si>
  <si>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</si>
  <si>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</si>
  <si>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</si>
  <si>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</si>
  <si>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</si>
  <si>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</si>
  <si>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</si>
  <si>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</si>
  <si>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</si>
  <si>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</si>
  <si>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</si>
  <si>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</si>
  <si>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</si>
  <si>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</si>
  <si>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</si>
  <si>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</si>
  <si>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</si>
  <si>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</si>
  <si>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</si>
  <si>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</si>
  <si>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</si>
  <si>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</si>
  <si>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</si>
  <si>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</si>
  <si>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</si>
  <si>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</si>
  <si>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</si>
  <si>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</si>
  <si>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</si>
  <si>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</si>
  <si>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</si>
  <si>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</si>
  <si>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</si>
  <si>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</si>
  <si>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</si>
  <si>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</si>
  <si>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</si>
  <si>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</si>
  <si>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</si>
  <si>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</si>
  <si>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</si>
  <si>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</si>
  <si>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</si>
  <si>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</si>
  <si>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</si>
  <si>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</si>
  <si>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</si>
  <si>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01AX355</t>
  </si>
  <si>
    <t>04Y0906</t>
  </si>
  <si>
    <t>04X0222</t>
  </si>
  <si>
    <t>01AV508</t>
  </si>
  <si>
    <t>04X0224</t>
  </si>
  <si>
    <t>04X0230</t>
  </si>
  <si>
    <t>04X0196</t>
  </si>
  <si>
    <t>04Y0920</t>
  </si>
  <si>
    <t>04X0236</t>
  </si>
  <si>
    <t>04X0237</t>
  </si>
  <si>
    <t>04Y0964</t>
  </si>
  <si>
    <t>04X0242</t>
  </si>
  <si>
    <t>Lenovo/X240/BL/USI</t>
  </si>
  <si>
    <t>Lenovo/X240/BL/US</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</si>
  <si>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</si>
  <si>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</si>
  <si>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</si>
  <si>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</si>
  <si>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</si>
  <si>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</si>
  <si>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</si>
  <si>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</si>
  <si>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</si>
  <si>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</si>
  <si>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</si>
  <si>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</si>
  <si>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</si>
  <si>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</si>
  <si>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</si>
  <si>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</si>
  <si>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parent</t>
  </si>
  <si>
    <t>X240 - DE</t>
  </si>
  <si>
    <t>Lenovo X240 - IT FBA</t>
  </si>
  <si>
    <t xml:space="preserve">Lenovo X240 - FR </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</si>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</sst>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
      <left/>
      <right/>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1" fontId="0" fillId="0" borderId="0" xfId="0" applyNumberFormat="1" applyAlignment="1">
      <alignment wrapText="1"/>
    </xf>
    <xf numFmtId="0" fontId="0" fillId="14" borderId="6" xfId="0" applyFill="1" applyBorder="1" applyAlignment="1">
      <alignment horizontal="left"/>
    </xf>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K32" zoomScaleNormal="100" workbookViewId="0">
      <selection activeCell="D4" sqref="D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666</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667</v>
      </c>
    </row>
    <row r="4" spans="1:193" ht="17" x14ac:dyDescent="0.2">
      <c r="A4" s="2" t="str">
        <f>IF(ISBLANK(Values!E3),"",IF(Values!$B$37="EU","computercomponent","computer"))</f>
        <v>computer</v>
      </c>
      <c r="B4" s="28" t="str">
        <f>Values!B13</f>
        <v>Lenovo X240 parent</v>
      </c>
      <c r="C4" s="28" t="s">
        <v>345</v>
      </c>
      <c r="D4" s="29">
        <f>Values!B14</f>
        <v>5714401240990</v>
      </c>
      <c r="E4" s="2" t="s">
        <v>346</v>
      </c>
      <c r="F4" s="28" t="str">
        <f>SUBSTITUTE(Values!B1, "{language}", "") &amp; " " &amp; Values!B3</f>
        <v>replacement  backlit keyboard for Lenovo Thinkpad  X230s X240 X240S X240I X250 X260 X270</v>
      </c>
      <c r="G4" s="28" t="s">
        <v>345</v>
      </c>
      <c r="H4" s="2" t="str">
        <f>Values!B16</f>
        <v>laptop-computer-replacement-parts</v>
      </c>
      <c r="I4" s="2" t="str">
        <f>IF(ISBLANK(Values!E3),"","4730574031")</f>
        <v>4730574031</v>
      </c>
      <c r="J4" s="30" t="str">
        <f>Values!B13</f>
        <v>Lenovo X240 parent</v>
      </c>
      <c r="K4" s="31"/>
      <c r="L4" s="28"/>
      <c r="M4" s="28"/>
      <c r="W4" s="28" t="s">
        <v>347</v>
      </c>
      <c r="X4" s="28"/>
      <c r="Y4" s="32" t="s">
        <v>348</v>
      </c>
      <c r="Z4" s="28"/>
      <c r="AA4" s="2" t="str">
        <f>Values!B20</f>
        <v>Update</v>
      </c>
      <c r="DY4" s="2" t="s">
        <v>349</v>
      </c>
      <c r="DZ4" s="2" t="s">
        <v>349</v>
      </c>
      <c r="EA4" s="2" t="s">
        <v>349</v>
      </c>
      <c r="EB4" s="2" t="s">
        <v>349</v>
      </c>
      <c r="EC4" s="2" t="s">
        <v>349</v>
      </c>
      <c r="EV4" s="2" t="s">
        <v>350</v>
      </c>
      <c r="GK4" s="3">
        <f>K4</f>
        <v>0</v>
      </c>
    </row>
    <row r="5" spans="1:193" ht="48" x14ac:dyDescent="0.2">
      <c r="A5" s="2" t="str">
        <f>IF(ISBLANK(Values!E4),"",IF(Values!$B$37="EU","computercomponent","computer"))</f>
        <v>computer</v>
      </c>
      <c r="B5" s="33" t="str">
        <f>IF(ISBLANK(Values!E4),"",Values!F4)</f>
        <v>X240 - DE</v>
      </c>
      <c r="C5" s="30" t="str">
        <f>IF(ISBLANK(Values!E4),"","TellusRem")</f>
        <v>TellusRem</v>
      </c>
      <c r="D5" s="29">
        <f>IF(ISBLANK(Values!E4),"",Values!E4)</f>
        <v>5714401240204</v>
      </c>
      <c r="E5" s="2" t="str">
        <f>IF(ISBLANK(Values!E4),"","EAN")</f>
        <v>EAN</v>
      </c>
      <c r="F5" s="28" t="str">
        <f>IF(ISBLANK(Values!E4),"",IF(Values!J4, SUBSTITUTE(Values!$B$1, "{language}", Values!H4) &amp; " " &amp;Values!$B$3, SUBSTITUTE(Values!$B$2, "{language}", Values!$H4) &amp; " " &amp;Values!$B$3))</f>
        <v>replacement German backlit keyboard for Lenovo Thinkpad  X230s X240 X240S X240I X250 X260 X270</v>
      </c>
      <c r="G5" s="30" t="str">
        <f>IF(ISBLANK(Values!E4),"","TellusRem")</f>
        <v>TellusRem</v>
      </c>
      <c r="H5" s="2" t="str">
        <f>IF(ISBLANK(Values!E4),"",Values!$B$16)</f>
        <v>laptop-computer-replacement-parts</v>
      </c>
      <c r="I5" s="2" t="str">
        <f>IF(ISBLANK(Values!E4),"","4730574031")</f>
        <v>4730574031</v>
      </c>
      <c r="J5" s="32" t="str">
        <f>IF(ISBLANK(Values!E4),"",Values!F4 )</f>
        <v>X240 - DE</v>
      </c>
      <c r="K5" s="28">
        <f>IF(ISBLANK(Values!E4),"",IF(Values!J4, Values!$B$4, Values!$B$5))</f>
        <v>58.99</v>
      </c>
      <c r="L5" s="28">
        <f>IF(ISBLANK(Values!E4),"",Values!$B$18)</f>
        <v>5</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0" t="str">
        <f>IF(ISBLANK(Values!E4),"","Child")</f>
        <v>Child</v>
      </c>
      <c r="X5" s="30" t="str">
        <f>IF(ISBLANK(Values!E4),"",Values!$B$13)</f>
        <v>Lenovo X240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5"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Lenovo X230s X240 X240S X240I X250 X260 X270.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8">
        <f>IF(ISBLANK(Values!E4),"",IF(Values!J4, Values!$B$4, Values!$B$5))</f>
        <v>58.99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58.99</v>
      </c>
    </row>
    <row r="6" spans="1:193" ht="48" x14ac:dyDescent="0.2">
      <c r="A6" s="2" t="str">
        <f>IF(ISBLANK(Values!E5),"",IF(Values!$B$37="EU","computercomponent","computer"))</f>
        <v>computer</v>
      </c>
      <c r="B6" s="33" t="str">
        <f>IF(ISBLANK(Values!E5),"",Values!F5)</f>
        <v xml:space="preserve">Lenovo X240 - FR </v>
      </c>
      <c r="C6" s="30" t="str">
        <f>IF(ISBLANK(Values!E5),"","TellusRem")</f>
        <v>TellusRem</v>
      </c>
      <c r="D6" s="29">
        <f>IF(ISBLANK(Values!E5),"",Values!E5)</f>
        <v>5714401240020</v>
      </c>
      <c r="E6" s="2" t="str">
        <f>IF(ISBLANK(Values!E5),"","EAN")</f>
        <v>EAN</v>
      </c>
      <c r="F6" s="28" t="str">
        <f>IF(ISBLANK(Values!E5),"",IF(Values!J5, SUBSTITUTE(Values!$B$1, "{language}", Values!H5) &amp; " " &amp;Values!$B$3, SUBSTITUTE(Values!$B$2, "{language}", Values!$H5) &amp; " " &amp;Values!$B$3))</f>
        <v>replacement French backlit keyboard for Lenovo Thinkpad  X230s X240 X240S X240I X250 X260 X270</v>
      </c>
      <c r="G6" s="30" t="str">
        <f>IF(ISBLANK(Values!E5),"","TellusRem")</f>
        <v>TellusRem</v>
      </c>
      <c r="H6" s="2" t="str">
        <f>IF(ISBLANK(Values!E5),"",Values!$B$16)</f>
        <v>laptop-computer-replacement-parts</v>
      </c>
      <c r="I6" s="2" t="str">
        <f>IF(ISBLANK(Values!E5),"","4730574031")</f>
        <v>4730574031</v>
      </c>
      <c r="J6" s="32" t="str">
        <f>IF(ISBLANK(Values!E5),"",Values!F5 )</f>
        <v xml:space="preserve">Lenovo X240 - FR </v>
      </c>
      <c r="K6" s="28">
        <f>IF(ISBLANK(Values!E5),"",IF(Values!J5, Values!$B$4, Values!$B$5))</f>
        <v>58.99</v>
      </c>
      <c r="L6" s="28">
        <f>IF(ISBLANK(Values!E5),"",Values!$B$18)</f>
        <v>5</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0" t="str">
        <f>IF(ISBLANK(Values!E5),"","Child")</f>
        <v>Child</v>
      </c>
      <c r="X6" s="30" t="str">
        <f>IF(ISBLANK(Values!E5),"",Values!$B$13)</f>
        <v>Lenovo X240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5"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Lenovo X230s X240 X240S X240I X250 X260 X270.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8">
        <f>IF(ISBLANK(Values!E5),"",IF(Values!J5, Values!$B$4, Values!$B$5))</f>
        <v>58.99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58.99</v>
      </c>
    </row>
    <row r="7" spans="1:193" ht="48" x14ac:dyDescent="0.2">
      <c r="A7" s="2" t="str">
        <f>IF(ISBLANK(Values!E6),"",IF(Values!$B$37="EU","computercomponent","computer"))</f>
        <v>computer</v>
      </c>
      <c r="B7" s="33" t="str">
        <f>IF(ISBLANK(Values!E6),"",Values!F6)</f>
        <v>Lenovo X240 - IT FBA</v>
      </c>
      <c r="C7" s="30" t="str">
        <f>IF(ISBLANK(Values!E6),"","TellusRem")</f>
        <v>TellusRem</v>
      </c>
      <c r="D7" s="29">
        <f>IF(ISBLANK(Values!E6),"",Values!E6)</f>
        <v>5714401240037</v>
      </c>
      <c r="E7" s="2" t="str">
        <f>IF(ISBLANK(Values!E6),"","EAN")</f>
        <v>EAN</v>
      </c>
      <c r="F7" s="28" t="str">
        <f>IF(ISBLANK(Values!E6),"",IF(Values!J6, SUBSTITUTE(Values!$B$1, "{language}", Values!H6) &amp; " " &amp;Values!$B$3, SUBSTITUTE(Values!$B$2, "{language}", Values!$H6) &amp; " " &amp;Values!$B$3))</f>
        <v>replacement Italian backlit keyboard for Lenovo Thinkpad  X230s X240 X240S X240I X250 X260 X270</v>
      </c>
      <c r="G7" s="30" t="str">
        <f>IF(ISBLANK(Values!E6),"","TellusRem")</f>
        <v>TellusRem</v>
      </c>
      <c r="H7" s="2" t="str">
        <f>IF(ISBLANK(Values!E6),"",Values!$B$16)</f>
        <v>laptop-computer-replacement-parts</v>
      </c>
      <c r="I7" s="2" t="str">
        <f>IF(ISBLANK(Values!E6),"","4730574031")</f>
        <v>4730574031</v>
      </c>
      <c r="J7" s="32" t="str">
        <f>IF(ISBLANK(Values!E6),"",Values!F6 )</f>
        <v>Lenovo X240 - IT FBA</v>
      </c>
      <c r="K7" s="28">
        <f>IF(ISBLANK(Values!E6),"",IF(Values!J6, Values!$B$4, Values!$B$5))</f>
        <v>58.99</v>
      </c>
      <c r="L7" s="28">
        <f>IF(ISBLANK(Values!E6),"",Values!$B$18)</f>
        <v>5</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0" t="str">
        <f>IF(ISBLANK(Values!E6),"","Child")</f>
        <v>Child</v>
      </c>
      <c r="X7" s="30" t="str">
        <f>IF(ISBLANK(Values!E6),"",Values!$B$13)</f>
        <v>Lenovo X240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5"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Lenovo X230s X240 X240S X240I X250 X260 X270.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IF(ISBLANK(Values!E6),"","3")</f>
        <v>3</v>
      </c>
      <c r="FH7" s="2" t="str">
        <f>IF(ISBLANK(Values!E6),"","FALSE")</f>
        <v>FALSE</v>
      </c>
      <c r="FI7" s="2" t="str">
        <f>IF(ISBLANK(Values!E6),"","FALSE")</f>
        <v>FALSE</v>
      </c>
      <c r="FJ7" s="2" t="str">
        <f>IF(ISBLANK(Values!E6),"","FALSE")</f>
        <v>FALSE</v>
      </c>
      <c r="FM7" s="2" t="str">
        <f>IF(ISBLANK(Values!E6),"","1")</f>
        <v>1</v>
      </c>
      <c r="FO7" s="28">
        <f>IF(ISBLANK(Values!E6),"",IF(Values!J6, Values!$B$4, Values!$B$5))</f>
        <v>58.99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58.99</v>
      </c>
    </row>
    <row r="8" spans="1:193" ht="48" x14ac:dyDescent="0.2">
      <c r="A8" s="2" t="str">
        <f>IF(ISBLANK(Values!E7),"",IF(Values!$B$37="EU","computercomponent","computer"))</f>
        <v>computer</v>
      </c>
      <c r="B8" s="33" t="str">
        <f>IF(ISBLANK(Values!E7),"",Values!F7)</f>
        <v>Lenovo X240 BL - ES</v>
      </c>
      <c r="C8" s="30" t="str">
        <f>IF(ISBLANK(Values!E7),"","TellusRem")</f>
        <v>TellusRem</v>
      </c>
      <c r="D8" s="29">
        <f>IF(ISBLANK(Values!E7),"",Values!E7)</f>
        <v>5714401240044</v>
      </c>
      <c r="E8" s="2" t="str">
        <f>IF(ISBLANK(Values!E7),"","EAN")</f>
        <v>EAN</v>
      </c>
      <c r="F8" s="28" t="str">
        <f>IF(ISBLANK(Values!E7),"",IF(Values!J7, SUBSTITUTE(Values!$B$1, "{language}", Values!H7) &amp; " " &amp;Values!$B$3, SUBSTITUTE(Values!$B$2, "{language}", Values!$H7) &amp; " " &amp;Values!$B$3))</f>
        <v>replacement Spanish backlit keyboard for Lenovo Thinkpad  X230s X240 X240S X240I X250 X260 X270</v>
      </c>
      <c r="G8" s="30" t="str">
        <f>IF(ISBLANK(Values!E7),"","TellusRem")</f>
        <v>TellusRem</v>
      </c>
      <c r="H8" s="2" t="str">
        <f>IF(ISBLANK(Values!E7),"",Values!$B$16)</f>
        <v>laptop-computer-replacement-parts</v>
      </c>
      <c r="I8" s="2" t="str">
        <f>IF(ISBLANK(Values!E7),"","4730574031")</f>
        <v>4730574031</v>
      </c>
      <c r="J8" s="32" t="str">
        <f>IF(ISBLANK(Values!E7),"",Values!F7 )</f>
        <v>Lenovo X240 BL - ES</v>
      </c>
      <c r="K8" s="28">
        <f>IF(ISBLANK(Values!E7),"",IF(Values!J7, Values!$B$4, Values!$B$5))</f>
        <v>58.99</v>
      </c>
      <c r="L8" s="28">
        <f>IF(ISBLANK(Values!E7),"",Values!$B$18)</f>
        <v>5</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0" t="str">
        <f>IF(ISBLANK(Values!E7),"","Child")</f>
        <v>Child</v>
      </c>
      <c r="X8" s="30" t="str">
        <f>IF(ISBLANK(Values!E7),"",Values!$B$13)</f>
        <v>Lenovo X240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5"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Lenovo X230s X240 X240S X240I X250 X260 X270.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IF(ISBLANK(Values!E7),"","3")</f>
        <v>3</v>
      </c>
      <c r="FH8" s="2" t="str">
        <f>IF(ISBLANK(Values!E7),"","FALSE")</f>
        <v>FALSE</v>
      </c>
      <c r="FI8" s="2" t="str">
        <f>IF(ISBLANK(Values!E7),"","FALSE")</f>
        <v>FALSE</v>
      </c>
      <c r="FJ8" s="2" t="str">
        <f>IF(ISBLANK(Values!E7),"","FALSE")</f>
        <v>FALSE</v>
      </c>
      <c r="FM8" s="2" t="str">
        <f>IF(ISBLANK(Values!E7),"","1")</f>
        <v>1</v>
      </c>
      <c r="FO8" s="28">
        <f>IF(ISBLANK(Values!E7),"",IF(Values!J7, Values!$B$4, Values!$B$5))</f>
        <v>58.99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58.99</v>
      </c>
    </row>
    <row r="9" spans="1:193" ht="48" x14ac:dyDescent="0.2">
      <c r="A9" s="2" t="str">
        <f>IF(ISBLANK(Values!E8),"",IF(Values!$B$37="EU","computercomponent","computer"))</f>
        <v>computer</v>
      </c>
      <c r="B9" s="33" t="str">
        <f>IF(ISBLANK(Values!E8),"",Values!F8)</f>
        <v>Lenovo X240 - UK FBA</v>
      </c>
      <c r="C9" s="30" t="str">
        <f>IF(ISBLANK(Values!E8),"","TellusRem")</f>
        <v>TellusRem</v>
      </c>
      <c r="D9" s="29">
        <f>IF(ISBLANK(Values!E8),"",Values!E8)</f>
        <v>5714401240051</v>
      </c>
      <c r="E9" s="2" t="str">
        <f>IF(ISBLANK(Values!E8),"","EAN")</f>
        <v>EAN</v>
      </c>
      <c r="F9" s="28" t="str">
        <f>IF(ISBLANK(Values!E8),"",IF(Values!J8, SUBSTITUTE(Values!$B$1, "{language}", Values!H8) &amp; " " &amp;Values!$B$3, SUBSTITUTE(Values!$B$2, "{language}", Values!$H8) &amp; " " &amp;Values!$B$3))</f>
        <v>replacement UK backlit keyboard for Lenovo Thinkpad  X230s X240 X240S X240I X250 X260 X270</v>
      </c>
      <c r="G9" s="30" t="str">
        <f>IF(ISBLANK(Values!E8),"","TellusRem")</f>
        <v>TellusRem</v>
      </c>
      <c r="H9" s="2" t="str">
        <f>IF(ISBLANK(Values!E8),"",Values!$B$16)</f>
        <v>laptop-computer-replacement-parts</v>
      </c>
      <c r="I9" s="2" t="str">
        <f>IF(ISBLANK(Values!E8),"","4730574031")</f>
        <v>4730574031</v>
      </c>
      <c r="J9" s="32" t="str">
        <f>IF(ISBLANK(Values!E8),"",Values!F8 )</f>
        <v>Lenovo X240 - UK FBA</v>
      </c>
      <c r="K9" s="28">
        <f>IF(ISBLANK(Values!E8),"",IF(Values!J8, Values!$B$4, Values!$B$5))</f>
        <v>58.99</v>
      </c>
      <c r="L9" s="28">
        <f>IF(ISBLANK(Values!E8),"",Values!$B$18)</f>
        <v>5</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0" t="str">
        <f>IF(ISBLANK(Values!E8),"","Child")</f>
        <v>Child</v>
      </c>
      <c r="X9" s="30" t="str">
        <f>IF(ISBLANK(Values!E8),"",Values!$B$13)</f>
        <v>Lenovo X240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5"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Lenovo X230s X240 X240S X240I X250 X260 X270.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IF(ISBLANK(Values!E8),"","3")</f>
        <v>3</v>
      </c>
      <c r="FH9" s="2" t="str">
        <f>IF(ISBLANK(Values!E8),"","FALSE")</f>
        <v>FALSE</v>
      </c>
      <c r="FI9" s="2" t="str">
        <f>IF(ISBLANK(Values!E8),"","FALSE")</f>
        <v>FALSE</v>
      </c>
      <c r="FJ9" s="2" t="str">
        <f>IF(ISBLANK(Values!E8),"","FALSE")</f>
        <v>FALSE</v>
      </c>
      <c r="FM9" s="2" t="str">
        <f>IF(ISBLANK(Values!E8),"","1")</f>
        <v>1</v>
      </c>
      <c r="FO9" s="28">
        <f>IF(ISBLANK(Values!E8),"",IF(Values!J8, Values!$B$4, Values!$B$5))</f>
        <v>58.99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58.99</v>
      </c>
    </row>
    <row r="10" spans="1:193" ht="48" x14ac:dyDescent="0.2">
      <c r="A10" s="2" t="str">
        <f>IF(ISBLANK(Values!E9),"",IF(Values!$B$37="EU","computercomponent","computer"))</f>
        <v>computer</v>
      </c>
      <c r="B10" s="33" t="str">
        <f>IF(ISBLANK(Values!E9),"",Values!F9)</f>
        <v>Lenovo X240 BL - NOR</v>
      </c>
      <c r="C10" s="30" t="str">
        <f>IF(ISBLANK(Values!E9),"","TellusRem")</f>
        <v>TellusRem</v>
      </c>
      <c r="D10" s="29">
        <f>IF(ISBLANK(Values!E9),"",Values!E9)</f>
        <v>5714401240068</v>
      </c>
      <c r="E10" s="2" t="str">
        <f>IF(ISBLANK(Values!E9),"","EAN")</f>
        <v>EAN</v>
      </c>
      <c r="F10" s="28" t="str">
        <f>IF(ISBLANK(Values!E9),"",IF(Values!J9, SUBSTITUTE(Values!$B$1, "{language}", Values!H9) &amp; " " &amp;Values!$B$3, SUBSTITUTE(Values!$B$2, "{language}", Values!$H9) &amp; " " &amp;Values!$B$3))</f>
        <v>replacement Scandinavian – Nordic backlit keyboard for Lenovo Thinkpad  X230s X240 X240S X240I X250 X260 X270</v>
      </c>
      <c r="G10" s="30" t="str">
        <f>IF(ISBLANK(Values!E9),"","TellusRem")</f>
        <v>TellusRem</v>
      </c>
      <c r="H10" s="2" t="str">
        <f>IF(ISBLANK(Values!E9),"",Values!$B$16)</f>
        <v>laptop-computer-replacement-parts</v>
      </c>
      <c r="I10" s="2" t="str">
        <f>IF(ISBLANK(Values!E9),"","4730574031")</f>
        <v>4730574031</v>
      </c>
      <c r="J10" s="32" t="str">
        <f>IF(ISBLANK(Values!E9),"",Values!F9 )</f>
        <v>Lenovo X240 BL - NOR</v>
      </c>
      <c r="K10" s="28">
        <f>IF(ISBLANK(Values!E9),"",IF(Values!J9, Values!$B$4, Values!$B$5))</f>
        <v>58.99</v>
      </c>
      <c r="L10" s="28">
        <f>IF(ISBLANK(Values!E9),"",Values!$B$18)</f>
        <v>5</v>
      </c>
      <c r="M10" s="28" t="str">
        <f>IF(ISBLANK(Values!E9),"",Values!$M9)</f>
        <v>https://download.lenovo.com/Images/Parts/01AX355/01AX355_A.jpg</v>
      </c>
      <c r="N10" s="28" t="str">
        <f>IF(ISBLANK(Values!$F9),"",Values!N9)</f>
        <v>https://download.lenovo.com/Images/Parts/01AX355/01AX355_B.jpg</v>
      </c>
      <c r="O10" s="28" t="str">
        <f>IF(ISBLANK(Values!$F9),"",Values!O9)</f>
        <v>https://download.lenovo.com/Images/Parts/01AX355/01AX355_details.jpg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X240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5"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backlit.</v>
      </c>
      <c r="AM10" s="2" t="str">
        <f>SUBSTITUTE(IF(ISBLANK(Values!E9),"",Values!$B$27), "{model}", Values!$B$3)</f>
        <v>👉 COMPATIBLE WITH - Lenovo X230s X240 X240S X240I X250 X260 X270.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t="str">
        <f>IF(ISBLANK(Values!E9),"","3")</f>
        <v>3</v>
      </c>
      <c r="FH10" s="2" t="str">
        <f>IF(ISBLANK(Values!E9),"","FALSE")</f>
        <v>FALSE</v>
      </c>
      <c r="FI10" s="2" t="str">
        <f>IF(ISBLANK(Values!E9),"","FALSE")</f>
        <v>FALSE</v>
      </c>
      <c r="FJ10" s="2" t="str">
        <f>IF(ISBLANK(Values!E9),"","FALSE")</f>
        <v>FALSE</v>
      </c>
      <c r="FM10" s="2" t="str">
        <f>IF(ISBLANK(Values!E9),"","1")</f>
        <v>1</v>
      </c>
      <c r="FO10" s="28">
        <f>IF(ISBLANK(Values!E9),"",IF(Values!J9, Values!$B$4, Values!$B$5))</f>
        <v>58.99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58.99</v>
      </c>
    </row>
    <row r="11" spans="1:193" ht="48" x14ac:dyDescent="0.2">
      <c r="A11" s="2" t="str">
        <f>IF(ISBLANK(Values!E10),"",IF(Values!$B$37="EU","computercomponent","computer"))</f>
        <v>computer</v>
      </c>
      <c r="B11" s="33" t="str">
        <f>IF(ISBLANK(Values!E10),"",Values!F10)</f>
        <v>Lenovo X240 - BE</v>
      </c>
      <c r="C11" s="30" t="str">
        <f>IF(ISBLANK(Values!E10),"","TellusRem")</f>
        <v>TellusRem</v>
      </c>
      <c r="D11" s="29">
        <f>IF(ISBLANK(Values!E10),"",Values!E10)</f>
        <v>5714401240075</v>
      </c>
      <c r="E11" s="2" t="str">
        <f>IF(ISBLANK(Values!E10),"","EAN")</f>
        <v>EAN</v>
      </c>
      <c r="F11" s="28" t="str">
        <f>IF(ISBLANK(Values!E10),"",IF(Values!J10, SUBSTITUTE(Values!$B$1, "{language}", Values!H10) &amp; " " &amp;Values!$B$3, SUBSTITUTE(Values!$B$2, "{language}", Values!$H10) &amp; " " &amp;Values!$B$3))</f>
        <v>replacement Belgian backlit keyboard for Lenovo Thinkpad  X230s X240 X240S X240I X250 X260 X270</v>
      </c>
      <c r="G11" s="30" t="str">
        <f>IF(ISBLANK(Values!E10),"","TellusRem")</f>
        <v>TellusRem</v>
      </c>
      <c r="H11" s="2" t="str">
        <f>IF(ISBLANK(Values!E10),"",Values!$B$16)</f>
        <v>laptop-computer-replacement-parts</v>
      </c>
      <c r="I11" s="2" t="str">
        <f>IF(ISBLANK(Values!E10),"","4730574031")</f>
        <v>4730574031</v>
      </c>
      <c r="J11" s="32" t="str">
        <f>IF(ISBLANK(Values!E10),"",Values!F10 )</f>
        <v>Lenovo X240 - BE</v>
      </c>
      <c r="K11" s="28">
        <f>IF(ISBLANK(Values!E10),"",IF(Values!J10, Values!$B$4, Values!$B$5))</f>
        <v>58.99</v>
      </c>
      <c r="L11" s="28">
        <f>IF(ISBLANK(Values!E10),"",Values!$B$18)</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X240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5"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backlit.</v>
      </c>
      <c r="AM11" s="2" t="str">
        <f>SUBSTITUTE(IF(ISBLANK(Values!E10),"",Values!$B$27), "{model}", Values!$B$3)</f>
        <v>👉 COMPATIBLE WITH - Lenovo X230s X240 X240S X240I X250 X260 X270.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t="str">
        <f>IF(ISBLANK(Values!E10),"","3")</f>
        <v>3</v>
      </c>
      <c r="FH11" s="2" t="str">
        <f>IF(ISBLANK(Values!E10),"","FALSE")</f>
        <v>FALSE</v>
      </c>
      <c r="FI11" s="2" t="str">
        <f>IF(ISBLANK(Values!E10),"","FALSE")</f>
        <v>FALSE</v>
      </c>
      <c r="FJ11" s="2" t="str">
        <f>IF(ISBLANK(Values!E10),"","FALSE")</f>
        <v>FALSE</v>
      </c>
      <c r="FM11" s="2" t="str">
        <f>IF(ISBLANK(Values!E10),"","1")</f>
        <v>1</v>
      </c>
      <c r="FO11" s="28">
        <f>IF(ISBLANK(Values!E10),"",IF(Values!J10, Values!$B$4, Values!$B$5))</f>
        <v>58.99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58.99</v>
      </c>
    </row>
    <row r="12" spans="1:193" ht="48" x14ac:dyDescent="0.2">
      <c r="A12" s="2" t="str">
        <f>IF(ISBLANK(Values!E11),"",IF(Values!$B$37="EU","computercomponent","computer"))</f>
        <v>computer</v>
      </c>
      <c r="B12" s="33" t="str">
        <f>IF(ISBLANK(Values!E11),"",Values!F11)</f>
        <v>Lenovo X240 BL - BG</v>
      </c>
      <c r="C12" s="30" t="str">
        <f>IF(ISBLANK(Values!E11),"","TellusRem")</f>
        <v>TellusRem</v>
      </c>
      <c r="D12" s="29">
        <f>IF(ISBLANK(Values!E11),"",Values!E11)</f>
        <v>5714401240082</v>
      </c>
      <c r="E12" s="2" t="str">
        <f>IF(ISBLANK(Values!E11),"","EAN")</f>
        <v>EAN</v>
      </c>
      <c r="F12" s="28" t="str">
        <f>IF(ISBLANK(Values!E11),"",IF(Values!J11, SUBSTITUTE(Values!$B$1, "{language}", Values!H11) &amp; " " &amp;Values!$B$3, SUBSTITUTE(Values!$B$2, "{language}", Values!$H11) &amp; " " &amp;Values!$B$3))</f>
        <v>replacement Bulgarian backlit keyboard for Lenovo Thinkpad  X230s X240 X240S X240I X250 X260 X270</v>
      </c>
      <c r="G12" s="30" t="str">
        <f>IF(ISBLANK(Values!E11),"","TellusRem")</f>
        <v>TellusRem</v>
      </c>
      <c r="H12" s="2" t="str">
        <f>IF(ISBLANK(Values!E11),"",Values!$B$16)</f>
        <v>laptop-computer-replacement-parts</v>
      </c>
      <c r="I12" s="2" t="str">
        <f>IF(ISBLANK(Values!E11),"","4730574031")</f>
        <v>4730574031</v>
      </c>
      <c r="J12" s="32" t="str">
        <f>IF(ISBLANK(Values!E11),"",Values!F11 )</f>
        <v>Lenovo X240 BL - BG</v>
      </c>
      <c r="K12" s="28">
        <f>IF(ISBLANK(Values!E11),"",IF(Values!J11, Values!$B$4, Values!$B$5))</f>
        <v>58.99</v>
      </c>
      <c r="L12" s="28">
        <f>IF(ISBLANK(Values!E11),"",Values!$B$18)</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X240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5"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backlit.</v>
      </c>
      <c r="AM12" s="2" t="str">
        <f>SUBSTITUTE(IF(ISBLANK(Values!E11),"",Values!$B$27), "{model}", Values!$B$3)</f>
        <v>👉 COMPATIBLE WITH - Lenovo X230s X240 X240S X240I X250 X260 X270. Please check the picture and description carefully before purchasing any keyboard. This ensures that you get the correct laptop keyboard for your computer. Super easy installation.</v>
      </c>
      <c r="AT12" s="28" t="str">
        <f>IF(ISBLANK(Values!E11),"",Values!H11)</f>
        <v>Bulgarian</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t="str">
        <f>IF(ISBLANK(Values!E11),"","3")</f>
        <v>3</v>
      </c>
      <c r="FH12" s="2" t="str">
        <f>IF(ISBLANK(Values!E11),"","FALSE")</f>
        <v>FALSE</v>
      </c>
      <c r="FI12" s="2" t="str">
        <f>IF(ISBLANK(Values!E11),"","FALSE")</f>
        <v>FALSE</v>
      </c>
      <c r="FJ12" s="2" t="str">
        <f>IF(ISBLANK(Values!E11),"","FALSE")</f>
        <v>FALSE</v>
      </c>
      <c r="FM12" s="2" t="str">
        <f>IF(ISBLANK(Values!E11),"","1")</f>
        <v>1</v>
      </c>
      <c r="FO12" s="28">
        <f>IF(ISBLANK(Values!E11),"",IF(Values!J11, Values!$B$4, Values!$B$5))</f>
        <v>58.99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58.99</v>
      </c>
    </row>
    <row r="13" spans="1:193" ht="48" x14ac:dyDescent="0.2">
      <c r="A13" s="2" t="str">
        <f>IF(ISBLANK(Values!E12),"",IF(Values!$B$37="EU","computercomponent","computer"))</f>
        <v>computer</v>
      </c>
      <c r="B13" s="33" t="str">
        <f>IF(ISBLANK(Values!E12),"",Values!F12)</f>
        <v>Lenovo X240 BL - CZ</v>
      </c>
      <c r="C13" s="30" t="str">
        <f>IF(ISBLANK(Values!E12),"","TellusRem")</f>
        <v>TellusRem</v>
      </c>
      <c r="D13" s="29">
        <f>IF(ISBLANK(Values!E12),"",Values!E12)</f>
        <v>5714401240099</v>
      </c>
      <c r="E13" s="2" t="str">
        <f>IF(ISBLANK(Values!E12),"","EAN")</f>
        <v>EAN</v>
      </c>
      <c r="F13" s="28" t="str">
        <f>IF(ISBLANK(Values!E12),"",IF(Values!J12, SUBSTITUTE(Values!$B$1, "{language}", Values!H12) &amp; " " &amp;Values!$B$3, SUBSTITUTE(Values!$B$2, "{language}", Values!$H12) &amp; " " &amp;Values!$B$3))</f>
        <v>replacement Czech backlit keyboard for Lenovo Thinkpad  X230s X240 X240S X240I X250 X260 X270</v>
      </c>
      <c r="G13" s="30" t="str">
        <f>IF(ISBLANK(Values!E12),"","TellusRem")</f>
        <v>TellusRem</v>
      </c>
      <c r="H13" s="2" t="str">
        <f>IF(ISBLANK(Values!E12),"",Values!$B$16)</f>
        <v>laptop-computer-replacement-parts</v>
      </c>
      <c r="I13" s="2" t="str">
        <f>IF(ISBLANK(Values!E12),"","4730574031")</f>
        <v>4730574031</v>
      </c>
      <c r="J13" s="32" t="str">
        <f>IF(ISBLANK(Values!E12),"",Values!F12 )</f>
        <v>Lenovo X240 BL - CZ</v>
      </c>
      <c r="K13" s="28">
        <f>IF(ISBLANK(Values!E12),"",IF(Values!J12, Values!$B$4, Values!$B$5))</f>
        <v>58.99</v>
      </c>
      <c r="L13" s="28">
        <f>IF(ISBLANK(Values!E12),"",Values!$B$18)</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X240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5"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backlit.</v>
      </c>
      <c r="AM13" s="2" t="str">
        <f>SUBSTITUTE(IF(ISBLANK(Values!E12),"",Values!$B$27), "{model}", Values!$B$3)</f>
        <v>👉 COMPATIBLE WITH - Lenovo X230s X240 X240S X240I X250 X260 X270. Please check the picture and description carefully before purchasing any keyboard. This ensures that you get the correct laptop keyboard for your computer. Super easy installation.</v>
      </c>
      <c r="AT13" s="28" t="str">
        <f>IF(ISBLANK(Values!E12),"",Values!H12)</f>
        <v>Czech</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t="str">
        <f>IF(ISBLANK(Values!E12),"","3")</f>
        <v>3</v>
      </c>
      <c r="FH13" s="2" t="str">
        <f>IF(ISBLANK(Values!E12),"","FALSE")</f>
        <v>FALSE</v>
      </c>
      <c r="FI13" s="2" t="str">
        <f>IF(ISBLANK(Values!E12),"","FALSE")</f>
        <v>FALSE</v>
      </c>
      <c r="FJ13" s="2" t="str">
        <f>IF(ISBLANK(Values!E12),"","FALSE")</f>
        <v>FALSE</v>
      </c>
      <c r="FM13" s="2" t="str">
        <f>IF(ISBLANK(Values!E12),"","1")</f>
        <v>1</v>
      </c>
      <c r="FO13" s="28">
        <f>IF(ISBLANK(Values!E12),"",IF(Values!J12, Values!$B$4, Values!$B$5))</f>
        <v>58.99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58.99</v>
      </c>
    </row>
    <row r="14" spans="1:193" ht="48" x14ac:dyDescent="0.2">
      <c r="A14" s="2" t="str">
        <f>IF(ISBLANK(Values!E13),"",IF(Values!$B$37="EU","computercomponent","computer"))</f>
        <v>computer</v>
      </c>
      <c r="B14" s="33" t="str">
        <f>IF(ISBLANK(Values!E13),"",Values!F13)</f>
        <v>Lenovo X240 BL - DK</v>
      </c>
      <c r="C14" s="30" t="str">
        <f>IF(ISBLANK(Values!E13),"","TellusRem")</f>
        <v>TellusRem</v>
      </c>
      <c r="D14" s="29">
        <f>IF(ISBLANK(Values!E13),"",Values!E13)</f>
        <v>5714401240105</v>
      </c>
      <c r="E14" s="2" t="str">
        <f>IF(ISBLANK(Values!E13),"","EAN")</f>
        <v>EAN</v>
      </c>
      <c r="F14" s="28" t="str">
        <f>IF(ISBLANK(Values!E13),"",IF(Values!J13, SUBSTITUTE(Values!$B$1, "{language}", Values!H13) &amp; " " &amp;Values!$B$3, SUBSTITUTE(Values!$B$2, "{language}", Values!$H13) &amp; " " &amp;Values!$B$3))</f>
        <v>replacement Danish backlit keyboard for Lenovo Thinkpad  X230s X240 X240S X240I X250 X260 X270</v>
      </c>
      <c r="G14" s="30" t="str">
        <f>IF(ISBLANK(Values!E13),"","TellusRem")</f>
        <v>TellusRem</v>
      </c>
      <c r="H14" s="2" t="str">
        <f>IF(ISBLANK(Values!E13),"",Values!$B$16)</f>
        <v>laptop-computer-replacement-parts</v>
      </c>
      <c r="I14" s="2" t="str">
        <f>IF(ISBLANK(Values!E13),"","4730574031")</f>
        <v>4730574031</v>
      </c>
      <c r="J14" s="32" t="str">
        <f>IF(ISBLANK(Values!E13),"",Values!F13 )</f>
        <v>Lenovo X240 BL - DK</v>
      </c>
      <c r="K14" s="28">
        <f>IF(ISBLANK(Values!E13),"",IF(Values!J13, Values!$B$4, Values!$B$5))</f>
        <v>58.99</v>
      </c>
      <c r="L14" s="28">
        <f>IF(ISBLANK(Values!E13),"",Values!$B$18)</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X240 parent</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5"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backlit.</v>
      </c>
      <c r="AM14" s="2" t="str">
        <f>SUBSTITUTE(IF(ISBLANK(Values!E13),"",Values!$B$27), "{model}", Values!$B$3)</f>
        <v>👉 COMPATIBLE WITH - Lenovo X230s X240 X240S X240I X250 X260 X270. Please check the picture and description carefully before purchasing any keyboard. This ensures that you get the correct laptop keyboard for your computer. Super easy installation.</v>
      </c>
      <c r="AT14" s="28" t="str">
        <f>IF(ISBLANK(Values!E13),"",Values!H13)</f>
        <v>Danish</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t="str">
        <f>IF(ISBLANK(Values!E13),"","3")</f>
        <v>3</v>
      </c>
      <c r="FH14" s="2" t="str">
        <f>IF(ISBLANK(Values!E13),"","FALSE")</f>
        <v>FALSE</v>
      </c>
      <c r="FI14" s="2" t="str">
        <f>IF(ISBLANK(Values!E13),"","FALSE")</f>
        <v>FALSE</v>
      </c>
      <c r="FJ14" s="2" t="str">
        <f>IF(ISBLANK(Values!E13),"","FALSE")</f>
        <v>FALSE</v>
      </c>
      <c r="FM14" s="2" t="str">
        <f>IF(ISBLANK(Values!E13),"","1")</f>
        <v>1</v>
      </c>
      <c r="FO14" s="28">
        <f>IF(ISBLANK(Values!E13),"",IF(Values!J13, Values!$B$4, Values!$B$5))</f>
        <v>58.99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58.99</v>
      </c>
    </row>
    <row r="15" spans="1:193" ht="48" x14ac:dyDescent="0.2">
      <c r="A15" s="2" t="str">
        <f>IF(ISBLANK(Values!E14),"",IF(Values!$B$37="EU","computercomponent","computer"))</f>
        <v>computer</v>
      </c>
      <c r="B15" s="33" t="str">
        <f>IF(ISBLANK(Values!E14),"",Values!F14)</f>
        <v>Lenovo X240 BL - HU</v>
      </c>
      <c r="C15" s="30" t="str">
        <f>IF(ISBLANK(Values!E14),"","TellusRem")</f>
        <v>TellusRem</v>
      </c>
      <c r="D15" s="29">
        <f>IF(ISBLANK(Values!E14),"",Values!E14)</f>
        <v>5714401240112</v>
      </c>
      <c r="E15" s="2" t="str">
        <f>IF(ISBLANK(Values!E14),"","EAN")</f>
        <v>EAN</v>
      </c>
      <c r="F15" s="28" t="str">
        <f>IF(ISBLANK(Values!E14),"",IF(Values!J14, SUBSTITUTE(Values!$B$1, "{language}", Values!H14) &amp; " " &amp;Values!$B$3, SUBSTITUTE(Values!$B$2, "{language}", Values!$H14) &amp; " " &amp;Values!$B$3))</f>
        <v>replacement Hungarian backlit keyboard for Lenovo Thinkpad  X230s X240 X240S X240I X250 X260 X270</v>
      </c>
      <c r="G15" s="30" t="str">
        <f>IF(ISBLANK(Values!E14),"","TellusRem")</f>
        <v>TellusRem</v>
      </c>
      <c r="H15" s="2" t="str">
        <f>IF(ISBLANK(Values!E14),"",Values!$B$16)</f>
        <v>laptop-computer-replacement-parts</v>
      </c>
      <c r="I15" s="2" t="str">
        <f>IF(ISBLANK(Values!E14),"","4730574031")</f>
        <v>4730574031</v>
      </c>
      <c r="J15" s="32" t="str">
        <f>IF(ISBLANK(Values!E14),"",Values!F14 )</f>
        <v>Lenovo X240 BL - HU</v>
      </c>
      <c r="K15" s="28">
        <f>IF(ISBLANK(Values!E14),"",IF(Values!J14, Values!$B$4, Values!$B$5))</f>
        <v>58.99</v>
      </c>
      <c r="L15" s="28">
        <f>IF(ISBLANK(Values!E14),"",Values!$B$18)</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X240 parent</v>
      </c>
      <c r="Y15" s="32" t="str">
        <f>IF(ISBLANK(Values!E14),"","Size-Color")</f>
        <v>Size-Color</v>
      </c>
      <c r="Z15" s="30" t="str">
        <f>IF(ISBLANK(Values!E14),"","variation")</f>
        <v>variation</v>
      </c>
      <c r="AA15" s="2"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5"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backlit.</v>
      </c>
      <c r="AM15" s="2" t="str">
        <f>SUBSTITUTE(IF(ISBLANK(Values!E14),"",Values!$B$27), "{model}", Values!$B$3)</f>
        <v>👉 COMPATIBLE WITH - Lenovo X230s X240 X240S X240I X250 X260 X270. Please check the picture and description carefully before purchasing any keyboard. This ensures that you get the correct laptop keyboard for your computer. Super easy installation.</v>
      </c>
      <c r="AT15" s="28" t="str">
        <f>IF(ISBLANK(Values!E14),"",Values!H14)</f>
        <v>Hungarian</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 t="str">
        <f>IF(ISBLANK(Values!E14),"","Parts")</f>
        <v>Parts</v>
      </c>
      <c r="DP15" s="2" t="str">
        <f>IF(ISBLANK(Values!E14),"",Values!$B$31)</f>
        <v>6 month warranty after the delivery date. In case of any malfunction of the keyboard a new unit or a spare part for the keyboard of the product will be sent. In case of shortage of stock a full refund is issued.</v>
      </c>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2" t="str">
        <f>IF(ISBLANK(Values!E14),"","New")</f>
        <v>New</v>
      </c>
      <c r="FE15" s="2" t="str">
        <f>IF(ISBLANK(Values!E14),"","3")</f>
        <v>3</v>
      </c>
      <c r="FH15" s="2" t="str">
        <f>IF(ISBLANK(Values!E14),"","FALSE")</f>
        <v>FALSE</v>
      </c>
      <c r="FI15" s="2" t="str">
        <f>IF(ISBLANK(Values!E14),"","FALSE")</f>
        <v>FALSE</v>
      </c>
      <c r="FJ15" s="2" t="str">
        <f>IF(ISBLANK(Values!E14),"","FALSE")</f>
        <v>FALSE</v>
      </c>
      <c r="FM15" s="2" t="str">
        <f>IF(ISBLANK(Values!E14),"","1")</f>
        <v>1</v>
      </c>
      <c r="FO15" s="28">
        <f>IF(ISBLANK(Values!E14),"",IF(Values!J14, Values!$B$4, Values!$B$5))</f>
        <v>58.99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58.99</v>
      </c>
    </row>
    <row r="16" spans="1:193" ht="48" x14ac:dyDescent="0.2">
      <c r="A16" s="2" t="str">
        <f>IF(ISBLANK(Values!E15),"",IF(Values!$B$37="EU","computercomponent","computer"))</f>
        <v>computer</v>
      </c>
      <c r="B16" s="33" t="str">
        <f>IF(ISBLANK(Values!E15),"",Values!F15)</f>
        <v>Lenovo X240 BL - NL</v>
      </c>
      <c r="C16" s="30" t="str">
        <f>IF(ISBLANK(Values!E15),"","TellusRem")</f>
        <v>TellusRem</v>
      </c>
      <c r="D16" s="29">
        <f>IF(ISBLANK(Values!E15),"",Values!E15)</f>
        <v>5714401240129</v>
      </c>
      <c r="E16" s="2" t="str">
        <f>IF(ISBLANK(Values!E15),"","EAN")</f>
        <v>EAN</v>
      </c>
      <c r="F16" s="28" t="str">
        <f>IF(ISBLANK(Values!E15),"",IF(Values!J15, SUBSTITUTE(Values!$B$1, "{language}", Values!H15) &amp; " " &amp;Values!$B$3, SUBSTITUTE(Values!$B$2, "{language}", Values!$H15) &amp; " " &amp;Values!$B$3))</f>
        <v>replacement Dutch backlit keyboard for Lenovo Thinkpad  X230s X240 X240S X240I X250 X260 X270</v>
      </c>
      <c r="G16" s="30" t="str">
        <f>IF(ISBLANK(Values!E15),"","TellusRem")</f>
        <v>TellusRem</v>
      </c>
      <c r="H16" s="2" t="str">
        <f>IF(ISBLANK(Values!E15),"",Values!$B$16)</f>
        <v>laptop-computer-replacement-parts</v>
      </c>
      <c r="I16" s="2" t="str">
        <f>IF(ISBLANK(Values!E15),"","4730574031")</f>
        <v>4730574031</v>
      </c>
      <c r="J16" s="32" t="str">
        <f>IF(ISBLANK(Values!E15),"",Values!F15 )</f>
        <v>Lenovo X240 BL - NL</v>
      </c>
      <c r="K16" s="28">
        <f>IF(ISBLANK(Values!E15),"",IF(Values!J15, Values!$B$4, Values!$B$5))</f>
        <v>58.99</v>
      </c>
      <c r="L16" s="28">
        <f>IF(ISBLANK(Values!E15),"",Values!$B$18)</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X240 parent</v>
      </c>
      <c r="Y16" s="32" t="str">
        <f>IF(ISBLANK(Values!E15),"","Size-Color")</f>
        <v>Size-Color</v>
      </c>
      <c r="Z16" s="30" t="str">
        <f>IF(ISBLANK(Values!E15),"","variation")</f>
        <v>variation</v>
      </c>
      <c r="AA16" s="2"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5"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backlit.</v>
      </c>
      <c r="AM16" s="2" t="str">
        <f>SUBSTITUTE(IF(ISBLANK(Values!E15),"",Values!$B$27), "{model}", Values!$B$3)</f>
        <v>👉 COMPATIBLE WITH - Lenovo X230s X240 X240S X240I X250 X260 X270. Please check the picture and description carefully before purchasing any keyboard. This ensures that you get the correct laptop keyboard for your computer. Super easy installation.</v>
      </c>
      <c r="AT16" s="28" t="str">
        <f>IF(ISBLANK(Values!E15),"",Values!H15)</f>
        <v>Dutch</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 t="str">
        <f>IF(ISBLANK(Values!E15),"","Parts")</f>
        <v>Parts</v>
      </c>
      <c r="DP16" s="2" t="str">
        <f>IF(ISBLANK(Values!E15),"",Values!$B$31)</f>
        <v>6 month warranty after the delivery date. In case of any malfunction of the keyboard a new unit or a spare part for the keyboard of the product will be sent. In case of shortage of stock a full refund is issued.</v>
      </c>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2" t="str">
        <f>IF(ISBLANK(Values!E15),"","New")</f>
        <v>New</v>
      </c>
      <c r="FE16" s="2" t="str">
        <f>IF(ISBLANK(Values!E15),"","3")</f>
        <v>3</v>
      </c>
      <c r="FH16" s="2" t="str">
        <f>IF(ISBLANK(Values!E15),"","FALSE")</f>
        <v>FALSE</v>
      </c>
      <c r="FI16" s="2" t="str">
        <f>IF(ISBLANK(Values!E15),"","FALSE")</f>
        <v>FALSE</v>
      </c>
      <c r="FJ16" s="2" t="str">
        <f>IF(ISBLANK(Values!E15),"","FALSE")</f>
        <v>FALSE</v>
      </c>
      <c r="FM16" s="2" t="str">
        <f>IF(ISBLANK(Values!E15),"","1")</f>
        <v>1</v>
      </c>
      <c r="FO16" s="28">
        <f>IF(ISBLANK(Values!E15),"",IF(Values!J15, Values!$B$4, Values!$B$5))</f>
        <v>58.99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58.99</v>
      </c>
    </row>
    <row r="17" spans="1:193" ht="48" x14ac:dyDescent="0.2">
      <c r="A17" s="2" t="str">
        <f>IF(ISBLANK(Values!E16),"",IF(Values!$B$37="EU","computercomponent","computer"))</f>
        <v>computer</v>
      </c>
      <c r="B17" s="33" t="str">
        <f>IF(ISBLANK(Values!E16),"",Values!F16)</f>
        <v>Lenovo X240 BL - NO</v>
      </c>
      <c r="C17" s="30" t="str">
        <f>IF(ISBLANK(Values!E16),"","TellusRem")</f>
        <v>TellusRem</v>
      </c>
      <c r="D17" s="29">
        <f>IF(ISBLANK(Values!E16),"",Values!E16)</f>
        <v>5714401240136</v>
      </c>
      <c r="E17" s="2" t="str">
        <f>IF(ISBLANK(Values!E16),"","EAN")</f>
        <v>EAN</v>
      </c>
      <c r="F17" s="28" t="str">
        <f>IF(ISBLANK(Values!E16),"",IF(Values!J16, SUBSTITUTE(Values!$B$1, "{language}", Values!H16) &amp; " " &amp;Values!$B$3, SUBSTITUTE(Values!$B$2, "{language}", Values!$H16) &amp; " " &amp;Values!$B$3))</f>
        <v>replacement Norwegian backlit keyboard for Lenovo Thinkpad  X230s X240 X240S X240I X250 X260 X270</v>
      </c>
      <c r="G17" s="30" t="str">
        <f>IF(ISBLANK(Values!E16),"","TellusRem")</f>
        <v>TellusRem</v>
      </c>
      <c r="H17" s="2" t="str">
        <f>IF(ISBLANK(Values!E16),"",Values!$B$16)</f>
        <v>laptop-computer-replacement-parts</v>
      </c>
      <c r="I17" s="2" t="str">
        <f>IF(ISBLANK(Values!E16),"","4730574031")</f>
        <v>4730574031</v>
      </c>
      <c r="J17" s="32" t="str">
        <f>IF(ISBLANK(Values!E16),"",Values!F16 )</f>
        <v>Lenovo X240 BL - NO</v>
      </c>
      <c r="K17" s="28">
        <f>IF(ISBLANK(Values!E16),"",IF(Values!J16, Values!$B$4, Values!$B$5))</f>
        <v>58.99</v>
      </c>
      <c r="L17" s="28">
        <f>IF(ISBLANK(Values!E16),"",Values!$B$18)</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X240 parent</v>
      </c>
      <c r="Y17" s="32" t="str">
        <f>IF(ISBLANK(Values!E16),"","Size-Color")</f>
        <v>Size-Color</v>
      </c>
      <c r="Z17" s="30" t="str">
        <f>IF(ISBLANK(Values!E16),"","variation")</f>
        <v>variation</v>
      </c>
      <c r="AA17" s="2"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5"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backlit.</v>
      </c>
      <c r="AM17" s="2" t="str">
        <f>SUBSTITUTE(IF(ISBLANK(Values!E16),"",Values!$B$27), "{model}", Values!$B$3)</f>
        <v>👉 COMPATIBLE WITH - Lenovo X230s X240 X240S X240I X250 X260 X270. Please check the picture and description carefully before purchasing any keyboard. This ensures that you get the correct laptop keyboard for your computer. Super easy installation.</v>
      </c>
      <c r="AT17" s="28" t="str">
        <f>IF(ISBLANK(Values!E16),"",Values!H16)</f>
        <v>Norwegian</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 t="str">
        <f>IF(ISBLANK(Values!E16),"","Parts")</f>
        <v>Parts</v>
      </c>
      <c r="DP17" s="2" t="str">
        <f>IF(ISBLANK(Values!E16),"",Values!$B$31)</f>
        <v>6 month warranty after the delivery date. In case of any malfunction of the keyboard a new unit or a spare part for the keyboard of the product will be sent. In case of shortage of stock a full refund is issued.</v>
      </c>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2" t="str">
        <f>IF(ISBLANK(Values!E16),"","New")</f>
        <v>New</v>
      </c>
      <c r="FE17" s="2" t="str">
        <f>IF(ISBLANK(Values!E16),"","3")</f>
        <v>3</v>
      </c>
      <c r="FH17" s="2" t="str">
        <f>IF(ISBLANK(Values!E16),"","FALSE")</f>
        <v>FALSE</v>
      </c>
      <c r="FI17" s="2" t="str">
        <f>IF(ISBLANK(Values!E16),"","FALSE")</f>
        <v>FALSE</v>
      </c>
      <c r="FJ17" s="2" t="str">
        <f>IF(ISBLANK(Values!E16),"","FALSE")</f>
        <v>FALSE</v>
      </c>
      <c r="FM17" s="2" t="str">
        <f>IF(ISBLANK(Values!E16),"","1")</f>
        <v>1</v>
      </c>
      <c r="FO17" s="28">
        <f>IF(ISBLANK(Values!E16),"",IF(Values!J16, Values!$B$4, Values!$B$5))</f>
        <v>58.99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58.99</v>
      </c>
    </row>
    <row r="18" spans="1:193" ht="48" x14ac:dyDescent="0.2">
      <c r="A18" s="2" t="str">
        <f>IF(ISBLANK(Values!E17),"",IF(Values!$B$37="EU","computercomponent","computer"))</f>
        <v>computer</v>
      </c>
      <c r="B18" s="33" t="str">
        <f>IF(ISBLANK(Values!E17),"",Values!F17)</f>
        <v>Lenovo X240 BL - PL</v>
      </c>
      <c r="C18" s="30" t="str">
        <f>IF(ISBLANK(Values!E17),"","TellusRem")</f>
        <v>TellusRem</v>
      </c>
      <c r="D18" s="29">
        <f>IF(ISBLANK(Values!E17),"",Values!E17)</f>
        <v>5714401240143</v>
      </c>
      <c r="E18" s="2" t="str">
        <f>IF(ISBLANK(Values!E17),"","EAN")</f>
        <v>EAN</v>
      </c>
      <c r="F18" s="28" t="str">
        <f>IF(ISBLANK(Values!E17),"",IF(Values!J17, SUBSTITUTE(Values!$B$1, "{language}", Values!H17) &amp; " " &amp;Values!$B$3, SUBSTITUTE(Values!$B$2, "{language}", Values!$H17) &amp; " " &amp;Values!$B$3))</f>
        <v>replacement Polish backlit keyboard for Lenovo Thinkpad  X230s X240 X240S X240I X250 X260 X270</v>
      </c>
      <c r="G18" s="30" t="str">
        <f>IF(ISBLANK(Values!E17),"","TellusRem")</f>
        <v>TellusRem</v>
      </c>
      <c r="H18" s="2" t="str">
        <f>IF(ISBLANK(Values!E17),"",Values!$B$16)</f>
        <v>laptop-computer-replacement-parts</v>
      </c>
      <c r="I18" s="2" t="str">
        <f>IF(ISBLANK(Values!E17),"","4730574031")</f>
        <v>4730574031</v>
      </c>
      <c r="J18" s="32" t="str">
        <f>IF(ISBLANK(Values!E17),"",Values!F17 )</f>
        <v>Lenovo X240 BL - PL</v>
      </c>
      <c r="K18" s="28">
        <f>IF(ISBLANK(Values!E17),"",IF(Values!J17, Values!$B$4, Values!$B$5))</f>
        <v>58.99</v>
      </c>
      <c r="L18" s="28">
        <f>IF(ISBLANK(Values!E17),"",Values!$B$18)</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X240 parent</v>
      </c>
      <c r="Y18" s="32" t="str">
        <f>IF(ISBLANK(Values!E17),"","Size-Color")</f>
        <v>Size-Color</v>
      </c>
      <c r="Z18" s="30" t="str">
        <f>IF(ISBLANK(Values!E17),"","variation")</f>
        <v>variation</v>
      </c>
      <c r="AA18" s="2"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5"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backlit.</v>
      </c>
      <c r="AM18" s="2" t="str">
        <f>SUBSTITUTE(IF(ISBLANK(Values!E17),"",Values!$B$27), "{model}", Values!$B$3)</f>
        <v>👉 COMPATIBLE WITH - Lenovo X230s X240 X240S X240I X250 X260 X270. Please check the picture and description carefully before purchasing any keyboard. This ensures that you get the correct laptop keyboard for your computer. Super easy installation.</v>
      </c>
      <c r="AT18" s="28" t="str">
        <f>IF(ISBLANK(Values!E17),"",Values!H17)</f>
        <v>Polish</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 t="str">
        <f>IF(ISBLANK(Values!E17),"","Parts")</f>
        <v>Parts</v>
      </c>
      <c r="DP18" s="2" t="str">
        <f>IF(ISBLANK(Values!E17),"",Values!$B$31)</f>
        <v>6 month warranty after the delivery date. In case of any malfunction of the keyboard a new unit or a spare part for the keyboard of the product will be sent. In case of shortage of stock a full refund is issued.</v>
      </c>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2" t="str">
        <f>IF(ISBLANK(Values!E17),"","New")</f>
        <v>New</v>
      </c>
      <c r="FE18" s="2" t="str">
        <f>IF(ISBLANK(Values!E17),"","3")</f>
        <v>3</v>
      </c>
      <c r="FH18" s="2" t="str">
        <f>IF(ISBLANK(Values!E17),"","FALSE")</f>
        <v>FALSE</v>
      </c>
      <c r="FI18" s="2" t="str">
        <f>IF(ISBLANK(Values!E17),"","FALSE")</f>
        <v>FALSE</v>
      </c>
      <c r="FJ18" s="2" t="str">
        <f>IF(ISBLANK(Values!E17),"","FALSE")</f>
        <v>FALSE</v>
      </c>
      <c r="FM18" s="2" t="str">
        <f>IF(ISBLANK(Values!E17),"","1")</f>
        <v>1</v>
      </c>
      <c r="FO18" s="28">
        <f>IF(ISBLANK(Values!E17),"",IF(Values!J17, Values!$B$4, Values!$B$5))</f>
        <v>58.99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58.99</v>
      </c>
    </row>
    <row r="19" spans="1:193" ht="48" x14ac:dyDescent="0.2">
      <c r="A19" s="2" t="str">
        <f>IF(ISBLANK(Values!E18),"",IF(Values!$B$37="EU","computercomponent","computer"))</f>
        <v>computer</v>
      </c>
      <c r="B19" s="33" t="str">
        <f>IF(ISBLANK(Values!E18),"",Values!F18)</f>
        <v>Lenovo X240 BL - PT</v>
      </c>
      <c r="C19" s="30" t="str">
        <f>IF(ISBLANK(Values!E18),"","TellusRem")</f>
        <v>TellusRem</v>
      </c>
      <c r="D19" s="29">
        <f>IF(ISBLANK(Values!E18),"",Values!E18)</f>
        <v>5714401240150</v>
      </c>
      <c r="E19" s="2" t="str">
        <f>IF(ISBLANK(Values!E18),"","EAN")</f>
        <v>EAN</v>
      </c>
      <c r="F19" s="28" t="str">
        <f>IF(ISBLANK(Values!E18),"",IF(Values!J18, SUBSTITUTE(Values!$B$1, "{language}", Values!H18) &amp; " " &amp;Values!$B$3, SUBSTITUTE(Values!$B$2, "{language}", Values!$H18) &amp; " " &amp;Values!$B$3))</f>
        <v>replacement Portuguese backlit keyboard for Lenovo Thinkpad  X230s X240 X240S X240I X250 X260 X270</v>
      </c>
      <c r="G19" s="30" t="str">
        <f>IF(ISBLANK(Values!E18),"","TellusRem")</f>
        <v>TellusRem</v>
      </c>
      <c r="H19" s="2" t="str">
        <f>IF(ISBLANK(Values!E18),"",Values!$B$16)</f>
        <v>laptop-computer-replacement-parts</v>
      </c>
      <c r="I19" s="2" t="str">
        <f>IF(ISBLANK(Values!E18),"","4730574031")</f>
        <v>4730574031</v>
      </c>
      <c r="J19" s="32" t="str">
        <f>IF(ISBLANK(Values!E18),"",Values!F18 )</f>
        <v>Lenovo X240 BL - PT</v>
      </c>
      <c r="K19" s="28">
        <f>IF(ISBLANK(Values!E18),"",IF(Values!J18, Values!$B$4, Values!$B$5))</f>
        <v>58.99</v>
      </c>
      <c r="L19" s="28">
        <f>IF(ISBLANK(Values!E18),"",Values!$B$18)</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X240 parent</v>
      </c>
      <c r="Y19" s="32" t="str">
        <f>IF(ISBLANK(Values!E18),"","Size-Color")</f>
        <v>Size-Color</v>
      </c>
      <c r="Z19" s="30" t="str">
        <f>IF(ISBLANK(Values!E18),"","variation")</f>
        <v>variation</v>
      </c>
      <c r="AA19" s="2"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5"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backlit.</v>
      </c>
      <c r="AM19" s="2" t="str">
        <f>SUBSTITUTE(IF(ISBLANK(Values!E18),"",Values!$B$27), "{model}", Values!$B$3)</f>
        <v>👉 COMPATIBLE WITH - Lenovo X230s X240 X240S X240I X250 X260 X270. Please check the picture and description carefully before purchasing any keyboard. This ensures that you get the correct laptop keyboard for your computer. Super easy installation.</v>
      </c>
      <c r="AT19" s="28" t="str">
        <f>IF(ISBLANK(Values!E18),"",Values!H18)</f>
        <v>Portuguese</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 t="str">
        <f>IF(ISBLANK(Values!E18),"","Parts")</f>
        <v>Parts</v>
      </c>
      <c r="DP19" s="2" t="str">
        <f>IF(ISBLANK(Values!E18),"",Values!$B$31)</f>
        <v>6 month warranty after the delivery date. In case of any malfunction of the keyboard a new unit or a spare part for the keyboard of the product will be sent. In case of shortage of stock a full refund is issued.</v>
      </c>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2" t="str">
        <f>IF(ISBLANK(Values!E18),"","New")</f>
        <v>New</v>
      </c>
      <c r="FE19" s="2" t="str">
        <f>IF(ISBLANK(Values!E18),"","3")</f>
        <v>3</v>
      </c>
      <c r="FH19" s="2" t="str">
        <f>IF(ISBLANK(Values!E18),"","FALSE")</f>
        <v>FALSE</v>
      </c>
      <c r="FI19" s="2" t="str">
        <f>IF(ISBLANK(Values!E18),"","FALSE")</f>
        <v>FALSE</v>
      </c>
      <c r="FJ19" s="2" t="str">
        <f>IF(ISBLANK(Values!E18),"","FALSE")</f>
        <v>FALSE</v>
      </c>
      <c r="FM19" s="2" t="str">
        <f>IF(ISBLANK(Values!E18),"","1")</f>
        <v>1</v>
      </c>
      <c r="FO19" s="28">
        <f>IF(ISBLANK(Values!E18),"",IF(Values!J18, Values!$B$4, Values!$B$5))</f>
        <v>58.99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58.99</v>
      </c>
    </row>
    <row r="20" spans="1:193" ht="48" x14ac:dyDescent="0.2">
      <c r="A20" s="2" t="str">
        <f>IF(ISBLANK(Values!E19),"",IF(Values!$B$37="EU","computercomponent","computer"))</f>
        <v>computer</v>
      </c>
      <c r="B20" s="33" t="str">
        <f>IF(ISBLANK(Values!E19),"",Values!F19)</f>
        <v>Lenovo X240 BL - SE/FI</v>
      </c>
      <c r="C20" s="30" t="str">
        <f>IF(ISBLANK(Values!E19),"","TellusRem")</f>
        <v>TellusRem</v>
      </c>
      <c r="D20" s="29">
        <f>IF(ISBLANK(Values!E19),"",Values!E19)</f>
        <v>5714401240167</v>
      </c>
      <c r="E20" s="2" t="str">
        <f>IF(ISBLANK(Values!E19),"","EAN")</f>
        <v>EAN</v>
      </c>
      <c r="F20" s="28" t="str">
        <f>IF(ISBLANK(Values!E19),"",IF(Values!J19, SUBSTITUTE(Values!$B$1, "{language}", Values!H19) &amp; " " &amp;Values!$B$3, SUBSTITUTE(Values!$B$2, "{language}", Values!$H19) &amp; " " &amp;Values!$B$3))</f>
        <v>replacement Swedish – Finnish backlit keyboard for Lenovo Thinkpad  X230s X240 X240S X240I X250 X260 X270</v>
      </c>
      <c r="G20" s="30" t="str">
        <f>IF(ISBLANK(Values!E19),"","TellusRem")</f>
        <v>TellusRem</v>
      </c>
      <c r="H20" s="2" t="str">
        <f>IF(ISBLANK(Values!E19),"",Values!$B$16)</f>
        <v>laptop-computer-replacement-parts</v>
      </c>
      <c r="I20" s="2" t="str">
        <f>IF(ISBLANK(Values!E19),"","4730574031")</f>
        <v>4730574031</v>
      </c>
      <c r="J20" s="32" t="str">
        <f>IF(ISBLANK(Values!E19),"",Values!F19 )</f>
        <v>Lenovo X240 BL - SE/FI</v>
      </c>
      <c r="K20" s="28">
        <f>IF(ISBLANK(Values!E19),"",IF(Values!J19, Values!$B$4, Values!$B$5))</f>
        <v>58.99</v>
      </c>
      <c r="L20" s="28">
        <f>IF(ISBLANK(Values!E19),"",Values!$B$18)</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X240 parent</v>
      </c>
      <c r="Y20" s="32" t="str">
        <f>IF(ISBLANK(Values!E19),"","Size-Color")</f>
        <v>Size-Color</v>
      </c>
      <c r="Z20" s="30" t="str">
        <f>IF(ISBLANK(Values!E19),"","variation")</f>
        <v>variation</v>
      </c>
      <c r="AA20" s="2"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5"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backlit.</v>
      </c>
      <c r="AM20" s="2" t="str">
        <f>SUBSTITUTE(IF(ISBLANK(Values!E19),"",Values!$B$27), "{model}", Values!$B$3)</f>
        <v>👉 COMPATIBLE WITH - Lenovo X230s X240 X240S X240I X250 X260 X270. Please check the picture and description carefully before purchasing any keyboard. This ensures that you get the correct laptop keyboard for your computer. Super easy installation.</v>
      </c>
      <c r="AT20" s="28" t="str">
        <f>IF(ISBLANK(Values!E19),"",Values!H19)</f>
        <v>Swedish – Finnish</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 t="str">
        <f>IF(ISBLANK(Values!E19),"","Parts")</f>
        <v>Parts</v>
      </c>
      <c r="DP20" s="2" t="str">
        <f>IF(ISBLANK(Values!E19),"",Values!$B$31)</f>
        <v>6 month warranty after the delivery date. In case of any malfunction of the keyboard a new unit or a spare part for the keyboard of the product will be sent. In case of shortage of stock a full refund is issued.</v>
      </c>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2" t="str">
        <f>IF(ISBLANK(Values!E19),"","New")</f>
        <v>New</v>
      </c>
      <c r="FE20" s="2" t="str">
        <f>IF(ISBLANK(Values!E19),"","3")</f>
        <v>3</v>
      </c>
      <c r="FH20" s="2" t="str">
        <f>IF(ISBLANK(Values!E19),"","FALSE")</f>
        <v>FALSE</v>
      </c>
      <c r="FI20" s="2" t="str">
        <f>IF(ISBLANK(Values!E19),"","FALSE")</f>
        <v>FALSE</v>
      </c>
      <c r="FJ20" s="2" t="str">
        <f>IF(ISBLANK(Values!E19),"","FALSE")</f>
        <v>FALSE</v>
      </c>
      <c r="FM20" s="2" t="str">
        <f>IF(ISBLANK(Values!E19),"","1")</f>
        <v>1</v>
      </c>
      <c r="FO20" s="28">
        <f>IF(ISBLANK(Values!E19),"",IF(Values!J19, Values!$B$4, Values!$B$5))</f>
        <v>58.99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58.99</v>
      </c>
    </row>
    <row r="21" spans="1:193" ht="48" x14ac:dyDescent="0.2">
      <c r="A21" s="2" t="str">
        <f>IF(ISBLANK(Values!E20),"",IF(Values!$B$37="EU","computercomponent","computer"))</f>
        <v>computer</v>
      </c>
      <c r="B21" s="33" t="str">
        <f>IF(ISBLANK(Values!E20),"",Values!F20)</f>
        <v>Lenovo X240 - CH</v>
      </c>
      <c r="C21" s="30" t="str">
        <f>IF(ISBLANK(Values!E20),"","TellusRem")</f>
        <v>TellusRem</v>
      </c>
      <c r="D21" s="29">
        <f>IF(ISBLANK(Values!E20),"",Values!E20)</f>
        <v>5714401240174</v>
      </c>
      <c r="E21" s="2" t="str">
        <f>IF(ISBLANK(Values!E20),"","EAN")</f>
        <v>EAN</v>
      </c>
      <c r="F21" s="28" t="str">
        <f>IF(ISBLANK(Values!E20),"",IF(Values!J20, SUBSTITUTE(Values!$B$1, "{language}", Values!H20) &amp; " " &amp;Values!$B$3, SUBSTITUTE(Values!$B$2, "{language}", Values!$H20) &amp; " " &amp;Values!$B$3))</f>
        <v>replacement Swiss backlit keyboard for Lenovo Thinkpad  X230s X240 X240S X240I X250 X260 X270</v>
      </c>
      <c r="G21" s="30" t="str">
        <f>IF(ISBLANK(Values!E20),"","TellusRem")</f>
        <v>TellusRem</v>
      </c>
      <c r="H21" s="2" t="str">
        <f>IF(ISBLANK(Values!E20),"",Values!$B$16)</f>
        <v>laptop-computer-replacement-parts</v>
      </c>
      <c r="I21" s="2" t="str">
        <f>IF(ISBLANK(Values!E20),"","4730574031")</f>
        <v>4730574031</v>
      </c>
      <c r="J21" s="32" t="str">
        <f>IF(ISBLANK(Values!E20),"",Values!F20 )</f>
        <v>Lenovo X240 - CH</v>
      </c>
      <c r="K21" s="28">
        <f>IF(ISBLANK(Values!E20),"",IF(Values!J20, Values!$B$4, Values!$B$5))</f>
        <v>58.99</v>
      </c>
      <c r="L21" s="28">
        <f>IF(ISBLANK(Values!E20),"",Values!$B$18)</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X240 parent</v>
      </c>
      <c r="Y21" s="32" t="str">
        <f>IF(ISBLANK(Values!E20),"","Size-Color")</f>
        <v>Size-Color</v>
      </c>
      <c r="Z21" s="30" t="str">
        <f>IF(ISBLANK(Values!E20),"","variation")</f>
        <v>variation</v>
      </c>
      <c r="AA21" s="2"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5"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backlit.</v>
      </c>
      <c r="AM21" s="2" t="str">
        <f>SUBSTITUTE(IF(ISBLANK(Values!E20),"",Values!$B$27), "{model}", Values!$B$3)</f>
        <v>👉 COMPATIBLE WITH - Lenovo X230s X240 X240S X240I X250 X260 X270. Please check the picture and description carefully before purchasing any keyboard. This ensures that you get the correct laptop keyboard for your computer. Super easy installation.</v>
      </c>
      <c r="AT21" s="28" t="str">
        <f>IF(ISBLANK(Values!E20),"",Values!H20)</f>
        <v>Swiss</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 t="str">
        <f>IF(ISBLANK(Values!E20),"","Parts")</f>
        <v>Parts</v>
      </c>
      <c r="DP21" s="2" t="str">
        <f>IF(ISBLANK(Values!E20),"",Values!$B$31)</f>
        <v>6 month warranty after the delivery date. In case of any malfunction of the keyboard a new unit or a spare part for the keyboard of the product will be sent. In case of shortage of stock a full refund is issued.</v>
      </c>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2" t="str">
        <f>IF(ISBLANK(Values!E20),"","New")</f>
        <v>New</v>
      </c>
      <c r="FE21" s="2" t="str">
        <f>IF(ISBLANK(Values!E20),"","3")</f>
        <v>3</v>
      </c>
      <c r="FH21" s="2" t="str">
        <f>IF(ISBLANK(Values!E20),"","FALSE")</f>
        <v>FALSE</v>
      </c>
      <c r="FI21" s="2" t="str">
        <f>IF(ISBLANK(Values!E20),"","FALSE")</f>
        <v>FALSE</v>
      </c>
      <c r="FJ21" s="2" t="str">
        <f>IF(ISBLANK(Values!E20),"","FALSE")</f>
        <v>FALSE</v>
      </c>
      <c r="FM21" s="2" t="str">
        <f>IF(ISBLANK(Values!E20),"","1")</f>
        <v>1</v>
      </c>
      <c r="FO21" s="28">
        <f>IF(ISBLANK(Values!E20),"",IF(Values!J20, Values!$B$4, Values!$B$5))</f>
        <v>58.99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58.99</v>
      </c>
    </row>
    <row r="22" spans="1:193" ht="48" x14ac:dyDescent="0.2">
      <c r="A22" s="2" t="str">
        <f>IF(ISBLANK(Values!E21),"",IF(Values!$B$37="EU","computercomponent","computer"))</f>
        <v>computer</v>
      </c>
      <c r="B22" s="33" t="str">
        <f>IF(ISBLANK(Values!E21),"",Values!F21)</f>
        <v>Lenovo X240 BL - US INT</v>
      </c>
      <c r="C22" s="30" t="str">
        <f>IF(ISBLANK(Values!E21),"","TellusRem")</f>
        <v>TellusRem</v>
      </c>
      <c r="D22" s="29">
        <f>IF(ISBLANK(Values!E21),"",Values!E21)</f>
        <v>5714401240181</v>
      </c>
      <c r="E22" s="2" t="str">
        <f>IF(ISBLANK(Values!E21),"","EAN")</f>
        <v>EAN</v>
      </c>
      <c r="F22" s="28" t="str">
        <f>IF(ISBLANK(Values!E21),"",IF(Values!J21, SUBSTITUTE(Values!$B$1, "{language}", Values!H21) &amp; " " &amp;Values!$B$3, SUBSTITUTE(Values!$B$2, "{language}", Values!$H21) &amp; " " &amp;Values!$B$3))</f>
        <v>replacement US International backlit keyboard for Lenovo Thinkpad  X230s X240 X240S X240I X250 X260 X270</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58.99</v>
      </c>
      <c r="L22" s="28">
        <f>IF(ISBLANK(Values!E21),"",Values!$B$18)</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https://raw.githubusercontent.com/PatrickVibild/TellusAmazonPictures/master/pictures/04Y0950/8.jpg</v>
      </c>
      <c r="U22" s="28" t="str">
        <f>IF(ISBLANK(Values!$F21),"",Values!U21)</f>
        <v>https://raw.githubusercontent.com/PatrickVibild/TellusAmazonPictures/master/pictures/04Y0950/9.jpg</v>
      </c>
      <c r="W22" s="30" t="str">
        <f>IF(ISBLANK(Values!E21),"","Child")</f>
        <v>Child</v>
      </c>
      <c r="X22" s="30" t="str">
        <f>IF(ISBLANK(Values!E21),"",Values!$B$13)</f>
        <v>Lenovo X240 parent</v>
      </c>
      <c r="Y22" s="32" t="str">
        <f>IF(ISBLANK(Values!E21),"","Size-Color")</f>
        <v>Size-Color</v>
      </c>
      <c r="Z22" s="30" t="str">
        <f>IF(ISBLANK(Values!E21),"","variation")</f>
        <v>variation</v>
      </c>
      <c r="AA22" s="2"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5"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backlit.</v>
      </c>
      <c r="AM22" s="2" t="str">
        <f>SUBSTITUTE(IF(ISBLANK(Values!E21),"",Values!$B$27), "{model}", Values!$B$3)</f>
        <v>👉 COMPATIBLE WITH - Lenovo X230s X240 X240S X240I X250 X260 X270. Please check the picture and description carefully before purchasing any keyboard. This ensures that you get the correct laptop keyboard for your computer. Super easy installation.</v>
      </c>
      <c r="AT22" s="28" t="str">
        <f>IF(ISBLANK(Values!E21),"",Values!H21)</f>
        <v>US International</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t="str">
        <f>IF(ISBLANK(Values!E21),"","3")</f>
        <v>3</v>
      </c>
      <c r="FH22" s="2" t="str">
        <f>IF(ISBLANK(Values!E21),"","FALSE")</f>
        <v>FALSE</v>
      </c>
      <c r="FI22" s="2" t="str">
        <f>IF(ISBLANK(Values!E21),"","FALSE")</f>
        <v>FALSE</v>
      </c>
      <c r="FJ22" s="2" t="str">
        <f>IF(ISBLANK(Values!E21),"","FALSE")</f>
        <v>FALSE</v>
      </c>
      <c r="FM22" s="2" t="str">
        <f>IF(ISBLANK(Values!E21),"","1")</f>
        <v>1</v>
      </c>
      <c r="FO22" s="28">
        <f>IF(ISBLANK(Values!E21),"",IF(Values!J21, Values!$B$4, Values!$B$5))</f>
        <v>58.99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58.99</v>
      </c>
    </row>
    <row r="23" spans="1:193" s="36" customFormat="1" ht="48" x14ac:dyDescent="0.2">
      <c r="A23" s="2" t="str">
        <f>IF(ISBLANK(Values!E22),"",IF(Values!$B$37="EU","computercomponent","computer"))</f>
        <v>computer</v>
      </c>
      <c r="B23" s="33" t="str">
        <f>IF(ISBLANK(Values!E22),"",Values!F22)</f>
        <v>Lenovo X240 - US</v>
      </c>
      <c r="C23" s="30" t="str">
        <f>IF(ISBLANK(Values!E22),"","TellusRem")</f>
        <v>TellusRem</v>
      </c>
      <c r="D23" s="29">
        <f>IF(ISBLANK(Values!E22),"",Values!E22)</f>
        <v>5714401240198</v>
      </c>
      <c r="E23" s="2" t="str">
        <f>IF(ISBLANK(Values!E22),"","EAN")</f>
        <v>EAN</v>
      </c>
      <c r="F23" s="28" t="str">
        <f>IF(ISBLANK(Values!E22),"",IF(Values!J22, SUBSTITUTE(Values!$B$1, "{language}", Values!H22) &amp; " " &amp;Values!$B$3, SUBSTITUTE(Values!$B$2, "{language}", Values!$H22) &amp; " " &amp;Values!$B$3))</f>
        <v>replacement US backlit keyboard for Lenovo Thinkpad  X230s X240 X240S X240I X250 X260 X270</v>
      </c>
      <c r="G23" s="30" t="str">
        <f>IF(ISBLANK(Values!E22),"","TellusRem")</f>
        <v>TellusRem</v>
      </c>
      <c r="H23" s="2" t="str">
        <f>IF(ISBLANK(Values!E22),"",Values!$B$16)</f>
        <v>laptop-computer-replacement-parts</v>
      </c>
      <c r="I23" s="2" t="str">
        <f>IF(ISBLANK(Values!E22),"","4730574031")</f>
        <v>4730574031</v>
      </c>
      <c r="J23" s="32" t="str">
        <f>IF(ISBLANK(Values!E22),"",Values!F22 )</f>
        <v>Lenovo X240 - US</v>
      </c>
      <c r="K23" s="28">
        <f>IF(ISBLANK(Values!E22),"",IF(Values!J22, Values!$B$4, Values!$B$5))</f>
        <v>58.99</v>
      </c>
      <c r="L23" s="28">
        <f>IF(ISBLANK(Values!E22),"",Values!$B$18)</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2"/>
      <c r="W23" s="30" t="str">
        <f>IF(ISBLANK(Values!E22),"","Child")</f>
        <v>Child</v>
      </c>
      <c r="X23" s="30" t="str">
        <f>IF(ISBLANK(Values!E22),"",Values!$B$13)</f>
        <v>Lenovo X240 parent</v>
      </c>
      <c r="Y23" s="32" t="str">
        <f>IF(ISBLANK(Values!E22),"","Size-Color")</f>
        <v>Size-Color</v>
      </c>
      <c r="Z23" s="30" t="str">
        <f>IF(ISBLANK(Values!E22),"","variation")</f>
        <v>variation</v>
      </c>
      <c r="AA23" s="2"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5"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US backlit.</v>
      </c>
      <c r="AM23" s="2" t="str">
        <f>SUBSTITUTE(IF(ISBLANK(Values!E22),"",Values!$B$27), "{model}", Values!$B$3)</f>
        <v>👉 COMPATIBLE WITH - Lenovo X230s X240 X240S X240I X250 X260 X270.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IF(ISBLANK(Values!E22),"",Values!H22)</f>
        <v>US</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IF(AND(Values!$B$37=options!$G$2, Values!$C22), "AMAZON_NA", IF(AND(Values!$B$37=options!$G$1, Values!$D22), "AMAZON_EU", "DEFAULT"))</f>
        <v>AMAZON_NA</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s="2"/>
      <c r="DZ23" s="2"/>
      <c r="EA23" s="2"/>
      <c r="EB23" s="2"/>
      <c r="EC23" s="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t="str">
        <f>IF(ISBLANK(Values!E22),"","3")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58.99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58.99</v>
      </c>
    </row>
    <row r="24" spans="1:193" s="36" customFormat="1" ht="48" x14ac:dyDescent="0.2">
      <c r="A24" s="2" t="str">
        <f>IF(ISBLANK(Values!E23),"",IF(Values!$B$37="EU","computercomponent","computer"))</f>
        <v>computer</v>
      </c>
      <c r="B24" s="33" t="str">
        <f>IF(ISBLANK(Values!E23),"",Values!F23)</f>
        <v>Lenovo X240 RG - DE</v>
      </c>
      <c r="C24" s="30" t="str">
        <f>IF(ISBLANK(Values!E23),"","TellusRem")</f>
        <v>TellusRem</v>
      </c>
      <c r="D24" s="29">
        <f>IF(ISBLANK(Values!E23),"",Values!E23)</f>
        <v>5714401242017</v>
      </c>
      <c r="E24" s="2" t="str">
        <f>IF(ISBLANK(Values!E23),"","EAN")</f>
        <v>EAN</v>
      </c>
      <c r="F24" s="28" t="str">
        <f>IF(ISBLANK(Values!E23),"",IF(Values!J23, SUBSTITUTE(Values!$B$1, "{language}", Values!H23) &amp; " " &amp;Values!$B$3, SUBSTITUTE(Values!$B$2, "{language}", Values!$H23) &amp; " " &amp;Values!$B$3))</f>
        <v>replacement German non-backlit keyboard for Lenovo Thinkpad  X230s X240 X240S X240I X250 X260 X270</v>
      </c>
      <c r="G24" s="37" t="s">
        <v>352</v>
      </c>
      <c r="H24" s="2" t="str">
        <f>IF(ISBLANK(Values!E23),"",Values!$B$16)</f>
        <v>laptop-computer-replacement-parts</v>
      </c>
      <c r="I24" s="2" t="str">
        <f>IF(ISBLANK(Values!E23),"","4730574031")</f>
        <v>4730574031</v>
      </c>
      <c r="J24" s="32" t="str">
        <f>IF(ISBLANK(Values!E23),"",Values!F23 )</f>
        <v>Lenovo X240 RG - DE</v>
      </c>
      <c r="K24" s="28">
        <f>IF(ISBLANK(Values!E23),"",IF(Values!J23, Values!$B$4, Values!$B$5))</f>
        <v>51.99</v>
      </c>
      <c r="L24" s="28">
        <f>IF(ISBLANK(Values!E23),"",Values!$B$18)</f>
        <v>5</v>
      </c>
      <c r="M24" s="28" t="str">
        <f>IF(ISBLANK(Values!E23),"",Values!$M23)</f>
        <v>https://download.lenovo.com/Images/Parts/04Y0950/04Y0950_A.jpg</v>
      </c>
      <c r="N24" s="28" t="str">
        <f>IF(ISBLANK(Values!$F23),"",Values!N23)</f>
        <v>https://download.lenovo.com/Images/Parts/04Y0950/04Y0950_B.jpg</v>
      </c>
      <c r="O24" s="28" t="str">
        <f>IF(ISBLANK(Values!$F23),"",Values!O23)</f>
        <v>https://download.lenovo.com/Images/Parts/04Y0950/04Y0950_details.jpg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X240 parent</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5"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German NO backlit.</v>
      </c>
      <c r="AM24" s="2"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German</v>
      </c>
      <c r="AU24" s="2"/>
      <c r="AV24" s="2" t="str">
        <f>IF(ISBLANK(Values!E23),"",IF(Values!J23,"Backlit", "Non-Backlit"))</f>
        <v>Non-Backlit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AMAZON_NA</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s="2"/>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51.99</v>
      </c>
    </row>
    <row r="25" spans="1:193" s="36" customFormat="1" ht="48" x14ac:dyDescent="0.2">
      <c r="A25" s="2" t="str">
        <f>IF(ISBLANK(Values!E24),"",IF(Values!$B$37="EU","computercomponent","computer"))</f>
        <v>computer</v>
      </c>
      <c r="B25" s="33" t="str">
        <f>IF(ISBLANK(Values!E24),"",Values!F24)</f>
        <v>Lenovo X240 RG - FR</v>
      </c>
      <c r="C25" s="30" t="str">
        <f>IF(ISBLANK(Values!E24),"","TellusRem")</f>
        <v>TellusRem</v>
      </c>
      <c r="D25" s="29">
        <f>IF(ISBLANK(Values!E24),"",Values!E24)</f>
        <v>5714401242024</v>
      </c>
      <c r="E25" s="2" t="str">
        <f>IF(ISBLANK(Values!E24),"","EAN")</f>
        <v>EAN</v>
      </c>
      <c r="F25" s="28" t="str">
        <f>IF(ISBLANK(Values!E24),"",IF(Values!J24, SUBSTITUTE(Values!$B$1, "{language}", Values!H24) &amp; " " &amp;Values!$B$3, SUBSTITUTE(Values!$B$2, "{language}", Values!$H24) &amp; " " &amp;Values!$B$3))</f>
        <v>replacement French non-backlit keyboard for Lenovo Thinkpad  X230s X240 X240S X240I X250 X260 X270</v>
      </c>
      <c r="G25" s="30" t="str">
        <f>IF(ISBLANK(Values!E24),"","TellusRem")</f>
        <v>TellusRem</v>
      </c>
      <c r="H25" s="2" t="str">
        <f>IF(ISBLANK(Values!E24),"",Values!$B$16)</f>
        <v>laptop-computer-replacement-parts</v>
      </c>
      <c r="I25" s="2" t="str">
        <f>IF(ISBLANK(Values!E24),"","4730574031")</f>
        <v>4730574031</v>
      </c>
      <c r="J25" s="32" t="str">
        <f>IF(ISBLANK(Values!E24),"",Values!F24 )</f>
        <v>Lenovo X240 RG - FR</v>
      </c>
      <c r="K25" s="28">
        <f>IF(ISBLANK(Values!E24),"",IF(Values!J24, Values!$B$4, Values!$B$5))</f>
        <v>51.99</v>
      </c>
      <c r="L25" s="28">
        <f>IF(ISBLANK(Values!E24),"",Values!$B$18)</f>
        <v>5</v>
      </c>
      <c r="M25" s="28" t="str">
        <f>IF(ISBLANK(Values!E24),"",Values!$M24)</f>
        <v>https://download.lenovo.com/Images/Parts/04Y0902/04Y0902_A.jpg</v>
      </c>
      <c r="N25" s="28" t="str">
        <f>IF(ISBLANK(Values!$F24),"",Values!N24)</f>
        <v>https://download.lenovo.com/Images/Parts/04Y0902/04Y0902_B.jpg</v>
      </c>
      <c r="O25" s="28" t="str">
        <f>IF(ISBLANK(Values!$F24),"",Values!O24)</f>
        <v>https://download.lenovo.com/Images/Parts/04Y0902/04Y0902_details.jpg</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Child</v>
      </c>
      <c r="X25" s="30" t="str">
        <f>IF(ISBLANK(Values!E24),"",Values!$B$13)</f>
        <v>Lenovo X240 parent</v>
      </c>
      <c r="Y25" s="32" t="str">
        <f>IF(ISBLANK(Values!E24),"","Size-Color")</f>
        <v>Size-Color</v>
      </c>
      <c r="Z25" s="30" t="str">
        <f>IF(ISBLANK(Values!E24),"","variation")</f>
        <v>variation</v>
      </c>
      <c r="AA25" s="2" t="str">
        <f>IF(ISBLANK(Values!E24),"",Values!$B$20)</f>
        <v>Update</v>
      </c>
      <c r="AB25" s="2"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5"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French NO backlit.</v>
      </c>
      <c r="AM25" s="2"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2"/>
      <c r="AO25" s="2"/>
      <c r="AP25" s="2"/>
      <c r="AQ25" s="2"/>
      <c r="AR25" s="2"/>
      <c r="AS25" s="2"/>
      <c r="AT25" s="28" t="str">
        <f>IF(ISBLANK(Values!E24),"",Values!H24)</f>
        <v>French</v>
      </c>
      <c r="AU25" s="2"/>
      <c r="AV25" s="2" t="str">
        <f>IF(ISBLANK(Values!E24),"",IF(Values!J24,"Backlit", "Non-Backlit"))</f>
        <v>Non-Backlit</v>
      </c>
      <c r="AW25" s="2"/>
      <c r="AX25" s="2"/>
      <c r="AY25" s="2"/>
      <c r="AZ25" s="2"/>
      <c r="BA25" s="2"/>
      <c r="BB25" s="2"/>
      <c r="BC25" s="2"/>
      <c r="BD25" s="2"/>
      <c r="BE25" s="2" t="str">
        <f>IF(ISBLANK(Values!E24),"","Professional Audience")</f>
        <v>Professional Audience</v>
      </c>
      <c r="BF25" s="2" t="str">
        <f>IF(ISBLANK(Values!E24),"","Consumer Audience")</f>
        <v>Consumer Audience</v>
      </c>
      <c r="BG25" s="2" t="str">
        <f>IF(ISBLANK(Values!E24),"","Adults")</f>
        <v>Adults</v>
      </c>
      <c r="BH25" s="2"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2" t="str">
        <f>IF(ISBLANK(Values!E24),"",Values!$B$7)</f>
        <v>41</v>
      </c>
      <c r="CQ25" s="2" t="str">
        <f>IF(ISBLANK(Values!E24),"",Values!$B$8)</f>
        <v>17</v>
      </c>
      <c r="CR25" s="2"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 t="str">
        <f>IF(ISBLANK(Values!E24),"","Parts")</f>
        <v>Parts</v>
      </c>
      <c r="DP25" s="2"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2"/>
      <c r="DT25" s="2"/>
      <c r="DU25" s="2"/>
      <c r="DV25" s="2"/>
      <c r="DW25" s="2"/>
      <c r="DX25" s="2"/>
      <c r="DY25" s="2"/>
      <c r="DZ25" s="2"/>
      <c r="EA25" s="2"/>
      <c r="EB25" s="2"/>
      <c r="EC25" s="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2" t="str">
        <f>IF(ISBLANK(Values!E24),"","New")</f>
        <v>New</v>
      </c>
      <c r="EW25" s="2"/>
      <c r="EX25" s="2"/>
      <c r="EY25" s="2"/>
      <c r="EZ25" s="2"/>
      <c r="FA25" s="2"/>
      <c r="FB25" s="2"/>
      <c r="FC25" s="2"/>
      <c r="FD25" s="2"/>
      <c r="FE25" s="2" t="str">
        <f>IF(ISBLANK(Values!E24),"","3")</f>
        <v>3</v>
      </c>
      <c r="FF25" s="2"/>
      <c r="FG25" s="2"/>
      <c r="FH25" s="2" t="str">
        <f>IF(ISBLANK(Values!E24),"","FALSE")</f>
        <v>FALSE</v>
      </c>
      <c r="FI25" s="2" t="str">
        <f>IF(ISBLANK(Values!E24),"","FALSE")</f>
        <v>FALSE</v>
      </c>
      <c r="FJ25" s="2" t="str">
        <f>IF(ISBLANK(Values!E24),"","FALSE")</f>
        <v>FALSE</v>
      </c>
      <c r="FK25" s="2"/>
      <c r="FL25" s="2"/>
      <c r="FM25" s="2" t="str">
        <f>IF(ISBLANK(Values!E24),"","1")</f>
        <v>1</v>
      </c>
      <c r="FN25" s="2"/>
      <c r="FO25" s="28">
        <f>IF(ISBLANK(Values!E24),"",IF(Values!J24, Values!$B$4, Values!$B$5))</f>
        <v>51.99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c r="GK25" s="63">
        <f>K25</f>
        <v>51.99</v>
      </c>
    </row>
    <row r="26" spans="1:193" s="36" customFormat="1" ht="48" x14ac:dyDescent="0.2">
      <c r="A26" s="2" t="str">
        <f>IF(ISBLANK(Values!E25),"",IF(Values!$B$37="EU","computercomponent","computer"))</f>
        <v>computer</v>
      </c>
      <c r="B26" s="33" t="str">
        <f>IF(ISBLANK(Values!E25),"",Values!F25)</f>
        <v>Lenovo X240 RG - IT</v>
      </c>
      <c r="C26" s="30" t="str">
        <f>IF(ISBLANK(Values!E25),"","TellusRem")</f>
        <v>TellusRem</v>
      </c>
      <c r="D26" s="29">
        <f>IF(ISBLANK(Values!E25),"",Values!E25)</f>
        <v>5714401242031</v>
      </c>
      <c r="E26" s="2" t="str">
        <f>IF(ISBLANK(Values!E25),"","EAN")</f>
        <v>EAN</v>
      </c>
      <c r="F26" s="28" t="str">
        <f>IF(ISBLANK(Values!E25),"",IF(Values!J25, SUBSTITUTE(Values!$B$1, "{language}", Values!H25) &amp; " " &amp;Values!$B$3, SUBSTITUTE(Values!$B$2, "{language}", Values!$H25) &amp; " " &amp;Values!$B$3))</f>
        <v>replacement Italian non-backlit keyboard for Lenovo Thinkpad  X230s X240 X240S X240I X250 X260 X270</v>
      </c>
      <c r="G26" s="30" t="str">
        <f>IF(ISBLANK(Values!E25),"","TellusRem")</f>
        <v>TellusRem</v>
      </c>
      <c r="H26" s="2" t="str">
        <f>IF(ISBLANK(Values!E25),"",Values!$B$16)</f>
        <v>laptop-computer-replacement-parts</v>
      </c>
      <c r="I26" s="2" t="str">
        <f>IF(ISBLANK(Values!E25),"","4730574031")</f>
        <v>4730574031</v>
      </c>
      <c r="J26" s="32" t="str">
        <f>IF(ISBLANK(Values!E25),"",Values!F25 )</f>
        <v>Lenovo X240 RG - IT</v>
      </c>
      <c r="K26" s="28">
        <f>IF(ISBLANK(Values!E25),"",IF(Values!J25, Values!$B$4, Values!$B$5))</f>
        <v>51.99</v>
      </c>
      <c r="L26" s="28">
        <f>IF(ISBLANK(Values!E25),"",Values!$B$18)</f>
        <v>5</v>
      </c>
      <c r="M26" s="28" t="str">
        <f>IF(ISBLANK(Values!E25),"",Values!$M25)</f>
        <v>https://download.lenovo.com/Images/Parts/04Y0917/04Y0917_A.jpg</v>
      </c>
      <c r="N26" s="28" t="str">
        <f>IF(ISBLANK(Values!$F25),"",Values!N25)</f>
        <v>https://download.lenovo.com/Images/Parts/04Y0917/04Y0917_B.jpg</v>
      </c>
      <c r="O26" s="28" t="str">
        <f>IF(ISBLANK(Values!$F25),"",Values!O25)</f>
        <v>https://download.lenovo.com/Images/Parts/04Y0917/04Y0917_details.jpg</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Child</v>
      </c>
      <c r="X26" s="30" t="str">
        <f>IF(ISBLANK(Values!E25),"",Values!$B$13)</f>
        <v>Lenovo X240 parent</v>
      </c>
      <c r="Y26" s="32" t="str">
        <f>IF(ISBLANK(Values!E25),"","Size-Color")</f>
        <v>Size-Color</v>
      </c>
      <c r="Z26" s="30" t="str">
        <f>IF(ISBLANK(Values!E25),"","variation")</f>
        <v>variation</v>
      </c>
      <c r="AA26" s="2" t="str">
        <f>IF(ISBLANK(Values!E25),"",Values!$B$20)</f>
        <v>Update</v>
      </c>
      <c r="AB26" s="2"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5"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Italian NO backlit.</v>
      </c>
      <c r="AM26" s="2"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2"/>
      <c r="AO26" s="2"/>
      <c r="AP26" s="2"/>
      <c r="AQ26" s="2"/>
      <c r="AR26" s="2"/>
      <c r="AS26" s="2"/>
      <c r="AT26" s="28" t="str">
        <f>IF(ISBLANK(Values!E25),"",Values!H25)</f>
        <v>Italian</v>
      </c>
      <c r="AU26" s="2"/>
      <c r="AV26" s="2" t="str">
        <f>IF(ISBLANK(Values!E25),"",IF(Values!J25,"Backlit", "Non-Backlit"))</f>
        <v>Non-Backlit</v>
      </c>
      <c r="AW26" s="2"/>
      <c r="AX26" s="2"/>
      <c r="AY26" s="2"/>
      <c r="AZ26" s="2"/>
      <c r="BA26" s="2"/>
      <c r="BB26" s="2"/>
      <c r="BC26" s="2"/>
      <c r="BD26" s="2"/>
      <c r="BE26" s="2" t="str">
        <f>IF(ISBLANK(Values!E25),"","Professional Audience")</f>
        <v>Professional Audience</v>
      </c>
      <c r="BF26" s="2" t="str">
        <f>IF(ISBLANK(Values!E25),"","Consumer Audience")</f>
        <v>Consumer Audience</v>
      </c>
      <c r="BG26" s="2" t="str">
        <f>IF(ISBLANK(Values!E25),"","Adults")</f>
        <v>Adults</v>
      </c>
      <c r="BH26" s="2"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2" t="str">
        <f>IF(ISBLANK(Values!E25),"",Values!$B$7)</f>
        <v>41</v>
      </c>
      <c r="CQ26" s="2" t="str">
        <f>IF(ISBLANK(Values!E25),"",Values!$B$8)</f>
        <v>17</v>
      </c>
      <c r="CR26" s="2"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 t="str">
        <f>IF(ISBLANK(Values!E25),"","Parts")</f>
        <v>Parts</v>
      </c>
      <c r="DP26" s="2"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2"/>
      <c r="DT26" s="2"/>
      <c r="DU26" s="2"/>
      <c r="DV26" s="2"/>
      <c r="DW26" s="2"/>
      <c r="DX26" s="2"/>
      <c r="DY26" s="2"/>
      <c r="DZ26" s="2"/>
      <c r="EA26" s="2"/>
      <c r="EB26" s="2"/>
      <c r="EC26" s="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2" t="str">
        <f>IF(ISBLANK(Values!E25),"","New")</f>
        <v>New</v>
      </c>
      <c r="EW26" s="2"/>
      <c r="EX26" s="2"/>
      <c r="EY26" s="2"/>
      <c r="EZ26" s="2"/>
      <c r="FA26" s="2"/>
      <c r="FB26" s="2"/>
      <c r="FC26" s="2"/>
      <c r="FD26" s="2"/>
      <c r="FE26" s="2" t="str">
        <f>IF(ISBLANK(Values!E25),"","3")</f>
        <v>3</v>
      </c>
      <c r="FF26" s="2"/>
      <c r="FG26" s="2"/>
      <c r="FH26" s="2" t="str">
        <f>IF(ISBLANK(Values!E25),"","FALSE")</f>
        <v>FALSE</v>
      </c>
      <c r="FI26" s="2" t="str">
        <f>IF(ISBLANK(Values!E25),"","FALSE")</f>
        <v>FALSE</v>
      </c>
      <c r="FJ26" s="2" t="str">
        <f>IF(ISBLANK(Values!E25),"","FALSE")</f>
        <v>FALSE</v>
      </c>
      <c r="FK26" s="2"/>
      <c r="FL26" s="2"/>
      <c r="FM26" s="2" t="str">
        <f>IF(ISBLANK(Values!E25),"","1")</f>
        <v>1</v>
      </c>
      <c r="FN26" s="2"/>
      <c r="FO26" s="28">
        <f>IF(ISBLANK(Values!E25),"",IF(Values!J25, Values!$B$4, Values!$B$5))</f>
        <v>51.99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c r="GK26" s="63">
        <f>K26</f>
        <v>51.99</v>
      </c>
    </row>
    <row r="27" spans="1:193" s="36" customFormat="1" ht="48" x14ac:dyDescent="0.2">
      <c r="A27" s="2" t="str">
        <f>IF(ISBLANK(Values!E26),"",IF(Values!$B$37="EU","computercomponent","computer"))</f>
        <v>computer</v>
      </c>
      <c r="B27" s="33" t="str">
        <f>IF(ISBLANK(Values!E26),"",Values!F26)</f>
        <v>Lenovo X240 RG - ES</v>
      </c>
      <c r="C27" s="30" t="str">
        <f>IF(ISBLANK(Values!E26),"","TellusRem")</f>
        <v>TellusRem</v>
      </c>
      <c r="D27" s="29">
        <f>IF(ISBLANK(Values!E26),"",Values!E26)</f>
        <v>5714401242048</v>
      </c>
      <c r="E27" s="2" t="str">
        <f>IF(ISBLANK(Values!E26),"","EAN")</f>
        <v>EAN</v>
      </c>
      <c r="F27" s="28" t="str">
        <f>IF(ISBLANK(Values!E26),"",IF(Values!J26, SUBSTITUTE(Values!$B$1, "{language}", Values!H26) &amp; " " &amp;Values!$B$3, SUBSTITUTE(Values!$B$2, "{language}", Values!$H26) &amp; " " &amp;Values!$B$3))</f>
        <v>replacement Spanish non-backlit keyboard for Lenovo Thinkpad  X230s X240 X240S X240I X250 X260 X270</v>
      </c>
      <c r="G27" s="30" t="str">
        <f>IF(ISBLANK(Values!E26),"","TellusRem")</f>
        <v>TellusRem</v>
      </c>
      <c r="H27" s="2" t="str">
        <f>IF(ISBLANK(Values!E26),"",Values!$B$16)</f>
        <v>laptop-computer-replacement-parts</v>
      </c>
      <c r="I27" s="2" t="str">
        <f>IF(ISBLANK(Values!E26),"","4730574031")</f>
        <v>4730574031</v>
      </c>
      <c r="J27" s="32" t="str">
        <f>IF(ISBLANK(Values!E26),"",Values!F26 )</f>
        <v>Lenovo X240 RG - ES</v>
      </c>
      <c r="K27" s="28">
        <f>IF(ISBLANK(Values!E26),"",IF(Values!J26, Values!$B$4, Values!$B$5))</f>
        <v>51.99</v>
      </c>
      <c r="L27" s="28">
        <f>IF(ISBLANK(Values!E26),"",Values!$B$18)</f>
        <v>5</v>
      </c>
      <c r="M27" s="28" t="str">
        <f>IF(ISBLANK(Values!E26),"",Values!$M26)</f>
        <v>https://download.lenovo.com/Images/Parts/04Y0910/04Y0910_A.jpg</v>
      </c>
      <c r="N27" s="28" t="str">
        <f>IF(ISBLANK(Values!$F26),"",Values!N26)</f>
        <v>https://download.lenovo.com/Images/Parts/04Y0910/04Y0910_B.jpg</v>
      </c>
      <c r="O27" s="28" t="str">
        <f>IF(ISBLANK(Values!$F26),"",Values!O26)</f>
        <v>https://download.lenovo.com/Images/Parts/04Y0910/04Y0910_details.jpg</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Child</v>
      </c>
      <c r="X27" s="30" t="str">
        <f>IF(ISBLANK(Values!E26),"",Values!$B$13)</f>
        <v>Lenovo X240 parent</v>
      </c>
      <c r="Y27" s="32" t="str">
        <f>IF(ISBLANK(Values!E26),"","Size-Color")</f>
        <v>Size-Color</v>
      </c>
      <c r="Z27" s="30" t="str">
        <f>IF(ISBLANK(Values!E26),"","variation")</f>
        <v>variation</v>
      </c>
      <c r="AA27" s="2" t="str">
        <f>IF(ISBLANK(Values!E26),"",Values!$B$20)</f>
        <v>Update</v>
      </c>
      <c r="AB27" s="2"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5"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Spanish NO backlit.</v>
      </c>
      <c r="AM27" s="2"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2"/>
      <c r="AO27" s="2"/>
      <c r="AP27" s="2"/>
      <c r="AQ27" s="2"/>
      <c r="AR27" s="2"/>
      <c r="AS27" s="2"/>
      <c r="AT27" s="28" t="str">
        <f>IF(ISBLANK(Values!E26),"",Values!H26)</f>
        <v>Spanish</v>
      </c>
      <c r="AU27" s="2"/>
      <c r="AV27" s="2" t="str">
        <f>IF(ISBLANK(Values!E26),"",IF(Values!J26,"Backlit", "Non-Backlit"))</f>
        <v>Non-Backlit</v>
      </c>
      <c r="AW27" s="2"/>
      <c r="AX27" s="2"/>
      <c r="AY27" s="2"/>
      <c r="AZ27" s="2"/>
      <c r="BA27" s="2"/>
      <c r="BB27" s="2"/>
      <c r="BC27" s="2"/>
      <c r="BD27" s="2"/>
      <c r="BE27" s="2" t="str">
        <f>IF(ISBLANK(Values!E26),"","Professional Audience")</f>
        <v>Professional Audience</v>
      </c>
      <c r="BF27" s="2" t="str">
        <f>IF(ISBLANK(Values!E26),"","Consumer Audience")</f>
        <v>Consumer Audience</v>
      </c>
      <c r="BG27" s="2" t="str">
        <f>IF(ISBLANK(Values!E26),"","Adults")</f>
        <v>Adults</v>
      </c>
      <c r="BH27" s="2"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2" t="str">
        <f>IF(ISBLANK(Values!E26),"",Values!$B$7)</f>
        <v>41</v>
      </c>
      <c r="CQ27" s="2" t="str">
        <f>IF(ISBLANK(Values!E26),"",Values!$B$8)</f>
        <v>17</v>
      </c>
      <c r="CR27" s="2"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 t="str">
        <f>IF(ISBLANK(Values!E26),"","Parts")</f>
        <v>Parts</v>
      </c>
      <c r="DP27" s="2"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2"/>
      <c r="DT27" s="2"/>
      <c r="DU27" s="2"/>
      <c r="DV27" s="2"/>
      <c r="DW27" s="2"/>
      <c r="DX27" s="2"/>
      <c r="DY27" s="2"/>
      <c r="DZ27" s="2"/>
      <c r="EA27" s="2"/>
      <c r="EB27" s="2"/>
      <c r="EC27" s="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2" t="str">
        <f>IF(ISBLANK(Values!E26),"","New")</f>
        <v>New</v>
      </c>
      <c r="EW27" s="2"/>
      <c r="EX27" s="2"/>
      <c r="EY27" s="2"/>
      <c r="EZ27" s="2"/>
      <c r="FA27" s="2"/>
      <c r="FB27" s="2"/>
      <c r="FC27" s="2"/>
      <c r="FD27" s="2"/>
      <c r="FE27" s="2" t="str">
        <f>IF(ISBLANK(Values!E26),"","3")</f>
        <v>3</v>
      </c>
      <c r="FF27" s="2"/>
      <c r="FG27" s="2"/>
      <c r="FH27" s="2" t="str">
        <f>IF(ISBLANK(Values!E26),"","FALSE")</f>
        <v>FALSE</v>
      </c>
      <c r="FI27" s="2" t="str">
        <f>IF(ISBLANK(Values!E26),"","FALSE")</f>
        <v>FALSE</v>
      </c>
      <c r="FJ27" s="2" t="str">
        <f>IF(ISBLANK(Values!E26),"","FALSE")</f>
        <v>FALSE</v>
      </c>
      <c r="FK27" s="2"/>
      <c r="FL27" s="2"/>
      <c r="FM27" s="2" t="str">
        <f>IF(ISBLANK(Values!E26),"","1")</f>
        <v>1</v>
      </c>
      <c r="FN27" s="2"/>
      <c r="FO27" s="28">
        <f>IF(ISBLANK(Values!E26),"",IF(Values!J26, Values!$B$4, Values!$B$5))</f>
        <v>51.99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c r="GK27" s="63">
        <f>K27</f>
        <v>51.99</v>
      </c>
    </row>
    <row r="28" spans="1:193" s="36" customFormat="1" ht="48" x14ac:dyDescent="0.2">
      <c r="A28" s="2" t="str">
        <f>IF(ISBLANK(Values!E27),"",IF(Values!$B$37="EU","computercomponent","computer"))</f>
        <v>computer</v>
      </c>
      <c r="B28" s="33" t="str">
        <f>IF(ISBLANK(Values!E27),"",Values!F27)</f>
        <v>Lenovo X240 RG - UK</v>
      </c>
      <c r="C28" s="30" t="str">
        <f>IF(ISBLANK(Values!E27),"","TellusRem")</f>
        <v>TellusRem</v>
      </c>
      <c r="D28" s="29">
        <f>IF(ISBLANK(Values!E27),"",Values!E27)</f>
        <v>5714401242055</v>
      </c>
      <c r="E28" s="2" t="str">
        <f>IF(ISBLANK(Values!E27),"","EAN")</f>
        <v>EAN</v>
      </c>
      <c r="F28" s="28" t="str">
        <f>IF(ISBLANK(Values!E27),"",IF(Values!J27, SUBSTITUTE(Values!$B$1, "{language}", Values!H27) &amp; " " &amp;Values!$B$3, SUBSTITUTE(Values!$B$2, "{language}", Values!$H27) &amp; " " &amp;Values!$B$3))</f>
        <v>replacement UK non-backlit keyboard for Lenovo Thinkpad  X230s X240 X240S X240I X250 X260 X270</v>
      </c>
      <c r="G28" s="30" t="str">
        <f>IF(ISBLANK(Values!E27),"","TellusRem")</f>
        <v>TellusRem</v>
      </c>
      <c r="H28" s="2" t="str">
        <f>IF(ISBLANK(Values!E27),"",Values!$B$16)</f>
        <v>laptop-computer-replacement-parts</v>
      </c>
      <c r="I28" s="2" t="str">
        <f>IF(ISBLANK(Values!E27),"","4730574031")</f>
        <v>4730574031</v>
      </c>
      <c r="J28" s="32" t="str">
        <f>IF(ISBLANK(Values!E27),"",Values!F27 )</f>
        <v>Lenovo X240 RG - UK</v>
      </c>
      <c r="K28" s="28">
        <f>IF(ISBLANK(Values!E27),"",IF(Values!J27, Values!$B$4, Values!$B$5))</f>
        <v>51.99</v>
      </c>
      <c r="L28" s="28">
        <f>IF(ISBLANK(Values!E27),"",Values!$B$18)</f>
        <v>5</v>
      </c>
      <c r="M28" s="28" t="str">
        <f>IF(ISBLANK(Values!E27),"",Values!$M27)</f>
        <v>https://download.lenovo.com/Images/Parts/04Y0929/04Y0929_A.jpg</v>
      </c>
      <c r="N28" s="28" t="str">
        <f>IF(ISBLANK(Values!$F27),"",Values!N27)</f>
        <v>https://download.lenovo.com/Images/Parts/04Y0929/04Y0929_B.jpg</v>
      </c>
      <c r="O28" s="28" t="str">
        <f>IF(ISBLANK(Values!$F27),"",Values!O27)</f>
        <v>https://download.lenovo.com/Images/Parts/04Y0929/04Y0929_details.jpg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Child</v>
      </c>
      <c r="X28" s="30" t="str">
        <f>IF(ISBLANK(Values!E27),"",Values!$B$13)</f>
        <v>Lenovo X240 parent</v>
      </c>
      <c r="Y28" s="32" t="str">
        <f>IF(ISBLANK(Values!E27),"","Size-Color")</f>
        <v>Size-Color</v>
      </c>
      <c r="Z28" s="30" t="str">
        <f>IF(ISBLANK(Values!E27),"","variation")</f>
        <v>variation</v>
      </c>
      <c r="AA28" s="2" t="str">
        <f>IF(ISBLANK(Values!E27),"",Values!$B$20)</f>
        <v>Update</v>
      </c>
      <c r="AB28" s="2"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5"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UK NO backlit.</v>
      </c>
      <c r="AM28" s="2"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2"/>
      <c r="AO28" s="2"/>
      <c r="AP28" s="2"/>
      <c r="AQ28" s="2"/>
      <c r="AR28" s="2"/>
      <c r="AS28" s="2"/>
      <c r="AT28" s="28" t="str">
        <f>IF(ISBLANK(Values!E27),"",Values!H27)</f>
        <v>UK</v>
      </c>
      <c r="AU28" s="2"/>
      <c r="AV28" s="2" t="str">
        <f>IF(ISBLANK(Values!E27),"",IF(Values!J27,"Backlit", "Non-Backlit"))</f>
        <v>Non-Backlit</v>
      </c>
      <c r="AW28" s="2"/>
      <c r="AX28" s="2"/>
      <c r="AY28" s="2"/>
      <c r="AZ28" s="2"/>
      <c r="BA28" s="2"/>
      <c r="BB28" s="2"/>
      <c r="BC28" s="2"/>
      <c r="BD28" s="2"/>
      <c r="BE28" s="2" t="str">
        <f>IF(ISBLANK(Values!E27),"","Professional Audience")</f>
        <v>Professional Audience</v>
      </c>
      <c r="BF28" s="2" t="str">
        <f>IF(ISBLANK(Values!E27),"","Consumer Audience")</f>
        <v>Consumer Audience</v>
      </c>
      <c r="BG28" s="2" t="str">
        <f>IF(ISBLANK(Values!E27),"","Adults")</f>
        <v>Adults</v>
      </c>
      <c r="BH28" s="2"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2" t="str">
        <f>IF(ISBLANK(Values!E27),"",Values!$B$7)</f>
        <v>41</v>
      </c>
      <c r="CQ28" s="2" t="str">
        <f>IF(ISBLANK(Values!E27),"",Values!$B$8)</f>
        <v>17</v>
      </c>
      <c r="CR28" s="2"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 t="str">
        <f>IF(ISBLANK(Values!E27),"","Parts")</f>
        <v>Parts</v>
      </c>
      <c r="DP28" s="2"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2"/>
      <c r="DT28" s="2"/>
      <c r="DU28" s="2"/>
      <c r="DV28" s="2"/>
      <c r="DW28" s="2"/>
      <c r="DX28" s="2"/>
      <c r="DY28" s="2"/>
      <c r="DZ28" s="2"/>
      <c r="EA28" s="2"/>
      <c r="EB28" s="2"/>
      <c r="EC28" s="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2" t="str">
        <f>IF(ISBLANK(Values!E27),"","New")</f>
        <v>New</v>
      </c>
      <c r="EW28" s="2"/>
      <c r="EX28" s="2"/>
      <c r="EY28" s="2"/>
      <c r="EZ28" s="2"/>
      <c r="FA28" s="2"/>
      <c r="FB28" s="2"/>
      <c r="FC28" s="2"/>
      <c r="FD28" s="2"/>
      <c r="FE28" s="2" t="str">
        <f>IF(ISBLANK(Values!E27),"","3")</f>
        <v>3</v>
      </c>
      <c r="FF28" s="2"/>
      <c r="FG28" s="2"/>
      <c r="FH28" s="2" t="str">
        <f>IF(ISBLANK(Values!E27),"","FALSE")</f>
        <v>FALSE</v>
      </c>
      <c r="FI28" s="2" t="str">
        <f>IF(ISBLANK(Values!E27),"","FALSE")</f>
        <v>FALSE</v>
      </c>
      <c r="FJ28" s="2" t="str">
        <f>IF(ISBLANK(Values!E27),"","FALSE")</f>
        <v>FALSE</v>
      </c>
      <c r="FK28" s="2"/>
      <c r="FL28" s="2"/>
      <c r="FM28" s="2" t="str">
        <f>IF(ISBLANK(Values!E27),"","1")</f>
        <v>1</v>
      </c>
      <c r="FN28" s="2"/>
      <c r="FO28" s="28">
        <f>IF(ISBLANK(Values!E27),"",IF(Values!J27, Values!$B$4, Values!$B$5))</f>
        <v>51.99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c r="GK28" s="63">
        <f>K28</f>
        <v>51.99</v>
      </c>
    </row>
    <row r="29" spans="1:193" s="36" customFormat="1" ht="48" x14ac:dyDescent="0.2">
      <c r="A29" s="2" t="str">
        <f>IF(ISBLANK(Values!E28),"",IF(Values!$B$37="EU","computercomponent","computer"))</f>
        <v>computer</v>
      </c>
      <c r="B29" s="33" t="str">
        <f>IF(ISBLANK(Values!E28),"",Values!F28)</f>
        <v>Lenovo X240 RG - NOR</v>
      </c>
      <c r="C29" s="30" t="str">
        <f>IF(ISBLANK(Values!E28),"","TellusRem")</f>
        <v>TellusRem</v>
      </c>
      <c r="D29" s="29">
        <f>IF(ISBLANK(Values!E28),"",Values!E28)</f>
        <v>5714401242062</v>
      </c>
      <c r="E29" s="2" t="str">
        <f>IF(ISBLANK(Values!E28),"","EAN")</f>
        <v>EAN</v>
      </c>
      <c r="F29" s="28" t="str">
        <f>IF(ISBLANK(Values!E28),"",IF(Values!J28, SUBSTITUTE(Values!$B$1, "{language}", Values!H28) &amp; " " &amp;Values!$B$3, SUBSTITUTE(Values!$B$2, "{language}", Values!$H28) &amp; " " &amp;Values!$B$3))</f>
        <v>replacement Scandinavian – Nordic non-backlit keyboard for Lenovo Thinkpad  X230s X240 X240S X240I X250 X260 X270</v>
      </c>
      <c r="G29" s="30" t="str">
        <f>IF(ISBLANK(Values!E28),"","TellusRem")</f>
        <v>TellusRem</v>
      </c>
      <c r="H29" s="2" t="str">
        <f>IF(ISBLANK(Values!E28),"",Values!$B$16)</f>
        <v>laptop-computer-replacement-parts</v>
      </c>
      <c r="I29" s="2" t="str">
        <f>IF(ISBLANK(Values!E28),"","4730574031")</f>
        <v>4730574031</v>
      </c>
      <c r="J29" s="32" t="str">
        <f>IF(ISBLANK(Values!E28),"",Values!F28 )</f>
        <v>Lenovo X240 RG - NOR</v>
      </c>
      <c r="K29" s="28">
        <f>IF(ISBLANK(Values!E28),"",IF(Values!J28, Values!$B$4, Values!$B$5))</f>
        <v>51.99</v>
      </c>
      <c r="L29" s="28">
        <f>IF(ISBLANK(Values!E28),"",Values!$B$18)</f>
        <v>5</v>
      </c>
      <c r="M29" s="28" t="str">
        <f>IF(ISBLANK(Values!E28),"",Values!$M28)</f>
        <v>https://download.lenovo.com/Images/Parts/01AX351/01AX351_A.jpg</v>
      </c>
      <c r="N29" s="28" t="str">
        <f>IF(ISBLANK(Values!$F28),"",Values!N28)</f>
        <v>https://download.lenovo.com/Images/Parts/01AX351/01AX351_B.jpg</v>
      </c>
      <c r="O29" s="28" t="str">
        <f>IF(ISBLANK(Values!$F28),"",Values!O28)</f>
        <v>https://download.lenovo.com/Images/Parts/01AX351/01AX351_details.jpg</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Child</v>
      </c>
      <c r="X29" s="30" t="str">
        <f>IF(ISBLANK(Values!E28),"",Values!$B$13)</f>
        <v>Lenovo X240 parent</v>
      </c>
      <c r="Y29" s="32" t="str">
        <f>IF(ISBLANK(Values!E28),"","Size-Color")</f>
        <v>Size-Color</v>
      </c>
      <c r="Z29" s="30" t="str">
        <f>IF(ISBLANK(Values!E28),"","variation")</f>
        <v>variation</v>
      </c>
      <c r="AA29" s="2" t="str">
        <f>IF(ISBLANK(Values!E28),"",Values!$B$20)</f>
        <v>Update</v>
      </c>
      <c r="AB29" s="2"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5"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 🇳🇴 🇩🇰 Scandinavian – Nordic NO backlit.</v>
      </c>
      <c r="AM29" s="2"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2"/>
      <c r="AO29" s="2"/>
      <c r="AP29" s="2"/>
      <c r="AQ29" s="2"/>
      <c r="AR29" s="2"/>
      <c r="AS29" s="2"/>
      <c r="AT29" s="28" t="str">
        <f>IF(ISBLANK(Values!E28),"",Values!H28)</f>
        <v>Scandinavian – Nordic</v>
      </c>
      <c r="AU29" s="2"/>
      <c r="AV29" s="2" t="str">
        <f>IF(ISBLANK(Values!E28),"",IF(Values!J28,"Backlit", "Non-Backlit"))</f>
        <v>Non-Backlit</v>
      </c>
      <c r="AW29" s="2"/>
      <c r="AX29" s="2"/>
      <c r="AY29" s="2"/>
      <c r="AZ29" s="2"/>
      <c r="BA29" s="2"/>
      <c r="BB29" s="2"/>
      <c r="BC29" s="2"/>
      <c r="BD29" s="2"/>
      <c r="BE29" s="2" t="str">
        <f>IF(ISBLANK(Values!E28),"","Professional Audience")</f>
        <v>Professional Audience</v>
      </c>
      <c r="BF29" s="2" t="str">
        <f>IF(ISBLANK(Values!E28),"","Consumer Audience")</f>
        <v>Consumer Audience</v>
      </c>
      <c r="BG29" s="2" t="str">
        <f>IF(ISBLANK(Values!E28),"","Adults")</f>
        <v>Adults</v>
      </c>
      <c r="BH29" s="2"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2" t="str">
        <f>IF(ISBLANK(Values!E28),"",Values!$B$7)</f>
        <v>41</v>
      </c>
      <c r="CQ29" s="2" t="str">
        <f>IF(ISBLANK(Values!E28),"",Values!$B$8)</f>
        <v>17</v>
      </c>
      <c r="CR29" s="2"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 t="str">
        <f>IF(ISBLANK(Values!E28),"","Parts")</f>
        <v>Parts</v>
      </c>
      <c r="DP29" s="2"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2"/>
      <c r="DT29" s="2"/>
      <c r="DU29" s="2"/>
      <c r="DV29" s="2"/>
      <c r="DW29" s="2"/>
      <c r="DX29" s="2"/>
      <c r="DY29" s="2"/>
      <c r="DZ29" s="2"/>
      <c r="EA29" s="2"/>
      <c r="EB29" s="2"/>
      <c r="EC29" s="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2" t="str">
        <f>IF(ISBLANK(Values!E28),"","New")</f>
        <v>New</v>
      </c>
      <c r="EW29" s="2"/>
      <c r="EX29" s="2"/>
      <c r="EY29" s="2"/>
      <c r="EZ29" s="2"/>
      <c r="FA29" s="2"/>
      <c r="FB29" s="2"/>
      <c r="FC29" s="2"/>
      <c r="FD29" s="2"/>
      <c r="FE29" s="2" t="str">
        <f>IF(ISBLANK(Values!E28),"","3")</f>
        <v>3</v>
      </c>
      <c r="FF29" s="2"/>
      <c r="FG29" s="2"/>
      <c r="FH29" s="2" t="str">
        <f>IF(ISBLANK(Values!E28),"","FALSE")</f>
        <v>FALSE</v>
      </c>
      <c r="FI29" s="2" t="str">
        <f>IF(ISBLANK(Values!E28),"","FALSE")</f>
        <v>FALSE</v>
      </c>
      <c r="FJ29" s="2" t="str">
        <f>IF(ISBLANK(Values!E28),"","FALSE")</f>
        <v>FALSE</v>
      </c>
      <c r="FK29" s="2"/>
      <c r="FL29" s="2"/>
      <c r="FM29" s="2" t="str">
        <f>IF(ISBLANK(Values!E28),"","1")</f>
        <v>1</v>
      </c>
      <c r="FN29" s="2"/>
      <c r="FO29" s="28">
        <f>IF(ISBLANK(Values!E28),"",IF(Values!J28, Values!$B$4, Values!$B$5))</f>
        <v>51.99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c r="GK29" s="63">
        <f>K29</f>
        <v>51.99</v>
      </c>
    </row>
    <row r="30" spans="1:193" s="36" customFormat="1" ht="48" x14ac:dyDescent="0.2">
      <c r="A30" s="2" t="str">
        <f>IF(ISBLANK(Values!E29),"",IF(Values!$B$37="EU","computercomponent","computer"))</f>
        <v>computer</v>
      </c>
      <c r="B30" s="33" t="str">
        <f>IF(ISBLANK(Values!E29),"",Values!F29)</f>
        <v>Lenovo X240 RG - BE</v>
      </c>
      <c r="C30" s="30" t="str">
        <f>IF(ISBLANK(Values!E29),"","TellusRem")</f>
        <v>TellusRem</v>
      </c>
      <c r="D30" s="29">
        <f>IF(ISBLANK(Values!E29),"",Values!E29)</f>
        <v>5714401242079</v>
      </c>
      <c r="E30" s="2" t="str">
        <f>IF(ISBLANK(Values!E29),"","EAN")</f>
        <v>EAN</v>
      </c>
      <c r="F30" s="28" t="str">
        <f>IF(ISBLANK(Values!E29),"",IF(Values!J29, SUBSTITUTE(Values!$B$1, "{language}", Values!H29) &amp; " " &amp;Values!$B$3, SUBSTITUTE(Values!$B$2, "{language}", Values!$H29) &amp; " " &amp;Values!$B$3))</f>
        <v>replacement Belgian non-backlit keyboard for Lenovo Thinkpad  X230s X240 X240S X240I X250 X260 X270</v>
      </c>
      <c r="G30" s="30" t="str">
        <f>IF(ISBLANK(Values!E29),"","TellusRem")</f>
        <v>TellusRem</v>
      </c>
      <c r="H30" s="2" t="str">
        <f>IF(ISBLANK(Values!E29),"",Values!$B$16)</f>
        <v>laptop-computer-replacement-parts</v>
      </c>
      <c r="I30" s="2" t="str">
        <f>IF(ISBLANK(Values!E29),"","4730574031")</f>
        <v>4730574031</v>
      </c>
      <c r="J30" s="32" t="str">
        <f>IF(ISBLANK(Values!E29),"",Values!F29 )</f>
        <v>Lenovo X240 RG - BE</v>
      </c>
      <c r="K30" s="28">
        <f>IF(ISBLANK(Values!E29),"",IF(Values!J29, Values!$B$4, Values!$B$5))</f>
        <v>51.99</v>
      </c>
      <c r="L30" s="28">
        <f>IF(ISBLANK(Values!E29),"",Values!$B$18)</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Child</v>
      </c>
      <c r="X30" s="30" t="str">
        <f>IF(ISBLANK(Values!E29),"",Values!$B$13)</f>
        <v>Lenovo X240 parent</v>
      </c>
      <c r="Y30" s="32" t="str">
        <f>IF(ISBLANK(Values!E29),"","Size-Color")</f>
        <v>Size-Color</v>
      </c>
      <c r="Z30" s="30" t="str">
        <f>IF(ISBLANK(Values!E29),"","variation")</f>
        <v>variation</v>
      </c>
      <c r="AA30" s="2" t="str">
        <f>IF(ISBLANK(Values!E29),"",Values!$B$20)</f>
        <v>Update</v>
      </c>
      <c r="AB30" s="2"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5"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Belgian NO backlit.</v>
      </c>
      <c r="AM30" s="2"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2"/>
      <c r="AO30" s="2"/>
      <c r="AP30" s="2"/>
      <c r="AQ30" s="2"/>
      <c r="AR30" s="2"/>
      <c r="AS30" s="2"/>
      <c r="AT30" s="28" t="str">
        <f>IF(ISBLANK(Values!E29),"",Values!H29)</f>
        <v>Belgian</v>
      </c>
      <c r="AU30" s="2"/>
      <c r="AV30" s="2" t="str">
        <f>IF(ISBLANK(Values!E29),"",IF(Values!J29,"Backlit", "Non-Backlit"))</f>
        <v>Non-Backlit</v>
      </c>
      <c r="AW30" s="2"/>
      <c r="AX30" s="2"/>
      <c r="AY30" s="2"/>
      <c r="AZ30" s="2"/>
      <c r="BA30" s="2"/>
      <c r="BB30" s="2"/>
      <c r="BC30" s="2"/>
      <c r="BD30" s="2"/>
      <c r="BE30" s="2" t="str">
        <f>IF(ISBLANK(Values!E29),"","Professional Audience")</f>
        <v>Professional Audience</v>
      </c>
      <c r="BF30" s="2" t="str">
        <f>IF(ISBLANK(Values!E29),"","Consumer Audience")</f>
        <v>Consumer Audience</v>
      </c>
      <c r="BG30" s="2" t="str">
        <f>IF(ISBLANK(Values!E29),"","Adults")</f>
        <v>Adults</v>
      </c>
      <c r="BH30" s="2"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2" t="str">
        <f>IF(ISBLANK(Values!E29),"",Values!$B$7)</f>
        <v>41</v>
      </c>
      <c r="CQ30" s="2" t="str">
        <f>IF(ISBLANK(Values!E29),"",Values!$B$8)</f>
        <v>17</v>
      </c>
      <c r="CR30" s="2"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 t="str">
        <f>IF(ISBLANK(Values!E29),"","Parts")</f>
        <v>Parts</v>
      </c>
      <c r="DP30" s="2"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2"/>
      <c r="DT30" s="2"/>
      <c r="DU30" s="2"/>
      <c r="DV30" s="2"/>
      <c r="DW30" s="2"/>
      <c r="DX30" s="2"/>
      <c r="DY30" s="2"/>
      <c r="DZ30" s="2"/>
      <c r="EA30" s="2"/>
      <c r="EB30" s="2"/>
      <c r="EC30" s="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2" t="str">
        <f>IF(ISBLANK(Values!E29),"","New")</f>
        <v>New</v>
      </c>
      <c r="EW30" s="2"/>
      <c r="EX30" s="2"/>
      <c r="EY30" s="2"/>
      <c r="EZ30" s="2"/>
      <c r="FA30" s="2"/>
      <c r="FB30" s="2"/>
      <c r="FC30" s="2"/>
      <c r="FD30" s="2"/>
      <c r="FE30" s="2" t="str">
        <f>IF(ISBLANK(Values!E29),"","3")</f>
        <v>3</v>
      </c>
      <c r="FF30" s="2"/>
      <c r="FG30" s="2"/>
      <c r="FH30" s="2" t="str">
        <f>IF(ISBLANK(Values!E29),"","FALSE")</f>
        <v>FALSE</v>
      </c>
      <c r="FI30" s="2" t="str">
        <f>IF(ISBLANK(Values!E29),"","FALSE")</f>
        <v>FALSE</v>
      </c>
      <c r="FJ30" s="2" t="str">
        <f>IF(ISBLANK(Values!E29),"","FALSE")</f>
        <v>FALSE</v>
      </c>
      <c r="FK30" s="2"/>
      <c r="FL30" s="2"/>
      <c r="FM30" s="2" t="str">
        <f>IF(ISBLANK(Values!E29),"","1")</f>
        <v>1</v>
      </c>
      <c r="FN30" s="2"/>
      <c r="FO30" s="28">
        <f>IF(ISBLANK(Values!E29),"",IF(Values!J29, Values!$B$4, Values!$B$5))</f>
        <v>51.99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c r="GK30" s="63">
        <f>K30</f>
        <v>51.99</v>
      </c>
    </row>
    <row r="31" spans="1:193" s="36" customFormat="1" ht="48" x14ac:dyDescent="0.2">
      <c r="A31" s="2" t="str">
        <f>IF(ISBLANK(Values!E30),"",IF(Values!$B$37="EU","computercomponent","computer"))</f>
        <v>computer</v>
      </c>
      <c r="B31" s="33" t="str">
        <f>IF(ISBLANK(Values!E30),"",Values!F30)</f>
        <v>Lenovo X240 RG - BG</v>
      </c>
      <c r="C31" s="30" t="str">
        <f>IF(ISBLANK(Values!E30),"","TellusRem")</f>
        <v>TellusRem</v>
      </c>
      <c r="D31" s="29">
        <f>IF(ISBLANK(Values!E30),"",Values!E30)</f>
        <v>5714401242086</v>
      </c>
      <c r="E31" s="2" t="str">
        <f>IF(ISBLANK(Values!E30),"","EAN")</f>
        <v>EAN</v>
      </c>
      <c r="F31" s="28" t="str">
        <f>IF(ISBLANK(Values!E30),"",IF(Values!J30, SUBSTITUTE(Values!$B$1, "{language}", Values!H30) &amp; " " &amp;Values!$B$3, SUBSTITUTE(Values!$B$2, "{language}", Values!$H30) &amp; " " &amp;Values!$B$3))</f>
        <v>replacement Bulgarian non-backlit keyboard for Lenovo Thinkpad  X230s X240 X240S X240I X250 X260 X270</v>
      </c>
      <c r="G31" s="30" t="str">
        <f>IF(ISBLANK(Values!E30),"","TellusRem")</f>
        <v>TellusRem</v>
      </c>
      <c r="H31" s="2" t="str">
        <f>IF(ISBLANK(Values!E30),"",Values!$B$16)</f>
        <v>laptop-computer-replacement-parts</v>
      </c>
      <c r="I31" s="2" t="str">
        <f>IF(ISBLANK(Values!E30),"","4730574031")</f>
        <v>4730574031</v>
      </c>
      <c r="J31" s="32" t="str">
        <f>IF(ISBLANK(Values!E30),"",Values!F30 )</f>
        <v>Lenovo X240 RG - BG</v>
      </c>
      <c r="K31" s="28">
        <f>IF(ISBLANK(Values!E30),"",IF(Values!J30, Values!$B$4, Values!$B$5))</f>
        <v>51.99</v>
      </c>
      <c r="L31" s="28">
        <f>IF(ISBLANK(Values!E30),"",Values!$B$18)</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Child</v>
      </c>
      <c r="X31" s="30" t="str">
        <f>IF(ISBLANK(Values!E30),"",Values!$B$13)</f>
        <v>Lenovo X240 parent</v>
      </c>
      <c r="Y31" s="32" t="str">
        <f>IF(ISBLANK(Values!E30),"","Size-Color")</f>
        <v>Size-Color</v>
      </c>
      <c r="Z31" s="30" t="str">
        <f>IF(ISBLANK(Values!E30),"","variation")</f>
        <v>variation</v>
      </c>
      <c r="AA31" s="2" t="str">
        <f>IF(ISBLANK(Values!E30),"",Values!$B$20)</f>
        <v>Update</v>
      </c>
      <c r="AB31" s="2"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5"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Bulgarian NO backlit.</v>
      </c>
      <c r="AM31" s="2"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2"/>
      <c r="AO31" s="2"/>
      <c r="AP31" s="2"/>
      <c r="AQ31" s="2"/>
      <c r="AR31" s="2"/>
      <c r="AS31" s="2"/>
      <c r="AT31" s="28" t="str">
        <f>IF(ISBLANK(Values!E30),"",Values!H30)</f>
        <v>Bulgarian</v>
      </c>
      <c r="AU31" s="2"/>
      <c r="AV31" s="2" t="str">
        <f>IF(ISBLANK(Values!E30),"",IF(Values!J30,"Backlit", "Non-Backlit"))</f>
        <v>Non-Backlit</v>
      </c>
      <c r="AW31" s="2"/>
      <c r="AX31" s="2"/>
      <c r="AY31" s="2"/>
      <c r="AZ31" s="2"/>
      <c r="BA31" s="2"/>
      <c r="BB31" s="2"/>
      <c r="BC31" s="2"/>
      <c r="BD31" s="2"/>
      <c r="BE31" s="2" t="str">
        <f>IF(ISBLANK(Values!E30),"","Professional Audience")</f>
        <v>Professional Audience</v>
      </c>
      <c r="BF31" s="2" t="str">
        <f>IF(ISBLANK(Values!E30),"","Consumer Audience")</f>
        <v>Consumer Audience</v>
      </c>
      <c r="BG31" s="2" t="str">
        <f>IF(ISBLANK(Values!E30),"","Adults")</f>
        <v>Adults</v>
      </c>
      <c r="BH31" s="2"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2" t="str">
        <f>IF(ISBLANK(Values!E30),"",Values!$B$7)</f>
        <v>41</v>
      </c>
      <c r="CQ31" s="2" t="str">
        <f>IF(ISBLANK(Values!E30),"",Values!$B$8)</f>
        <v>17</v>
      </c>
      <c r="CR31" s="2"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 t="str">
        <f>IF(ISBLANK(Values!E30),"","Parts")</f>
        <v>Parts</v>
      </c>
      <c r="DP31" s="2"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2"/>
      <c r="DT31" s="2"/>
      <c r="DU31" s="2"/>
      <c r="DV31" s="2"/>
      <c r="DW31" s="2"/>
      <c r="DX31" s="2"/>
      <c r="DY31" s="2"/>
      <c r="DZ31" s="2"/>
      <c r="EA31" s="2"/>
      <c r="EB31" s="2"/>
      <c r="EC31" s="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2" t="str">
        <f>IF(ISBLANK(Values!E30),"","New")</f>
        <v>New</v>
      </c>
      <c r="EW31" s="2"/>
      <c r="EX31" s="2"/>
      <c r="EY31" s="2"/>
      <c r="EZ31" s="2"/>
      <c r="FA31" s="2"/>
      <c r="FB31" s="2"/>
      <c r="FC31" s="2"/>
      <c r="FD31" s="2"/>
      <c r="FE31" s="2" t="str">
        <f>IF(ISBLANK(Values!E30),"","3")</f>
        <v>3</v>
      </c>
      <c r="FF31" s="2"/>
      <c r="FG31" s="2"/>
      <c r="FH31" s="2" t="str">
        <f>IF(ISBLANK(Values!E30),"","FALSE")</f>
        <v>FALSE</v>
      </c>
      <c r="FI31" s="2" t="str">
        <f>IF(ISBLANK(Values!E30),"","FALSE")</f>
        <v>FALSE</v>
      </c>
      <c r="FJ31" s="2" t="str">
        <f>IF(ISBLANK(Values!E30),"","FALSE")</f>
        <v>FALSE</v>
      </c>
      <c r="FK31" s="2"/>
      <c r="FL31" s="2"/>
      <c r="FM31" s="2" t="str">
        <f>IF(ISBLANK(Values!E30),"","1")</f>
        <v>1</v>
      </c>
      <c r="FN31" s="2"/>
      <c r="FO31" s="28">
        <f>IF(ISBLANK(Values!E30),"",IF(Values!J30, Values!$B$4, Values!$B$5))</f>
        <v>51.99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c r="GK31" s="63">
        <f>K31</f>
        <v>51.99</v>
      </c>
    </row>
    <row r="32" spans="1:193" s="36" customFormat="1" ht="48" x14ac:dyDescent="0.2">
      <c r="A32" s="2" t="str">
        <f>IF(ISBLANK(Values!E31),"",IF(Values!$B$37="EU","computercomponent","computer"))</f>
        <v>computer</v>
      </c>
      <c r="B32" s="33" t="str">
        <f>IF(ISBLANK(Values!E31),"",Values!F31)</f>
        <v>Lenovo X240 RG - CZ</v>
      </c>
      <c r="C32" s="30" t="str">
        <f>IF(ISBLANK(Values!E31),"","TellusRem")</f>
        <v>TellusRem</v>
      </c>
      <c r="D32" s="29">
        <f>IF(ISBLANK(Values!E31),"",Values!E31)</f>
        <v>5714401242093</v>
      </c>
      <c r="E32" s="2" t="str">
        <f>IF(ISBLANK(Values!E31),"","EAN")</f>
        <v>EAN</v>
      </c>
      <c r="F32" s="28" t="str">
        <f>IF(ISBLANK(Values!E31),"",IF(Values!J31, SUBSTITUTE(Values!$B$1, "{language}", Values!H31) &amp; " " &amp;Values!$B$3, SUBSTITUTE(Values!$B$2, "{language}", Values!$H31) &amp; " " &amp;Values!$B$3))</f>
        <v>replacement Czech non-backlit keyboard for Lenovo Thinkpad  X230s X240 X240S X240I X250 X260 X270</v>
      </c>
      <c r="G32" s="30" t="str">
        <f>IF(ISBLANK(Values!E31),"","TellusRem")</f>
        <v>TellusRem</v>
      </c>
      <c r="H32" s="2" t="str">
        <f>IF(ISBLANK(Values!E31),"",Values!$B$16)</f>
        <v>laptop-computer-replacement-parts</v>
      </c>
      <c r="I32" s="2" t="str">
        <f>IF(ISBLANK(Values!E31),"","4730574031")</f>
        <v>4730574031</v>
      </c>
      <c r="J32" s="32" t="str">
        <f>IF(ISBLANK(Values!E31),"",Values!F31 )</f>
        <v>Lenovo X240 RG - CZ</v>
      </c>
      <c r="K32" s="28">
        <f>IF(ISBLANK(Values!E31),"",IF(Values!J31, Values!$B$4, Values!$B$5))</f>
        <v>51.99</v>
      </c>
      <c r="L32" s="28">
        <f>IF(ISBLANK(Values!E31),"",Values!$B$18)</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Child</v>
      </c>
      <c r="X32" s="30" t="str">
        <f>IF(ISBLANK(Values!E31),"",Values!$B$13)</f>
        <v>Lenovo X240 parent</v>
      </c>
      <c r="Y32" s="32" t="str">
        <f>IF(ISBLANK(Values!E31),"","Size-Color")</f>
        <v>Size-Color</v>
      </c>
      <c r="Z32" s="30" t="str">
        <f>IF(ISBLANK(Values!E31),"","variation")</f>
        <v>variation</v>
      </c>
      <c r="AA32" s="2" t="str">
        <f>IF(ISBLANK(Values!E31),"",Values!$B$20)</f>
        <v>Update</v>
      </c>
      <c r="AB32" s="2"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5"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Czech NO backlit.</v>
      </c>
      <c r="AM32" s="2"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2"/>
      <c r="AO32" s="2"/>
      <c r="AP32" s="2"/>
      <c r="AQ32" s="2"/>
      <c r="AR32" s="2"/>
      <c r="AS32" s="2"/>
      <c r="AT32" s="28" t="str">
        <f>IF(ISBLANK(Values!E31),"",Values!H31)</f>
        <v>Czech</v>
      </c>
      <c r="AU32" s="2"/>
      <c r="AV32" s="2" t="str">
        <f>IF(ISBLANK(Values!E31),"",IF(Values!J31,"Backlit", "Non-Backlit"))</f>
        <v>Non-Backlit</v>
      </c>
      <c r="AW32" s="2"/>
      <c r="AX32" s="2"/>
      <c r="AY32" s="2"/>
      <c r="AZ32" s="2"/>
      <c r="BA32" s="2"/>
      <c r="BB32" s="2"/>
      <c r="BC32" s="2"/>
      <c r="BD32" s="2"/>
      <c r="BE32" s="2" t="str">
        <f>IF(ISBLANK(Values!E31),"","Professional Audience")</f>
        <v>Professional Audience</v>
      </c>
      <c r="BF32" s="2" t="str">
        <f>IF(ISBLANK(Values!E31),"","Consumer Audience")</f>
        <v>Consumer Audience</v>
      </c>
      <c r="BG32" s="2" t="str">
        <f>IF(ISBLANK(Values!E31),"","Adults")</f>
        <v>Adults</v>
      </c>
      <c r="BH32" s="2"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2" t="str">
        <f>IF(ISBLANK(Values!E31),"",Values!$B$7)</f>
        <v>41</v>
      </c>
      <c r="CQ32" s="2" t="str">
        <f>IF(ISBLANK(Values!E31),"",Values!$B$8)</f>
        <v>17</v>
      </c>
      <c r="CR32" s="2"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 t="str">
        <f>IF(ISBLANK(Values!E31),"","Parts")</f>
        <v>Parts</v>
      </c>
      <c r="DP32" s="2"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2"/>
      <c r="DT32" s="2"/>
      <c r="DU32" s="2"/>
      <c r="DV32" s="2"/>
      <c r="DW32" s="2"/>
      <c r="DX32" s="2"/>
      <c r="DY32" s="2"/>
      <c r="DZ32" s="2"/>
      <c r="EA32" s="2"/>
      <c r="EB32" s="2"/>
      <c r="EC32" s="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2" t="str">
        <f>IF(ISBLANK(Values!E31),"","New")</f>
        <v>New</v>
      </c>
      <c r="EW32" s="2"/>
      <c r="EX32" s="2"/>
      <c r="EY32" s="2"/>
      <c r="EZ32" s="2"/>
      <c r="FA32" s="2"/>
      <c r="FB32" s="2"/>
      <c r="FC32" s="2"/>
      <c r="FD32" s="2"/>
      <c r="FE32" s="2" t="str">
        <f>IF(ISBLANK(Values!E31),"","3")</f>
        <v>3</v>
      </c>
      <c r="FF32" s="2"/>
      <c r="FG32" s="2"/>
      <c r="FH32" s="2" t="str">
        <f>IF(ISBLANK(Values!E31),"","FALSE")</f>
        <v>FALSE</v>
      </c>
      <c r="FI32" s="2" t="str">
        <f>IF(ISBLANK(Values!E31),"","FALSE")</f>
        <v>FALSE</v>
      </c>
      <c r="FJ32" s="2" t="str">
        <f>IF(ISBLANK(Values!E31),"","FALSE")</f>
        <v>FALSE</v>
      </c>
      <c r="FK32" s="2"/>
      <c r="FL32" s="2"/>
      <c r="FM32" s="2" t="str">
        <f>IF(ISBLANK(Values!E31),"","1")</f>
        <v>1</v>
      </c>
      <c r="FN32" s="2"/>
      <c r="FO32" s="28">
        <f>IF(ISBLANK(Values!E31),"",IF(Values!J31, Values!$B$4, Values!$B$5))</f>
        <v>51.99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c r="GK32" s="63">
        <f>K32</f>
        <v>51.99</v>
      </c>
    </row>
    <row r="33" spans="1:193" s="36" customFormat="1" ht="48" x14ac:dyDescent="0.2">
      <c r="A33" s="2" t="str">
        <f>IF(ISBLANK(Values!E32),"",IF(Values!$B$37="EU","computercomponent","computer"))</f>
        <v>computer</v>
      </c>
      <c r="B33" s="33" t="str">
        <f>IF(ISBLANK(Values!E32),"",Values!F32)</f>
        <v>Lenovo X240 RG - DK</v>
      </c>
      <c r="C33" s="30" t="str">
        <f>IF(ISBLANK(Values!E32),"","TellusRem")</f>
        <v>TellusRem</v>
      </c>
      <c r="D33" s="29">
        <f>IF(ISBLANK(Values!E32),"",Values!E32)</f>
        <v>5714401242109</v>
      </c>
      <c r="E33" s="2" t="str">
        <f>IF(ISBLANK(Values!E32),"","EAN")</f>
        <v>EAN</v>
      </c>
      <c r="F33" s="28" t="str">
        <f>IF(ISBLANK(Values!E32),"",IF(Values!J32, SUBSTITUTE(Values!$B$1, "{language}", Values!H32) &amp; " " &amp;Values!$B$3, SUBSTITUTE(Values!$B$2, "{language}", Values!$H32) &amp; " " &amp;Values!$B$3))</f>
        <v>replacement Danish non-backlit keyboard for Lenovo Thinkpad  X230s X240 X240S X240I X250 X260 X270</v>
      </c>
      <c r="G33" s="30" t="str">
        <f>IF(ISBLANK(Values!E32),"","TellusRem")</f>
        <v>TellusRem</v>
      </c>
      <c r="H33" s="2" t="str">
        <f>IF(ISBLANK(Values!E32),"",Values!$B$16)</f>
        <v>laptop-computer-replacement-parts</v>
      </c>
      <c r="I33" s="2" t="str">
        <f>IF(ISBLANK(Values!E32),"","4730574031")</f>
        <v>4730574031</v>
      </c>
      <c r="J33" s="32" t="str">
        <f>IF(ISBLANK(Values!E32),"",Values!F32 )</f>
        <v>Lenovo X240 RG - DK</v>
      </c>
      <c r="K33" s="28">
        <f>IF(ISBLANK(Values!E32),"",IF(Values!J32, Values!$B$4, Values!$B$5))</f>
        <v>51.99</v>
      </c>
      <c r="L33" s="28">
        <f>IF(ISBLANK(Values!E32),"",Values!$B$18)</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Child</v>
      </c>
      <c r="X33" s="30" t="str">
        <f>IF(ISBLANK(Values!E32),"",Values!$B$13)</f>
        <v>Lenovo X240 parent</v>
      </c>
      <c r="Y33" s="32" t="str">
        <f>IF(ISBLANK(Values!E32),"","Size-Color")</f>
        <v>Size-Color</v>
      </c>
      <c r="Z33" s="30" t="str">
        <f>IF(ISBLANK(Values!E32),"","variation")</f>
        <v>variation</v>
      </c>
      <c r="AA33" s="2" t="str">
        <f>IF(ISBLANK(Values!E32),"",Values!$B$20)</f>
        <v>Update</v>
      </c>
      <c r="AB33" s="2"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5"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Danish NO backlit.</v>
      </c>
      <c r="AM33" s="2"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2"/>
      <c r="AO33" s="2"/>
      <c r="AP33" s="2"/>
      <c r="AQ33" s="2"/>
      <c r="AR33" s="2"/>
      <c r="AS33" s="2"/>
      <c r="AT33" s="28" t="str">
        <f>IF(ISBLANK(Values!E32),"",Values!H32)</f>
        <v>Danish</v>
      </c>
      <c r="AU33" s="2"/>
      <c r="AV33" s="2" t="str">
        <f>IF(ISBLANK(Values!E32),"",IF(Values!J32,"Backlit", "Non-Backlit"))</f>
        <v>Non-Backlit</v>
      </c>
      <c r="AW33" s="2"/>
      <c r="AX33" s="2"/>
      <c r="AY33" s="2"/>
      <c r="AZ33" s="2"/>
      <c r="BA33" s="2"/>
      <c r="BB33" s="2"/>
      <c r="BC33" s="2"/>
      <c r="BD33" s="2"/>
      <c r="BE33" s="2" t="str">
        <f>IF(ISBLANK(Values!E32),"","Professional Audience")</f>
        <v>Professional Audience</v>
      </c>
      <c r="BF33" s="2" t="str">
        <f>IF(ISBLANK(Values!E32),"","Consumer Audience")</f>
        <v>Consumer Audience</v>
      </c>
      <c r="BG33" s="2" t="str">
        <f>IF(ISBLANK(Values!E32),"","Adults")</f>
        <v>Adults</v>
      </c>
      <c r="BH33" s="2"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2" t="str">
        <f>IF(ISBLANK(Values!E32),"",Values!$B$7)</f>
        <v>41</v>
      </c>
      <c r="CQ33" s="2" t="str">
        <f>IF(ISBLANK(Values!E32),"",Values!$B$8)</f>
        <v>17</v>
      </c>
      <c r="CR33" s="2"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 t="str">
        <f>IF(ISBLANK(Values!E32),"","Parts")</f>
        <v>Parts</v>
      </c>
      <c r="DP33" s="2"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2"/>
      <c r="DT33" s="2"/>
      <c r="DU33" s="2"/>
      <c r="DV33" s="2"/>
      <c r="DW33" s="2"/>
      <c r="DX33" s="2"/>
      <c r="DY33" s="2"/>
      <c r="DZ33" s="2"/>
      <c r="EA33" s="2"/>
      <c r="EB33" s="2"/>
      <c r="EC33" s="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2" t="str">
        <f>IF(ISBLANK(Values!E32),"","New")</f>
        <v>New</v>
      </c>
      <c r="EW33" s="2"/>
      <c r="EX33" s="2"/>
      <c r="EY33" s="2"/>
      <c r="EZ33" s="2"/>
      <c r="FA33" s="2"/>
      <c r="FB33" s="2"/>
      <c r="FC33" s="2"/>
      <c r="FD33" s="2"/>
      <c r="FE33" s="2" t="str">
        <f>IF(ISBLANK(Values!E32),"","3")</f>
        <v>3</v>
      </c>
      <c r="FF33" s="2"/>
      <c r="FG33" s="2"/>
      <c r="FH33" s="2" t="str">
        <f>IF(ISBLANK(Values!E32),"","FALSE")</f>
        <v>FALSE</v>
      </c>
      <c r="FI33" s="2" t="str">
        <f>IF(ISBLANK(Values!E32),"","FALSE")</f>
        <v>FALSE</v>
      </c>
      <c r="FJ33" s="2" t="str">
        <f>IF(ISBLANK(Values!E32),"","FALSE")</f>
        <v>FALSE</v>
      </c>
      <c r="FK33" s="2"/>
      <c r="FL33" s="2"/>
      <c r="FM33" s="2" t="str">
        <f>IF(ISBLANK(Values!E32),"","1")</f>
        <v>1</v>
      </c>
      <c r="FN33" s="2"/>
      <c r="FO33" s="28">
        <f>IF(ISBLANK(Values!E32),"",IF(Values!J32, Values!$B$4, Values!$B$5))</f>
        <v>51.99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c r="GK33" s="63">
        <f>K33</f>
        <v>51.99</v>
      </c>
    </row>
    <row r="34" spans="1:193" s="36" customFormat="1" ht="48" x14ac:dyDescent="0.2">
      <c r="A34" s="2" t="str">
        <f>IF(ISBLANK(Values!E33),"",IF(Values!$B$37="EU","computercomponent","computer"))</f>
        <v>computer</v>
      </c>
      <c r="B34" s="33" t="str">
        <f>IF(ISBLANK(Values!E33),"",Values!F33)</f>
        <v>Lenovo X240 RG - HU</v>
      </c>
      <c r="C34" s="30" t="str">
        <f>IF(ISBLANK(Values!E33),"","TellusRem")</f>
        <v>TellusRem</v>
      </c>
      <c r="D34" s="29">
        <f>IF(ISBLANK(Values!E33),"",Values!E33)</f>
        <v>5714401242116</v>
      </c>
      <c r="E34" s="2" t="str">
        <f>IF(ISBLANK(Values!E33),"","EAN")</f>
        <v>EAN</v>
      </c>
      <c r="F34" s="28" t="str">
        <f>IF(ISBLANK(Values!E33),"",IF(Values!J33, SUBSTITUTE(Values!$B$1, "{language}", Values!H33) &amp; " " &amp;Values!$B$3, SUBSTITUTE(Values!$B$2, "{language}", Values!$H33) &amp; " " &amp;Values!$B$3))</f>
        <v>replacement Hungarian non-backlit keyboard for Lenovo Thinkpad  X230s X240 X240S X240I X250 X260 X270</v>
      </c>
      <c r="G34" s="30" t="str">
        <f>IF(ISBLANK(Values!E33),"","TellusRem")</f>
        <v>TellusRem</v>
      </c>
      <c r="H34" s="2" t="str">
        <f>IF(ISBLANK(Values!E33),"",Values!$B$16)</f>
        <v>laptop-computer-replacement-parts</v>
      </c>
      <c r="I34" s="2" t="str">
        <f>IF(ISBLANK(Values!E33),"","4730574031")</f>
        <v>4730574031</v>
      </c>
      <c r="J34" s="32" t="str">
        <f>IF(ISBLANK(Values!E33),"",Values!F33 )</f>
        <v>Lenovo X240 RG - HU</v>
      </c>
      <c r="K34" s="28">
        <f>IF(ISBLANK(Values!E33),"",IF(Values!J33, Values!$B$4, Values!$B$5))</f>
        <v>51.99</v>
      </c>
      <c r="L34" s="28">
        <f>IF(ISBLANK(Values!E33),"",Values!$B$18)</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Child</v>
      </c>
      <c r="X34" s="30" t="str">
        <f>IF(ISBLANK(Values!E33),"",Values!$B$13)</f>
        <v>Lenovo X240 parent</v>
      </c>
      <c r="Y34" s="32" t="str">
        <f>IF(ISBLANK(Values!E33),"","Size-Color")</f>
        <v>Size-Color</v>
      </c>
      <c r="Z34" s="30" t="str">
        <f>IF(ISBLANK(Values!E33),"","variation")</f>
        <v>variation</v>
      </c>
      <c r="AA34" s="2" t="str">
        <f>IF(ISBLANK(Values!E33),"",Values!$B$20)</f>
        <v>Update</v>
      </c>
      <c r="AB34" s="2"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5"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Hungarian NO backlit.</v>
      </c>
      <c r="AM34" s="2"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2"/>
      <c r="AO34" s="2"/>
      <c r="AP34" s="2"/>
      <c r="AQ34" s="2"/>
      <c r="AR34" s="2"/>
      <c r="AS34" s="2"/>
      <c r="AT34" s="28" t="str">
        <f>IF(ISBLANK(Values!E33),"",Values!H33)</f>
        <v>Hungarian</v>
      </c>
      <c r="AU34" s="2"/>
      <c r="AV34" s="2" t="str">
        <f>IF(ISBLANK(Values!E33),"",IF(Values!J33,"Backlit", "Non-Backlit"))</f>
        <v>Non-Backlit</v>
      </c>
      <c r="AW34" s="2"/>
      <c r="AX34" s="2"/>
      <c r="AY34" s="2"/>
      <c r="AZ34" s="2"/>
      <c r="BA34" s="2"/>
      <c r="BB34" s="2"/>
      <c r="BC34" s="2"/>
      <c r="BD34" s="2"/>
      <c r="BE34" s="2" t="str">
        <f>IF(ISBLANK(Values!E33),"","Professional Audience")</f>
        <v>Professional Audience</v>
      </c>
      <c r="BF34" s="2" t="str">
        <f>IF(ISBLANK(Values!E33),"","Consumer Audience")</f>
        <v>Consumer Audience</v>
      </c>
      <c r="BG34" s="2" t="str">
        <f>IF(ISBLANK(Values!E33),"","Adults")</f>
        <v>Adults</v>
      </c>
      <c r="BH34" s="2"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2" t="str">
        <f>IF(ISBLANK(Values!E33),"",Values!$B$7)</f>
        <v>41</v>
      </c>
      <c r="CQ34" s="2" t="str">
        <f>IF(ISBLANK(Values!E33),"",Values!$B$8)</f>
        <v>17</v>
      </c>
      <c r="CR34" s="2"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 t="str">
        <f>IF(ISBLANK(Values!E33),"","Parts")</f>
        <v>Parts</v>
      </c>
      <c r="DP34" s="2"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2"/>
      <c r="DT34" s="2"/>
      <c r="DU34" s="2"/>
      <c r="DV34" s="2"/>
      <c r="DW34" s="2"/>
      <c r="DX34" s="2"/>
      <c r="DY34" s="2"/>
      <c r="DZ34" s="2"/>
      <c r="EA34" s="2"/>
      <c r="EB34" s="2"/>
      <c r="EC34" s="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2" t="str">
        <f>IF(ISBLANK(Values!E33),"","New")</f>
        <v>New</v>
      </c>
      <c r="EW34" s="2"/>
      <c r="EX34" s="2"/>
      <c r="EY34" s="2"/>
      <c r="EZ34" s="2"/>
      <c r="FA34" s="2"/>
      <c r="FB34" s="2"/>
      <c r="FC34" s="2"/>
      <c r="FD34" s="2"/>
      <c r="FE34" s="2" t="str">
        <f>IF(ISBLANK(Values!E33),"","3")</f>
        <v>3</v>
      </c>
      <c r="FF34" s="2"/>
      <c r="FG34" s="2"/>
      <c r="FH34" s="2" t="str">
        <f>IF(ISBLANK(Values!E33),"","FALSE")</f>
        <v>FALSE</v>
      </c>
      <c r="FI34" s="2" t="str">
        <f>IF(ISBLANK(Values!E33),"","FALSE")</f>
        <v>FALSE</v>
      </c>
      <c r="FJ34" s="2" t="str">
        <f>IF(ISBLANK(Values!E33),"","FALSE")</f>
        <v>FALSE</v>
      </c>
      <c r="FK34" s="2"/>
      <c r="FL34" s="2"/>
      <c r="FM34" s="2" t="str">
        <f>IF(ISBLANK(Values!E33),"","1")</f>
        <v>1</v>
      </c>
      <c r="FN34" s="2"/>
      <c r="FO34" s="28">
        <f>IF(ISBLANK(Values!E33),"",IF(Values!J33, Values!$B$4, Values!$B$5))</f>
        <v>51.99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c r="GK34" s="63">
        <f>K34</f>
        <v>51.99</v>
      </c>
    </row>
    <row r="35" spans="1:193" s="36" customFormat="1" ht="48" x14ac:dyDescent="0.2">
      <c r="A35" s="2" t="str">
        <f>IF(ISBLANK(Values!E34),"",IF(Values!$B$37="EU","computercomponent","computer"))</f>
        <v>computer</v>
      </c>
      <c r="B35" s="33" t="str">
        <f>IF(ISBLANK(Values!E34),"",Values!F34)</f>
        <v>Lenovo X240 RG - NL</v>
      </c>
      <c r="C35" s="30" t="str">
        <f>IF(ISBLANK(Values!E34),"","TellusRem")</f>
        <v>TellusRem</v>
      </c>
      <c r="D35" s="29">
        <f>IF(ISBLANK(Values!E34),"",Values!E34)</f>
        <v>5714401242123</v>
      </c>
      <c r="E35" s="2" t="str">
        <f>IF(ISBLANK(Values!E34),"","EAN")</f>
        <v>EAN</v>
      </c>
      <c r="F35" s="28" t="str">
        <f>IF(ISBLANK(Values!E34),"",IF(Values!J34, SUBSTITUTE(Values!$B$1, "{language}", Values!H34) &amp; " " &amp;Values!$B$3, SUBSTITUTE(Values!$B$2, "{language}", Values!$H34) &amp; " " &amp;Values!$B$3))</f>
        <v>replacement Dutch non-backlit keyboard for Lenovo Thinkpad  X230s X240 X240S X240I X250 X260 X270</v>
      </c>
      <c r="G35" s="30" t="str">
        <f>IF(ISBLANK(Values!E34),"","TellusRem")</f>
        <v>TellusRem</v>
      </c>
      <c r="H35" s="2" t="str">
        <f>IF(ISBLANK(Values!E34),"",Values!$B$16)</f>
        <v>laptop-computer-replacement-parts</v>
      </c>
      <c r="I35" s="2" t="str">
        <f>IF(ISBLANK(Values!E34),"","4730574031")</f>
        <v>4730574031</v>
      </c>
      <c r="J35" s="32" t="str">
        <f>IF(ISBLANK(Values!E34),"",Values!F34 )</f>
        <v>Lenovo X240 RG - NL</v>
      </c>
      <c r="K35" s="28">
        <f>IF(ISBLANK(Values!E34),"",IF(Values!J34, Values!$B$4, Values!$B$5))</f>
        <v>51.99</v>
      </c>
      <c r="L35" s="28">
        <f>IF(ISBLANK(Values!E34),"",Values!$B$18)</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Child</v>
      </c>
      <c r="X35" s="30" t="str">
        <f>IF(ISBLANK(Values!E34),"",Values!$B$13)</f>
        <v>Lenovo X240 parent</v>
      </c>
      <c r="Y35" s="32" t="str">
        <f>IF(ISBLANK(Values!E34),"","Size-Color")</f>
        <v>Size-Color</v>
      </c>
      <c r="Z35" s="30" t="str">
        <f>IF(ISBLANK(Values!E34),"","variation")</f>
        <v>variation</v>
      </c>
      <c r="AA35" s="2" t="str">
        <f>IF(ISBLANK(Values!E34),"",Values!$B$20)</f>
        <v>Update</v>
      </c>
      <c r="AB35" s="2"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5"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Dutch NO backlit.</v>
      </c>
      <c r="AM35" s="2"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2"/>
      <c r="AO35" s="2"/>
      <c r="AP35" s="2"/>
      <c r="AQ35" s="2"/>
      <c r="AR35" s="2"/>
      <c r="AS35" s="2"/>
      <c r="AT35" s="28" t="str">
        <f>IF(ISBLANK(Values!E34),"",Values!H34)</f>
        <v>Dutch</v>
      </c>
      <c r="AU35" s="2"/>
      <c r="AV35" s="2" t="str">
        <f>IF(ISBLANK(Values!E34),"",IF(Values!J34,"Backlit", "Non-Backlit"))</f>
        <v>Non-Backlit</v>
      </c>
      <c r="AW35" s="2"/>
      <c r="AX35" s="2"/>
      <c r="AY35" s="2"/>
      <c r="AZ35" s="2"/>
      <c r="BA35" s="2"/>
      <c r="BB35" s="2"/>
      <c r="BC35" s="2"/>
      <c r="BD35" s="2"/>
      <c r="BE35" s="2" t="str">
        <f>IF(ISBLANK(Values!E34),"","Professional Audience")</f>
        <v>Professional Audience</v>
      </c>
      <c r="BF35" s="2" t="str">
        <f>IF(ISBLANK(Values!E34),"","Consumer Audience")</f>
        <v>Consumer Audience</v>
      </c>
      <c r="BG35" s="2" t="str">
        <f>IF(ISBLANK(Values!E34),"","Adults")</f>
        <v>Adults</v>
      </c>
      <c r="BH35" s="2"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2" t="str">
        <f>IF(ISBLANK(Values!E34),"",Values!$B$7)</f>
        <v>41</v>
      </c>
      <c r="CQ35" s="2" t="str">
        <f>IF(ISBLANK(Values!E34),"",Values!$B$8)</f>
        <v>17</v>
      </c>
      <c r="CR35" s="2"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 t="str">
        <f>IF(ISBLANK(Values!E34),"","Parts")</f>
        <v>Parts</v>
      </c>
      <c r="DP35" s="2"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2"/>
      <c r="DT35" s="2"/>
      <c r="DU35" s="2"/>
      <c r="DV35" s="2"/>
      <c r="DW35" s="2"/>
      <c r="DX35" s="2"/>
      <c r="DY35" s="2"/>
      <c r="DZ35" s="2"/>
      <c r="EA35" s="2"/>
      <c r="EB35" s="2"/>
      <c r="EC35" s="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2" t="str">
        <f>IF(ISBLANK(Values!E34),"","New")</f>
        <v>New</v>
      </c>
      <c r="EW35" s="2"/>
      <c r="EX35" s="2"/>
      <c r="EY35" s="2"/>
      <c r="EZ35" s="2"/>
      <c r="FA35" s="2"/>
      <c r="FB35" s="2"/>
      <c r="FC35" s="2"/>
      <c r="FD35" s="2"/>
      <c r="FE35" s="2" t="str">
        <f>IF(ISBLANK(Values!E34),"","3")</f>
        <v>3</v>
      </c>
      <c r="FF35" s="2"/>
      <c r="FG35" s="2"/>
      <c r="FH35" s="2" t="str">
        <f>IF(ISBLANK(Values!E34),"","FALSE")</f>
        <v>FALSE</v>
      </c>
      <c r="FI35" s="2" t="str">
        <f>IF(ISBLANK(Values!E34),"","FALSE")</f>
        <v>FALSE</v>
      </c>
      <c r="FJ35" s="2" t="str">
        <f>IF(ISBLANK(Values!E34),"","FALSE")</f>
        <v>FALSE</v>
      </c>
      <c r="FK35" s="2"/>
      <c r="FL35" s="2"/>
      <c r="FM35" s="2" t="str">
        <f>IF(ISBLANK(Values!E34),"","1")</f>
        <v>1</v>
      </c>
      <c r="FN35" s="2"/>
      <c r="FO35" s="28">
        <f>IF(ISBLANK(Values!E34),"",IF(Values!J34, Values!$B$4, Values!$B$5))</f>
        <v>51.99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c r="GK35" s="63">
        <f>K35</f>
        <v>51.99</v>
      </c>
    </row>
    <row r="36" spans="1:193" s="36" customFormat="1" ht="48" x14ac:dyDescent="0.2">
      <c r="A36" s="2" t="str">
        <f>IF(ISBLANK(Values!E35),"",IF(Values!$B$37="EU","computercomponent","computer"))</f>
        <v>computer</v>
      </c>
      <c r="B36" s="33" t="str">
        <f>IF(ISBLANK(Values!E35),"",Values!F35)</f>
        <v>Lenovo X240 RG - NO</v>
      </c>
      <c r="C36" s="30" t="str">
        <f>IF(ISBLANK(Values!E35),"","TellusRem")</f>
        <v>TellusRem</v>
      </c>
      <c r="D36" s="29">
        <f>IF(ISBLANK(Values!E35),"",Values!E35)</f>
        <v>5714401242130</v>
      </c>
      <c r="E36" s="2" t="str">
        <f>IF(ISBLANK(Values!E35),"","EAN")</f>
        <v>EAN</v>
      </c>
      <c r="F36" s="28" t="str">
        <f>IF(ISBLANK(Values!E35),"",IF(Values!J35, SUBSTITUTE(Values!$B$1, "{language}", Values!H35) &amp; " " &amp;Values!$B$3, SUBSTITUTE(Values!$B$2, "{language}", Values!$H35) &amp; " " &amp;Values!$B$3))</f>
        <v>replacement Norwegian non-backlit keyboard for Lenovo Thinkpad  X230s X240 X240S X240I X250 X260 X270</v>
      </c>
      <c r="G36" s="30" t="str">
        <f>IF(ISBLANK(Values!E35),"","TellusRem")</f>
        <v>TellusRem</v>
      </c>
      <c r="H36" s="2" t="str">
        <f>IF(ISBLANK(Values!E35),"",Values!$B$16)</f>
        <v>laptop-computer-replacement-parts</v>
      </c>
      <c r="I36" s="2" t="str">
        <f>IF(ISBLANK(Values!E35),"","4730574031")</f>
        <v>4730574031</v>
      </c>
      <c r="J36" s="32" t="str">
        <f>IF(ISBLANK(Values!E35),"",Values!F35 )</f>
        <v>Lenovo X240 RG - NO</v>
      </c>
      <c r="K36" s="28">
        <f>IF(ISBLANK(Values!E35),"",IF(Values!J35, Values!$B$4, Values!$B$5))</f>
        <v>51.99</v>
      </c>
      <c r="L36" s="28">
        <f>IF(ISBLANK(Values!E35),"",Values!$B$18)</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Child</v>
      </c>
      <c r="X36" s="30" t="str">
        <f>IF(ISBLANK(Values!E35),"",Values!$B$13)</f>
        <v>Lenovo X240 parent</v>
      </c>
      <c r="Y36" s="32" t="str">
        <f>IF(ISBLANK(Values!E35),"","Size-Color")</f>
        <v>Size-Color</v>
      </c>
      <c r="Z36" s="30" t="str">
        <f>IF(ISBLANK(Values!E35),"","variation")</f>
        <v>variation</v>
      </c>
      <c r="AA36" s="2" t="str">
        <f>IF(ISBLANK(Values!E35),"",Values!$B$20)</f>
        <v>Update</v>
      </c>
      <c r="AB36" s="2"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5"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Norwegian NO backlit.</v>
      </c>
      <c r="AM36" s="2"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2"/>
      <c r="AO36" s="2"/>
      <c r="AP36" s="2"/>
      <c r="AQ36" s="2"/>
      <c r="AR36" s="2"/>
      <c r="AS36" s="2"/>
      <c r="AT36" s="28" t="str">
        <f>IF(ISBLANK(Values!E35),"",Values!H35)</f>
        <v>Norwegian</v>
      </c>
      <c r="AU36" s="2"/>
      <c r="AV36" s="2" t="str">
        <f>IF(ISBLANK(Values!E35),"",IF(Values!J35,"Backlit", "Non-Backlit"))</f>
        <v>Non-Backlit</v>
      </c>
      <c r="AW36" s="2"/>
      <c r="AX36" s="2"/>
      <c r="AY36" s="2"/>
      <c r="AZ36" s="2"/>
      <c r="BA36" s="2"/>
      <c r="BB36" s="2"/>
      <c r="BC36" s="2"/>
      <c r="BD36" s="2"/>
      <c r="BE36" s="2" t="str">
        <f>IF(ISBLANK(Values!E35),"","Professional Audience")</f>
        <v>Professional Audience</v>
      </c>
      <c r="BF36" s="2" t="str">
        <f>IF(ISBLANK(Values!E35),"","Consumer Audience")</f>
        <v>Consumer Audience</v>
      </c>
      <c r="BG36" s="2" t="str">
        <f>IF(ISBLANK(Values!E35),"","Adults")</f>
        <v>Adults</v>
      </c>
      <c r="BH36" s="2"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2" t="str">
        <f>IF(ISBLANK(Values!E35),"",Values!$B$7)</f>
        <v>41</v>
      </c>
      <c r="CQ36" s="2" t="str">
        <f>IF(ISBLANK(Values!E35),"",Values!$B$8)</f>
        <v>17</v>
      </c>
      <c r="CR36" s="2"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 t="str">
        <f>IF(ISBLANK(Values!E35),"","Parts")</f>
        <v>Parts</v>
      </c>
      <c r="DP36" s="2"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2"/>
      <c r="DT36" s="2"/>
      <c r="DU36" s="2"/>
      <c r="DV36" s="2"/>
      <c r="DW36" s="2"/>
      <c r="DX36" s="2"/>
      <c r="DY36" s="2"/>
      <c r="DZ36" s="2"/>
      <c r="EA36" s="2"/>
      <c r="EB36" s="2"/>
      <c r="EC36" s="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2" t="str">
        <f>IF(ISBLANK(Values!E35),"","New")</f>
        <v>New</v>
      </c>
      <c r="EW36" s="2"/>
      <c r="EX36" s="2"/>
      <c r="EY36" s="2"/>
      <c r="EZ36" s="2"/>
      <c r="FA36" s="2"/>
      <c r="FB36" s="2"/>
      <c r="FC36" s="2"/>
      <c r="FD36" s="2"/>
      <c r="FE36" s="2" t="str">
        <f>IF(ISBLANK(Values!E35),"","3")</f>
        <v>3</v>
      </c>
      <c r="FF36" s="2"/>
      <c r="FG36" s="2"/>
      <c r="FH36" s="2" t="str">
        <f>IF(ISBLANK(Values!E35),"","FALSE")</f>
        <v>FALSE</v>
      </c>
      <c r="FI36" s="2" t="str">
        <f>IF(ISBLANK(Values!E35),"","FALSE")</f>
        <v>FALSE</v>
      </c>
      <c r="FJ36" s="2" t="str">
        <f>IF(ISBLANK(Values!E35),"","FALSE")</f>
        <v>FALSE</v>
      </c>
      <c r="FK36" s="2"/>
      <c r="FL36" s="2"/>
      <c r="FM36" s="2" t="str">
        <f>IF(ISBLANK(Values!E35),"","1")</f>
        <v>1</v>
      </c>
      <c r="FN36" s="2"/>
      <c r="FO36" s="28">
        <f>IF(ISBLANK(Values!E35),"",IF(Values!J35, Values!$B$4, Values!$B$5))</f>
        <v>51.99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c r="GK36" s="63">
        <f>K36</f>
        <v>51.99</v>
      </c>
    </row>
    <row r="37" spans="1:193" s="36" customFormat="1" ht="48" x14ac:dyDescent="0.2">
      <c r="A37" s="2" t="str">
        <f>IF(ISBLANK(Values!E36),"",IF(Values!$B$37="EU","computercomponent","computer"))</f>
        <v>computer</v>
      </c>
      <c r="B37" s="33" t="str">
        <f>IF(ISBLANK(Values!E36),"",Values!F36)</f>
        <v>Lenovo X240 RG - PL</v>
      </c>
      <c r="C37" s="30" t="str">
        <f>IF(ISBLANK(Values!E36),"","TellusRem")</f>
        <v>TellusRem</v>
      </c>
      <c r="D37" s="29">
        <f>IF(ISBLANK(Values!E36),"",Values!E36)</f>
        <v>5714401242147</v>
      </c>
      <c r="E37" s="2" t="str">
        <f>IF(ISBLANK(Values!E36),"","EAN")</f>
        <v>EAN</v>
      </c>
      <c r="F37" s="28" t="str">
        <f>IF(ISBLANK(Values!E36),"",IF(Values!J36, SUBSTITUTE(Values!$B$1, "{language}", Values!H36) &amp; " " &amp;Values!$B$3, SUBSTITUTE(Values!$B$2, "{language}", Values!$H36) &amp; " " &amp;Values!$B$3))</f>
        <v>replacement Polish non-backlit keyboard for Lenovo Thinkpad  X230s X240 X240S X240I X250 X260 X270</v>
      </c>
      <c r="G37" s="30" t="str">
        <f>IF(ISBLANK(Values!E36),"","TellusRem")</f>
        <v>TellusRem</v>
      </c>
      <c r="H37" s="2" t="str">
        <f>IF(ISBLANK(Values!E36),"",Values!$B$16)</f>
        <v>laptop-computer-replacement-parts</v>
      </c>
      <c r="I37" s="2" t="str">
        <f>IF(ISBLANK(Values!E36),"","4730574031")</f>
        <v>4730574031</v>
      </c>
      <c r="J37" s="32" t="str">
        <f>IF(ISBLANK(Values!E36),"",Values!F36 )</f>
        <v>Lenovo X240 RG - PL</v>
      </c>
      <c r="K37" s="28">
        <f>IF(ISBLANK(Values!E36),"",IF(Values!J36, Values!$B$4, Values!$B$5))</f>
        <v>51.99</v>
      </c>
      <c r="L37" s="28">
        <f>IF(ISBLANK(Values!E36),"",Values!$B$18)</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Child</v>
      </c>
      <c r="X37" s="30" t="str">
        <f>IF(ISBLANK(Values!E36),"",Values!$B$13)</f>
        <v>Lenovo X240 parent</v>
      </c>
      <c r="Y37" s="32" t="str">
        <f>IF(ISBLANK(Values!E36),"","Size-Color")</f>
        <v>Size-Color</v>
      </c>
      <c r="Z37" s="30" t="str">
        <f>IF(ISBLANK(Values!E36),"","variation")</f>
        <v>variation</v>
      </c>
      <c r="AA37" s="2" t="str">
        <f>IF(ISBLANK(Values!E36),"",Values!$B$20)</f>
        <v>Update</v>
      </c>
      <c r="AB37" s="2"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5"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Polish NO backlit.</v>
      </c>
      <c r="AM37" s="2"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2"/>
      <c r="AO37" s="2"/>
      <c r="AP37" s="2"/>
      <c r="AQ37" s="2"/>
      <c r="AR37" s="2"/>
      <c r="AS37" s="2"/>
      <c r="AT37" s="28" t="str">
        <f>IF(ISBLANK(Values!E36),"",Values!H36)</f>
        <v>Polish</v>
      </c>
      <c r="AU37" s="2"/>
      <c r="AV37" s="2" t="str">
        <f>IF(ISBLANK(Values!E36),"",IF(Values!J36,"Backlit", "Non-Backlit"))</f>
        <v>Non-Backlit</v>
      </c>
      <c r="AW37" s="2"/>
      <c r="AX37" s="2"/>
      <c r="AY37" s="2"/>
      <c r="AZ37" s="2"/>
      <c r="BA37" s="2"/>
      <c r="BB37" s="2"/>
      <c r="BC37" s="2"/>
      <c r="BD37" s="2"/>
      <c r="BE37" s="2" t="str">
        <f>IF(ISBLANK(Values!E36),"","Professional Audience")</f>
        <v>Professional Audience</v>
      </c>
      <c r="BF37" s="2" t="str">
        <f>IF(ISBLANK(Values!E36),"","Consumer Audience")</f>
        <v>Consumer Audience</v>
      </c>
      <c r="BG37" s="2" t="str">
        <f>IF(ISBLANK(Values!E36),"","Adults")</f>
        <v>Adults</v>
      </c>
      <c r="BH37" s="2"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2" t="str">
        <f>IF(ISBLANK(Values!E36),"",Values!$B$7)</f>
        <v>41</v>
      </c>
      <c r="CQ37" s="2" t="str">
        <f>IF(ISBLANK(Values!E36),"",Values!$B$8)</f>
        <v>17</v>
      </c>
      <c r="CR37" s="2"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 t="str">
        <f>IF(ISBLANK(Values!E36),"","Parts")</f>
        <v>Parts</v>
      </c>
      <c r="DP37" s="2"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2"/>
      <c r="DT37" s="2"/>
      <c r="DU37" s="2"/>
      <c r="DV37" s="2"/>
      <c r="DW37" s="2"/>
      <c r="DX37" s="2"/>
      <c r="DY37" s="2"/>
      <c r="DZ37" s="2"/>
      <c r="EA37" s="2"/>
      <c r="EB37" s="2"/>
      <c r="EC37" s="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2" t="str">
        <f>IF(ISBLANK(Values!E36),"","New")</f>
        <v>New</v>
      </c>
      <c r="EW37" s="2"/>
      <c r="EX37" s="2"/>
      <c r="EY37" s="2"/>
      <c r="EZ37" s="2"/>
      <c r="FA37" s="2"/>
      <c r="FB37" s="2"/>
      <c r="FC37" s="2"/>
      <c r="FD37" s="2"/>
      <c r="FE37" s="2" t="str">
        <f>IF(ISBLANK(Values!E36),"","3")</f>
        <v>3</v>
      </c>
      <c r="FF37" s="2"/>
      <c r="FG37" s="2"/>
      <c r="FH37" s="2" t="str">
        <f>IF(ISBLANK(Values!E36),"","FALSE")</f>
        <v>FALSE</v>
      </c>
      <c r="FI37" s="2" t="str">
        <f>IF(ISBLANK(Values!E36),"","FALSE")</f>
        <v>FALSE</v>
      </c>
      <c r="FJ37" s="2" t="str">
        <f>IF(ISBLANK(Values!E36),"","FALSE")</f>
        <v>FALSE</v>
      </c>
      <c r="FK37" s="2"/>
      <c r="FL37" s="2"/>
      <c r="FM37" s="2" t="str">
        <f>IF(ISBLANK(Values!E36),"","1")</f>
        <v>1</v>
      </c>
      <c r="FN37" s="2"/>
      <c r="FO37" s="28">
        <f>IF(ISBLANK(Values!E36),"",IF(Values!J36, Values!$B$4, Values!$B$5))</f>
        <v>51.99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c r="GK37" s="63">
        <f>K37</f>
        <v>51.99</v>
      </c>
    </row>
    <row r="38" spans="1:193" s="36" customFormat="1" ht="48" x14ac:dyDescent="0.2">
      <c r="A38" s="2" t="str">
        <f>IF(ISBLANK(Values!E37),"",IF(Values!$B$37="EU","computercomponent","computer"))</f>
        <v>computer</v>
      </c>
      <c r="B38" s="33" t="str">
        <f>IF(ISBLANK(Values!E37),"",Values!F37)</f>
        <v>Lenovo X240 RG - PT</v>
      </c>
      <c r="C38" s="30" t="str">
        <f>IF(ISBLANK(Values!E37),"","TellusRem")</f>
        <v>TellusRem</v>
      </c>
      <c r="D38" s="29">
        <f>IF(ISBLANK(Values!E37),"",Values!E37)</f>
        <v>5714401242154</v>
      </c>
      <c r="E38" s="2" t="str">
        <f>IF(ISBLANK(Values!E37),"","EAN")</f>
        <v>EAN</v>
      </c>
      <c r="F38" s="28" t="str">
        <f>IF(ISBLANK(Values!E37),"",IF(Values!J37, SUBSTITUTE(Values!$B$1, "{language}", Values!H37) &amp; " " &amp;Values!$B$3, SUBSTITUTE(Values!$B$2, "{language}", Values!$H37) &amp; " " &amp;Values!$B$3))</f>
        <v>replacement Portuguese non-backlit keyboard for Lenovo Thinkpad  X230s X240 X240S X240I X250 X260 X270</v>
      </c>
      <c r="G38" s="30" t="str">
        <f>IF(ISBLANK(Values!E37),"","TellusRem")</f>
        <v>TellusRem</v>
      </c>
      <c r="H38" s="2" t="str">
        <f>IF(ISBLANK(Values!E37),"",Values!$B$16)</f>
        <v>laptop-computer-replacement-parts</v>
      </c>
      <c r="I38" s="2" t="str">
        <f>IF(ISBLANK(Values!E37),"","4730574031")</f>
        <v>4730574031</v>
      </c>
      <c r="J38" s="32" t="str">
        <f>IF(ISBLANK(Values!E37),"",Values!F37 )</f>
        <v>Lenovo X240 RG - PT</v>
      </c>
      <c r="K38" s="28">
        <f>IF(ISBLANK(Values!E37),"",IF(Values!J37, Values!$B$4, Values!$B$5))</f>
        <v>51.99</v>
      </c>
      <c r="L38" s="28">
        <f>IF(ISBLANK(Values!E37),"",Values!$B$18)</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Child</v>
      </c>
      <c r="X38" s="30" t="str">
        <f>IF(ISBLANK(Values!E37),"",Values!$B$13)</f>
        <v>Lenovo X240 parent</v>
      </c>
      <c r="Y38" s="32" t="str">
        <f>IF(ISBLANK(Values!E37),"","Size-Color")</f>
        <v>Size-Color</v>
      </c>
      <c r="Z38" s="30" t="str">
        <f>IF(ISBLANK(Values!E37),"","variation")</f>
        <v>variation</v>
      </c>
      <c r="AA38" s="2" t="str">
        <f>IF(ISBLANK(Values!E37),"",Values!$B$20)</f>
        <v>Update</v>
      </c>
      <c r="AB38" s="2"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5"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Portuguese NO backlit.</v>
      </c>
      <c r="AM38" s="2"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2"/>
      <c r="AO38" s="2"/>
      <c r="AP38" s="2"/>
      <c r="AQ38" s="2"/>
      <c r="AR38" s="2"/>
      <c r="AS38" s="2"/>
      <c r="AT38" s="28" t="str">
        <f>IF(ISBLANK(Values!E37),"",Values!H37)</f>
        <v>Portuguese</v>
      </c>
      <c r="AU38" s="2"/>
      <c r="AV38" s="2" t="str">
        <f>IF(ISBLANK(Values!E37),"",IF(Values!J37,"Backlit", "Non-Backlit"))</f>
        <v>Non-Backlit</v>
      </c>
      <c r="AW38" s="2"/>
      <c r="AX38" s="2"/>
      <c r="AY38" s="2"/>
      <c r="AZ38" s="2"/>
      <c r="BA38" s="2"/>
      <c r="BB38" s="2"/>
      <c r="BC38" s="2"/>
      <c r="BD38" s="2"/>
      <c r="BE38" s="2" t="str">
        <f>IF(ISBLANK(Values!E37),"","Professional Audience")</f>
        <v>Professional Audience</v>
      </c>
      <c r="BF38" s="2" t="str">
        <f>IF(ISBLANK(Values!E37),"","Consumer Audience")</f>
        <v>Consumer Audience</v>
      </c>
      <c r="BG38" s="2" t="str">
        <f>IF(ISBLANK(Values!E37),"","Adults")</f>
        <v>Adults</v>
      </c>
      <c r="BH38" s="2"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2" t="str">
        <f>IF(ISBLANK(Values!E37),"",Values!$B$7)</f>
        <v>41</v>
      </c>
      <c r="CQ38" s="2" t="str">
        <f>IF(ISBLANK(Values!E37),"",Values!$B$8)</f>
        <v>17</v>
      </c>
      <c r="CR38" s="2"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 t="str">
        <f>IF(ISBLANK(Values!E37),"","Parts")</f>
        <v>Parts</v>
      </c>
      <c r="DP38" s="2"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2"/>
      <c r="DT38" s="2"/>
      <c r="DU38" s="2"/>
      <c r="DV38" s="2"/>
      <c r="DW38" s="2"/>
      <c r="DX38" s="2"/>
      <c r="DY38" s="2"/>
      <c r="DZ38" s="2"/>
      <c r="EA38" s="2"/>
      <c r="EB38" s="2"/>
      <c r="EC38" s="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2" t="str">
        <f>IF(ISBLANK(Values!E37),"","New")</f>
        <v>New</v>
      </c>
      <c r="EW38" s="2"/>
      <c r="EX38" s="2"/>
      <c r="EY38" s="2"/>
      <c r="EZ38" s="2"/>
      <c r="FA38" s="2"/>
      <c r="FB38" s="2"/>
      <c r="FC38" s="2"/>
      <c r="FD38" s="2"/>
      <c r="FE38" s="2" t="str">
        <f>IF(ISBLANK(Values!E37),"","3")</f>
        <v>3</v>
      </c>
      <c r="FF38" s="2"/>
      <c r="FG38" s="2"/>
      <c r="FH38" s="2" t="str">
        <f>IF(ISBLANK(Values!E37),"","FALSE")</f>
        <v>FALSE</v>
      </c>
      <c r="FI38" s="2" t="str">
        <f>IF(ISBLANK(Values!E37),"","FALSE")</f>
        <v>FALSE</v>
      </c>
      <c r="FJ38" s="2" t="str">
        <f>IF(ISBLANK(Values!E37),"","FALSE")</f>
        <v>FALSE</v>
      </c>
      <c r="FK38" s="2"/>
      <c r="FL38" s="2"/>
      <c r="FM38" s="2" t="str">
        <f>IF(ISBLANK(Values!E37),"","1")</f>
        <v>1</v>
      </c>
      <c r="FN38" s="2"/>
      <c r="FO38" s="28">
        <f>IF(ISBLANK(Values!E37),"",IF(Values!J37, Values!$B$4, Values!$B$5))</f>
        <v>51.99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c r="GK38" s="63">
        <f>K38</f>
        <v>51.99</v>
      </c>
    </row>
    <row r="39" spans="1:193" s="36" customFormat="1" ht="48" x14ac:dyDescent="0.2">
      <c r="A39" s="2" t="str">
        <f>IF(ISBLANK(Values!E38),"",IF(Values!$B$37="EU","computercomponent","computer"))</f>
        <v>computer</v>
      </c>
      <c r="B39" s="33" t="str">
        <f>IF(ISBLANK(Values!E38),"",Values!F38)</f>
        <v>Lenovo X240 RG - SE/FI</v>
      </c>
      <c r="C39" s="30" t="str">
        <f>IF(ISBLANK(Values!E38),"","TellusRem")</f>
        <v>TellusRem</v>
      </c>
      <c r="D39" s="29">
        <f>IF(ISBLANK(Values!E38),"",Values!E38)</f>
        <v>5714401242161</v>
      </c>
      <c r="E39" s="2" t="str">
        <f>IF(ISBLANK(Values!E38),"","EAN")</f>
        <v>EAN</v>
      </c>
      <c r="F39" s="28" t="str">
        <f>IF(ISBLANK(Values!E38),"",IF(Values!J38, SUBSTITUTE(Values!$B$1, "{language}", Values!H38) &amp; " " &amp;Values!$B$3, SUBSTITUTE(Values!$B$2, "{language}", Values!$H38) &amp; " " &amp;Values!$B$3))</f>
        <v>replacement Swedish – Finnish non-backlit keyboard for Lenovo Thinkpad  X230s X240 X240S X240I X250 X260 X270</v>
      </c>
      <c r="G39" s="30" t="str">
        <f>IF(ISBLANK(Values!E38),"","TellusRem")</f>
        <v>TellusRem</v>
      </c>
      <c r="H39" s="2" t="str">
        <f>IF(ISBLANK(Values!E38),"",Values!$B$16)</f>
        <v>laptop-computer-replacement-parts</v>
      </c>
      <c r="I39" s="2" t="str">
        <f>IF(ISBLANK(Values!E38),"","4730574031")</f>
        <v>4730574031</v>
      </c>
      <c r="J39" s="32" t="str">
        <f>IF(ISBLANK(Values!E38),"",Values!F38 )</f>
        <v>Lenovo X240 RG - SE/FI</v>
      </c>
      <c r="K39" s="28">
        <f>IF(ISBLANK(Values!E38),"",IF(Values!J38, Values!$B$4, Values!$B$5))</f>
        <v>51.99</v>
      </c>
      <c r="L39" s="28">
        <f>IF(ISBLANK(Values!E38),"",Values!$B$18)</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Child</v>
      </c>
      <c r="X39" s="30" t="str">
        <f>IF(ISBLANK(Values!E38),"",Values!$B$13)</f>
        <v>Lenovo X240 parent</v>
      </c>
      <c r="Y39" s="32" t="str">
        <f>IF(ISBLANK(Values!E38),"","Size-Color")</f>
        <v>Size-Color</v>
      </c>
      <c r="Z39" s="30" t="str">
        <f>IF(ISBLANK(Values!E38),"","variation")</f>
        <v>variation</v>
      </c>
      <c r="AA39" s="2" t="str">
        <f>IF(ISBLANK(Values!E38),"",Values!$B$20)</f>
        <v>Update</v>
      </c>
      <c r="AB39" s="2"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5"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 Swedish – Finnish NO backlit.</v>
      </c>
      <c r="AM39" s="2"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2"/>
      <c r="AO39" s="2"/>
      <c r="AP39" s="2"/>
      <c r="AQ39" s="2"/>
      <c r="AR39" s="2"/>
      <c r="AS39" s="2"/>
      <c r="AT39" s="28" t="str">
        <f>IF(ISBLANK(Values!E38),"",Values!H38)</f>
        <v>Swedish – Finnish</v>
      </c>
      <c r="AU39" s="2"/>
      <c r="AV39" s="2" t="str">
        <f>IF(ISBLANK(Values!E38),"",IF(Values!J38,"Backlit", "Non-Backlit"))</f>
        <v>Non-Backlit</v>
      </c>
      <c r="AW39" s="2"/>
      <c r="AX39" s="2"/>
      <c r="AY39" s="2"/>
      <c r="AZ39" s="2"/>
      <c r="BA39" s="2"/>
      <c r="BB39" s="2"/>
      <c r="BC39" s="2"/>
      <c r="BD39" s="2"/>
      <c r="BE39" s="2" t="str">
        <f>IF(ISBLANK(Values!E38),"","Professional Audience")</f>
        <v>Professional Audience</v>
      </c>
      <c r="BF39" s="2" t="str">
        <f>IF(ISBLANK(Values!E38),"","Consumer Audience")</f>
        <v>Consumer Audience</v>
      </c>
      <c r="BG39" s="2" t="str">
        <f>IF(ISBLANK(Values!E38),"","Adults")</f>
        <v>Adults</v>
      </c>
      <c r="BH39" s="2"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2" t="str">
        <f>IF(ISBLANK(Values!E38),"",Values!$B$7)</f>
        <v>41</v>
      </c>
      <c r="CQ39" s="2" t="str">
        <f>IF(ISBLANK(Values!E38),"",Values!$B$8)</f>
        <v>17</v>
      </c>
      <c r="CR39" s="2"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 t="str">
        <f>IF(ISBLANK(Values!E38),"","Parts")</f>
        <v>Parts</v>
      </c>
      <c r="DP39" s="2"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2"/>
      <c r="DT39" s="2"/>
      <c r="DU39" s="2"/>
      <c r="DV39" s="2"/>
      <c r="DW39" s="2"/>
      <c r="DX39" s="2"/>
      <c r="DY39" s="2"/>
      <c r="DZ39" s="2"/>
      <c r="EA39" s="2"/>
      <c r="EB39" s="2"/>
      <c r="EC39" s="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2" t="str">
        <f>IF(ISBLANK(Values!E38),"","New")</f>
        <v>New</v>
      </c>
      <c r="EW39" s="2"/>
      <c r="EX39" s="2"/>
      <c r="EY39" s="2"/>
      <c r="EZ39" s="2"/>
      <c r="FA39" s="2"/>
      <c r="FB39" s="2"/>
      <c r="FC39" s="2"/>
      <c r="FD39" s="2"/>
      <c r="FE39" s="2" t="str">
        <f>IF(ISBLANK(Values!E38),"","3")</f>
        <v>3</v>
      </c>
      <c r="FF39" s="2"/>
      <c r="FG39" s="2"/>
      <c r="FH39" s="2" t="str">
        <f>IF(ISBLANK(Values!E38),"","FALSE")</f>
        <v>FALSE</v>
      </c>
      <c r="FI39" s="2" t="str">
        <f>IF(ISBLANK(Values!E38),"","FALSE")</f>
        <v>FALSE</v>
      </c>
      <c r="FJ39" s="2" t="str">
        <f>IF(ISBLANK(Values!E38),"","FALSE")</f>
        <v>FALSE</v>
      </c>
      <c r="FK39" s="2"/>
      <c r="FL39" s="2"/>
      <c r="FM39" s="2" t="str">
        <f>IF(ISBLANK(Values!E38),"","1")</f>
        <v>1</v>
      </c>
      <c r="FN39" s="2"/>
      <c r="FO39" s="28">
        <f>IF(ISBLANK(Values!E38),"",IF(Values!J38, Values!$B$4, Values!$B$5))</f>
        <v>51.99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c r="GK39" s="63">
        <f>K39</f>
        <v>51.99</v>
      </c>
    </row>
    <row r="40" spans="1:193" s="36" customFormat="1" ht="48" x14ac:dyDescent="0.2">
      <c r="A40" s="2" t="str">
        <f>IF(ISBLANK(Values!E39),"",IF(Values!$B$37="EU","computercomponent","computer"))</f>
        <v>computer</v>
      </c>
      <c r="B40" s="33" t="str">
        <f>IF(ISBLANK(Values!E39),"",Values!F39)</f>
        <v>Lenovo X240 RG - CH</v>
      </c>
      <c r="C40" s="30" t="str">
        <f>IF(ISBLANK(Values!E39),"","TellusRem")</f>
        <v>TellusRem</v>
      </c>
      <c r="D40" s="29">
        <f>IF(ISBLANK(Values!E39),"",Values!E39)</f>
        <v>5714401242178</v>
      </c>
      <c r="E40" s="2" t="str">
        <f>IF(ISBLANK(Values!E39),"","EAN")</f>
        <v>EAN</v>
      </c>
      <c r="F40" s="28" t="str">
        <f>IF(ISBLANK(Values!E39),"",IF(Values!J39, SUBSTITUTE(Values!$B$1, "{language}", Values!H39) &amp; " " &amp;Values!$B$3, SUBSTITUTE(Values!$B$2, "{language}", Values!$H39) &amp; " " &amp;Values!$B$3))</f>
        <v>replacement Swiss non-backlit keyboard for Lenovo Thinkpad  X230s X240 X240S X240I X250 X260 X270</v>
      </c>
      <c r="G40" s="30" t="str">
        <f>IF(ISBLANK(Values!E39),"","TellusRem")</f>
        <v>TellusRem</v>
      </c>
      <c r="H40" s="2" t="str">
        <f>IF(ISBLANK(Values!E39),"",Values!$B$16)</f>
        <v>laptop-computer-replacement-parts</v>
      </c>
      <c r="I40" s="2" t="str">
        <f>IF(ISBLANK(Values!E39),"","4730574031")</f>
        <v>4730574031</v>
      </c>
      <c r="J40" s="32" t="str">
        <f>IF(ISBLANK(Values!E39),"",Values!F39 )</f>
        <v>Lenovo X240 RG - CH</v>
      </c>
      <c r="K40" s="28">
        <f>IF(ISBLANK(Values!E39),"",IF(Values!J39, Values!$B$4, Values!$B$5))</f>
        <v>51.99</v>
      </c>
      <c r="L40" s="28">
        <f>IF(ISBLANK(Values!E39),"",Values!$B$18)</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Child</v>
      </c>
      <c r="X40" s="30" t="str">
        <f>IF(ISBLANK(Values!E39),"",Values!$B$13)</f>
        <v>Lenovo X240 parent</v>
      </c>
      <c r="Y40" s="32" t="str">
        <f>IF(ISBLANK(Values!E39),"","Size-Color")</f>
        <v>Size-Color</v>
      </c>
      <c r="Z40" s="30" t="str">
        <f>IF(ISBLANK(Values!E39),"","variation")</f>
        <v>variation</v>
      </c>
      <c r="AA40" s="2" t="str">
        <f>IF(ISBLANK(Values!E39),"",Values!$B$20)</f>
        <v>Update</v>
      </c>
      <c r="AB40" s="2"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5"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Swiss NO backlit.</v>
      </c>
      <c r="AM40" s="2"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2"/>
      <c r="AO40" s="2"/>
      <c r="AP40" s="2"/>
      <c r="AQ40" s="2"/>
      <c r="AR40" s="2"/>
      <c r="AS40" s="2"/>
      <c r="AT40" s="28" t="str">
        <f>IF(ISBLANK(Values!E39),"",Values!H39)</f>
        <v>Swiss</v>
      </c>
      <c r="AU40" s="2"/>
      <c r="AV40" s="2" t="str">
        <f>IF(ISBLANK(Values!E39),"",IF(Values!J39,"Backlit", "Non-Backlit"))</f>
        <v>Non-Backlit</v>
      </c>
      <c r="AW40" s="2"/>
      <c r="AX40" s="2"/>
      <c r="AY40" s="2"/>
      <c r="AZ40" s="2"/>
      <c r="BA40" s="2"/>
      <c r="BB40" s="2"/>
      <c r="BC40" s="2"/>
      <c r="BD40" s="2"/>
      <c r="BE40" s="2" t="str">
        <f>IF(ISBLANK(Values!E39),"","Professional Audience")</f>
        <v>Professional Audience</v>
      </c>
      <c r="BF40" s="2" t="str">
        <f>IF(ISBLANK(Values!E39),"","Consumer Audience")</f>
        <v>Consumer Audience</v>
      </c>
      <c r="BG40" s="2" t="str">
        <f>IF(ISBLANK(Values!E39),"","Adults")</f>
        <v>Adults</v>
      </c>
      <c r="BH40" s="2"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2" t="str">
        <f>IF(ISBLANK(Values!E39),"",Values!$B$7)</f>
        <v>41</v>
      </c>
      <c r="CQ40" s="2" t="str">
        <f>IF(ISBLANK(Values!E39),"",Values!$B$8)</f>
        <v>17</v>
      </c>
      <c r="CR40" s="2"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 t="str">
        <f>IF(ISBLANK(Values!E39),"","Parts")</f>
        <v>Parts</v>
      </c>
      <c r="DP40" s="2"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2"/>
      <c r="DT40" s="2"/>
      <c r="DU40" s="2"/>
      <c r="DV40" s="2"/>
      <c r="DW40" s="2"/>
      <c r="DX40" s="2"/>
      <c r="DY40" s="2"/>
      <c r="DZ40" s="2"/>
      <c r="EA40" s="2"/>
      <c r="EB40" s="2"/>
      <c r="EC40" s="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2" t="str">
        <f>IF(ISBLANK(Values!E39),"","New")</f>
        <v>New</v>
      </c>
      <c r="EW40" s="2"/>
      <c r="EX40" s="2"/>
      <c r="EY40" s="2"/>
      <c r="EZ40" s="2"/>
      <c r="FA40" s="2"/>
      <c r="FB40" s="2"/>
      <c r="FC40" s="2"/>
      <c r="FD40" s="2"/>
      <c r="FE40" s="2" t="str">
        <f>IF(ISBLANK(Values!E39),"","3")</f>
        <v>3</v>
      </c>
      <c r="FF40" s="2"/>
      <c r="FG40" s="2"/>
      <c r="FH40" s="2" t="str">
        <f>IF(ISBLANK(Values!E39),"","FALSE")</f>
        <v>FALSE</v>
      </c>
      <c r="FI40" s="2" t="str">
        <f>IF(ISBLANK(Values!E39),"","FALSE")</f>
        <v>FALSE</v>
      </c>
      <c r="FJ40" s="2" t="str">
        <f>IF(ISBLANK(Values!E39),"","FALSE")</f>
        <v>FALSE</v>
      </c>
      <c r="FK40" s="2"/>
      <c r="FL40" s="2"/>
      <c r="FM40" s="2" t="str">
        <f>IF(ISBLANK(Values!E39),"","1")</f>
        <v>1</v>
      </c>
      <c r="FN40" s="2"/>
      <c r="FO40" s="28">
        <f>IF(ISBLANK(Values!E39),"",IF(Values!J39, Values!$B$4, Values!$B$5))</f>
        <v>51.99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c r="GK40" s="63">
        <f>K40</f>
        <v>51.99</v>
      </c>
    </row>
    <row r="41" spans="1:193" s="36" customFormat="1" ht="48" x14ac:dyDescent="0.2">
      <c r="A41" s="2" t="str">
        <f>IF(ISBLANK(Values!E40),"",IF(Values!$B$37="EU","computercomponent","computer"))</f>
        <v>computer</v>
      </c>
      <c r="B41" s="33" t="str">
        <f>IF(ISBLANK(Values!E40),"",Values!F40)</f>
        <v>Lenovo X240 RG - US INT</v>
      </c>
      <c r="C41" s="30" t="str">
        <f>IF(ISBLANK(Values!E40),"","TellusRem")</f>
        <v>TellusRem</v>
      </c>
      <c r="D41" s="29">
        <f>IF(ISBLANK(Values!E40),"",Values!E40)</f>
        <v>5714401242185</v>
      </c>
      <c r="E41" s="2" t="str">
        <f>IF(ISBLANK(Values!E40),"","EAN")</f>
        <v>EAN</v>
      </c>
      <c r="F41" s="28" t="str">
        <f>IF(ISBLANK(Values!E40),"",IF(Values!J40, SUBSTITUTE(Values!$B$1, "{language}", Values!H40) &amp; " " &amp;Values!$B$3, SUBSTITUTE(Values!$B$2, "{language}", Values!$H40) &amp; " " &amp;Values!$B$3))</f>
        <v>replacement US International non-backlit keyboard for Lenovo Thinkpad  X230s X240 X240S X240I X250 X260 X270</v>
      </c>
      <c r="G41" s="30" t="str">
        <f>IF(ISBLANK(Values!E40),"","TellusRem")</f>
        <v>TellusRem</v>
      </c>
      <c r="H41" s="2" t="str">
        <f>IF(ISBLANK(Values!E40),"",Values!$B$16)</f>
        <v>laptop-computer-replacement-parts</v>
      </c>
      <c r="I41" s="2" t="str">
        <f>IF(ISBLANK(Values!E40),"","4730574031")</f>
        <v>4730574031</v>
      </c>
      <c r="J41" s="32" t="str">
        <f>IF(ISBLANK(Values!E40),"",Values!F40 )</f>
        <v>Lenovo X240 RG - US INT</v>
      </c>
      <c r="K41" s="28">
        <f>IF(ISBLANK(Values!E40),"",IF(Values!J40, Values!$B$4, Values!$B$5))</f>
        <v>51.99</v>
      </c>
      <c r="L41" s="28">
        <f>IF(ISBLANK(Values!E40),"",Values!$B$18)</f>
        <v>5</v>
      </c>
      <c r="M41" s="28" t="str">
        <f>IF(ISBLANK(Values!E40),"",Values!$M40)</f>
        <v>https://download.lenovo.com/Images/Parts/04Y0930/04Y0930_A.jpg</v>
      </c>
      <c r="N41" s="28" t="str">
        <f>IF(ISBLANK(Values!$F40),"",Values!N40)</f>
        <v>https://download.lenovo.com/Images/Parts/04Y0930/04Y0930_B.jpg</v>
      </c>
      <c r="O41" s="28" t="str">
        <f>IF(ISBLANK(Values!$F40),"",Values!O40)</f>
        <v>https://download.lenovo.com/Images/Parts/04Y0930/04Y0930_details.jpg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Child</v>
      </c>
      <c r="X41" s="30" t="str">
        <f>IF(ISBLANK(Values!E40),"",Values!$B$13)</f>
        <v>Lenovo X240 parent</v>
      </c>
      <c r="Y41" s="32" t="str">
        <f>IF(ISBLANK(Values!E40),"","Size-Color")</f>
        <v>Size-Color</v>
      </c>
      <c r="Z41" s="30" t="str">
        <f>IF(ISBLANK(Values!E40),"","variation")</f>
        <v>variation</v>
      </c>
      <c r="AA41" s="2" t="str">
        <f>IF(ISBLANK(Values!E40),"",Values!$B$20)</f>
        <v>Update</v>
      </c>
      <c r="AB41" s="2"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5"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with € symbol US International NO backlit.</v>
      </c>
      <c r="AM41" s="2"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2"/>
      <c r="AO41" s="2"/>
      <c r="AP41" s="2"/>
      <c r="AQ41" s="2"/>
      <c r="AR41" s="2"/>
      <c r="AS41" s="2"/>
      <c r="AT41" s="28" t="str">
        <f>IF(ISBLANK(Values!E40),"",Values!H40)</f>
        <v>US International</v>
      </c>
      <c r="AU41" s="2"/>
      <c r="AV41" s="2" t="str">
        <f>IF(ISBLANK(Values!E40),"",IF(Values!J40,"Backlit", "Non-Backlit"))</f>
        <v>Non-Backlit</v>
      </c>
      <c r="AW41" s="2"/>
      <c r="AX41" s="2"/>
      <c r="AY41" s="2"/>
      <c r="AZ41" s="2"/>
      <c r="BA41" s="2"/>
      <c r="BB41" s="2"/>
      <c r="BC41" s="2"/>
      <c r="BD41" s="2"/>
      <c r="BE41" s="2" t="str">
        <f>IF(ISBLANK(Values!E40),"","Professional Audience")</f>
        <v>Professional Audience</v>
      </c>
      <c r="BF41" s="2" t="str">
        <f>IF(ISBLANK(Values!E40),"","Consumer Audience")</f>
        <v>Consumer Audience</v>
      </c>
      <c r="BG41" s="2" t="str">
        <f>IF(ISBLANK(Values!E40),"","Adults")</f>
        <v>Adults</v>
      </c>
      <c r="BH41" s="2"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2" t="str">
        <f>IF(ISBLANK(Values!E40),"",Values!$B$7)</f>
        <v>41</v>
      </c>
      <c r="CQ41" s="2" t="str">
        <f>IF(ISBLANK(Values!E40),"",Values!$B$8)</f>
        <v>17</v>
      </c>
      <c r="CR41" s="2"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 t="str">
        <f>IF(ISBLANK(Values!E40),"","Parts")</f>
        <v>Parts</v>
      </c>
      <c r="DP41" s="2"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2"/>
      <c r="DT41" s="2"/>
      <c r="DU41" s="2"/>
      <c r="DV41" s="2"/>
      <c r="DW41" s="2"/>
      <c r="DX41" s="2"/>
      <c r="DY41" s="2"/>
      <c r="DZ41" s="2"/>
      <c r="EA41" s="2"/>
      <c r="EB41" s="2"/>
      <c r="EC41" s="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2" t="str">
        <f>IF(ISBLANK(Values!E40),"","New")</f>
        <v>New</v>
      </c>
      <c r="EW41" s="2"/>
      <c r="EX41" s="2"/>
      <c r="EY41" s="2"/>
      <c r="EZ41" s="2"/>
      <c r="FA41" s="2"/>
      <c r="FB41" s="2"/>
      <c r="FC41" s="2"/>
      <c r="FD41" s="2"/>
      <c r="FE41" s="2" t="str">
        <f>IF(ISBLANK(Values!E40),"","3")</f>
        <v>3</v>
      </c>
      <c r="FF41" s="2"/>
      <c r="FG41" s="2"/>
      <c r="FH41" s="2" t="str">
        <f>IF(ISBLANK(Values!E40),"","FALSE")</f>
        <v>FALSE</v>
      </c>
      <c r="FI41" s="2" t="str">
        <f>IF(ISBLANK(Values!E40),"","FALSE")</f>
        <v>FALSE</v>
      </c>
      <c r="FJ41" s="2" t="str">
        <f>IF(ISBLANK(Values!E40),"","FALSE")</f>
        <v>FALSE</v>
      </c>
      <c r="FK41" s="2"/>
      <c r="FL41" s="2"/>
      <c r="FM41" s="2" t="str">
        <f>IF(ISBLANK(Values!E40),"","1")</f>
        <v>1</v>
      </c>
      <c r="FN41" s="2"/>
      <c r="FO41" s="28">
        <f>IF(ISBLANK(Values!E40),"",IF(Values!J40, Values!$B$4, Values!$B$5))</f>
        <v>51.99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c r="GK41" s="63">
        <f>K41</f>
        <v>51.99</v>
      </c>
    </row>
    <row r="42" spans="1:193" ht="48" x14ac:dyDescent="0.2">
      <c r="A42" s="2" t="str">
        <f>IF(ISBLANK(Values!E41),"",IF(Values!$B$37="EU","computercomponent","computer"))</f>
        <v>computer</v>
      </c>
      <c r="B42" s="33" t="str">
        <f>IF(ISBLANK(Values!E41),"",Values!F41)</f>
        <v>Lenovo X240 - US regular</v>
      </c>
      <c r="C42" s="30" t="str">
        <f>IF(ISBLANK(Values!E41),"","TellusRem")</f>
        <v>TellusRem</v>
      </c>
      <c r="D42" s="29">
        <f>IF(ISBLANK(Values!E41),"",Values!E41)</f>
        <v>5714401242192</v>
      </c>
      <c r="E42" s="2" t="str">
        <f>IF(ISBLANK(Values!E41),"","EAN")</f>
        <v>EAN</v>
      </c>
      <c r="F42" s="28" t="str">
        <f>IF(ISBLANK(Values!E41),"",IF(Values!J41, SUBSTITUTE(Values!$B$1, "{language}", Values!H41) &amp; " " &amp;Values!$B$3, SUBSTITUTE(Values!$B$2, "{language}", Values!$H41) &amp; " " &amp;Values!$B$3))</f>
        <v>replacement US non-backlit keyboard for Lenovo Thinkpad  X230s X240 X240S X240I X250 X260 X270</v>
      </c>
      <c r="G42" s="30" t="str">
        <f>IF(ISBLANK(Values!E41),"","TellusRem")</f>
        <v>TellusRem</v>
      </c>
      <c r="H42" s="2" t="str">
        <f>IF(ISBLANK(Values!E41),"",Values!$B$16)</f>
        <v>laptop-computer-replacement-parts</v>
      </c>
      <c r="I42" s="2" t="str">
        <f>IF(ISBLANK(Values!E41),"","4730574031")</f>
        <v>4730574031</v>
      </c>
      <c r="J42" s="32" t="str">
        <f>IF(ISBLANK(Values!E41),"",Values!F41 )</f>
        <v>Lenovo X240 - US regular</v>
      </c>
      <c r="K42" s="28">
        <f>IF(ISBLANK(Values!E41),"",IF(Values!J41, Values!$B$4, Values!$B$5))</f>
        <v>51.99</v>
      </c>
      <c r="L42" s="28">
        <f>IF(ISBLANK(Values!E41),"",Values!$B$18)</f>
        <v>5</v>
      </c>
      <c r="M42" s="28" t="str">
        <f>IF(ISBLANK(Values!E41),"",Values!$M41)</f>
        <v>https://download.lenovo.com/Images/Parts/04Y0938/04Y0938_A.jpg</v>
      </c>
      <c r="N42" s="28" t="str">
        <f>IF(ISBLANK(Values!$F41),"",Values!N41)</f>
        <v>https://download.lenovo.com/Images/Parts/04Y0938/04Y0938_B.jpg</v>
      </c>
      <c r="O42" s="28" t="str">
        <f>IF(ISBLANK(Values!$F41),"",Values!O41)</f>
        <v>https://download.lenovo.com/Images/Parts/04Y0938/04Y0938_details.jpg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Child</v>
      </c>
      <c r="X42" s="30" t="str">
        <f>IF(ISBLANK(Values!E41),"",Values!$B$13)</f>
        <v>Lenovo X240 parent</v>
      </c>
      <c r="Y42" s="32" t="str">
        <f>IF(ISBLANK(Values!E41),"","Size-Color")</f>
        <v>Size-Color</v>
      </c>
      <c r="Z42" s="30" t="str">
        <f>IF(ISBLANK(Values!E41),"","variation")</f>
        <v>variation</v>
      </c>
      <c r="AA42" s="2" t="str">
        <f>IF(ISBLANK(Values!E41),"",Values!$B$20)</f>
        <v>Update</v>
      </c>
      <c r="AB42" s="2"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5"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US NO backlit.</v>
      </c>
      <c r="AM42" s="2"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8" t="str">
        <f>IF(ISBLANK(Values!E41),"",Values!H41)</f>
        <v>US</v>
      </c>
      <c r="AV42" s="2" t="str">
        <f>IF(ISBLANK(Values!E41),"",IF(Values!J41,"Backlit", "Non-Backlit"))</f>
        <v>Non-Backlit</v>
      </c>
      <c r="BE42" s="2" t="str">
        <f>IF(ISBLANK(Values!E41),"","Professional Audience")</f>
        <v>Professional Audience</v>
      </c>
      <c r="BF42" s="2" t="str">
        <f>IF(ISBLANK(Values!E41),"","Consumer Audience")</f>
        <v>Consumer Audience</v>
      </c>
      <c r="BG42" s="2" t="str">
        <f>IF(ISBLANK(Values!E41),"","Adults")</f>
        <v>Adults</v>
      </c>
      <c r="BH42" s="2"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2" t="str">
        <f>IF(ISBLANK(Values!E41),"",Values!$B$7)</f>
        <v>41</v>
      </c>
      <c r="CQ42" s="2" t="str">
        <f>IF(ISBLANK(Values!E41),"",Values!$B$8)</f>
        <v>17</v>
      </c>
      <c r="CR42" s="2"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 t="str">
        <f>IF(ISBLANK(Values!E41),"","Parts")</f>
        <v>Parts</v>
      </c>
      <c r="DP42" s="2" t="str">
        <f>IF(ISBLANK(Values!E41),"",Values!$B$31)</f>
        <v>6 month warranty after the delivery date. In case of any malfunction of the keyboard a new unit or a spare part for the keyboard of the product will be sent. In case of shortage of stock a full refund is issued.</v>
      </c>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2" t="str">
        <f>IF(ISBLANK(Values!E41),"","New")</f>
        <v>New</v>
      </c>
      <c r="FE42" s="2" t="str">
        <f>IF(ISBLANK(Values!E41),"","3")</f>
        <v>3</v>
      </c>
      <c r="FH42" s="2" t="str">
        <f>IF(ISBLANK(Values!E41),"","FALSE")</f>
        <v>FALSE</v>
      </c>
      <c r="FI42" s="2" t="str">
        <f>IF(ISBLANK(Values!E41),"","FALSE")</f>
        <v>FALSE</v>
      </c>
      <c r="FJ42" s="2" t="str">
        <f>IF(ISBLANK(Values!E41),"","FALSE")</f>
        <v>FALSE</v>
      </c>
      <c r="FM42" s="2" t="str">
        <f>IF(ISBLANK(Values!E41),"","1")</f>
        <v>1</v>
      </c>
      <c r="FO42" s="28">
        <f>IF(ISBLANK(Values!E41),"",IF(Values!J41, Values!$B$4, Values!$B$5))</f>
        <v>51.99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c r="GK42" s="62">
        <f>K42</f>
        <v>51.99</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3"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2" priority="8">
      <formula>IF(LEN(A4)&gt;0,1,0)</formula>
    </cfRule>
    <cfRule type="expression" dxfId="521" priority="9">
      <formula>IF(VLOOKUP($A$3,#NAME?,MATCH($A4,#NAME?,0)+1,0)&gt;0,1,0)</formula>
    </cfRule>
    <cfRule type="expression" dxfId="520" priority="12">
      <formula>AND(IF(IFERROR(VLOOKUP($A$3,#NAME?,MATCH($A4,#NAME?,0)+1,0),0)&gt;0,0,1),IF(IFERROR(VLOOKUP($A$3,#NAME?,MATCH($A4,#NAME?,0)+1,0),0)&gt;0,0,1),IF(IFERROR(VLOOKUP($A$3,#NAME?,MATCH($A4,#NAME?,0)+1,0),0)&gt;0,0,1),IF(IFERROR(MATCH($A4,#NAME?,0),0)&gt;0,1,0))</formula>
    </cfRule>
  </conditionalFormatting>
  <conditionalFormatting sqref="B4">
    <cfRule type="expression" dxfId="519" priority="994">
      <formula>AND(IF(IFERROR(VLOOKUP($B$3,#NAME?,MATCH($A4,#NAME?,0)+1,0),0)&gt;0,0,1),IF(IFERROR(VLOOKUP($B$3,#NAME?,MATCH($A4,#NAME?,0)+1,0),0)&gt;0,0,1),IF(IFERROR(VLOOKUP($B$3,#NAME?,MATCH($A4,#NAME?,0)+1,0),0)&gt;0,0,1),IF(IFERROR(MATCH($A4,#NAME?,0),0)&gt;0,1,0))</formula>
    </cfRule>
    <cfRule type="expression" dxfId="518" priority="990">
      <formula>IF(LEN(B4)&gt;0,1,0)</formula>
    </cfRule>
    <cfRule type="expression" dxfId="517" priority="991">
      <formula>IF(VLOOKUP($B$3,#NAME?,MATCH($A4,#NAME?,0)+1,0)&gt;0,1,0)</formula>
    </cfRule>
  </conditionalFormatting>
  <conditionalFormatting sqref="B5:B1048576">
    <cfRule type="expression" dxfId="516" priority="13">
      <formula>IF(LEN(B4)&gt;0,1,0)</formula>
    </cfRule>
    <cfRule type="expression" dxfId="515" priority="14">
      <formula>IF(VLOOKUP($B$3,#NAME?,MATCH($A4,#NAME?,0)+1,0)&gt;0,1,0)</formula>
    </cfRule>
    <cfRule type="expression" dxfId="514" priority="17">
      <formula>AND(IF(IFERROR(VLOOKUP($B$3,#NAME?,MATCH($A4,#NAME?,0)+1,0),0)&gt;0,0,1),IF(IFERROR(VLOOKUP($B$3,#NAME?,MATCH($A4,#NAME?,0)+1,0),0)&gt;0,0,1),IF(IFERROR(VLOOKUP($B$3,#NAME?,MATCH($A4,#NAME?,0)+1,0),0)&gt;0,0,1),IF(IFERROR(MATCH($A4,#NAME?,0),0)&gt;0,1,0))</formula>
    </cfRule>
  </conditionalFormatting>
  <conditionalFormatting sqref="C4:C204">
    <cfRule type="expression" dxfId="513" priority="996">
      <formula>IF(VLOOKUP($C$3,#NAME?,MATCH($A4,#NAME?,0)+1,0)&gt;0,1,0)</formula>
    </cfRule>
    <cfRule type="expression" dxfId="512" priority="999">
      <formula>AND(IF(IFERROR(VLOOKUP($C$3,#NAME?,MATCH($A4,#NAME?,0)+1,0),0)&gt;0,0,1),IF(IFERROR(VLOOKUP($C$3,#NAME?,MATCH($A4,#NAME?,0)+1,0),0)&gt;0,0,1),IF(IFERROR(VLOOKUP($C$3,#NAME?,MATCH($A4,#NAME?,0)+1,0),0)&gt;0,0,1),IF(IFERROR(MATCH($A4,#NAME?,0),0)&gt;0,1,0))</formula>
    </cfRule>
    <cfRule type="expression" dxfId="511" priority="995">
      <formula>IF(LEN(C4)&gt;0,1,0)</formula>
    </cfRule>
  </conditionalFormatting>
  <conditionalFormatting sqref="C5:C1048576">
    <cfRule type="expression" dxfId="510" priority="22">
      <formula>AND(IF(IFERROR(VLOOKUP($C$3,#NAME?,MATCH($A5,#NAME?,0)+1,0),0)&gt;0,0,1),IF(IFERROR(VLOOKUP($C$3,#NAME?,MATCH($A5,#NAME?,0)+1,0),0)&gt;0,0,1),IF(IFERROR(VLOOKUP($C$3,#NAME?,MATCH($A5,#NAME?,0)+1,0),0)&gt;0,0,1),IF(IFERROR(MATCH($A5,#NAME?,0),0)&gt;0,1,0))</formula>
    </cfRule>
    <cfRule type="expression" dxfId="509" priority="18">
      <formula>IF(LEN(C5)&gt;0,1,0)</formula>
    </cfRule>
    <cfRule type="expression" dxfId="508" priority="19">
      <formula>IF(VLOOKUP($C$3,#NAME?,MATCH($A5,#NAME?,0)+1,0)&gt;0,1,0)</formula>
    </cfRule>
  </conditionalFormatting>
  <conditionalFormatting sqref="D4:D1048576">
    <cfRule type="expression" dxfId="507" priority="27">
      <formula>AND(IF(IFERROR(VLOOKUP($D$3,#NAME?,MATCH($A4,#NAME?,0)+1,0),0)&gt;0,0,1),IF(IFERROR(VLOOKUP($D$3,#NAME?,MATCH($A4,#NAME?,0)+1,0),0)&gt;0,0,1),IF(IFERROR(VLOOKUP($D$3,#NAME?,MATCH($A4,#NAME?,0)+1,0),0)&gt;0,0,1),IF(IFERROR(MATCH($A4,#NAME?,0),0)&gt;0,1,0))</formula>
    </cfRule>
    <cfRule type="expression" dxfId="506" priority="24">
      <formula>IF(VLOOKUP($D$3,#NAME?,MATCH($A4,#NAME?,0)+1,0)&gt;0,1,0)</formula>
    </cfRule>
  </conditionalFormatting>
  <conditionalFormatting sqref="D4:E1048576">
    <cfRule type="expression" dxfId="505" priority="23">
      <formula>IF(LEN(D4)&gt;0,1,0)</formula>
    </cfRule>
  </conditionalFormatting>
  <conditionalFormatting sqref="E4:E1048576">
    <cfRule type="expression" dxfId="504" priority="32">
      <formula>AND(IF(IFERROR(VLOOKUP($E$3,#NAME?,MATCH($A4,#NAME?,0)+1,0),0)&gt;0,0,1),IF(IFERROR(VLOOKUP($E$3,#NAME?,MATCH($A4,#NAME?,0)+1,0),0)&gt;0,0,1),IF(IFERROR(VLOOKUP($E$3,#NAME?,MATCH($A4,#NAME?,0)+1,0),0)&gt;0,0,1),IF(IFERROR(MATCH($A4,#NAME?,0),0)&gt;0,1,0))</formula>
    </cfRule>
    <cfRule type="expression" dxfId="503" priority="29">
      <formula>IF(VLOOKUP($E$3,#NAME?,MATCH($A4,#NAME?,0)+1,0)&gt;0,1,0)</formula>
    </cfRule>
  </conditionalFormatting>
  <conditionalFormatting sqref="F4:F243">
    <cfRule type="expression" dxfId="502" priority="1010">
      <formula>IF(LEN(F4)&gt;0,1,0)</formula>
    </cfRule>
    <cfRule type="expression" dxfId="501" priority="1011">
      <formula>IF(VLOOKUP($F$3,#NAME?,MATCH($A4,#NAME?,0)+1,0)&gt;0,1,0)</formula>
    </cfRule>
    <cfRule type="expression" dxfId="500"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9" priority="34">
      <formula>IF(VLOOKUP($F$3,#NAME?,MATCH($A5,#NAME?,0)+1,0)&gt;0,1,0)</formula>
    </cfRule>
    <cfRule type="expression" dxfId="498" priority="37">
      <formula>AND(IF(IFERROR(VLOOKUP($F$3,#NAME?,MATCH($A5,#NAME?,0)+1,0),0)&gt;0,0,1),IF(IFERROR(VLOOKUP($F$3,#NAME?,MATCH($A5,#NAME?,0)+1,0),0)&gt;0,0,1),IF(IFERROR(VLOOKUP($F$3,#NAME?,MATCH($A5,#NAME?,0)+1,0),0)&gt;0,0,1),IF(IFERROR(MATCH($A5,#NAME?,0),0)&gt;0,1,0))</formula>
    </cfRule>
    <cfRule type="expression" dxfId="497" priority="33">
      <formula>IF(LEN(F5)&gt;0,1,0)</formula>
    </cfRule>
  </conditionalFormatting>
  <conditionalFormatting sqref="G4:G23">
    <cfRule type="expression" dxfId="496" priority="1015">
      <formula>IF(LEN(G4)&gt;0,1,0)</formula>
    </cfRule>
    <cfRule type="expression" dxfId="495" priority="1016">
      <formula>IF(VLOOKUP($G$3,#NAME?,MATCH($A4,#NAME?,0)+1,0)&gt;0,1,0)</formula>
    </cfRule>
    <cfRule type="expression" dxfId="494"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493" priority="42">
      <formula>AND(IF(IFERROR(VLOOKUP($G$3,#NAME?,MATCH($A5,#NAME?,0)+1,0),0)&gt;0,0,1),IF(IFERROR(VLOOKUP($G$3,#NAME?,MATCH($A5,#NAME?,0)+1,0),0)&gt;0,0,1),IF(IFERROR(VLOOKUP($G$3,#NAME?,MATCH($A5,#NAME?,0)+1,0),0)&gt;0,0,1),IF(IFERROR(MATCH($A5,#NAME?,0),0)&gt;0,1,0))</formula>
    </cfRule>
    <cfRule type="expression" dxfId="492" priority="39">
      <formula>IF(VLOOKUP($G$3,#NAME?,MATCH($A5,#NAME?,0)+1,0)&gt;0,1,0)</formula>
    </cfRule>
    <cfRule type="expression" dxfId="491" priority="38">
      <formula>IF(LEN(G5)&gt;0,1,0)</formula>
    </cfRule>
  </conditionalFormatting>
  <conditionalFormatting sqref="G25:G204">
    <cfRule type="expression" dxfId="490" priority="1021">
      <formula>IF(VLOOKUP($G$3,#NAME?,MATCH($A25,#NAME?,0)+1,0)&gt;0,1,0)</formula>
    </cfRule>
    <cfRule type="expression" dxfId="489" priority="1020">
      <formula>IF(LEN(G25)&gt;0,1,0)</formula>
    </cfRule>
    <cfRule type="expression" dxfId="488"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62">
      <formula>AND(IF(IFERROR(VLOOKUP($L$3,#NAME?,MATCH($A5,#NAME?,0)+1,0),0)&gt;0,0,1),IF(IFERROR(VLOOKUP($L$3,#NAME?,MATCH($A5,#NAME?,0)+1,0),0)&gt;0,0,1),IF(IFERROR(VLOOKUP($L$3,#NAME?,MATCH($A5,#NAME?,0)+1,0),0)&gt;0,0,1),IF(IFERROR(MATCH($A5,#NAME?,0),0)&gt;0,1,0))</formula>
    </cfRule>
    <cfRule type="expression" dxfId="476" priority="58">
      <formula>IF(LEN(L6)&gt;0,1,0)</formula>
    </cfRule>
    <cfRule type="expression" dxfId="475" priority="59">
      <formula>IF(VLOOKUP($L$3,#NAME?,MATCH($A5,#NAME?,0)+1,0)&gt;0,1,0)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7">
      <formula>AND(IF(IFERROR(VLOOKUP($W$3,#NAME?,MATCH($A5,#NAME?,0)+1,0),0)&gt;0,0,1),IF(IFERROR(VLOOKUP($W$3,#NAME?,MATCH($A5,#NAME?,0)+1,0),0)&gt;0,0,1),IF(IFERROR(VLOOKUP($W$3,#NAME?,MATCH($A5,#NAME?,0)+1,0),0)&gt;0,0,1),IF(IFERROR(MATCH($A5,#NAME?,0),0)&gt;0,1,0))</formula>
    </cfRule>
    <cfRule type="expression" dxfId="444" priority="114">
      <formula>IF(VLOOKUP($W$3,#NAME?,MATCH($A5,#NAME?,0)+1,0)&gt;0,1,0)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22">
      <formula>AND(IF(IFERROR(VLOOKUP($X$3,#NAME?,MATCH($A5,#NAME?,0)+1,0),0)&gt;0,0,1),IF(IFERROR(VLOOKUP($X$3,#NAME?,MATCH($A5,#NAME?,0)+1,0),0)&gt;0,0,1),IF(IFERROR(VLOOKUP($X$3,#NAME?,MATCH($A5,#NAME?,0)+1,0),0)&gt;0,0,1),IF(IFERROR(MATCH($A5,#NAME?,0),0)&gt;0,1,0))</formula>
    </cfRule>
    <cfRule type="expression" dxfId="436" priority="119">
      <formula>IF(VLOOKUP($X$3,#NAME?,MATCH($A5,#NAME?,0)+1,0)&gt;0,1,0)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0">
      <formula>IF(LEN(Z4)&gt;0,1,0)</formula>
    </cfRule>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3">
      <formula>IF(LEN(AA4)&gt;0,1,0)</formula>
    </cfRule>
    <cfRule type="expression" dxfId="427" priority="134">
      <formula>IF(VLOOKUP($AA$3,#NAME?,MATCH($A4,#NAME?,0)+1,0)&gt;0,1,0)</formula>
    </cfRule>
    <cfRule type="expression" dxfId="426"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6">
      <formula>IF(VLOOKUP($AC$3,#NAME?,MATCH(#REF!,#NAME?,0)+1,0)&gt;0,1,0)</formula>
    </cfRule>
    <cfRule type="expression" dxfId="420" priority="143">
      <formula>IF(LEN(#REF!)&gt;0,1,0)</formula>
    </cfRule>
    <cfRule type="expression" dxfId="419" priority="145">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4">
      <formula>IF(VLOOKUP($AE$3,#NAME?,MATCH($A4,#NAME?,0)+1,0)&gt;0,1,0)</formula>
    </cfRule>
    <cfRule type="expression" dxfId="413"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7">
      <formula>AND(IF(IFERROR(VLOOKUP($AG$3,#NAME?,MATCH($A4,#NAME?,0)+1,0),0)&gt;0,0,1),IF(IFERROR(VLOOKUP($AG$3,#NAME?,MATCH($A4,#NAME?,0)+1,0),0)&gt;0,0,1),IF(IFERROR(VLOOKUP($AG$3,#NAME?,MATCH($A4,#NAME?,0)+1,0),0)&gt;0,0,1),IF(IFERROR(MATCH($A4,#NAME?,0),0)&gt;0,1,0))</formula>
    </cfRule>
    <cfRule type="expression" dxfId="409" priority="164">
      <formula>IF(VLOOKUP($AG$3,#NAME?,MATCH($A4,#NAME?,0)+1,0)&gt;0,1,0)</formula>
    </cfRule>
  </conditionalFormatting>
  <conditionalFormatting sqref="AH4:AH1048576">
    <cfRule type="expression" dxfId="408" priority="172">
      <formula>AND(IF(IFERROR(VLOOKUP($AH$3,#NAME?,MATCH($A4,#NAME?,0)+1,0),0)&gt;0,0,1),IF(IFERROR(VLOOKUP($AH$3,#NAME?,MATCH($A4,#NAME?,0)+1,0),0)&gt;0,0,1),IF(IFERROR(VLOOKUP($AH$3,#NAME?,MATCH($A4,#NAME?,0)+1,0),0)&gt;0,0,1),IF(IFERROR(MATCH($A4,#NAME?,0),0)&gt;0,1,0))</formula>
    </cfRule>
    <cfRule type="expression" dxfId="407" priority="169">
      <formula>IF(VLOOKUP($AH$3,#NAME?,MATCH($A4,#NAME?,0)+1,0)&gt;0,1,0)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78">
      <formula>IF(LEN(AJ4)&gt;0,1,0)</formula>
    </cfRule>
    <cfRule type="expression" dxfId="403" priority="179">
      <formula>IF(VLOOKUP($AJ$3,#NAME?,MATCH($A4,#NAME?,0)+1,0)&gt;0,1,0)</formula>
    </cfRule>
    <cfRule type="expression" dxfId="40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89">
      <formula>IF(VLOOKUP($AL$3,#NAME?,MATCH($A4,#NAME?,0)+1,0)&gt;0,1,0)</formula>
    </cfRule>
    <cfRule type="expression" dxfId="3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6" priority="197">
      <formula>AND(IF(IFERROR(VLOOKUP($AM$3,#NAME?,MATCH($A4,#NAME?,0)+1,0),0)&gt;0,0,1),IF(IFERROR(VLOOKUP($AM$3,#NAME?,MATCH($A4,#NAME?,0)+1,0),0)&gt;0,0,1),IF(IFERROR(VLOOKUP($AM$3,#NAME?,MATCH($A4,#NAME?,0)+1,0),0)&gt;0,0,1),IF(IFERROR(MATCH($A4,#NAME?,0),0)&gt;0,1,0))</formula>
    </cfRule>
    <cfRule type="expression" dxfId="395" priority="194">
      <formula>IF(VLOOKUP($AM$3,#NAME?,MATCH($A4,#NAME?,0)+1,0)&gt;0,1,0)</formula>
    </cfRule>
  </conditionalFormatting>
  <conditionalFormatting sqref="AN4:AN1048576">
    <cfRule type="expression" dxfId="394" priority="199">
      <formula>IF(VLOOKUP($AN$3,#NAME?,MATCH($A4,#NAME?,0)+1,0)&gt;0,1,0)</formula>
    </cfRule>
    <cfRule type="expression" dxfId="393"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12">
      <formula>AND(IF(IFERROR(VLOOKUP($AP$3,#NAME?,MATCH($A4,#NAME?,0)+1,0),0)&gt;0,0,1),IF(IFERROR(VLOOKUP($AP$3,#NAME?,MATCH($A4,#NAME?,0)+1,0),0)&gt;0,0,1),IF(IFERROR(VLOOKUP($AP$3,#NAME?,MATCH($A4,#NAME?,0)+1,0),0)&gt;0,0,1),IF(IFERROR(MATCH($A4,#NAME?,0),0)&gt;0,1,0))</formula>
    </cfRule>
    <cfRule type="expression" dxfId="389" priority="209">
      <formula>IF(VLOOKUP($AP$3,#NAME?,MATCH($A4,#NAME?,0)+1,0)&gt;0,1,0)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19">
      <formula>IF(VLOOKUP($AR$3,#NAME?,MATCH($A4,#NAME?,0)+1,0)&gt;0,1,0)</formula>
    </cfRule>
    <cfRule type="expression" dxfId="385"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84" priority="224">
      <formula>IF(VLOOKUP($AS$3,#NAME?,MATCH($A4,#NAME?,0)+1,0)&gt;0,1,0)</formula>
    </cfRule>
    <cfRule type="expression" dxfId="383"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82" priority="232">
      <formula>AND(IF(IFERROR(VLOOKUP($AT$3,#NAME?,MATCH($A4,#NAME?,0)+1,0),0)&gt;0,0,1),IF(IFERROR(VLOOKUP($AT$3,#NAME?,MATCH($A4,#NAME?,0)+1,0),0)&gt;0,0,1),IF(IFERROR(VLOOKUP($AT$3,#NAME?,MATCH($A4,#NAME?,0)+1,0),0)&gt;0,0,1),IF(IFERROR(MATCH($A4,#NAME?,0),0)&gt;0,1,0))</formula>
    </cfRule>
    <cfRule type="expression" dxfId="381" priority="229">
      <formula>IF(VLOOKUP($AT$3,#NAME?,MATCH($A4,#NAME?,0)+1,0)&gt;0,1,0)</formula>
    </cfRule>
    <cfRule type="expression" dxfId="380" priority="228">
      <formula>IF(LEN(AT4)&gt;0,1,0)</formula>
    </cfRule>
  </conditionalFormatting>
  <conditionalFormatting sqref="AU4:AU1048576">
    <cfRule type="expression" dxfId="379" priority="233">
      <formula>IF(LEN(AU4)&gt;0,1,0)</formula>
    </cfRule>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7">
      <formula>AND(IF(IFERROR(VLOOKUP($AW$3,#NAME?,MATCH($A4,#NAME?,0)+1,0),0)&gt;0,0,1),IF(IFERROR(VLOOKUP($AW$3,#NAME?,MATCH($A4,#NAME?,0)+1,0),0)&gt;0,0,1),IF(IFERROR(VLOOKUP($AW$3,#NAME?,MATCH($A4,#NAME?,0)+1,0),0)&gt;0,0,1),IF(IFERROR(MATCH($A4,#NAME?,0),0)&gt;0,1,0))</formula>
    </cfRule>
    <cfRule type="expression" dxfId="372" priority="244">
      <formula>IF(VLOOKUP($AW$3,#NAME?,MATCH($A4,#NAME?,0)+1,0)&gt;0,1,0)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4">
      <formula>IF(VLOOKUP($BE$3,#NAME?,MATCH($A5,#NAME?,0)+1,0)&gt;0,1,0)</formula>
    </cfRule>
    <cfRule type="expression" dxfId="354"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53" priority="283">
      <formula>IF(LEN(BE5)&gt;0,1,0)</formula>
    </cfRule>
  </conditionalFormatting>
  <conditionalFormatting sqref="BF5:BF1048576">
    <cfRule type="expression" dxfId="352" priority="292">
      <formula>AND(IF(IFERROR(VLOOKUP($BF$3,#NAME?,MATCH($A5,#NAME?,0)+1,0),0)&gt;0,0,1),IF(IFERROR(VLOOKUP($BF$3,#NAME?,MATCH($A5,#NAME?,0)+1,0),0)&gt;0,0,1),IF(IFERROR(VLOOKUP($BF$3,#NAME?,MATCH($A5,#NAME?,0)+1,0),0)&gt;0,0,1),IF(IFERROR(MATCH($A5,#NAME?,0),0)&gt;0,1,0))</formula>
    </cfRule>
    <cfRule type="expression" dxfId="351" priority="289">
      <formula>IF(VLOOKUP($BF$3,#NAME?,MATCH($A5,#NAME?,0)+1,0)&gt;0,1,0)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7">
      <formula>AND(IF(IFERROR(VLOOKUP($BI$3,#NAME?,MATCH($A4,#NAME?,0)+1,0),0)&gt;0,0,1),IF(IFERROR(VLOOKUP($BI$3,#NAME?,MATCH($A4,#NAME?,0)+1,0),0)&gt;0,0,1),IF(IFERROR(VLOOKUP($BI$3,#NAME?,MATCH($A4,#NAME?,0)+1,0),0)&gt;0,0,1),IF(IFERROR(MATCH($A4,#NAME?,0),0)&gt;0,1,0))</formula>
    </cfRule>
    <cfRule type="expression" dxfId="345" priority="304">
      <formula>IF(VLOOKUP($BI$3,#NAME?,MATCH($A4,#NAME?,0)+1,0)&gt;0,1,0)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4">
      <formula>IF(VLOOKUP($BK$3,#NAME?,MATCH($A4,#NAME?,0)+1,0)&gt;0,1,0)</formula>
    </cfRule>
    <cfRule type="expression" dxfId="340"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7">
      <formula>AND(IF(IFERROR(VLOOKUP($BQ$3,#NAME?,MATCH($A4,#NAME?,0)+1,0),0)&gt;0,0,1),IF(IFERROR(VLOOKUP($BQ$3,#NAME?,MATCH($A4,#NAME?,0)+1,0),0)&gt;0,0,1),IF(IFERROR(VLOOKUP($BQ$3,#NAME?,MATCH($A4,#NAME?,0)+1,0),0)&gt;0,0,1),IF(IFERROR(MATCH($A4,#NAME?,0),0)&gt;0,1,0))</formula>
    </cfRule>
    <cfRule type="expression" dxfId="328" priority="344">
      <formula>IF(VLOOKUP($BQ$3,#NAME?,MATCH($A4,#NAME?,0)+1,0)&gt;0,1,0)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7">
      <formula>AND(IF(IFERROR(VLOOKUP($BW$3,#NAME?,MATCH($A4,#NAME?,0)+1,0),0)&gt;0,0,1),IF(IFERROR(VLOOKUP($BW$3,#NAME?,MATCH($A4,#NAME?,0)+1,0),0)&gt;0,0,1),IF(IFERROR(VLOOKUP($BW$3,#NAME?,MATCH($A4,#NAME?,0)+1,0),0)&gt;0,0,1),IF(IFERROR(MATCH($A4,#NAME?,0),0)&gt;0,1,0))</formula>
    </cfRule>
    <cfRule type="expression" dxfId="316" priority="374">
      <formula>IF(VLOOKUP($BW$3,#NAME?,MATCH($A4,#NAME?,0)+1,0)&gt;0,1,0)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59">
      <formula>IF(VLOOKUP($CN$3,#NAME?,MATCH($A4,#NAME?,0)+1,0)&gt;0,1,0)</formula>
    </cfRule>
    <cfRule type="expression" dxfId="282"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7">
      <formula>IF(LEN(DB4)&gt;0,1,0)</formula>
    </cfRule>
    <cfRule type="expression" dxfId="244" priority="531">
      <formula>AND(IF(IFERROR(VLOOKUP($DB$3,#NAME?,MATCH($A4,#NAME?,0)+1,0),0)&gt;0,0,1),IF(IFERROR(VLOOKUP($DB$3,#NAME?,MATCH($A4,#NAME?,0)+1,0),0)&gt;0,0,1),IF(IFERROR(VLOOKUP($DB$3,#NAME?,MATCH($A4,#NAME?,0)+1,0),0)&gt;0,0,1),IF(IFERROR(MATCH($A4,#NAME?,0),0)&gt;0,1,0))</formula>
    </cfRule>
    <cfRule type="expression" dxfId="243" priority="528">
      <formula>IF(VLOOKUP($DB$3,#NAME?,MATCH($A4,#NAME?,0)+1,0)&gt;0,1,0)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7">
      <formula>AND(IF(IFERROR(VLOOKUP($DC$3,#NAME?,MATCH($A4,#NAME?,0)+1,0),0)&gt;0,0,1),IF(IFERROR(VLOOKUP($DC$3,#NAME?,MATCH($A4,#NAME?,0)+1,0),0)&gt;0,0,1),IF(IFERROR(VLOOKUP($DC$3,#NAME?,MATCH($A4,#NAME?,0)+1,0),0)&gt;0,0,1),IF(IFERROR(MATCH($A4,#NAME?,0),0)&gt;0,1,0))</formula>
    </cfRule>
    <cfRule type="expression" dxfId="240" priority="533">
      <formula>IF(LEN(DC4)&gt;0,1,0)</formula>
    </cfRule>
    <cfRule type="expression" dxfId="23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34">
      <formula>IF(VLOOKUP($DC$3,#NAME?,MATCH($A4,#NAME?,0)+1,0)&gt;0,1,0)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46" priority="683">
      <formula>IF(LEN(EC4)&gt;0,1,0)</formula>
    </cfRule>
    <cfRule type="expression" dxfId="145" priority="682">
      <formula>AND(AND(OR(AND(OR(OR(NOT(CO4&lt;&gt;"DEFAULT"),CO4="")))),A4&lt;&gt;""))</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0">
      <formula>IF(VLOOKUP($EK$3,#NAME?,MATCH($A4,#NAME?,0)+1,0)&gt;0,1,0)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353</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1" t="s">
        <v>354</v>
      </c>
      <c r="F1" s="61"/>
      <c r="G1" s="61"/>
      <c r="H1" s="1"/>
      <c r="I1" s="1"/>
    </row>
    <row r="2" spans="1:22" ht="14" x14ac:dyDescent="0.15">
      <c r="A2" s="39" t="s">
        <v>355</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39" t="s">
        <v>356</v>
      </c>
      <c r="B3" s="58" t="s">
        <v>661</v>
      </c>
      <c r="C3" s="39" t="s">
        <v>357</v>
      </c>
      <c r="D3" s="39" t="s">
        <v>358</v>
      </c>
      <c r="E3" s="39" t="s">
        <v>359</v>
      </c>
      <c r="F3" s="39" t="s">
        <v>360</v>
      </c>
      <c r="G3" s="39" t="s">
        <v>361</v>
      </c>
      <c r="H3" s="39" t="s">
        <v>362</v>
      </c>
      <c r="I3" s="39" t="s">
        <v>363</v>
      </c>
      <c r="J3" s="39" t="s">
        <v>364</v>
      </c>
      <c r="K3" s="39" t="s">
        <v>365</v>
      </c>
      <c r="L3" s="39" t="s">
        <v>366</v>
      </c>
      <c r="M3" s="39" t="s">
        <v>367</v>
      </c>
      <c r="N3" s="39" t="s">
        <v>368</v>
      </c>
      <c r="O3" s="39" t="s">
        <v>369</v>
      </c>
      <c r="V3" t="s">
        <v>370</v>
      </c>
    </row>
    <row r="4" spans="1:22" ht="28" x14ac:dyDescent="0.15">
      <c r="A4" s="39" t="s">
        <v>371</v>
      </c>
      <c r="B4" s="41">
        <v>58.99</v>
      </c>
      <c r="C4" s="42" t="b">
        <f>FALSE()</f>
        <v>0</v>
      </c>
      <c r="D4" t="b">
        <f>TRUE()</f>
        <v>1</v>
      </c>
      <c r="E4" s="59">
        <v>5714401240204</v>
      </c>
      <c r="F4" s="38" t="s">
        <v>663</v>
      </c>
      <c r="G4" s="43" t="s">
        <v>372</v>
      </c>
      <c r="H4"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44" t="b">
        <f>TRUE()</f>
        <v>1</v>
      </c>
      <c r="J4" s="45" t="b">
        <f>TRUE()</f>
        <v>1</v>
      </c>
      <c r="K4" s="38" t="s">
        <v>627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41" si="3">IF(ISBLANK(K4),"",IF(L4, "https://raw.githubusercontent.com/PatrickVibild/TellusAmazonPictures/master/pictures/"&amp;K4&amp;"/4.jpg", ""))</f>
        <v>https://raw.githubusercontent.com/PatrickVibild/TellusAmazonPictures/master/pictures/Lenovo/X240/BL/DE/4.jpg</v>
      </c>
      <c r="Q4" t="str">
        <f t="shared" ref="Q4:Q40" si="4">IF(ISBLANK(K4),"",IF(L4, "https://raw.githubusercontent.com/PatrickVibild/TellusAmazonPictures/master/pictures/"&amp;K4&amp;"/5.jpg", ""))</f>
        <v>https://raw.githubusercontent.com/PatrickVibild/TellusAmazonPictures/master/pictures/Lenovo/X240/BL/DE/5.jpg</v>
      </c>
      <c r="R4" t="str">
        <f t="shared" ref="R4:R37"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3">
        <f>MATCH(G4,options!$D$1:$D$20,0)</f>
        <v>1</v>
      </c>
    </row>
    <row r="5" spans="1:22" ht="28" x14ac:dyDescent="0.15">
      <c r="A5" s="39" t="s">
        <v>373</v>
      </c>
      <c r="B5" s="41">
        <v>51.99</v>
      </c>
      <c r="C5" s="42" t="b">
        <f>FALSE()</f>
        <v>0</v>
      </c>
      <c r="D5" t="b">
        <f>TRUE()</f>
        <v>1</v>
      </c>
      <c r="E5" s="59">
        <v>5714401240020</v>
      </c>
      <c r="F5" s="38" t="s">
        <v>665</v>
      </c>
      <c r="G5" s="60" t="s">
        <v>374</v>
      </c>
      <c r="H5"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44" t="b">
        <f>TRUE()</f>
        <v>1</v>
      </c>
      <c r="J5" s="45" t="b">
        <f>TRUE()</f>
        <v>1</v>
      </c>
      <c r="K5" s="38" t="s">
        <v>628</v>
      </c>
      <c r="L5" s="46" t="b">
        <f>TRUE()</f>
        <v>1</v>
      </c>
      <c r="M5" s="47" t="str">
        <f t="shared" si="0"/>
        <v>https://raw.githubusercontent.com/PatrickVibild/TellusAmazonPictures/master/pictures/Lenovo/X240/BL/FR/1.jpg</v>
      </c>
      <c r="N5" s="47" t="str">
        <f t="shared" si="1"/>
        <v>https://raw.githubusercontent.com/PatrickVibild/TellusAmazonPictures/master/pictures/Lenovo/X240/BL/FR/2.jpg</v>
      </c>
      <c r="O5" s="48"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3">
        <f>MATCH(G5,options!$D$1:$D$20,0)</f>
        <v>2</v>
      </c>
    </row>
    <row r="6" spans="1:22" ht="28" x14ac:dyDescent="0.15">
      <c r="A6" s="39" t="s">
        <v>375</v>
      </c>
      <c r="B6" s="49" t="s">
        <v>376</v>
      </c>
      <c r="C6" s="42" t="b">
        <f>FALSE()</f>
        <v>0</v>
      </c>
      <c r="D6" t="b">
        <f>TRUE()</f>
        <v>1</v>
      </c>
      <c r="E6" s="59">
        <v>5714401240037</v>
      </c>
      <c r="F6" s="38" t="s">
        <v>664</v>
      </c>
      <c r="G6" s="60" t="s">
        <v>377</v>
      </c>
      <c r="H6"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44" t="b">
        <f>TRUE()</f>
        <v>1</v>
      </c>
      <c r="J6" s="45" t="b">
        <f>TRUE()</f>
        <v>1</v>
      </c>
      <c r="K6" s="38" t="s">
        <v>629</v>
      </c>
      <c r="L6" s="46" t="b">
        <f>TRUE()</f>
        <v>1</v>
      </c>
      <c r="M6" s="47" t="str">
        <f t="shared" ref="M6:M31" si="9">IF(ISBLANK(K6),"",IF(L6, "https://raw.githubusercontent.com/PatrickVibild/TellusAmazonPictures/master/pictures/"&amp;K6&amp;"/1.jpg","https://download.lenovo.com/Images/Parts/"&amp;K6&amp;"/"&amp;K6&amp;"_A.jpg"))</f>
        <v>https://raw.githubusercontent.com/PatrickVibild/TellusAmazonPictures/master/pictures/Lenovo/X240/BL/IT/1.jpg</v>
      </c>
      <c r="N6" s="47" t="str">
        <f t="shared" ref="N6:N31" si="10">IF(ISBLANK(K6),"",IF(L6, "https://raw.githubusercontent.com/PatrickVibild/TellusAmazonPictures/master/pictures/"&amp;K6&amp;"/2.jpg","https://download.lenovo.com/Images/Parts/"&amp;K6&amp;"/"&amp;K6&amp;"_B.jpg"))</f>
        <v>https://raw.githubusercontent.com/PatrickVibild/TellusAmazonPictures/master/pictures/Lenovo/X240/BL/IT/2.jpg</v>
      </c>
      <c r="O6" s="48" t="str">
        <f t="shared" ref="O6:O31" si="11">IF(ISBLANK(K6),"",IF(L6, "https://raw.githubusercontent.com/PatrickVibild/TellusAmazonPictures/master/pictures/"&amp;K6&amp;"/3.jpg","https://download.lenovo.com/Images/Parts/"&amp;K6&amp;"/"&amp;K6&amp;"_details.jpg"))</f>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3">
        <f>MATCH(G6,options!$D$1:$D$20,0)</f>
        <v>3</v>
      </c>
    </row>
    <row r="7" spans="1:22" ht="28" x14ac:dyDescent="0.15">
      <c r="A7" s="39" t="s">
        <v>378</v>
      </c>
      <c r="B7" s="50" t="str">
        <f>IF(B6=options!C1,"41","41")</f>
        <v>41</v>
      </c>
      <c r="C7" s="42" t="b">
        <f>FALSE()</f>
        <v>0</v>
      </c>
      <c r="D7" t="b">
        <f>TRUE()</f>
        <v>1</v>
      </c>
      <c r="E7" s="59">
        <v>5714401240044</v>
      </c>
      <c r="F7" s="38" t="s">
        <v>592</v>
      </c>
      <c r="G7" s="60" t="s">
        <v>379</v>
      </c>
      <c r="H7"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44" t="b">
        <f>TRUE()</f>
        <v>1</v>
      </c>
      <c r="J7" s="45" t="b">
        <f>TRUE()</f>
        <v>1</v>
      </c>
      <c r="K7" s="38" t="s">
        <v>630</v>
      </c>
      <c r="L7" s="46" t="b">
        <f>TRUE()</f>
        <v>1</v>
      </c>
      <c r="M7" s="47" t="str">
        <f t="shared" si="9"/>
        <v>https://raw.githubusercontent.com/PatrickVibild/TellusAmazonPictures/master/pictures/Lenovo/X240/BL/ES/1.jpg</v>
      </c>
      <c r="N7" s="47" t="str">
        <f t="shared" si="10"/>
        <v>https://raw.githubusercontent.com/PatrickVibild/TellusAmazonPictures/master/pictures/Lenovo/X240/BL/ES/2.jpg</v>
      </c>
      <c r="O7" s="48" t="str">
        <f t="shared" si="11"/>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3">
        <f>MATCH(G7,options!$D$1:$D$20,0)</f>
        <v>4</v>
      </c>
    </row>
    <row r="8" spans="1:22" ht="28" x14ac:dyDescent="0.15">
      <c r="A8" s="39" t="s">
        <v>380</v>
      </c>
      <c r="B8" s="50" t="str">
        <f>IF(B6=options!C1,"17","17")</f>
        <v>17</v>
      </c>
      <c r="C8" s="42" t="b">
        <f>FALSE()</f>
        <v>0</v>
      </c>
      <c r="D8" t="b">
        <f>TRUE()</f>
        <v>1</v>
      </c>
      <c r="E8" s="59">
        <v>5714401240051</v>
      </c>
      <c r="F8" s="38" t="s">
        <v>593</v>
      </c>
      <c r="G8" s="60" t="s">
        <v>381</v>
      </c>
      <c r="H8"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44" t="b">
        <f>TRUE()</f>
        <v>1</v>
      </c>
      <c r="J8" s="45" t="b">
        <f>TRUE()</f>
        <v>1</v>
      </c>
      <c r="K8" s="38" t="s">
        <v>631</v>
      </c>
      <c r="L8" s="46" t="b">
        <f>TRUE()</f>
        <v>1</v>
      </c>
      <c r="M8" s="47" t="str">
        <f t="shared" si="9"/>
        <v>https://raw.githubusercontent.com/PatrickVibild/TellusAmazonPictures/master/pictures/Lenovo/X240/BL/UK/1.jpg</v>
      </c>
      <c r="N8" s="47" t="str">
        <f t="shared" si="10"/>
        <v>https://raw.githubusercontent.com/PatrickVibild/TellusAmazonPictures/master/pictures/Lenovo/X240/BL/UK/2.jpg</v>
      </c>
      <c r="O8" s="48" t="str">
        <f t="shared" si="11"/>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3">
        <f>MATCH(G8,options!$D$1:$D$20,0)</f>
        <v>5</v>
      </c>
    </row>
    <row r="9" spans="1:22" ht="14" x14ac:dyDescent="0.15">
      <c r="A9" s="39" t="s">
        <v>382</v>
      </c>
      <c r="B9" s="50" t="str">
        <f>IF(B6=options!C1,"5","5")</f>
        <v>5</v>
      </c>
      <c r="C9" t="b">
        <f>FALSE()</f>
        <v>0</v>
      </c>
      <c r="D9" t="b">
        <f>FALSE()</f>
        <v>0</v>
      </c>
      <c r="E9" s="59">
        <v>5714401240068</v>
      </c>
      <c r="F9" s="38" t="s">
        <v>594</v>
      </c>
      <c r="G9" s="60" t="s">
        <v>383</v>
      </c>
      <c r="H9"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44" t="b">
        <f>TRUE()</f>
        <v>1</v>
      </c>
      <c r="J9" s="45" t="b">
        <f>TRUE()</f>
        <v>1</v>
      </c>
      <c r="K9" s="38" t="s">
        <v>632</v>
      </c>
      <c r="L9" s="46" t="b">
        <f>FALSE()</f>
        <v>0</v>
      </c>
      <c r="M9" s="47" t="str">
        <f t="shared" si="9"/>
        <v>https://download.lenovo.com/Images/Parts/01AX355/01AX355_A.jpg</v>
      </c>
      <c r="N9" s="47" t="str">
        <f t="shared" si="10"/>
        <v>https://download.lenovo.com/Images/Parts/01AX355/01AX355_B.jpg</v>
      </c>
      <c r="O9" s="48" t="str">
        <f t="shared" si="11"/>
        <v>https://download.lenovo.com/Images/Parts/01AX355/01AX355_details.jpg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384</v>
      </c>
      <c r="B10" s="51"/>
      <c r="C10" s="42" t="b">
        <f>FALSE()</f>
        <v>0</v>
      </c>
      <c r="D10" s="42" t="b">
        <f>TRUE()</f>
        <v>1</v>
      </c>
      <c r="E10" s="59">
        <v>5714401240075</v>
      </c>
      <c r="F10" s="38" t="s">
        <v>595</v>
      </c>
      <c r="G10" s="60" t="s">
        <v>385</v>
      </c>
      <c r="H10"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44" t="b">
        <f>TRUE()</f>
        <v>1</v>
      </c>
      <c r="J10" s="45" t="b">
        <f>TRUE()</f>
        <v>1</v>
      </c>
      <c r="K10" s="38" t="s">
        <v>633</v>
      </c>
      <c r="L10" s="46" t="b">
        <f>FALSE()</f>
        <v>0</v>
      </c>
      <c r="M10" s="47" t="str">
        <f t="shared" si="9"/>
        <v>https://download.lenovo.com/Images/Parts/04Y0906/04Y0906_A.jpg</v>
      </c>
      <c r="N10" s="47" t="str">
        <f t="shared" si="10"/>
        <v>https://download.lenovo.com/Images/Parts/04Y0906/04Y0906_B.jpg</v>
      </c>
      <c r="O10" s="48" t="str">
        <f t="shared" si="11"/>
        <v>https://download.lenovo.com/Images/Parts/04Y0906/04Y0906_details.jpg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9" t="s">
        <v>386</v>
      </c>
      <c r="B11" s="41">
        <v>150</v>
      </c>
      <c r="C11" s="42" t="b">
        <f>FALSE()</f>
        <v>0</v>
      </c>
      <c r="D11" s="42" t="b">
        <f>FALSE()</f>
        <v>0</v>
      </c>
      <c r="E11" s="59">
        <v>5714401240082</v>
      </c>
      <c r="F11" s="38" t="s">
        <v>596</v>
      </c>
      <c r="G11" s="60" t="s">
        <v>387</v>
      </c>
      <c r="H11"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44" t="b">
        <f>TRUE()</f>
        <v>1</v>
      </c>
      <c r="J11" s="45" t="b">
        <f>TRUE()</f>
        <v>1</v>
      </c>
      <c r="K11" s="38" t="s">
        <v>634</v>
      </c>
      <c r="L11" s="46" t="b">
        <f>FALSE()</f>
        <v>0</v>
      </c>
      <c r="M11" s="47" t="str">
        <f t="shared" si="9"/>
        <v>https://download.lenovo.com/Images/Parts/04X0222/04X0222_A.jpg</v>
      </c>
      <c r="N11" s="47" t="str">
        <f t="shared" si="10"/>
        <v>https://download.lenovo.com/Images/Parts/04X0222/04X0222_B.jpg</v>
      </c>
      <c r="O11" s="48" t="str">
        <f t="shared" si="11"/>
        <v>https://download.lenovo.com/Images/Parts/04X0222/04X0222_details.jpg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59">
        <v>5714401240099</v>
      </c>
      <c r="F12" s="38" t="s">
        <v>597</v>
      </c>
      <c r="G12" s="60" t="s">
        <v>388</v>
      </c>
      <c r="H1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44" t="b">
        <f>TRUE()</f>
        <v>1</v>
      </c>
      <c r="J12" s="45" t="b">
        <f>TRUE()</f>
        <v>1</v>
      </c>
      <c r="K12" s="38" t="s">
        <v>635</v>
      </c>
      <c r="L12" s="46" t="b">
        <f>FALSE()</f>
        <v>0</v>
      </c>
      <c r="M12" s="47" t="str">
        <f t="shared" si="9"/>
        <v>https://download.lenovo.com/Images/Parts/01AV508/01AV508_A.jpg</v>
      </c>
      <c r="N12" s="47" t="str">
        <f t="shared" si="10"/>
        <v>https://download.lenovo.com/Images/Parts/01AV508/01AV508_B.jpg</v>
      </c>
      <c r="O12" s="48" t="str">
        <f t="shared" si="11"/>
        <v>https://download.lenovo.com/Images/Parts/01AV508/01AV508_details.jpg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9" t="s">
        <v>389</v>
      </c>
      <c r="B13" s="38" t="s">
        <v>662</v>
      </c>
      <c r="C13" s="42" t="b">
        <f>FALSE()</f>
        <v>0</v>
      </c>
      <c r="D13" s="42" t="b">
        <f>FALSE()</f>
        <v>0</v>
      </c>
      <c r="E13" s="59">
        <v>5714401240105</v>
      </c>
      <c r="F13" s="38" t="s">
        <v>598</v>
      </c>
      <c r="G13" s="60" t="s">
        <v>390</v>
      </c>
      <c r="H13"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44" t="b">
        <f>TRUE()</f>
        <v>1</v>
      </c>
      <c r="J13" s="45" t="b">
        <f>TRUE()</f>
        <v>1</v>
      </c>
      <c r="K13" s="38" t="s">
        <v>636</v>
      </c>
      <c r="L13" s="46" t="b">
        <f>FALSE()</f>
        <v>0</v>
      </c>
      <c r="M13" s="47" t="str">
        <f t="shared" si="9"/>
        <v>https://download.lenovo.com/Images/Parts/04X0224/04X0224_A.jpg</v>
      </c>
      <c r="N13" s="47" t="str">
        <f t="shared" si="10"/>
        <v>https://download.lenovo.com/Images/Parts/04X0224/04X0224_B.jpg</v>
      </c>
      <c r="O13" s="48" t="str">
        <f t="shared" si="11"/>
        <v>https://download.lenovo.com/Images/Parts/04X0224/04X0224_details.jpg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9" t="s">
        <v>391</v>
      </c>
      <c r="B14" s="59">
        <v>5714401240990</v>
      </c>
      <c r="C14" s="42" t="b">
        <f>FALSE()</f>
        <v>0</v>
      </c>
      <c r="D14" s="42" t="b">
        <f>FALSE()</f>
        <v>0</v>
      </c>
      <c r="E14" s="59">
        <v>5714401240112</v>
      </c>
      <c r="F14" s="38" t="s">
        <v>599</v>
      </c>
      <c r="G14" s="60" t="s">
        <v>392</v>
      </c>
      <c r="H14"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44" t="b">
        <f>TRUE()</f>
        <v>1</v>
      </c>
      <c r="J14" s="45" t="b">
        <f>TRUE()</f>
        <v>1</v>
      </c>
      <c r="K14" s="38" t="s">
        <v>637</v>
      </c>
      <c r="L14" s="46" t="b">
        <f>FALSE()</f>
        <v>0</v>
      </c>
      <c r="M14" s="47" t="str">
        <f t="shared" si="9"/>
        <v>https://download.lenovo.com/Images/Parts/04X0230/04X0230_A.jpg</v>
      </c>
      <c r="N14" s="47" t="str">
        <f t="shared" si="10"/>
        <v>https://download.lenovo.com/Images/Parts/04X0230/04X0230_B.jpg</v>
      </c>
      <c r="O14" s="48" t="str">
        <f t="shared" si="11"/>
        <v>https://download.lenovo.com/Images/Parts/04X0230/04X0230_details.jpg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59">
        <v>5714401240129</v>
      </c>
      <c r="F15" s="38" t="s">
        <v>600</v>
      </c>
      <c r="G15" s="60" t="s">
        <v>393</v>
      </c>
      <c r="H15"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44" t="b">
        <f>TRUE()</f>
        <v>1</v>
      </c>
      <c r="J15" s="45" t="b">
        <f>TRUE()</f>
        <v>1</v>
      </c>
      <c r="K15" s="38" t="s">
        <v>638</v>
      </c>
      <c r="L15" s="46" t="b">
        <f>FALSE()</f>
        <v>0</v>
      </c>
      <c r="M15" s="47" t="str">
        <f t="shared" si="9"/>
        <v>https://download.lenovo.com/Images/Parts/04X0196/04X0196_A.jpg</v>
      </c>
      <c r="N15" s="47" t="str">
        <f t="shared" si="10"/>
        <v>https://download.lenovo.com/Images/Parts/04X0196/04X0196_B.jpg</v>
      </c>
      <c r="O15" s="48" t="str">
        <f t="shared" si="11"/>
        <v>https://download.lenovo.com/Images/Parts/04X0196/04X0196_details.jpg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9" t="s">
        <v>394</v>
      </c>
      <c r="B16" s="40" t="s">
        <v>395</v>
      </c>
      <c r="C16" s="42" t="b">
        <f>FALSE()</f>
        <v>0</v>
      </c>
      <c r="D16" s="42" t="b">
        <f>FALSE()</f>
        <v>0</v>
      </c>
      <c r="E16" s="59">
        <v>5714401240136</v>
      </c>
      <c r="F16" s="38" t="s">
        <v>601</v>
      </c>
      <c r="G16" s="60" t="s">
        <v>396</v>
      </c>
      <c r="H16"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44" t="b">
        <f>TRUE()</f>
        <v>1</v>
      </c>
      <c r="J16" s="45" t="b">
        <f>TRUE()</f>
        <v>1</v>
      </c>
      <c r="K16" s="38" t="s">
        <v>639</v>
      </c>
      <c r="L16" s="46" t="b">
        <f>FALSE()</f>
        <v>0</v>
      </c>
      <c r="M16" s="47" t="str">
        <f t="shared" si="9"/>
        <v>https://download.lenovo.com/Images/Parts/04Y0920/04Y0920_A.jpg</v>
      </c>
      <c r="N16" s="47" t="str">
        <f t="shared" si="10"/>
        <v>https://download.lenovo.com/Images/Parts/04Y0920/04Y0920_B.jpg</v>
      </c>
      <c r="O16" s="48" t="str">
        <f t="shared" si="11"/>
        <v>https://download.lenovo.com/Images/Parts/04Y0920/04Y0920_details.jpg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59">
        <v>5714401240143</v>
      </c>
      <c r="F17" s="38" t="s">
        <v>602</v>
      </c>
      <c r="G17" s="60" t="s">
        <v>397</v>
      </c>
      <c r="H17"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44" t="b">
        <f>TRUE()</f>
        <v>1</v>
      </c>
      <c r="J17" s="45" t="b">
        <f>TRUE()</f>
        <v>1</v>
      </c>
      <c r="K17" s="38" t="s">
        <v>640</v>
      </c>
      <c r="L17" s="46" t="b">
        <f>FALSE()</f>
        <v>0</v>
      </c>
      <c r="M17" s="47" t="str">
        <f t="shared" si="9"/>
        <v>https://download.lenovo.com/Images/Parts/04X0236/04X0236_A.jpg</v>
      </c>
      <c r="N17" s="47" t="str">
        <f t="shared" si="10"/>
        <v>https://download.lenovo.com/Images/Parts/04X0236/04X0236_B.jpg</v>
      </c>
      <c r="O17" s="48" t="str">
        <f t="shared" si="11"/>
        <v>https://download.lenovo.com/Images/Parts/04X0236/04X0236_details.jpg</v>
      </c>
      <c r="P17" t="str">
        <f t="shared" si="3"/>
        <v/>
      </c>
      <c r="Q17" t="str">
        <f t="shared" si="4"/>
        <v/>
      </c>
      <c r="R17" t="str">
        <f t="shared" si="5"/>
        <v/>
      </c>
      <c r="S17" t="str">
        <f t="shared" si="6"/>
        <v/>
      </c>
      <c r="T17" t="str">
        <f t="shared" si="7"/>
        <v/>
      </c>
      <c r="U17" t="str">
        <f t="shared" si="8"/>
        <v/>
      </c>
      <c r="V17" s="43">
        <f>MATCH(G17,options!$D$1:$D$20,0)</f>
        <v>12</v>
      </c>
    </row>
    <row r="18" spans="1:22" ht="14" x14ac:dyDescent="0.15">
      <c r="A18" s="39" t="s">
        <v>398</v>
      </c>
      <c r="B18" s="41">
        <v>5</v>
      </c>
      <c r="C18" s="42" t="b">
        <f>FALSE()</f>
        <v>0</v>
      </c>
      <c r="D18" s="42" t="b">
        <f>FALSE()</f>
        <v>0</v>
      </c>
      <c r="E18" s="59">
        <v>5714401240150</v>
      </c>
      <c r="F18" s="38" t="s">
        <v>603</v>
      </c>
      <c r="G18" s="60" t="s">
        <v>399</v>
      </c>
      <c r="H18"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44" t="b">
        <f>TRUE()</f>
        <v>1</v>
      </c>
      <c r="J18" s="45" t="b">
        <f>TRUE()</f>
        <v>1</v>
      </c>
      <c r="K18" s="38" t="s">
        <v>641</v>
      </c>
      <c r="L18" s="46" t="b">
        <f>FALSE()</f>
        <v>0</v>
      </c>
      <c r="M18" s="47" t="str">
        <f t="shared" si="9"/>
        <v>https://download.lenovo.com/Images/Parts/04X0237/04X0237_A.jpg</v>
      </c>
      <c r="N18" s="47" t="str">
        <f t="shared" si="10"/>
        <v>https://download.lenovo.com/Images/Parts/04X0237/04X0237_B.jpg</v>
      </c>
      <c r="O18" s="48" t="str">
        <f t="shared" si="11"/>
        <v>https://download.lenovo.com/Images/Parts/04X0237/04X0237_details.jpg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59">
        <v>5714401240167</v>
      </c>
      <c r="F19" s="38" t="s">
        <v>604</v>
      </c>
      <c r="G19" s="60" t="s">
        <v>400</v>
      </c>
      <c r="H19"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44" t="b">
        <f>TRUE()</f>
        <v>1</v>
      </c>
      <c r="J19" s="45" t="b">
        <f>TRUE()</f>
        <v>1</v>
      </c>
      <c r="K19" s="38" t="s">
        <v>642</v>
      </c>
      <c r="L19" s="46" t="b">
        <v>0</v>
      </c>
      <c r="M19" s="47" t="str">
        <f t="shared" si="9"/>
        <v>https://download.lenovo.com/Images/Parts/04Y0964/04Y0964_A.jpg</v>
      </c>
      <c r="N19" s="47" t="str">
        <f t="shared" si="10"/>
        <v>https://download.lenovo.com/Images/Parts/04Y0964/04Y0964_B.jpg</v>
      </c>
      <c r="O19" s="48" t="str">
        <f t="shared" si="11"/>
        <v>https://download.lenovo.com/Images/Parts/04Y0964/04Y0964_details.jpg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9" t="s">
        <v>401</v>
      </c>
      <c r="B20" s="52" t="s">
        <v>417</v>
      </c>
      <c r="C20" s="42" t="b">
        <f>FALSE()</f>
        <v>0</v>
      </c>
      <c r="D20" s="42" t="b">
        <f>TRUE()</f>
        <v>1</v>
      </c>
      <c r="E20" s="59">
        <v>5714401240174</v>
      </c>
      <c r="F20" s="38" t="s">
        <v>605</v>
      </c>
      <c r="G20" s="60" t="s">
        <v>403</v>
      </c>
      <c r="H20"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44" t="b">
        <f>TRUE()</f>
        <v>1</v>
      </c>
      <c r="J20" s="45" t="b">
        <f>TRUE()</f>
        <v>1</v>
      </c>
      <c r="K20" s="38" t="s">
        <v>643</v>
      </c>
      <c r="L20" s="46" t="b">
        <f>FALSE()</f>
        <v>0</v>
      </c>
      <c r="M20" s="47" t="str">
        <f t="shared" si="9"/>
        <v>https://download.lenovo.com/Images/Parts/04X0242/04X0242_A.jpg</v>
      </c>
      <c r="N20" s="47" t="str">
        <f t="shared" si="10"/>
        <v>https://download.lenovo.com/Images/Parts/04X0242/04X0242_B.jpg</v>
      </c>
      <c r="O20" s="48" t="str">
        <f t="shared" si="11"/>
        <v>https://download.lenovo.com/Images/Parts/04X0242/04X0242_details.jpg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59">
        <v>5714401240181</v>
      </c>
      <c r="F21" s="38" t="s">
        <v>606</v>
      </c>
      <c r="G21" s="60" t="s">
        <v>404</v>
      </c>
      <c r="H21"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44" t="b">
        <f>TRUE()</f>
        <v>1</v>
      </c>
      <c r="J21" s="45" t="b">
        <f>TRUE()</f>
        <v>1</v>
      </c>
      <c r="K21" s="38" t="s">
        <v>644</v>
      </c>
      <c r="L21" s="46" t="b">
        <f>TRUE()</f>
        <v>1</v>
      </c>
      <c r="M21" s="47" t="str">
        <f t="shared" si="9"/>
        <v>https://raw.githubusercontent.com/PatrickVibild/TellusAmazonPictures/master/pictures/Lenovo/X240/BL/USI/1.jpg</v>
      </c>
      <c r="N21" s="47" t="str">
        <f t="shared" si="10"/>
        <v>https://raw.githubusercontent.com/PatrickVibild/TellusAmazonPictures/master/pictures/Lenovo/X240/BL/USI/2.jpg</v>
      </c>
      <c r="O21" s="48" t="str">
        <f t="shared" si="11"/>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IF(ISBLANK(K23),"",IF(L21, "https://raw.githubusercontent.com/PatrickVibild/TellusAmazonPictures/master/pictures/"&amp;K23&amp;"/8.jpg",""))</f>
        <v>https://raw.githubusercontent.com/PatrickVibild/TellusAmazonPictures/master/pictures/04Y0950/8.jpg</v>
      </c>
      <c r="U21" t="str">
        <f>IF(ISBLANK(K23),"",IF(L21, "https://raw.githubusercontent.com/PatrickVibild/TellusAmazonPictures/master/pictures/"&amp;K23&amp;"/9.jpg", ""))</f>
        <v>https://raw.githubusercontent.com/PatrickVibild/TellusAmazonPictures/master/pictures/04Y0950/9.jpg</v>
      </c>
      <c r="V21" s="43">
        <f>MATCH(G21,options!$D$1:$D$20,0)</f>
        <v>16</v>
      </c>
    </row>
    <row r="22" spans="1:22" ht="28" x14ac:dyDescent="0.15">
      <c r="B22" s="51"/>
      <c r="C22" t="b">
        <f>TRUE()</f>
        <v>1</v>
      </c>
      <c r="D22" s="42" t="b">
        <f>FALSE()</f>
        <v>0</v>
      </c>
      <c r="E22" s="59">
        <v>5714401240198</v>
      </c>
      <c r="F22" s="38" t="s">
        <v>607</v>
      </c>
      <c r="G22" s="60" t="s">
        <v>407</v>
      </c>
      <c r="H2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US</v>
      </c>
      <c r="I22" s="44" t="b">
        <f>TRUE()</f>
        <v>1</v>
      </c>
      <c r="J22" s="45" t="b">
        <f>TRUE()</f>
        <v>1</v>
      </c>
      <c r="K22" s="38" t="s">
        <v>645</v>
      </c>
      <c r="L22" s="46" t="b">
        <v>1</v>
      </c>
      <c r="M22" s="47" t="str">
        <f t="shared" si="9"/>
        <v>https://raw.githubusercontent.com/PatrickVibild/TellusAmazonPictures/master/pictures/Lenovo/X240/BL/US/1.jpg</v>
      </c>
      <c r="N22" s="47" t="str">
        <f t="shared" si="10"/>
        <v>https://raw.githubusercontent.com/PatrickVibild/TellusAmazonPictures/master/pictures/Lenovo/X240/BL/US/2.jpg</v>
      </c>
      <c r="O22" s="48" t="str">
        <f t="shared" si="11"/>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3">
        <f>MATCH(G22,options!$D$1:$D$20,0)</f>
        <v>18</v>
      </c>
    </row>
    <row r="23" spans="1:22" ht="56" x14ac:dyDescent="0.15">
      <c r="A23" s="39" t="s">
        <v>406</v>
      </c>
      <c r="B23" s="40"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59">
        <v>5714401242017</v>
      </c>
      <c r="F23" s="38" t="s">
        <v>608</v>
      </c>
      <c r="G23" s="60" t="s">
        <v>372</v>
      </c>
      <c r="H23"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German</v>
      </c>
      <c r="I23" s="44" t="b">
        <f>TRUE()</f>
        <v>1</v>
      </c>
      <c r="J23" s="45" t="b">
        <v>0</v>
      </c>
      <c r="K23" s="38" t="s">
        <v>646</v>
      </c>
      <c r="L23" s="46" t="b">
        <f>FALSE()</f>
        <v>0</v>
      </c>
      <c r="M23" s="47" t="str">
        <f t="shared" si="9"/>
        <v>https://download.lenovo.com/Images/Parts/04Y0950/04Y0950_A.jpg</v>
      </c>
      <c r="N23" s="47" t="str">
        <f t="shared" si="10"/>
        <v>https://download.lenovo.com/Images/Parts/04Y0950/04Y0950_B.jpg</v>
      </c>
      <c r="O23" s="48" t="str">
        <f t="shared" si="11"/>
        <v>https://download.lenovo.com/Images/Parts/04Y0950/04Y0950_details.jpg</v>
      </c>
      <c r="P23" t="str">
        <f t="shared" si="3"/>
        <v/>
      </c>
      <c r="Q23" t="str">
        <f t="shared" si="4"/>
        <v/>
      </c>
      <c r="R23" t="str">
        <f>IF(ISBLANK(K23),"",IF(L23, "https://raw.githubusercontent.com/PatrickVibild/TellusAmazonPictures/master/pictures/"&amp;K23&amp;"/6.jpg", ""))</f>
        <v/>
      </c>
      <c r="S23" t="str">
        <f t="shared" si="6"/>
        <v/>
      </c>
      <c r="T23" t="str">
        <f t="shared" si="7"/>
        <v/>
      </c>
      <c r="U23" t="str">
        <f t="shared" si="8"/>
        <v/>
      </c>
      <c r="V23" s="43">
        <f>MATCH(G23,options!$D$1:$D$20,0)</f>
        <v>1</v>
      </c>
    </row>
    <row r="24" spans="1:22" ht="56" customHeight="1" x14ac:dyDescent="0.15">
      <c r="A24" s="39" t="s">
        <v>408</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59">
        <v>5714401242024</v>
      </c>
      <c r="F24" s="38" t="s">
        <v>609</v>
      </c>
      <c r="G24" s="60" t="s">
        <v>374</v>
      </c>
      <c r="H24"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French</v>
      </c>
      <c r="I24" s="44" t="b">
        <f>TRUE()</f>
        <v>1</v>
      </c>
      <c r="J24" s="45" t="b">
        <f>FALSE()</f>
        <v>0</v>
      </c>
      <c r="K24" s="38" t="s">
        <v>647</v>
      </c>
      <c r="L24" s="46" t="b">
        <f>FALSE()</f>
        <v>0</v>
      </c>
      <c r="M24" s="47" t="str">
        <f t="shared" si="9"/>
        <v>https://download.lenovo.com/Images/Parts/04Y0902/04Y0902_A.jpg</v>
      </c>
      <c r="N24" s="47" t="str">
        <f t="shared" si="10"/>
        <v>https://download.lenovo.com/Images/Parts/04Y0902/04Y0902_B.jpg</v>
      </c>
      <c r="O24" s="48" t="str">
        <f t="shared" si="11"/>
        <v>https://download.lenovo.com/Images/Parts/04Y0902/04Y0902_details.jpg</v>
      </c>
      <c r="P24" t="str">
        <f t="shared" si="3"/>
        <v/>
      </c>
      <c r="Q24" t="str">
        <f t="shared" si="4"/>
        <v/>
      </c>
      <c r="R24" t="str">
        <f t="shared" si="5"/>
        <v/>
      </c>
      <c r="S24" t="str">
        <f t="shared" si="6"/>
        <v/>
      </c>
      <c r="T24" t="str">
        <f t="shared" si="7"/>
        <v/>
      </c>
      <c r="U24" t="str">
        <f t="shared" si="8"/>
        <v/>
      </c>
      <c r="V24" s="43">
        <f>MATCH(G24,options!$D$1:$D$20,0)</f>
        <v>2</v>
      </c>
    </row>
    <row r="25" spans="1:22" ht="42" customHeight="1" x14ac:dyDescent="0.15">
      <c r="A25" s="39" t="s">
        <v>409</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t="b">
        <f>FALSE()</f>
        <v>0</v>
      </c>
      <c r="D25" s="42" t="b">
        <f>TRUE()</f>
        <v>1</v>
      </c>
      <c r="E25" s="59">
        <v>5714401242031</v>
      </c>
      <c r="F25" s="38" t="s">
        <v>610</v>
      </c>
      <c r="G25" s="60" t="s">
        <v>377</v>
      </c>
      <c r="H25"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Italian</v>
      </c>
      <c r="I25" s="44" t="b">
        <f>TRUE()</f>
        <v>1</v>
      </c>
      <c r="J25" s="45" t="b">
        <f>FALSE()</f>
        <v>0</v>
      </c>
      <c r="K25" s="38" t="s">
        <v>648</v>
      </c>
      <c r="L25" s="46" t="b">
        <f>FALSE()</f>
        <v>0</v>
      </c>
      <c r="M25" s="47" t="str">
        <f t="shared" si="9"/>
        <v>https://download.lenovo.com/Images/Parts/04Y0917/04Y0917_A.jpg</v>
      </c>
      <c r="N25" s="47" t="str">
        <f t="shared" si="10"/>
        <v>https://download.lenovo.com/Images/Parts/04Y0917/04Y0917_B.jpg</v>
      </c>
      <c r="O25" s="48" t="str">
        <f t="shared" si="11"/>
        <v>https://download.lenovo.com/Images/Parts/04Y0917/04Y0917_details.jpg</v>
      </c>
      <c r="P25" t="str">
        <f t="shared" si="3"/>
        <v/>
      </c>
      <c r="Q25" t="str">
        <f t="shared" si="4"/>
        <v/>
      </c>
      <c r="R25" t="str">
        <f t="shared" si="5"/>
        <v/>
      </c>
      <c r="S25" t="str">
        <f t="shared" si="6"/>
        <v/>
      </c>
      <c r="T25" t="str">
        <f t="shared" si="7"/>
        <v/>
      </c>
      <c r="U25" t="str">
        <f t="shared" si="8"/>
        <v/>
      </c>
      <c r="V25" s="43">
        <f>MATCH(G25,options!$D$1:$D$20,0)</f>
        <v>3</v>
      </c>
    </row>
    <row r="26" spans="1:22" ht="14" x14ac:dyDescent="0.15">
      <c r="A26" s="39" t="s">
        <v>410</v>
      </c>
      <c r="B26" s="40" t="str">
        <f>IF(Values!$B$36=English!$B$2,English!B6, IF(Values!$B$36=German!$B$2,German!B6, IF(Values!$B$36=Italian!$B$2,Italian!B6, IF(Values!$B$36=Spanish!$B$2, Spanish!B6, IF(Values!$B$36=French!$B$2, French!B6, IF(Values!$B$36=Dutch!$B$2,Dutch!B6, IF(Values!$B$36=English!$D$32, English!D36, 0)))))))</f>
        <v>👉 LAYOUT – {flag} {language} backlit.</v>
      </c>
      <c r="C26" s="42" t="b">
        <f>FALSE()</f>
        <v>0</v>
      </c>
      <c r="D26" s="42" t="b">
        <f>TRUE()</f>
        <v>1</v>
      </c>
      <c r="E26" s="59">
        <v>5714401242048</v>
      </c>
      <c r="F26" s="38" t="s">
        <v>611</v>
      </c>
      <c r="G26" s="60" t="s">
        <v>379</v>
      </c>
      <c r="H26"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Spanish</v>
      </c>
      <c r="I26" s="44" t="b">
        <f>TRUE()</f>
        <v>1</v>
      </c>
      <c r="J26" s="45" t="b">
        <f>FALSE()</f>
        <v>0</v>
      </c>
      <c r="K26" s="38" t="s">
        <v>649</v>
      </c>
      <c r="L26" s="46" t="b">
        <f>FALSE()</f>
        <v>0</v>
      </c>
      <c r="M26" s="47" t="str">
        <f t="shared" si="9"/>
        <v>https://download.lenovo.com/Images/Parts/04Y0910/04Y0910_A.jpg</v>
      </c>
      <c r="N26" s="47" t="str">
        <f t="shared" si="10"/>
        <v>https://download.lenovo.com/Images/Parts/04Y0910/04Y0910_B.jpg</v>
      </c>
      <c r="O26" s="48" t="str">
        <f t="shared" si="11"/>
        <v>https://download.lenovo.com/Images/Parts/04Y0910/04Y0910_details.jpg</v>
      </c>
      <c r="P26" t="str">
        <f t="shared" si="3"/>
        <v/>
      </c>
      <c r="Q26" t="str">
        <f t="shared" si="4"/>
        <v/>
      </c>
      <c r="R26" t="str">
        <f t="shared" si="5"/>
        <v/>
      </c>
      <c r="S26" t="str">
        <f t="shared" si="6"/>
        <v/>
      </c>
      <c r="T26" t="str">
        <f t="shared" si="7"/>
        <v/>
      </c>
      <c r="U26" t="str">
        <f t="shared" si="8"/>
        <v/>
      </c>
      <c r="V26" s="43">
        <f>MATCH(G26,options!$D$1:$D$20,0)</f>
        <v>4</v>
      </c>
    </row>
    <row r="27" spans="1:22" ht="42" x14ac:dyDescent="0.15">
      <c r="A27" s="39" t="s">
        <v>409</v>
      </c>
      <c r="B27" s="40"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59">
        <v>5714401242055</v>
      </c>
      <c r="F27" s="38" t="s">
        <v>612</v>
      </c>
      <c r="G27" s="60" t="s">
        <v>381</v>
      </c>
      <c r="H27"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UK</v>
      </c>
      <c r="I27" s="44" t="b">
        <f>TRUE()</f>
        <v>1</v>
      </c>
      <c r="J27" s="45" t="b">
        <f>FALSE()</f>
        <v>0</v>
      </c>
      <c r="K27" s="38" t="s">
        <v>650</v>
      </c>
      <c r="L27" s="46" t="b">
        <f>FALSE()</f>
        <v>0</v>
      </c>
      <c r="M27" s="47" t="str">
        <f t="shared" si="9"/>
        <v>https://download.lenovo.com/Images/Parts/04Y0929/04Y0929_A.jpg</v>
      </c>
      <c r="N27" s="47" t="str">
        <f t="shared" si="10"/>
        <v>https://download.lenovo.com/Images/Parts/04Y0929/04Y0929_B.jpg</v>
      </c>
      <c r="O27" s="48" t="str">
        <f t="shared" si="11"/>
        <v>https://download.lenovo.com/Images/Parts/04Y0929/04Y0929_details.jpg</v>
      </c>
      <c r="P27" t="str">
        <f t="shared" si="3"/>
        <v/>
      </c>
      <c r="Q27" t="str">
        <f t="shared" si="4"/>
        <v/>
      </c>
      <c r="R27" t="str">
        <f t="shared" si="5"/>
        <v/>
      </c>
      <c r="S27" t="str">
        <f t="shared" si="6"/>
        <v/>
      </c>
      <c r="T27" t="str">
        <f t="shared" si="7"/>
        <v/>
      </c>
      <c r="U27" t="str">
        <f t="shared" si="8"/>
        <v/>
      </c>
      <c r="V27" s="43">
        <f>MATCH(G27,options!$D$1:$D$20,0)</f>
        <v>5</v>
      </c>
    </row>
    <row r="28" spans="1:22" ht="14" x14ac:dyDescent="0.15">
      <c r="B28" s="53"/>
      <c r="C28" s="42" t="b">
        <f>FALSE()</f>
        <v>0</v>
      </c>
      <c r="D28" s="42" t="b">
        <f>TRUE()</f>
        <v>1</v>
      </c>
      <c r="E28" s="59">
        <v>5714401242062</v>
      </c>
      <c r="F28" s="38" t="s">
        <v>613</v>
      </c>
      <c r="G28" s="60" t="s">
        <v>383</v>
      </c>
      <c r="H28"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Scandinavian – Nordic</v>
      </c>
      <c r="I28" s="44" t="b">
        <f>TRUE()</f>
        <v>1</v>
      </c>
      <c r="J28" s="45" t="b">
        <f>FALSE()</f>
        <v>0</v>
      </c>
      <c r="K28" s="38" t="s">
        <v>651</v>
      </c>
      <c r="L28" s="46" t="b">
        <f>FALSE()</f>
        <v>0</v>
      </c>
      <c r="M28" s="47" t="str">
        <f t="shared" si="9"/>
        <v>https://download.lenovo.com/Images/Parts/01AX351/01AX351_A.jpg</v>
      </c>
      <c r="N28" s="47" t="str">
        <f t="shared" si="10"/>
        <v>https://download.lenovo.com/Images/Parts/01AX351/01AX351_B.jpg</v>
      </c>
      <c r="O28" s="48" t="str">
        <f t="shared" si="11"/>
        <v>https://download.lenovo.com/Images/Parts/01AX351/01AX351_details.jpg</v>
      </c>
      <c r="P28" t="str">
        <f t="shared" si="3"/>
        <v/>
      </c>
      <c r="Q28" t="str">
        <f t="shared" si="4"/>
        <v/>
      </c>
      <c r="R28" t="str">
        <f t="shared" si="5"/>
        <v/>
      </c>
      <c r="S28" t="str">
        <f t="shared" si="6"/>
        <v/>
      </c>
      <c r="T28" t="str">
        <f t="shared" si="7"/>
        <v/>
      </c>
      <c r="U28" t="str">
        <f t="shared" si="8"/>
        <v/>
      </c>
      <c r="V28" s="43">
        <f>MATCH(G28,options!$D$1:$D$20,0)</f>
        <v>6</v>
      </c>
    </row>
    <row r="29" spans="1:22" ht="56" x14ac:dyDescent="0.15">
      <c r="A29" s="39" t="s">
        <v>411</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59">
        <v>5714401242079</v>
      </c>
      <c r="F29" s="38" t="s">
        <v>614</v>
      </c>
      <c r="G29" s="60" t="s">
        <v>385</v>
      </c>
      <c r="H29"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Belgian</v>
      </c>
      <c r="I29" s="44" t="b">
        <f>TRUE()</f>
        <v>1</v>
      </c>
      <c r="J29" s="45" t="b">
        <f>FALSE()</f>
        <v>0</v>
      </c>
      <c r="K29" s="38" t="s">
        <v>633</v>
      </c>
      <c r="L29" s="46" t="b">
        <f>FALSE()</f>
        <v>0</v>
      </c>
      <c r="M29" s="47" t="str">
        <f t="shared" si="9"/>
        <v>https://download.lenovo.com/Images/Parts/04Y0906/04Y0906_A.jpg</v>
      </c>
      <c r="N29" s="47" t="str">
        <f t="shared" si="10"/>
        <v>https://download.lenovo.com/Images/Parts/04Y0906/04Y0906_B.jpg</v>
      </c>
      <c r="O29" s="48" t="str">
        <f t="shared" si="11"/>
        <v>https://download.lenovo.com/Images/Parts/04Y0906/04Y0906_details.jpg</v>
      </c>
      <c r="P29" t="str">
        <f t="shared" si="3"/>
        <v/>
      </c>
      <c r="Q29" t="str">
        <f t="shared" si="4"/>
        <v/>
      </c>
      <c r="R29" t="str">
        <f t="shared" si="5"/>
        <v/>
      </c>
      <c r="S29" t="str">
        <f t="shared" si="6"/>
        <v/>
      </c>
      <c r="T29" t="str">
        <f t="shared" si="7"/>
        <v/>
      </c>
      <c r="U29" t="str">
        <f t="shared" si="8"/>
        <v/>
      </c>
      <c r="V29" s="43">
        <f>MATCH(G29,options!$D$1:$D$20,0)</f>
        <v>7</v>
      </c>
    </row>
    <row r="30" spans="1:22" ht="14" x14ac:dyDescent="0.15">
      <c r="B30" s="53"/>
      <c r="C30" s="42" t="b">
        <f>FALSE()</f>
        <v>0</v>
      </c>
      <c r="D30" s="42" t="b">
        <f>TRUE()</f>
        <v>1</v>
      </c>
      <c r="E30" s="59">
        <v>5714401242086</v>
      </c>
      <c r="F30" s="38" t="s">
        <v>615</v>
      </c>
      <c r="G30" s="60" t="s">
        <v>387</v>
      </c>
      <c r="H30"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Bulgarian</v>
      </c>
      <c r="I30" s="44" t="b">
        <f>TRUE()</f>
        <v>1</v>
      </c>
      <c r="J30" s="45" t="b">
        <f>FALSE()</f>
        <v>0</v>
      </c>
      <c r="K30" s="38" t="s">
        <v>652</v>
      </c>
      <c r="L30" s="46" t="b">
        <f>FALSE()</f>
        <v>0</v>
      </c>
      <c r="M30" s="47" t="str">
        <f t="shared" si="9"/>
        <v>https://download.lenovo.com/Images/Parts/04Y0907/04Y0907_A.jpg</v>
      </c>
      <c r="N30" s="47" t="str">
        <f t="shared" si="10"/>
        <v>https://download.lenovo.com/Images/Parts/04Y0907/04Y0907_B.jpg</v>
      </c>
      <c r="O30" s="48" t="str">
        <f t="shared" si="11"/>
        <v>https://download.lenovo.com/Images/Parts/04Y0907/04Y0907_details.jpg</v>
      </c>
      <c r="P30" t="str">
        <f t="shared" si="3"/>
        <v/>
      </c>
      <c r="Q30" t="str">
        <f t="shared" si="4"/>
        <v/>
      </c>
      <c r="R30" t="str">
        <f t="shared" si="5"/>
        <v/>
      </c>
      <c r="S30" t="str">
        <f t="shared" si="6"/>
        <v/>
      </c>
      <c r="T30" t="str">
        <f t="shared" si="7"/>
        <v/>
      </c>
      <c r="U30" t="str">
        <f t="shared" si="8"/>
        <v/>
      </c>
      <c r="V30" s="43">
        <f>MATCH(G30,options!$D$1:$D$20,0)</f>
        <v>8</v>
      </c>
    </row>
    <row r="31" spans="1:22" ht="42" customHeight="1" x14ac:dyDescent="0.15">
      <c r="A31" s="39" t="s">
        <v>412</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59">
        <v>5714401242093</v>
      </c>
      <c r="F31" s="38" t="s">
        <v>616</v>
      </c>
      <c r="G31" s="60" t="s">
        <v>388</v>
      </c>
      <c r="H31"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Czech</v>
      </c>
      <c r="I31" s="44" t="b">
        <f>TRUE()</f>
        <v>1</v>
      </c>
      <c r="J31" s="45" t="b">
        <f>FALSE()</f>
        <v>0</v>
      </c>
      <c r="K31" s="38" t="s">
        <v>653</v>
      </c>
      <c r="L31" s="46" t="b">
        <f>FALSE()</f>
        <v>0</v>
      </c>
      <c r="M31" s="47" t="str">
        <f t="shared" si="9"/>
        <v>https://download.lenovo.com/Images/Parts/04Y0908/04Y0908_A.jpg</v>
      </c>
      <c r="N31" s="47" t="str">
        <f t="shared" si="10"/>
        <v>https://download.lenovo.com/Images/Parts/04Y0908/04Y0908_B.jpg</v>
      </c>
      <c r="O31" s="48" t="str">
        <f t="shared" si="11"/>
        <v>https://download.lenovo.com/Images/Parts/04Y0908/04Y0908_details.jpg</v>
      </c>
      <c r="P31" t="str">
        <f t="shared" si="3"/>
        <v/>
      </c>
      <c r="Q31" t="str">
        <f t="shared" si="4"/>
        <v/>
      </c>
      <c r="R31" t="str">
        <f t="shared" si="5"/>
        <v/>
      </c>
      <c r="S31" t="str">
        <f t="shared" si="6"/>
        <v/>
      </c>
      <c r="T31" t="str">
        <f t="shared" si="7"/>
        <v/>
      </c>
      <c r="U31" t="str">
        <f t="shared" si="8"/>
        <v/>
      </c>
      <c r="V31" s="43">
        <f>MATCH(G31,options!$D$1:$D$20,0)</f>
        <v>20</v>
      </c>
    </row>
    <row r="32" spans="1:22" ht="14" x14ac:dyDescent="0.15">
      <c r="C32" s="42" t="b">
        <f>FALSE()</f>
        <v>0</v>
      </c>
      <c r="D32" s="42" t="b">
        <f>FALSE()</f>
        <v>0</v>
      </c>
      <c r="E32" s="59">
        <v>5714401242109</v>
      </c>
      <c r="F32" s="38" t="s">
        <v>617</v>
      </c>
      <c r="G32" s="60" t="s">
        <v>390</v>
      </c>
      <c r="H3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Danish</v>
      </c>
      <c r="I32" s="44" t="b">
        <f>TRUE()</f>
        <v>1</v>
      </c>
      <c r="J32" s="45" t="b">
        <f>FALSE()</f>
        <v>0</v>
      </c>
      <c r="K32" s="38" t="s">
        <v>654</v>
      </c>
      <c r="L32" s="46" t="b">
        <f>FALSE()</f>
        <v>0</v>
      </c>
      <c r="M32" s="47" t="str">
        <f t="shared" si="0"/>
        <v>https://download.lenovo.com/Images/Parts/04Y0947/04Y0947_A.jpg</v>
      </c>
      <c r="N32" s="47" t="str">
        <f t="shared" si="1"/>
        <v>https://download.lenovo.com/Images/Parts/04Y0947/04Y0947_B.jpg</v>
      </c>
      <c r="O32" s="48" t="str">
        <f t="shared" si="2"/>
        <v>https://download.lenovo.com/Images/Parts/04Y0947/04Y0947_details.jpg</v>
      </c>
      <c r="P32" t="str">
        <f t="shared" si="3"/>
        <v/>
      </c>
      <c r="Q32" t="str">
        <f t="shared" si="4"/>
        <v/>
      </c>
      <c r="R32" t="str">
        <f t="shared" si="5"/>
        <v/>
      </c>
      <c r="S32" t="str">
        <f t="shared" si="6"/>
        <v/>
      </c>
      <c r="T32" t="str">
        <f t="shared" si="7"/>
        <v/>
      </c>
      <c r="U32" t="str">
        <f t="shared" si="8"/>
        <v/>
      </c>
      <c r="V32" s="43">
        <f>MATCH(G32,options!$D$1:$D$20,0)</f>
        <v>9</v>
      </c>
    </row>
    <row r="33" spans="1:22" ht="14" x14ac:dyDescent="0.15">
      <c r="A33" s="39" t="s">
        <v>413</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2" t="b">
        <f>FALSE()</f>
        <v>0</v>
      </c>
      <c r="D33" s="42" t="b">
        <f>FALSE()</f>
        <v>0</v>
      </c>
      <c r="E33" s="59">
        <v>5714401242116</v>
      </c>
      <c r="F33" s="38" t="s">
        <v>618</v>
      </c>
      <c r="G33" s="60" t="s">
        <v>392</v>
      </c>
      <c r="H33"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Hungarian</v>
      </c>
      <c r="I33" s="44" t="b">
        <f>TRUE()</f>
        <v>1</v>
      </c>
      <c r="J33" s="45" t="b">
        <f>FALSE()</f>
        <v>0</v>
      </c>
      <c r="K33" s="38" t="s">
        <v>655</v>
      </c>
      <c r="L33" s="46" t="b">
        <f>FALSE()</f>
        <v>0</v>
      </c>
      <c r="M33" s="47" t="str">
        <f t="shared" si="0"/>
        <v>https://download.lenovo.com/Images/Parts/04Y0915/04Y0915_A.jpg</v>
      </c>
      <c r="N33" s="47" t="str">
        <f t="shared" si="1"/>
        <v>https://download.lenovo.com/Images/Parts/04Y0915/04Y0915_B.jpg</v>
      </c>
      <c r="O33" s="48" t="str">
        <f t="shared" si="2"/>
        <v>https://download.lenovo.com/Images/Parts/04Y0915/04Y0915_details.jpg</v>
      </c>
      <c r="P33" t="str">
        <f t="shared" si="3"/>
        <v/>
      </c>
      <c r="Q33" t="str">
        <f t="shared" si="4"/>
        <v/>
      </c>
      <c r="R33" t="str">
        <f t="shared" si="5"/>
        <v/>
      </c>
      <c r="S33" t="str">
        <f t="shared" si="6"/>
        <v/>
      </c>
      <c r="T33" t="str">
        <f t="shared" si="7"/>
        <v/>
      </c>
      <c r="U33" t="str">
        <f t="shared" si="8"/>
        <v/>
      </c>
      <c r="V33" s="43">
        <f>MATCH(G33,options!$D$1:$D$20,0)</f>
        <v>19</v>
      </c>
    </row>
    <row r="34" spans="1:22" ht="14" x14ac:dyDescent="0.15">
      <c r="C34" s="42" t="b">
        <f>FALSE()</f>
        <v>0</v>
      </c>
      <c r="D34" s="42" t="b">
        <f>FALSE()</f>
        <v>0</v>
      </c>
      <c r="E34" s="59">
        <v>5714401242123</v>
      </c>
      <c r="F34" s="38" t="s">
        <v>619</v>
      </c>
      <c r="G34" s="60" t="s">
        <v>393</v>
      </c>
      <c r="H34"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Dutch</v>
      </c>
      <c r="I34" s="44" t="b">
        <f>TRUE()</f>
        <v>1</v>
      </c>
      <c r="J34" s="45" t="b">
        <f>FALSE()</f>
        <v>0</v>
      </c>
      <c r="K34" s="38" t="s">
        <v>656</v>
      </c>
      <c r="L34" s="46" t="b">
        <f>FALSE()</f>
        <v>0</v>
      </c>
      <c r="M34" s="47" t="str">
        <f t="shared" si="0"/>
        <v>https://download.lenovo.com/Images/Parts/04Y0919/04Y0919_A.jpg</v>
      </c>
      <c r="N34" s="47" t="str">
        <f t="shared" si="1"/>
        <v>https://download.lenovo.com/Images/Parts/04Y0919/04Y0919_B.jpg</v>
      </c>
      <c r="O34" s="48" t="str">
        <f t="shared" si="2"/>
        <v>https://download.lenovo.com/Images/Parts/04Y0919/04Y0919_details.jpg</v>
      </c>
      <c r="P34" t="str">
        <f t="shared" si="3"/>
        <v/>
      </c>
      <c r="Q34" t="str">
        <f t="shared" si="4"/>
        <v/>
      </c>
      <c r="R34" t="str">
        <f t="shared" si="5"/>
        <v/>
      </c>
      <c r="S34" t="str">
        <f t="shared" si="6"/>
        <v/>
      </c>
      <c r="T34" t="str">
        <f t="shared" si="7"/>
        <v/>
      </c>
      <c r="U34" t="str">
        <f t="shared" si="8"/>
        <v/>
      </c>
      <c r="V34" s="43">
        <f>MATCH(G34,options!$D$1:$D$20,0)</f>
        <v>10</v>
      </c>
    </row>
    <row r="35" spans="1:22" ht="14" x14ac:dyDescent="0.15">
      <c r="C35" s="42" t="b">
        <f>FALSE()</f>
        <v>0</v>
      </c>
      <c r="D35" s="42" t="b">
        <f>FALSE()</f>
        <v>0</v>
      </c>
      <c r="E35" s="59">
        <v>5714401242130</v>
      </c>
      <c r="F35" s="38" t="s">
        <v>620</v>
      </c>
      <c r="G35" s="60" t="s">
        <v>396</v>
      </c>
      <c r="H35"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Norwegian</v>
      </c>
      <c r="I35" s="44" t="b">
        <f>TRUE()</f>
        <v>1</v>
      </c>
      <c r="J35" s="45" t="b">
        <f>FALSE()</f>
        <v>0</v>
      </c>
      <c r="K35" s="38" t="s">
        <v>639</v>
      </c>
      <c r="L35" s="46" t="b">
        <f>FALSE()</f>
        <v>0</v>
      </c>
      <c r="M35" s="47" t="str">
        <f t="shared" si="0"/>
        <v>https://download.lenovo.com/Images/Parts/04Y0920/04Y0920_A.jpg</v>
      </c>
      <c r="N35" s="47" t="str">
        <f t="shared" si="1"/>
        <v>https://download.lenovo.com/Images/Parts/04Y0920/04Y0920_B.jpg</v>
      </c>
      <c r="O35" s="48" t="str">
        <f t="shared" si="2"/>
        <v>https://download.lenovo.com/Images/Parts/04Y0920/04Y0920_details.jpg</v>
      </c>
      <c r="P35" t="str">
        <f t="shared" si="3"/>
        <v/>
      </c>
      <c r="Q35" t="str">
        <f t="shared" si="4"/>
        <v/>
      </c>
      <c r="R35" t="str">
        <f t="shared" si="5"/>
        <v/>
      </c>
      <c r="S35" t="str">
        <f t="shared" si="6"/>
        <v/>
      </c>
      <c r="T35" t="str">
        <f t="shared" si="7"/>
        <v/>
      </c>
      <c r="U35" t="str">
        <f t="shared" si="8"/>
        <v/>
      </c>
      <c r="V35" s="43">
        <f>MATCH(G35,options!$D$1:$D$20,0)</f>
        <v>11</v>
      </c>
    </row>
    <row r="36" spans="1:22" ht="14" x14ac:dyDescent="0.15">
      <c r="A36" s="39" t="s">
        <v>414</v>
      </c>
      <c r="B36" s="52" t="s">
        <v>415</v>
      </c>
      <c r="C36" s="42" t="b">
        <f>FALSE()</f>
        <v>0</v>
      </c>
      <c r="D36" s="42" t="b">
        <f>FALSE()</f>
        <v>0</v>
      </c>
      <c r="E36" s="59">
        <v>5714401242147</v>
      </c>
      <c r="F36" s="38" t="s">
        <v>621</v>
      </c>
      <c r="G36" s="60" t="s">
        <v>397</v>
      </c>
      <c r="H36"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Polish</v>
      </c>
      <c r="I36" s="44" t="b">
        <f>TRUE()</f>
        <v>1</v>
      </c>
      <c r="J36" s="45" t="b">
        <f>FALSE()</f>
        <v>0</v>
      </c>
      <c r="K36" s="38" t="s">
        <v>640</v>
      </c>
      <c r="L36" s="46" t="b">
        <f>FALSE()</f>
        <v>0</v>
      </c>
      <c r="M36" s="47" t="str">
        <f t="shared" ref="M36:M67" si="12">IF(ISBLANK(K36),"",IF(L36, "https://raw.githubusercontent.com/PatrickVibild/TellusAmazonPictures/master/pictures/"&amp;K36&amp;"/1.jpg","https://download.lenovo.com/Images/Parts/"&amp;K36&amp;"/"&amp;K36&amp;"_A.jpg"))</f>
        <v>https://download.lenovo.com/Images/Parts/04X0236/04X0236_A.jpg</v>
      </c>
      <c r="N36" s="47" t="str">
        <f t="shared" ref="N36:N67" si="13">IF(ISBLANK(K36),"",IF(L36, "https://raw.githubusercontent.com/PatrickVibild/TellusAmazonPictures/master/pictures/"&amp;K36&amp;"/2.jpg","https://download.lenovo.com/Images/Parts/"&amp;K36&amp;"/"&amp;K36&amp;"_B.jpg"))</f>
        <v>https://download.lenovo.com/Images/Parts/04X0236/04X0236_B.jpg</v>
      </c>
      <c r="O36" s="48" t="str">
        <f t="shared" ref="O36:O67" si="14">IF(ISBLANK(K36),"",IF(L36, "https://raw.githubusercontent.com/PatrickVibild/TellusAmazonPictures/master/pictures/"&amp;K36&amp;"/3.jpg","https://download.lenovo.com/Images/Parts/"&amp;K36&amp;"/"&amp;K36&amp;"_details.jpg"))</f>
        <v>https://download.lenovo.com/Images/Parts/04X0236/04X0236_details.jpg</v>
      </c>
      <c r="P36" t="str">
        <f t="shared" si="3"/>
        <v/>
      </c>
      <c r="Q36" t="str">
        <f t="shared" si="4"/>
        <v/>
      </c>
      <c r="R36"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416</v>
      </c>
      <c r="B37" s="52" t="s">
        <v>407</v>
      </c>
      <c r="C37" s="42" t="b">
        <f>FALSE()</f>
        <v>0</v>
      </c>
      <c r="D37" s="42" t="b">
        <f>FALSE()</f>
        <v>0</v>
      </c>
      <c r="E37" s="59">
        <v>5714401242154</v>
      </c>
      <c r="F37" s="38" t="s">
        <v>622</v>
      </c>
      <c r="G37" s="60" t="s">
        <v>399</v>
      </c>
      <c r="H37"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Portuguese</v>
      </c>
      <c r="I37" s="44" t="b">
        <f>TRUE()</f>
        <v>1</v>
      </c>
      <c r="J37" s="45" t="b">
        <f>FALSE()</f>
        <v>0</v>
      </c>
      <c r="K37" s="38" t="s">
        <v>657</v>
      </c>
      <c r="L37" s="46" t="b">
        <f>FALSE()</f>
        <v>0</v>
      </c>
      <c r="M37" s="47" t="str">
        <f t="shared" si="12"/>
        <v>https://download.lenovo.com/Images/Parts/04Y0960/04Y0960_A.jpg</v>
      </c>
      <c r="N37" s="47" t="str">
        <f t="shared" si="13"/>
        <v>https://download.lenovo.com/Images/Parts/04Y0960/04Y0960_B.jpg</v>
      </c>
      <c r="O37" s="48" t="str">
        <f t="shared" si="14"/>
        <v>https://download.lenovo.com/Images/Parts/04Y0960/04Y0960_details.jpg</v>
      </c>
      <c r="P37" t="str">
        <f t="shared" si="3"/>
        <v/>
      </c>
      <c r="Q37" t="str">
        <f t="shared" si="4"/>
        <v/>
      </c>
      <c r="R37" t="str">
        <f t="shared" si="5"/>
        <v/>
      </c>
      <c r="S37" t="str">
        <f t="shared" si="15"/>
        <v/>
      </c>
      <c r="T37" t="str">
        <f t="shared" si="16"/>
        <v/>
      </c>
      <c r="U37" t="str">
        <f t="shared" si="17"/>
        <v/>
      </c>
      <c r="V37" s="43">
        <f>MATCH(G37,options!$D$1:$D$20,0)</f>
        <v>13</v>
      </c>
    </row>
    <row r="38" spans="1:22" ht="14" x14ac:dyDescent="0.15">
      <c r="C38" s="42" t="b">
        <f>FALSE()</f>
        <v>0</v>
      </c>
      <c r="D38" s="42" t="b">
        <f>FALSE()</f>
        <v>0</v>
      </c>
      <c r="E38" s="59">
        <v>5714401242161</v>
      </c>
      <c r="F38" s="38" t="s">
        <v>623</v>
      </c>
      <c r="G38" s="60" t="s">
        <v>400</v>
      </c>
      <c r="H38"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Swedish – Finnish</v>
      </c>
      <c r="I38" s="44" t="b">
        <f>TRUE()</f>
        <v>1</v>
      </c>
      <c r="J38" s="45" t="b">
        <f>FALSE()</f>
        <v>0</v>
      </c>
      <c r="K38" s="38" t="s">
        <v>642</v>
      </c>
      <c r="L38" s="46" t="b">
        <f>FALSE()</f>
        <v>0</v>
      </c>
      <c r="M38" s="47" t="str">
        <f t="shared" si="12"/>
        <v>https://download.lenovo.com/Images/Parts/04Y0964/04Y0964_A.jpg</v>
      </c>
      <c r="N38" s="47" t="str">
        <f t="shared" si="13"/>
        <v>https://download.lenovo.com/Images/Parts/04Y0964/04Y0964_B.jpg</v>
      </c>
      <c r="O38" s="48" t="str">
        <f t="shared" si="14"/>
        <v>https://download.lenovo.com/Images/Parts/04Y0964/04Y0964_details.jpg</v>
      </c>
      <c r="P38" t="str">
        <f t="shared" si="3"/>
        <v/>
      </c>
      <c r="Q38" t="str">
        <f t="shared" si="4"/>
        <v/>
      </c>
      <c r="R38" t="str">
        <f t="shared" ref="R38:R67" si="18">IF(ISBLANK(K38),"",IF(L38, "https://raw.githubusercontent.com/PatrickVibild/TellusAmazonPictures/master/pictures/"&amp;K38&amp;"/6.jpg", ""))</f>
        <v/>
      </c>
      <c r="S38" t="str">
        <f t="shared" si="15"/>
        <v/>
      </c>
      <c r="T38" t="str">
        <f t="shared" si="16"/>
        <v/>
      </c>
      <c r="U38" t="str">
        <f t="shared" si="17"/>
        <v/>
      </c>
      <c r="V38" s="43">
        <f>MATCH(G38,options!$D$1:$D$20,0)</f>
        <v>14</v>
      </c>
    </row>
    <row r="39" spans="1:22" ht="14" x14ac:dyDescent="0.15">
      <c r="C39" s="42" t="b">
        <f>FALSE()</f>
        <v>0</v>
      </c>
      <c r="D39" s="42" t="b">
        <f>FALSE()</f>
        <v>0</v>
      </c>
      <c r="E39" s="59">
        <v>5714401242178</v>
      </c>
      <c r="F39" s="38" t="s">
        <v>624</v>
      </c>
      <c r="G39" s="60" t="s">
        <v>403</v>
      </c>
      <c r="H39"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Swiss</v>
      </c>
      <c r="I39" s="44" t="b">
        <f>TRUE()</f>
        <v>1</v>
      </c>
      <c r="J39" s="45" t="b">
        <f>FALSE()</f>
        <v>0</v>
      </c>
      <c r="K39" s="38" t="s">
        <v>658</v>
      </c>
      <c r="L39" s="46" t="b">
        <f>FALSE()</f>
        <v>0</v>
      </c>
      <c r="M39" s="47" t="str">
        <f t="shared" si="12"/>
        <v>https://download.lenovo.com/Images/Parts/04Y0927/04Y0927_A.jpg</v>
      </c>
      <c r="N39" s="47" t="str">
        <f t="shared" si="13"/>
        <v>https://download.lenovo.com/Images/Parts/04Y0927/04Y0927_B.jpg</v>
      </c>
      <c r="O39" s="48" t="str">
        <f t="shared" si="14"/>
        <v>https://download.lenovo.com/Images/Parts/04Y0927/04Y0927_details.jpg</v>
      </c>
      <c r="P39" t="str">
        <f t="shared" si="3"/>
        <v/>
      </c>
      <c r="Q39" t="str">
        <f t="shared" si="4"/>
        <v/>
      </c>
      <c r="R39" t="str">
        <f t="shared" si="18"/>
        <v/>
      </c>
      <c r="S39" t="str">
        <f t="shared" si="15"/>
        <v/>
      </c>
      <c r="T39" t="str">
        <f t="shared" si="16"/>
        <v/>
      </c>
      <c r="U39" t="str">
        <f t="shared" si="17"/>
        <v/>
      </c>
      <c r="V39" s="43">
        <f>MATCH(G39,options!$D$1:$D$20,0)</f>
        <v>15</v>
      </c>
    </row>
    <row r="40" spans="1:22" ht="14" x14ac:dyDescent="0.15">
      <c r="C40" s="42" t="b">
        <f>FALSE()</f>
        <v>0</v>
      </c>
      <c r="D40" s="42" t="b">
        <f>TRUE()</f>
        <v>1</v>
      </c>
      <c r="E40" s="59">
        <v>5714401242185</v>
      </c>
      <c r="F40" s="38" t="s">
        <v>625</v>
      </c>
      <c r="G40" s="60" t="s">
        <v>404</v>
      </c>
      <c r="H40"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US International</v>
      </c>
      <c r="I40" s="44" t="b">
        <f>TRUE()</f>
        <v>1</v>
      </c>
      <c r="J40" s="45" t="b">
        <f>FALSE()</f>
        <v>0</v>
      </c>
      <c r="K40" s="38" t="s">
        <v>659</v>
      </c>
      <c r="L40" s="46" t="b">
        <f>FALSE()</f>
        <v>0</v>
      </c>
      <c r="M40" s="47" t="str">
        <f t="shared" si="12"/>
        <v>https://download.lenovo.com/Images/Parts/04Y0930/04Y0930_A.jpg</v>
      </c>
      <c r="N40" s="47" t="str">
        <f t="shared" si="13"/>
        <v>https://download.lenovo.com/Images/Parts/04Y0930/04Y0930_B.jpg</v>
      </c>
      <c r="O40" s="48" t="str">
        <f t="shared" si="14"/>
        <v>https://download.lenovo.com/Images/Parts/04Y0930/04Y0930_details.jpg</v>
      </c>
      <c r="P40" t="str">
        <f t="shared" si="3"/>
        <v/>
      </c>
      <c r="Q40" t="str">
        <f t="shared" si="4"/>
        <v/>
      </c>
      <c r="R40" t="str">
        <f t="shared" si="18"/>
        <v/>
      </c>
      <c r="S40" t="str">
        <f t="shared" si="15"/>
        <v/>
      </c>
      <c r="T40" t="str">
        <f t="shared" si="16"/>
        <v/>
      </c>
      <c r="U40" t="str">
        <f t="shared" si="17"/>
        <v/>
      </c>
      <c r="V40" s="43">
        <f>MATCH(G40,options!$D$1:$D$20,0)</f>
        <v>16</v>
      </c>
    </row>
    <row r="41" spans="1:22" ht="14" x14ac:dyDescent="0.15">
      <c r="C41" t="b">
        <f>TRUE()</f>
        <v>1</v>
      </c>
      <c r="D41" s="42" t="b">
        <f>TRUE()</f>
        <v>1</v>
      </c>
      <c r="E41" s="59">
        <v>5714401242192</v>
      </c>
      <c r="F41" s="38" t="s">
        <v>626</v>
      </c>
      <c r="G41" s="60" t="s">
        <v>407</v>
      </c>
      <c r="H41"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v>
      </c>
      <c r="I41" s="44" t="b">
        <f>TRUE()</f>
        <v>1</v>
      </c>
      <c r="J41" s="45" t="b">
        <f>FALSE()</f>
        <v>0</v>
      </c>
      <c r="K41" s="38" t="s">
        <v>660</v>
      </c>
      <c r="L41" s="46" t="b">
        <f>FALSE()</f>
        <v>0</v>
      </c>
      <c r="M41" s="47" t="str">
        <f t="shared" si="12"/>
        <v>https://download.lenovo.com/Images/Parts/04Y0938/04Y0938_A.jpg</v>
      </c>
      <c r="N41" s="47" t="str">
        <f t="shared" si="13"/>
        <v>https://download.lenovo.com/Images/Parts/04Y0938/04Y0938_B.jpg</v>
      </c>
      <c r="O41" s="48" t="str">
        <f t="shared" si="14"/>
        <v>https://download.lenovo.com/Images/Parts/04Y0938/04Y0938_details.jpg</v>
      </c>
      <c r="P41" t="str">
        <f t="shared" si="3"/>
        <v/>
      </c>
      <c r="Q41" t="str">
        <f t="shared" ref="Q41:Q67" si="19">IF(ISBLANK(K41),"",IF(L41, "https://raw.githubusercontent.com/PatrickVibild/TellusAmazonPictures/master/pictures/"&amp;K41&amp;"/5.jpg", ""))</f>
        <v/>
      </c>
      <c r="R41" t="str">
        <f t="shared" si="18"/>
        <v/>
      </c>
      <c r="S41" t="str">
        <f t="shared" si="15"/>
        <v/>
      </c>
      <c r="T41" t="str">
        <f t="shared" si="16"/>
        <v/>
      </c>
      <c r="U41" t="str">
        <f t="shared" si="17"/>
        <v/>
      </c>
      <c r="V41" s="43">
        <f>MATCH(G41,options!$D$1:$D$20,0)</f>
        <v>18</v>
      </c>
    </row>
    <row r="42" spans="1:22" x14ac:dyDescent="0.15">
      <c r="C42" s="42"/>
      <c r="D42" s="42"/>
      <c r="E42" s="59"/>
      <c r="F42" s="38"/>
      <c r="G42" s="43"/>
      <c r="H42" t="e">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#N/A</v>
      </c>
      <c r="I42" s="44" t="b">
        <f>TRUE()</f>
        <v>1</v>
      </c>
      <c r="J42" s="45" t="b">
        <v>1</v>
      </c>
      <c r="K42" s="38"/>
      <c r="L42" s="46"/>
      <c r="M42" s="47" t="str">
        <f t="shared" si="12"/>
        <v/>
      </c>
      <c r="N42" s="47" t="str">
        <f t="shared" si="13"/>
        <v/>
      </c>
      <c r="O42" s="48" t="str">
        <f t="shared" si="14"/>
        <v/>
      </c>
      <c r="P42" t="str">
        <f t="shared" ref="P42: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43" t="e">
        <f>MATCH(G42,options!$D$1:$D$20,0)</f>
        <v>#N/A</v>
      </c>
    </row>
    <row r="43" spans="1:22" x14ac:dyDescent="0.15">
      <c r="C43" s="42"/>
      <c r="D43" s="42"/>
      <c r="E43" s="59"/>
      <c r="F43" s="38"/>
      <c r="G43" s="43"/>
      <c r="H43" t="e">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#N/A</v>
      </c>
      <c r="I43" s="44" t="b">
        <f>TRUE()</f>
        <v>1</v>
      </c>
      <c r="J43" s="45" t="b">
        <v>1</v>
      </c>
      <c r="K43" s="38"/>
      <c r="L43" s="46"/>
      <c r="M43" s="47" t="str">
        <f t="shared" si="12"/>
        <v/>
      </c>
      <c r="N43" s="47" t="str">
        <f t="shared" si="13"/>
        <v/>
      </c>
      <c r="O43" s="48" t="str">
        <f t="shared" si="14"/>
        <v/>
      </c>
      <c r="P43" t="str">
        <f t="shared" si="20"/>
        <v/>
      </c>
      <c r="Q43" t="str">
        <f t="shared" si="19"/>
        <v/>
      </c>
      <c r="R43" t="str">
        <f t="shared" si="18"/>
        <v/>
      </c>
      <c r="S43" t="str">
        <f t="shared" si="15"/>
        <v/>
      </c>
      <c r="T43" t="str">
        <f t="shared" si="16"/>
        <v/>
      </c>
      <c r="U43" t="str">
        <f t="shared" si="17"/>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2"/>
        <v/>
      </c>
      <c r="N44" s="47" t="str">
        <f t="shared" si="13"/>
        <v/>
      </c>
      <c r="O44" s="48" t="str">
        <f t="shared" si="14"/>
        <v/>
      </c>
      <c r="P44" t="str">
        <f t="shared" si="20"/>
        <v/>
      </c>
      <c r="Q44" t="str">
        <f t="shared" si="19"/>
        <v/>
      </c>
      <c r="R44" t="str">
        <f t="shared" si="18"/>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2"/>
        <v/>
      </c>
      <c r="N45" s="47" t="str">
        <f t="shared" si="13"/>
        <v/>
      </c>
      <c r="O45" s="48" t="str">
        <f t="shared" si="14"/>
        <v/>
      </c>
      <c r="P45" t="str">
        <f t="shared" si="20"/>
        <v/>
      </c>
      <c r="Q45" t="str">
        <f t="shared" si="19"/>
        <v/>
      </c>
      <c r="R45" t="str">
        <f t="shared" si="18"/>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2"/>
        <v/>
      </c>
      <c r="N46" s="47" t="str">
        <f t="shared" si="13"/>
        <v/>
      </c>
      <c r="O46" s="48" t="str">
        <f t="shared" si="14"/>
        <v/>
      </c>
      <c r="P46" t="str">
        <f t="shared" si="20"/>
        <v/>
      </c>
      <c r="Q46" t="str">
        <f t="shared" si="19"/>
        <v/>
      </c>
      <c r="R46" t="str">
        <f t="shared" si="18"/>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2"/>
        <v/>
      </c>
      <c r="N47" s="47" t="str">
        <f t="shared" si="13"/>
        <v/>
      </c>
      <c r="O47" s="48" t="str">
        <f t="shared" si="14"/>
        <v/>
      </c>
      <c r="P47" t="str">
        <f t="shared" si="20"/>
        <v/>
      </c>
      <c r="Q47" t="str">
        <f t="shared" si="19"/>
        <v/>
      </c>
      <c r="R47" t="str">
        <f t="shared" si="18"/>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2"/>
        <v/>
      </c>
      <c r="N48" s="47" t="str">
        <f t="shared" si="13"/>
        <v/>
      </c>
      <c r="O48" s="48" t="str">
        <f t="shared" si="14"/>
        <v/>
      </c>
      <c r="P48" t="str">
        <f t="shared" si="20"/>
        <v/>
      </c>
      <c r="Q48" t="str">
        <f t="shared" si="19"/>
        <v/>
      </c>
      <c r="R48" t="str">
        <f t="shared" si="18"/>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2"/>
        <v/>
      </c>
      <c r="N49" s="47" t="str">
        <f t="shared" si="13"/>
        <v/>
      </c>
      <c r="O49" s="48" t="str">
        <f t="shared" si="14"/>
        <v/>
      </c>
      <c r="P49" t="str">
        <f t="shared" si="20"/>
        <v/>
      </c>
      <c r="Q49" t="str">
        <f t="shared" si="19"/>
        <v/>
      </c>
      <c r="R49" t="str">
        <f t="shared" si="18"/>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2"/>
        <v/>
      </c>
      <c r="N50" s="47" t="str">
        <f t="shared" si="13"/>
        <v/>
      </c>
      <c r="O50" s="48" t="str">
        <f t="shared" si="14"/>
        <v/>
      </c>
      <c r="P50" t="str">
        <f t="shared" si="20"/>
        <v/>
      </c>
      <c r="Q50" t="str">
        <f t="shared" si="19"/>
        <v/>
      </c>
      <c r="R50" t="str">
        <f t="shared" si="18"/>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2"/>
        <v/>
      </c>
      <c r="N51" s="47" t="str">
        <f t="shared" si="13"/>
        <v/>
      </c>
      <c r="O51" s="48" t="str">
        <f t="shared" si="14"/>
        <v/>
      </c>
      <c r="P51" t="str">
        <f t="shared" si="20"/>
        <v/>
      </c>
      <c r="Q51" t="str">
        <f t="shared" si="19"/>
        <v/>
      </c>
      <c r="R51" t="str">
        <f t="shared" si="18"/>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2"/>
        <v/>
      </c>
      <c r="N52" s="47" t="str">
        <f t="shared" si="13"/>
        <v/>
      </c>
      <c r="O52" s="48" t="str">
        <f t="shared" si="14"/>
        <v/>
      </c>
      <c r="P52" t="str">
        <f t="shared" si="20"/>
        <v/>
      </c>
      <c r="Q52" t="str">
        <f t="shared" si="19"/>
        <v/>
      </c>
      <c r="R52" t="str">
        <f t="shared" si="18"/>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2"/>
        <v/>
      </c>
      <c r="N53" s="47" t="str">
        <f t="shared" si="13"/>
        <v/>
      </c>
      <c r="O53" s="48" t="str">
        <f t="shared" si="14"/>
        <v/>
      </c>
      <c r="P53" t="str">
        <f t="shared" si="20"/>
        <v/>
      </c>
      <c r="Q53" t="str">
        <f t="shared" si="19"/>
        <v/>
      </c>
      <c r="R53" t="str">
        <f t="shared" si="18"/>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2"/>
        <v/>
      </c>
      <c r="N54" s="47" t="str">
        <f t="shared" si="13"/>
        <v/>
      </c>
      <c r="O54" s="48" t="str">
        <f t="shared" si="14"/>
        <v/>
      </c>
      <c r="P54" t="str">
        <f t="shared" si="20"/>
        <v/>
      </c>
      <c r="Q54" t="str">
        <f t="shared" si="19"/>
        <v/>
      </c>
      <c r="R54" t="str">
        <f t="shared" si="18"/>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2"/>
        <v/>
      </c>
      <c r="N55" s="47" t="str">
        <f t="shared" si="13"/>
        <v/>
      </c>
      <c r="O55" s="48" t="str">
        <f t="shared" si="14"/>
        <v/>
      </c>
      <c r="P55" t="str">
        <f t="shared" si="20"/>
        <v/>
      </c>
      <c r="Q55" t="str">
        <f t="shared" si="19"/>
        <v/>
      </c>
      <c r="R55" t="str">
        <f t="shared" si="18"/>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2"/>
        <v/>
      </c>
      <c r="N56" s="47" t="str">
        <f t="shared" si="13"/>
        <v/>
      </c>
      <c r="O56" s="48" t="str">
        <f t="shared" si="14"/>
        <v/>
      </c>
      <c r="P56" t="str">
        <f t="shared" si="20"/>
        <v/>
      </c>
      <c r="Q56" t="str">
        <f t="shared" si="19"/>
        <v/>
      </c>
      <c r="R56" t="str">
        <f t="shared" si="18"/>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2"/>
        <v/>
      </c>
      <c r="N57" s="47" t="str">
        <f t="shared" si="13"/>
        <v/>
      </c>
      <c r="O57" s="48" t="str">
        <f t="shared" si="14"/>
        <v/>
      </c>
      <c r="P57" t="str">
        <f t="shared" si="20"/>
        <v/>
      </c>
      <c r="Q57" t="str">
        <f t="shared" si="19"/>
        <v/>
      </c>
      <c r="R57" t="str">
        <f t="shared" si="18"/>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2"/>
        <v/>
      </c>
      <c r="N58" s="47" t="str">
        <f t="shared" si="13"/>
        <v/>
      </c>
      <c r="O58" s="48" t="str">
        <f t="shared" si="14"/>
        <v/>
      </c>
      <c r="P58" t="str">
        <f t="shared" si="20"/>
        <v/>
      </c>
      <c r="Q58" t="str">
        <f t="shared" si="19"/>
        <v/>
      </c>
      <c r="R58" t="str">
        <f t="shared" si="18"/>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2"/>
        <v/>
      </c>
      <c r="N59" s="47" t="str">
        <f t="shared" si="13"/>
        <v/>
      </c>
      <c r="O59" s="48" t="str">
        <f t="shared" si="14"/>
        <v/>
      </c>
      <c r="P59" t="str">
        <f t="shared" si="20"/>
        <v/>
      </c>
      <c r="Q59" t="str">
        <f t="shared" si="19"/>
        <v/>
      </c>
      <c r="R59" t="str">
        <f t="shared" si="18"/>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2"/>
        <v/>
      </c>
      <c r="N60" s="47" t="str">
        <f t="shared" si="13"/>
        <v/>
      </c>
      <c r="O60" s="48" t="str">
        <f t="shared" si="14"/>
        <v/>
      </c>
      <c r="P60" t="str">
        <f t="shared" si="20"/>
        <v/>
      </c>
      <c r="Q60" t="str">
        <f t="shared" si="19"/>
        <v/>
      </c>
      <c r="R60" t="str">
        <f t="shared" si="18"/>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2"/>
        <v/>
      </c>
      <c r="N61" s="47" t="str">
        <f t="shared" si="13"/>
        <v/>
      </c>
      <c r="O61" s="48" t="str">
        <f t="shared" si="14"/>
        <v/>
      </c>
      <c r="P61" t="str">
        <f t="shared" si="20"/>
        <v/>
      </c>
      <c r="Q61" t="str">
        <f t="shared" si="19"/>
        <v/>
      </c>
      <c r="R61" t="str">
        <f t="shared" si="18"/>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2"/>
        <v/>
      </c>
      <c r="N62" s="47" t="str">
        <f t="shared" si="13"/>
        <v/>
      </c>
      <c r="O62" s="48" t="str">
        <f t="shared" si="14"/>
        <v/>
      </c>
      <c r="P62" t="str">
        <f t="shared" si="20"/>
        <v/>
      </c>
      <c r="Q62" t="str">
        <f t="shared" si="19"/>
        <v/>
      </c>
      <c r="R62" t="str">
        <f t="shared" si="18"/>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2"/>
        <v/>
      </c>
      <c r="N63" s="47" t="str">
        <f t="shared" si="13"/>
        <v/>
      </c>
      <c r="O63" s="48" t="str">
        <f t="shared" si="14"/>
        <v/>
      </c>
      <c r="P63" t="str">
        <f t="shared" si="20"/>
        <v/>
      </c>
      <c r="Q63" t="str">
        <f t="shared" si="19"/>
        <v/>
      </c>
      <c r="R63" t="str">
        <f t="shared" si="18"/>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2"/>
        <v/>
      </c>
      <c r="N64" s="47" t="str">
        <f t="shared" si="13"/>
        <v/>
      </c>
      <c r="O64" s="48" t="str">
        <f t="shared" si="14"/>
        <v/>
      </c>
      <c r="P64" t="str">
        <f t="shared" si="20"/>
        <v/>
      </c>
      <c r="Q64" t="str">
        <f t="shared" si="19"/>
        <v/>
      </c>
      <c r="R64" t="str">
        <f t="shared" si="18"/>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2"/>
        <v/>
      </c>
      <c r="N65" s="47" t="str">
        <f t="shared" si="13"/>
        <v/>
      </c>
      <c r="O65" s="48" t="str">
        <f t="shared" si="14"/>
        <v/>
      </c>
      <c r="P65" t="str">
        <f t="shared" si="20"/>
        <v/>
      </c>
      <c r="Q65" t="str">
        <f t="shared" si="19"/>
        <v/>
      </c>
      <c r="R65" t="str">
        <f t="shared" si="18"/>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2"/>
        <v/>
      </c>
      <c r="N66" s="47" t="str">
        <f t="shared" si="13"/>
        <v/>
      </c>
      <c r="O66" s="48" t="str">
        <f t="shared" si="14"/>
        <v/>
      </c>
      <c r="P66" t="str">
        <f t="shared" si="20"/>
        <v/>
      </c>
      <c r="Q66" t="str">
        <f t="shared" si="19"/>
        <v/>
      </c>
      <c r="R66" t="str">
        <f t="shared" si="18"/>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2"/>
        <v/>
      </c>
      <c r="N67" s="47" t="str">
        <f t="shared" si="13"/>
        <v/>
      </c>
      <c r="O67" s="48" t="str">
        <f t="shared" si="14"/>
        <v/>
      </c>
      <c r="P67" t="str">
        <f t="shared" si="20"/>
        <v/>
      </c>
      <c r="Q67" t="str">
        <f t="shared" si="19"/>
        <v/>
      </c>
      <c r="R67" t="str">
        <f t="shared" si="18"/>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1">IF(ISBLANK(K68),"",IF(L68, "https://raw.githubusercontent.com/PatrickVibild/TellusAmazonPictures/master/pictures/"&amp;K68&amp;"/1.jpg","https://download.lenovo.com/Images/Parts/"&amp;K68&amp;"/"&amp;K68&amp;"_A.jpg"))</f>
        <v/>
      </c>
      <c r="N68" s="47" t="str">
        <f t="shared" ref="N68:N103" si="22">IF(ISBLANK(K68),"",IF(L68, "https://raw.githubusercontent.com/PatrickVibild/TellusAmazonPictures/master/pictures/"&amp;K68&amp;"/2.jpg","https://download.lenovo.com/Images/Parts/"&amp;K68&amp;"/"&amp;K68&amp;"_B.jpg"))</f>
        <v/>
      </c>
      <c r="O68" s="48"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1"/>
        <v/>
      </c>
      <c r="N69" s="47" t="str">
        <f t="shared" si="22"/>
        <v/>
      </c>
      <c r="O69" s="48" t="str">
        <f t="shared" si="23"/>
        <v/>
      </c>
      <c r="P69" t="str">
        <f t="shared" si="24"/>
        <v/>
      </c>
      <c r="Q69" t="str">
        <f t="shared" si="25"/>
        <v/>
      </c>
      <c r="R69" t="str">
        <f t="shared" si="26"/>
        <v/>
      </c>
      <c r="S69" t="str">
        <f t="shared" si="27"/>
        <v/>
      </c>
      <c r="T69" t="str">
        <f t="shared" si="28"/>
        <v/>
      </c>
      <c r="U69" t="str">
        <f t="shared" si="29"/>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1"/>
        <v/>
      </c>
      <c r="N70" s="47" t="str">
        <f t="shared" si="22"/>
        <v/>
      </c>
      <c r="O70" s="48" t="str">
        <f t="shared" si="23"/>
        <v/>
      </c>
      <c r="P70" t="str">
        <f t="shared" si="24"/>
        <v/>
      </c>
      <c r="Q70" t="str">
        <f t="shared" si="25"/>
        <v/>
      </c>
      <c r="R70" t="str">
        <f t="shared" si="26"/>
        <v/>
      </c>
      <c r="S70" t="str">
        <f t="shared" si="27"/>
        <v/>
      </c>
      <c r="T70" t="str">
        <f t="shared" si="28"/>
        <v/>
      </c>
      <c r="U70" t="str">
        <f t="shared" si="29"/>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1"/>
        <v/>
      </c>
      <c r="N71" s="47" t="str">
        <f t="shared" si="22"/>
        <v/>
      </c>
      <c r="O71" s="48" t="str">
        <f t="shared" si="23"/>
        <v/>
      </c>
      <c r="P71" t="str">
        <f t="shared" si="24"/>
        <v/>
      </c>
      <c r="Q71" t="str">
        <f t="shared" si="25"/>
        <v/>
      </c>
      <c r="R71" t="str">
        <f t="shared" si="26"/>
        <v/>
      </c>
      <c r="S71" t="str">
        <f t="shared" si="27"/>
        <v/>
      </c>
      <c r="T71" t="str">
        <f t="shared" si="28"/>
        <v/>
      </c>
      <c r="U71" t="str">
        <f t="shared" si="29"/>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1"/>
        <v/>
      </c>
      <c r="N72" s="47" t="str">
        <f t="shared" si="22"/>
        <v/>
      </c>
      <c r="O72" s="48" t="str">
        <f t="shared" si="23"/>
        <v/>
      </c>
      <c r="P72" t="str">
        <f t="shared" si="24"/>
        <v/>
      </c>
      <c r="Q72" t="str">
        <f t="shared" si="25"/>
        <v/>
      </c>
      <c r="R72" t="str">
        <f t="shared" si="26"/>
        <v/>
      </c>
      <c r="S72" t="str">
        <f t="shared" si="27"/>
        <v/>
      </c>
      <c r="T72" t="str">
        <f t="shared" si="28"/>
        <v/>
      </c>
      <c r="U72" t="str">
        <f t="shared" si="29"/>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1"/>
        <v/>
      </c>
      <c r="N73" s="47" t="str">
        <f t="shared" si="22"/>
        <v/>
      </c>
      <c r="O73" s="48" t="str">
        <f t="shared" si="23"/>
        <v/>
      </c>
      <c r="P73" t="str">
        <f t="shared" si="24"/>
        <v/>
      </c>
      <c r="Q73" t="str">
        <f t="shared" si="25"/>
        <v/>
      </c>
      <c r="R73" t="str">
        <f t="shared" si="26"/>
        <v/>
      </c>
      <c r="S73" t="str">
        <f t="shared" si="27"/>
        <v/>
      </c>
      <c r="T73" t="str">
        <f t="shared" si="28"/>
        <v/>
      </c>
      <c r="U73" t="str">
        <f t="shared" si="29"/>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1"/>
        <v/>
      </c>
      <c r="N74" s="47" t="str">
        <f t="shared" si="22"/>
        <v/>
      </c>
      <c r="O74" s="48" t="str">
        <f t="shared" si="23"/>
        <v/>
      </c>
      <c r="P74" t="str">
        <f t="shared" si="24"/>
        <v/>
      </c>
      <c r="Q74" t="str">
        <f t="shared" si="25"/>
        <v/>
      </c>
      <c r="R74" t="str">
        <f t="shared" si="26"/>
        <v/>
      </c>
      <c r="S74" t="str">
        <f t="shared" si="27"/>
        <v/>
      </c>
      <c r="T74" t="str">
        <f t="shared" si="28"/>
        <v/>
      </c>
      <c r="U74" t="str">
        <f t="shared" si="29"/>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1"/>
        <v/>
      </c>
      <c r="N75" s="47" t="str">
        <f t="shared" si="22"/>
        <v/>
      </c>
      <c r="O75" s="48" t="str">
        <f t="shared" si="23"/>
        <v/>
      </c>
      <c r="P75" t="str">
        <f t="shared" si="24"/>
        <v/>
      </c>
      <c r="Q75" t="str">
        <f t="shared" si="25"/>
        <v/>
      </c>
      <c r="R75" t="str">
        <f t="shared" si="26"/>
        <v/>
      </c>
      <c r="S75" t="str">
        <f t="shared" si="27"/>
        <v/>
      </c>
      <c r="T75" t="str">
        <f t="shared" si="28"/>
        <v/>
      </c>
      <c r="U75" t="str">
        <f t="shared" si="29"/>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1"/>
        <v/>
      </c>
      <c r="N76" s="47" t="str">
        <f t="shared" si="22"/>
        <v/>
      </c>
      <c r="O76" s="48" t="str">
        <f t="shared" si="23"/>
        <v/>
      </c>
      <c r="P76" t="str">
        <f t="shared" si="24"/>
        <v/>
      </c>
      <c r="Q76" t="str">
        <f t="shared" si="25"/>
        <v/>
      </c>
      <c r="R76" t="str">
        <f t="shared" si="26"/>
        <v/>
      </c>
      <c r="S76" t="str">
        <f t="shared" si="27"/>
        <v/>
      </c>
      <c r="T76" t="str">
        <f t="shared" si="28"/>
        <v/>
      </c>
      <c r="U76" t="str">
        <f t="shared" si="29"/>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1"/>
        <v/>
      </c>
      <c r="N77" s="47" t="str">
        <f t="shared" si="22"/>
        <v/>
      </c>
      <c r="O77" s="48" t="str">
        <f t="shared" si="23"/>
        <v/>
      </c>
      <c r="P77" t="str">
        <f t="shared" si="24"/>
        <v/>
      </c>
      <c r="Q77" t="str">
        <f t="shared" si="25"/>
        <v/>
      </c>
      <c r="R77" t="str">
        <f t="shared" si="26"/>
        <v/>
      </c>
      <c r="S77" t="str">
        <f t="shared" si="27"/>
        <v/>
      </c>
      <c r="T77" t="str">
        <f t="shared" si="28"/>
        <v/>
      </c>
      <c r="U77" t="str">
        <f t="shared" si="29"/>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1"/>
        <v/>
      </c>
      <c r="N78" s="47" t="str">
        <f t="shared" si="22"/>
        <v/>
      </c>
      <c r="O78" s="48" t="str">
        <f t="shared" si="23"/>
        <v/>
      </c>
      <c r="P78" t="str">
        <f t="shared" si="24"/>
        <v/>
      </c>
      <c r="Q78" t="str">
        <f t="shared" si="25"/>
        <v/>
      </c>
      <c r="R78" t="str">
        <f t="shared" si="26"/>
        <v/>
      </c>
      <c r="S78" t="str">
        <f t="shared" si="27"/>
        <v/>
      </c>
      <c r="T78" t="str">
        <f t="shared" si="28"/>
        <v/>
      </c>
      <c r="U78" t="str">
        <f t="shared" si="29"/>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1"/>
        <v/>
      </c>
      <c r="N79" s="47" t="str">
        <f t="shared" si="22"/>
        <v/>
      </c>
      <c r="O79" s="48" t="str">
        <f t="shared" si="23"/>
        <v/>
      </c>
      <c r="P79" t="str">
        <f t="shared" si="24"/>
        <v/>
      </c>
      <c r="Q79" t="str">
        <f t="shared" si="25"/>
        <v/>
      </c>
      <c r="R79" t="str">
        <f t="shared" si="26"/>
        <v/>
      </c>
      <c r="S79" t="str">
        <f t="shared" si="27"/>
        <v/>
      </c>
      <c r="T79" t="str">
        <f t="shared" si="28"/>
        <v/>
      </c>
      <c r="U79" t="str">
        <f t="shared" si="29"/>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1"/>
        <v/>
      </c>
      <c r="N80" s="47" t="str">
        <f t="shared" si="22"/>
        <v/>
      </c>
      <c r="O80" s="48" t="str">
        <f t="shared" si="23"/>
        <v/>
      </c>
      <c r="P80" t="str">
        <f t="shared" si="24"/>
        <v/>
      </c>
      <c r="Q80" t="str">
        <f t="shared" si="25"/>
        <v/>
      </c>
      <c r="R80" t="str">
        <f t="shared" si="26"/>
        <v/>
      </c>
      <c r="S80" t="str">
        <f t="shared" si="27"/>
        <v/>
      </c>
      <c r="T80" t="str">
        <f t="shared" si="28"/>
        <v/>
      </c>
      <c r="U80" t="str">
        <f t="shared" si="29"/>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1"/>
        <v/>
      </c>
      <c r="N81" s="47" t="str">
        <f t="shared" si="22"/>
        <v/>
      </c>
      <c r="O81" s="48" t="str">
        <f t="shared" si="23"/>
        <v/>
      </c>
      <c r="P81" t="str">
        <f t="shared" si="24"/>
        <v/>
      </c>
      <c r="Q81" t="str">
        <f t="shared" si="25"/>
        <v/>
      </c>
      <c r="R81" t="str">
        <f t="shared" si="26"/>
        <v/>
      </c>
      <c r="S81" t="str">
        <f t="shared" si="27"/>
        <v/>
      </c>
      <c r="T81" t="str">
        <f t="shared" si="28"/>
        <v/>
      </c>
      <c r="U81" t="str">
        <f t="shared" si="29"/>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1"/>
        <v/>
      </c>
      <c r="N82" s="47" t="str">
        <f t="shared" si="22"/>
        <v/>
      </c>
      <c r="O82" s="48" t="str">
        <f t="shared" si="23"/>
        <v/>
      </c>
      <c r="P82" t="str">
        <f t="shared" si="24"/>
        <v/>
      </c>
      <c r="Q82" t="str">
        <f t="shared" si="25"/>
        <v/>
      </c>
      <c r="R82" t="str">
        <f t="shared" si="26"/>
        <v/>
      </c>
      <c r="S82" t="str">
        <f t="shared" si="27"/>
        <v/>
      </c>
      <c r="T82" t="str">
        <f t="shared" si="28"/>
        <v/>
      </c>
      <c r="U82" t="str">
        <f t="shared" si="29"/>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1"/>
        <v/>
      </c>
      <c r="N83" s="47" t="str">
        <f t="shared" si="22"/>
        <v/>
      </c>
      <c r="O83" s="48" t="str">
        <f t="shared" si="23"/>
        <v/>
      </c>
      <c r="P83" t="str">
        <f t="shared" si="24"/>
        <v/>
      </c>
      <c r="Q83" t="str">
        <f t="shared" si="25"/>
        <v/>
      </c>
      <c r="R83" t="str">
        <f t="shared" si="26"/>
        <v/>
      </c>
      <c r="S83" t="str">
        <f t="shared" si="27"/>
        <v/>
      </c>
      <c r="T83" t="str">
        <f t="shared" si="28"/>
        <v/>
      </c>
      <c r="U83" t="str">
        <f t="shared" si="29"/>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1"/>
        <v/>
      </c>
      <c r="N84" s="47" t="str">
        <f t="shared" si="22"/>
        <v/>
      </c>
      <c r="O84" s="48" t="str">
        <f t="shared" si="23"/>
        <v/>
      </c>
      <c r="P84" t="str">
        <f t="shared" si="24"/>
        <v/>
      </c>
      <c r="Q84" t="str">
        <f t="shared" si="25"/>
        <v/>
      </c>
      <c r="R84" t="str">
        <f t="shared" si="26"/>
        <v/>
      </c>
      <c r="S84" t="str">
        <f t="shared" si="27"/>
        <v/>
      </c>
      <c r="T84" t="str">
        <f t="shared" si="28"/>
        <v/>
      </c>
      <c r="U84" t="str">
        <f t="shared" si="29"/>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1"/>
        <v/>
      </c>
      <c r="N85" s="47" t="str">
        <f t="shared" si="22"/>
        <v/>
      </c>
      <c r="O85" s="48" t="str">
        <f t="shared" si="23"/>
        <v/>
      </c>
      <c r="P85" t="str">
        <f t="shared" si="24"/>
        <v/>
      </c>
      <c r="Q85" t="str">
        <f t="shared" si="25"/>
        <v/>
      </c>
      <c r="R85" t="str">
        <f t="shared" si="26"/>
        <v/>
      </c>
      <c r="S85" t="str">
        <f t="shared" si="27"/>
        <v/>
      </c>
      <c r="T85" t="str">
        <f t="shared" si="28"/>
        <v/>
      </c>
      <c r="U85" t="str">
        <f t="shared" si="29"/>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1"/>
        <v/>
      </c>
      <c r="N86" s="47" t="str">
        <f t="shared" si="22"/>
        <v/>
      </c>
      <c r="O86" s="48" t="str">
        <f t="shared" si="23"/>
        <v/>
      </c>
      <c r="P86" t="str">
        <f t="shared" si="24"/>
        <v/>
      </c>
      <c r="Q86" t="str">
        <f t="shared" si="25"/>
        <v/>
      </c>
      <c r="R86" t="str">
        <f t="shared" si="26"/>
        <v/>
      </c>
      <c r="S86" t="str">
        <f t="shared" si="27"/>
        <v/>
      </c>
      <c r="T86" t="str">
        <f t="shared" si="28"/>
        <v/>
      </c>
      <c r="U86" t="str">
        <f t="shared" si="29"/>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1"/>
        <v/>
      </c>
      <c r="N87" s="47" t="str">
        <f t="shared" si="22"/>
        <v/>
      </c>
      <c r="O87" s="48" t="str">
        <f t="shared" si="23"/>
        <v/>
      </c>
      <c r="P87" t="str">
        <f t="shared" si="24"/>
        <v/>
      </c>
      <c r="Q87" t="str">
        <f t="shared" si="25"/>
        <v/>
      </c>
      <c r="R87" t="str">
        <f t="shared" si="26"/>
        <v/>
      </c>
      <c r="S87" t="str">
        <f t="shared" si="27"/>
        <v/>
      </c>
      <c r="T87" t="str">
        <f t="shared" si="28"/>
        <v/>
      </c>
      <c r="U87" t="str">
        <f t="shared" si="29"/>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1"/>
        <v/>
      </c>
      <c r="N88" s="47" t="str">
        <f t="shared" si="22"/>
        <v/>
      </c>
      <c r="O88" s="48" t="str">
        <f t="shared" si="23"/>
        <v/>
      </c>
      <c r="P88" t="str">
        <f t="shared" si="24"/>
        <v/>
      </c>
      <c r="Q88" t="str">
        <f t="shared" si="25"/>
        <v/>
      </c>
      <c r="R88" t="str">
        <f t="shared" si="26"/>
        <v/>
      </c>
      <c r="S88" t="str">
        <f t="shared" si="27"/>
        <v/>
      </c>
      <c r="T88" t="str">
        <f t="shared" si="28"/>
        <v/>
      </c>
      <c r="U88" t="str">
        <f t="shared" si="29"/>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1"/>
        <v/>
      </c>
      <c r="N89" s="47" t="str">
        <f t="shared" si="22"/>
        <v/>
      </c>
      <c r="O89" s="48" t="str">
        <f t="shared" si="23"/>
        <v/>
      </c>
      <c r="P89" t="str">
        <f t="shared" si="24"/>
        <v/>
      </c>
      <c r="Q89" t="str">
        <f t="shared" si="25"/>
        <v/>
      </c>
      <c r="R89" t="str">
        <f t="shared" si="26"/>
        <v/>
      </c>
      <c r="S89" t="str">
        <f t="shared" si="27"/>
        <v/>
      </c>
      <c r="T89" t="str">
        <f t="shared" si="28"/>
        <v/>
      </c>
      <c r="U89" t="str">
        <f t="shared" si="29"/>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1"/>
        <v/>
      </c>
      <c r="N90" s="47" t="str">
        <f t="shared" si="22"/>
        <v/>
      </c>
      <c r="O90" s="48" t="str">
        <f t="shared" si="23"/>
        <v/>
      </c>
      <c r="P90" t="str">
        <f t="shared" si="24"/>
        <v/>
      </c>
      <c r="Q90" t="str">
        <f t="shared" si="25"/>
        <v/>
      </c>
      <c r="R90" t="str">
        <f t="shared" si="26"/>
        <v/>
      </c>
      <c r="S90" t="str">
        <f t="shared" si="27"/>
        <v/>
      </c>
      <c r="T90" t="str">
        <f t="shared" si="28"/>
        <v/>
      </c>
      <c r="U90" t="str">
        <f t="shared" si="29"/>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1"/>
        <v/>
      </c>
      <c r="N91" s="47" t="str">
        <f t="shared" si="22"/>
        <v/>
      </c>
      <c r="O91" s="48" t="str">
        <f t="shared" si="23"/>
        <v/>
      </c>
      <c r="P91" t="str">
        <f t="shared" si="24"/>
        <v/>
      </c>
      <c r="Q91" t="str">
        <f t="shared" si="25"/>
        <v/>
      </c>
      <c r="R91" t="str">
        <f t="shared" si="26"/>
        <v/>
      </c>
      <c r="S91" t="str">
        <f t="shared" si="27"/>
        <v/>
      </c>
      <c r="T91" t="str">
        <f t="shared" si="28"/>
        <v/>
      </c>
      <c r="U91" t="str">
        <f t="shared" si="29"/>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1"/>
        <v/>
      </c>
      <c r="N92" s="47" t="str">
        <f t="shared" si="22"/>
        <v/>
      </c>
      <c r="O92" s="48" t="str">
        <f t="shared" si="23"/>
        <v/>
      </c>
      <c r="P92" t="str">
        <f t="shared" si="24"/>
        <v/>
      </c>
      <c r="Q92" t="str">
        <f t="shared" si="25"/>
        <v/>
      </c>
      <c r="R92" t="str">
        <f t="shared" si="26"/>
        <v/>
      </c>
      <c r="S92" t="str">
        <f t="shared" si="27"/>
        <v/>
      </c>
      <c r="T92" t="str">
        <f t="shared" si="28"/>
        <v/>
      </c>
      <c r="U92" t="str">
        <f t="shared" si="29"/>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1"/>
        <v/>
      </c>
      <c r="N93" s="47" t="str">
        <f t="shared" si="22"/>
        <v/>
      </c>
      <c r="O93" s="48" t="str">
        <f t="shared" si="23"/>
        <v/>
      </c>
      <c r="P93" t="str">
        <f t="shared" si="24"/>
        <v/>
      </c>
      <c r="Q93" t="str">
        <f t="shared" si="25"/>
        <v/>
      </c>
      <c r="R93" t="str">
        <f t="shared" si="26"/>
        <v/>
      </c>
      <c r="S93" t="str">
        <f t="shared" si="27"/>
        <v/>
      </c>
      <c r="T93" t="str">
        <f t="shared" si="28"/>
        <v/>
      </c>
      <c r="U93" t="str">
        <f t="shared" si="29"/>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1"/>
        <v/>
      </c>
      <c r="N94" s="47" t="str">
        <f t="shared" si="22"/>
        <v/>
      </c>
      <c r="O94" s="48" t="str">
        <f t="shared" si="23"/>
        <v/>
      </c>
      <c r="P94" t="str">
        <f t="shared" si="24"/>
        <v/>
      </c>
      <c r="Q94" t="str">
        <f t="shared" si="25"/>
        <v/>
      </c>
      <c r="R94" t="str">
        <f t="shared" si="26"/>
        <v/>
      </c>
      <c r="S94" t="str">
        <f t="shared" si="27"/>
        <v/>
      </c>
      <c r="T94" t="str">
        <f t="shared" si="28"/>
        <v/>
      </c>
      <c r="U94" t="str">
        <f t="shared" si="29"/>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1"/>
        <v/>
      </c>
      <c r="N95" s="47" t="str">
        <f t="shared" si="22"/>
        <v/>
      </c>
      <c r="O95" s="48" t="str">
        <f t="shared" si="23"/>
        <v/>
      </c>
      <c r="P95" t="str">
        <f t="shared" si="24"/>
        <v/>
      </c>
      <c r="Q95" t="str">
        <f t="shared" si="25"/>
        <v/>
      </c>
      <c r="R95" t="str">
        <f t="shared" si="26"/>
        <v/>
      </c>
      <c r="S95" t="str">
        <f t="shared" si="27"/>
        <v/>
      </c>
      <c r="T95" t="str">
        <f t="shared" si="28"/>
        <v/>
      </c>
      <c r="U95" t="str">
        <f t="shared" si="29"/>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1"/>
        <v/>
      </c>
      <c r="N96" s="47" t="str">
        <f t="shared" si="22"/>
        <v/>
      </c>
      <c r="O96" s="48" t="str">
        <f t="shared" si="23"/>
        <v/>
      </c>
      <c r="P96" t="str">
        <f t="shared" si="24"/>
        <v/>
      </c>
      <c r="Q96" t="str">
        <f t="shared" si="25"/>
        <v/>
      </c>
      <c r="R96" t="str">
        <f t="shared" si="26"/>
        <v/>
      </c>
      <c r="S96" t="str">
        <f t="shared" si="27"/>
        <v/>
      </c>
      <c r="T96" t="str">
        <f t="shared" si="28"/>
        <v/>
      </c>
      <c r="U96" t="str">
        <f t="shared" si="29"/>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1"/>
        <v/>
      </c>
      <c r="N97" s="47" t="str">
        <f t="shared" si="22"/>
        <v/>
      </c>
      <c r="O97" s="48" t="str">
        <f t="shared" si="23"/>
        <v/>
      </c>
      <c r="P97" t="str">
        <f t="shared" si="24"/>
        <v/>
      </c>
      <c r="Q97" t="str">
        <f t="shared" si="25"/>
        <v/>
      </c>
      <c r="R97" t="str">
        <f t="shared" si="26"/>
        <v/>
      </c>
      <c r="S97" t="str">
        <f t="shared" si="27"/>
        <v/>
      </c>
      <c r="T97" t="str">
        <f t="shared" si="28"/>
        <v/>
      </c>
      <c r="U97" t="str">
        <f t="shared" si="29"/>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1"/>
        <v/>
      </c>
      <c r="N98" s="47" t="str">
        <f t="shared" si="22"/>
        <v/>
      </c>
      <c r="O98" s="48" t="str">
        <f t="shared" si="23"/>
        <v/>
      </c>
      <c r="P98" t="str">
        <f t="shared" si="24"/>
        <v/>
      </c>
      <c r="Q98" t="str">
        <f t="shared" si="25"/>
        <v/>
      </c>
      <c r="R98" t="str">
        <f t="shared" si="26"/>
        <v/>
      </c>
      <c r="S98" t="str">
        <f t="shared" si="27"/>
        <v/>
      </c>
      <c r="T98" t="str">
        <f t="shared" si="28"/>
        <v/>
      </c>
      <c r="U98" t="str">
        <f t="shared" si="29"/>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1"/>
        <v/>
      </c>
      <c r="N99" s="47" t="str">
        <f t="shared" si="22"/>
        <v/>
      </c>
      <c r="O99" s="48" t="str">
        <f t="shared" si="23"/>
        <v/>
      </c>
      <c r="P99" t="str">
        <f t="shared" si="24"/>
        <v/>
      </c>
      <c r="Q99" t="str">
        <f t="shared" si="25"/>
        <v/>
      </c>
      <c r="R99" t="str">
        <f t="shared" si="26"/>
        <v/>
      </c>
      <c r="S99" t="str">
        <f t="shared" si="27"/>
        <v/>
      </c>
      <c r="T99" t="str">
        <f t="shared" si="28"/>
        <v/>
      </c>
      <c r="U99" t="str">
        <f t="shared" si="29"/>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30">IF(ISBLANK(K100),"",IF(L100, "https://raw.githubusercontent.com/PatrickVibild/TellusAmazonPictures/master/pictures/"&amp;K100&amp;"/1.jpg","https://download.lenovo.com/Images/Parts/"&amp;K100&amp;"/"&amp;K100&amp;"_A.jpg"))</f>
        <v/>
      </c>
      <c r="N100" s="47" t="str">
        <f t="shared" si="22"/>
        <v/>
      </c>
      <c r="O100" s="48" t="str">
        <f t="shared" si="23"/>
        <v/>
      </c>
      <c r="P100" t="str">
        <f t="shared" si="24"/>
        <v/>
      </c>
      <c r="Q100" t="str">
        <f t="shared" si="25"/>
        <v/>
      </c>
      <c r="R100" t="str">
        <f t="shared" si="26"/>
        <v/>
      </c>
      <c r="S100" t="str">
        <f t="shared" si="27"/>
        <v/>
      </c>
      <c r="T100" t="str">
        <f t="shared" si="28"/>
        <v/>
      </c>
      <c r="U100" t="str">
        <f t="shared" si="29"/>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30"/>
        <v/>
      </c>
      <c r="N101" s="47" t="str">
        <f t="shared" si="22"/>
        <v/>
      </c>
      <c r="O101" s="48" t="str">
        <f t="shared" si="23"/>
        <v/>
      </c>
      <c r="P101" t="str">
        <f t="shared" si="24"/>
        <v/>
      </c>
      <c r="Q101" t="str">
        <f t="shared" si="25"/>
        <v/>
      </c>
      <c r="R101" t="str">
        <f t="shared" si="26"/>
        <v/>
      </c>
      <c r="S101" t="str">
        <f t="shared" si="27"/>
        <v/>
      </c>
      <c r="T101" t="str">
        <f t="shared" si="28"/>
        <v/>
      </c>
      <c r="U101" t="str">
        <f t="shared" si="29"/>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30"/>
        <v/>
      </c>
      <c r="N102" s="47" t="str">
        <f t="shared" si="22"/>
        <v/>
      </c>
      <c r="O102" s="48" t="str">
        <f t="shared" si="23"/>
        <v/>
      </c>
      <c r="P102" t="str">
        <f t="shared" si="24"/>
        <v/>
      </c>
      <c r="Q102" t="str">
        <f t="shared" si="25"/>
        <v/>
      </c>
      <c r="R102" t="str">
        <f t="shared" si="26"/>
        <v/>
      </c>
      <c r="S102" t="str">
        <f t="shared" si="27"/>
        <v/>
      </c>
      <c r="T102" t="str">
        <f t="shared" si="28"/>
        <v/>
      </c>
      <c r="U102" t="str">
        <f t="shared" si="29"/>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30"/>
        <v/>
      </c>
      <c r="N103" s="47" t="str">
        <f t="shared" si="22"/>
        <v/>
      </c>
      <c r="O103" s="48" t="str">
        <f t="shared" si="23"/>
        <v/>
      </c>
      <c r="P103" t="str">
        <f t="shared" si="24"/>
        <v/>
      </c>
      <c r="Q103" t="str">
        <f t="shared" si="25"/>
        <v/>
      </c>
      <c r="R103" t="str">
        <f t="shared" si="26"/>
        <v/>
      </c>
      <c r="S103" t="str">
        <f t="shared" si="27"/>
        <v/>
      </c>
      <c r="T103" t="str">
        <f t="shared" si="28"/>
        <v/>
      </c>
      <c r="U103" t="str">
        <f t="shared" si="29"/>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J42:J104 I4:I104 L42:L104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450</v>
      </c>
    </row>
    <row r="11" spans="1:2" x14ac:dyDescent="0.15">
      <c r="B11" t="s">
        <v>451</v>
      </c>
    </row>
    <row r="14" spans="1:2" x14ac:dyDescent="0.15">
      <c r="B14" s="58" t="s">
        <v>452</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532" priority="2">
      <formula>IF(LEN(B3)&gt;0,1,0)</formula>
    </cfRule>
    <cfRule type="expression" dxfId="531" priority="3">
      <formula>IF(VLOOKUP($AH$3,#NAME?,MATCH($A2,#NAME?,0)+1,0)&gt;0,1,0)</formula>
    </cfRule>
    <cfRule type="expression" dxfId="530" priority="4">
      <formula>IF(VLOOKUP($AH$3,#NAME?,MATCH($A2,#NAME?,0)+1,0)&gt;0,1,0)</formula>
    </cfRule>
    <cfRule type="expression" dxfId="529" priority="5">
      <formula>IF(VLOOKUP($AH$3,#NAME?,MATCH($A2,#NAME?,0)+1,0)&gt;0,1,0)</formula>
    </cfRule>
    <cfRule type="expression" dxfId="52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57" t="s">
        <v>453</v>
      </c>
    </row>
    <row r="4" spans="1:2" ht="16" x14ac:dyDescent="0.2">
      <c r="B4" s="57" t="s">
        <v>454</v>
      </c>
    </row>
    <row r="5" spans="1:2" ht="16" x14ac:dyDescent="0.2">
      <c r="B5" s="57" t="s">
        <v>455</v>
      </c>
    </row>
    <row r="6" spans="1:2" ht="16" x14ac:dyDescent="0.2">
      <c r="B6" s="57" t="s">
        <v>456</v>
      </c>
    </row>
    <row r="7" spans="1:2" ht="16" x14ac:dyDescent="0.2">
      <c r="B7" s="57"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58"/>
    </row>
    <row r="2" spans="1:2" x14ac:dyDescent="0.15">
      <c r="B2" s="58" t="s">
        <v>379</v>
      </c>
    </row>
    <row r="3" spans="1:2" x14ac:dyDescent="0.15">
      <c r="B3" s="58" t="s">
        <v>483</v>
      </c>
    </row>
    <row r="4" spans="1:2" x14ac:dyDescent="0.15">
      <c r="B4" s="58" t="s">
        <v>484</v>
      </c>
    </row>
    <row r="5" spans="1:2" x14ac:dyDescent="0.15">
      <c r="B5" s="58" t="s">
        <v>485</v>
      </c>
    </row>
    <row r="6" spans="1:2" x14ac:dyDescent="0.15">
      <c r="B6" s="58" t="s">
        <v>486</v>
      </c>
    </row>
    <row r="7" spans="1:2" x14ac:dyDescent="0.15">
      <c r="B7" s="58" t="s">
        <v>487</v>
      </c>
    </row>
    <row r="8" spans="1:2" x14ac:dyDescent="0.15">
      <c r="A8" t="s">
        <v>458</v>
      </c>
      <c r="B8" s="58" t="s">
        <v>488</v>
      </c>
    </row>
    <row r="9" spans="1:2" x14ac:dyDescent="0.15">
      <c r="A9" t="s">
        <v>460</v>
      </c>
      <c r="B9" s="58" t="s">
        <v>489</v>
      </c>
    </row>
    <row r="10" spans="1:2" x14ac:dyDescent="0.15">
      <c r="B10" s="58" t="s">
        <v>490</v>
      </c>
    </row>
    <row r="11" spans="1:2" x14ac:dyDescent="0.15">
      <c r="B11" s="58" t="s">
        <v>491</v>
      </c>
    </row>
    <row r="12" spans="1:2" x14ac:dyDescent="0.15">
      <c r="B12" s="58"/>
    </row>
    <row r="13" spans="1:2" x14ac:dyDescent="0.15">
      <c r="B13" s="58"/>
    </row>
    <row r="14" spans="1:2" x14ac:dyDescent="0.15">
      <c r="B14" s="58" t="s">
        <v>492</v>
      </c>
    </row>
    <row r="15" spans="1:2" x14ac:dyDescent="0.15">
      <c r="B15" s="58"/>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527" priority="2">
      <formula>IF(LEN(B1)&gt;0,1,0)</formula>
    </cfRule>
    <cfRule type="expression" dxfId="526" priority="3">
      <formula>IF(VLOOKUP($AH$3,#NAME?,MATCH(#REF!,#NAME?,0)+1,0)&gt;0,1,0)</formula>
    </cfRule>
    <cfRule type="expression" dxfId="525" priority="4">
      <formula>IF(VLOOKUP($AH$3,#NAME?,MATCH(#REF!,#NAME?,0)+1,0)&gt;0,1,0)</formula>
    </cfRule>
    <cfRule type="expression" dxfId="524" priority="5">
      <formula>IF(VLOOKUP($AH$3,#NAME?,MATCH(#REF!,#NAME?,0)+1,0)&gt;0,1,0)</formula>
    </cfRule>
    <cfRule type="expression" dxfId="52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57" t="s">
        <v>517</v>
      </c>
    </row>
    <row r="9" spans="2:2" x14ac:dyDescent="0.15">
      <c r="B9" t="s">
        <v>518</v>
      </c>
    </row>
    <row r="10" spans="2:2" x14ac:dyDescent="0.15">
      <c r="B10" s="58" t="s">
        <v>519</v>
      </c>
    </row>
    <row r="11" spans="2:2" x14ac:dyDescent="0.15">
      <c r="B11" s="58"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57" t="s">
        <v>540</v>
      </c>
    </row>
    <row r="4" spans="2:2" ht="16" x14ac:dyDescent="0.2">
      <c r="B4" s="57" t="s">
        <v>541</v>
      </c>
    </row>
    <row r="5" spans="2:2" x14ac:dyDescent="0.15">
      <c r="B5" t="s">
        <v>542</v>
      </c>
    </row>
    <row r="6" spans="2:2" ht="16" x14ac:dyDescent="0.2">
      <c r="B6" s="57" t="s">
        <v>543</v>
      </c>
    </row>
    <row r="7" spans="2:2" ht="16" x14ac:dyDescent="0.2">
      <c r="B7" s="57" t="s">
        <v>544</v>
      </c>
    </row>
    <row r="8" spans="2:2" x14ac:dyDescent="0.15">
      <c r="B8" t="s">
        <v>545</v>
      </c>
    </row>
    <row r="9" spans="2:2" x14ac:dyDescent="0.15">
      <c r="B9" t="s">
        <v>546</v>
      </c>
    </row>
    <row r="10" spans="2:2" x14ac:dyDescent="0.15">
      <c r="B10" t="s">
        <v>547</v>
      </c>
    </row>
    <row r="11" spans="2:2" x14ac:dyDescent="0.15">
      <c r="B11" t="s">
        <v>548</v>
      </c>
    </row>
    <row r="14" spans="2:2" ht="16" x14ac:dyDescent="0.2">
      <c r="B14" s="57"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2024-07-24T19:47:07Z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