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30/"/>
    </mc:Choice>
  </mc:AlternateContent>
  <xr:revisionPtr revIDLastSave="0" documentId="13_ncr:1_{37F4E14D-1F0E-594C-890C-A30309D778B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L43" i="2"/>
  <c r="J43" i="2"/>
  <c r="L42" i="2"/>
  <c r="J42" i="2"/>
  <c r="L41" i="2"/>
  <c r="J41" i="2"/>
  <c r="L40" i="2"/>
  <c r="J40" i="2"/>
  <c r="FR41" i="1" s="1"/>
  <c r="L39" i="2"/>
  <c r="J39" i="2"/>
  <c r="L38" i="2"/>
  <c r="J38" i="2"/>
  <c r="L37" i="2"/>
  <c r="J37" i="2"/>
  <c r="L36" i="2"/>
  <c r="J36" i="2"/>
  <c r="L35" i="2"/>
  <c r="J35" i="2"/>
  <c r="FR36" i="1" s="1"/>
  <c r="L34" i="2"/>
  <c r="J34" i="2"/>
  <c r="L33" i="2"/>
  <c r="J33" i="2"/>
  <c r="L32" i="2"/>
  <c r="J32" i="2"/>
  <c r="L31" i="2"/>
  <c r="J31" i="2"/>
  <c r="L30" i="2"/>
  <c r="J30" i="2"/>
  <c r="FR31" i="1" s="1"/>
  <c r="L29" i="2"/>
  <c r="J29" i="2"/>
  <c r="L28" i="2"/>
  <c r="J28" i="2"/>
  <c r="L27" i="2"/>
  <c r="J27" i="2"/>
  <c r="L26" i="2"/>
  <c r="J26" i="2"/>
  <c r="L25" i="2"/>
  <c r="J25" i="2"/>
  <c r="FR26" i="1" s="1"/>
  <c r="L24" i="2"/>
  <c r="J24" i="2"/>
  <c r="L23" i="2"/>
  <c r="J23" i="2"/>
  <c r="L22" i="2"/>
  <c r="J22" i="2"/>
  <c r="FP23" i="1" s="1"/>
  <c r="L21" i="2"/>
  <c r="J21" i="2"/>
  <c r="L20" i="2"/>
  <c r="J20" i="2"/>
  <c r="FR21" i="1" s="1"/>
  <c r="L19" i="2"/>
  <c r="J19" i="2"/>
  <c r="L18" i="2"/>
  <c r="J18" i="2"/>
  <c r="L17" i="2"/>
  <c r="J17" i="2"/>
  <c r="FQ18" i="1" s="1"/>
  <c r="L16" i="2"/>
  <c r="J16" i="2"/>
  <c r="L15" i="2"/>
  <c r="J15" i="2"/>
  <c r="FR16" i="1" s="1"/>
  <c r="L14" i="2"/>
  <c r="J14" i="2"/>
  <c r="L13" i="2"/>
  <c r="J13" i="2"/>
  <c r="L12" i="2"/>
  <c r="J12" i="2"/>
  <c r="FQ13" i="1" s="1"/>
  <c r="L11" i="2"/>
  <c r="J11" i="2"/>
  <c r="L10" i="2"/>
  <c r="J10" i="2"/>
  <c r="FR11" i="1" s="1"/>
  <c r="L9" i="2"/>
  <c r="J9" i="2"/>
  <c r="L8" i="2"/>
  <c r="J8" i="2"/>
  <c r="L7" i="2"/>
  <c r="J7" i="2"/>
  <c r="FQ8" i="1" s="1"/>
  <c r="L6" i="2"/>
  <c r="J6" i="2"/>
  <c r="L5" i="2"/>
  <c r="J5" i="2"/>
  <c r="FO6" i="1" s="1"/>
  <c r="L4" i="2"/>
  <c r="J4" i="2"/>
  <c r="D43" i="2"/>
  <c r="C43" i="2"/>
  <c r="D42" i="2"/>
  <c r="C42" i="2"/>
  <c r="C41" i="2"/>
  <c r="C40" i="2"/>
  <c r="D39" i="2"/>
  <c r="C39" i="2"/>
  <c r="D38" i="2"/>
  <c r="C38" i="2"/>
  <c r="D37" i="2"/>
  <c r="C37" i="2"/>
  <c r="D36" i="2"/>
  <c r="C36" i="2"/>
  <c r="D35" i="2"/>
  <c r="C35" i="2"/>
  <c r="D34" i="2"/>
  <c r="C34" i="2"/>
  <c r="D33" i="2"/>
  <c r="C33" i="2"/>
  <c r="D32" i="2"/>
  <c r="C32" i="2"/>
  <c r="D31" i="2"/>
  <c r="C31" i="2"/>
  <c r="C30" i="2"/>
  <c r="D29" i="2"/>
  <c r="C29" i="2"/>
  <c r="D28" i="2"/>
  <c r="C28" i="2"/>
  <c r="D27" i="2"/>
  <c r="C27" i="2"/>
  <c r="D26" i="2"/>
  <c r="C26" i="2"/>
  <c r="D25" i="2"/>
  <c r="C25" i="2"/>
  <c r="D24" i="2"/>
  <c r="C24" i="2"/>
  <c r="D23" i="2"/>
  <c r="C23" i="2"/>
  <c r="D22" i="2"/>
  <c r="C22" i="2"/>
  <c r="C21" i="2"/>
  <c r="C20" i="2"/>
  <c r="D19" i="2"/>
  <c r="C19" i="2"/>
  <c r="D18" i="2"/>
  <c r="C18" i="2"/>
  <c r="D17" i="2"/>
  <c r="C17" i="2"/>
  <c r="D16" i="2"/>
  <c r="C16" i="2"/>
  <c r="D15" i="2"/>
  <c r="C15" i="2"/>
  <c r="D14" i="2"/>
  <c r="C14" i="2"/>
  <c r="D13" i="2"/>
  <c r="C13" i="2"/>
  <c r="D12" i="2"/>
  <c r="C12" i="2"/>
  <c r="D11" i="2"/>
  <c r="C11"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T6" i="1"/>
  <c r="FU6" i="1"/>
  <c r="FO7" i="1"/>
  <c r="FP7" i="1"/>
  <c r="FQ7" i="1"/>
  <c r="FR7" i="1"/>
  <c r="FS7" i="1"/>
  <c r="FT7" i="1"/>
  <c r="FU7" i="1"/>
  <c r="FV7" i="1"/>
  <c r="FO8" i="1"/>
  <c r="FS8" i="1"/>
  <c r="FT8" i="1"/>
  <c r="FU8" i="1"/>
  <c r="FO9" i="1"/>
  <c r="FP9" i="1"/>
  <c r="FQ9" i="1"/>
  <c r="FR9" i="1"/>
  <c r="FS9" i="1"/>
  <c r="FT9" i="1"/>
  <c r="FU9" i="1"/>
  <c r="FV9" i="1"/>
  <c r="FO10" i="1"/>
  <c r="FP10" i="1"/>
  <c r="FQ10" i="1"/>
  <c r="FR10" i="1"/>
  <c r="FS10" i="1"/>
  <c r="FT10" i="1"/>
  <c r="FU10" i="1"/>
  <c r="FV10" i="1"/>
  <c r="FO11" i="1"/>
  <c r="FP11" i="1"/>
  <c r="FQ11" i="1"/>
  <c r="FS11" i="1"/>
  <c r="FT11" i="1"/>
  <c r="FU11" i="1"/>
  <c r="FO12" i="1"/>
  <c r="FP12" i="1"/>
  <c r="FQ12" i="1"/>
  <c r="FR12" i="1"/>
  <c r="FS12" i="1"/>
  <c r="FT12" i="1"/>
  <c r="FU12" i="1"/>
  <c r="FV12" i="1"/>
  <c r="FO13" i="1"/>
  <c r="FS13" i="1"/>
  <c r="FT13" i="1"/>
  <c r="FU13" i="1"/>
  <c r="FO14" i="1"/>
  <c r="FP14" i="1"/>
  <c r="FQ14" i="1"/>
  <c r="FR14" i="1"/>
  <c r="FS14" i="1"/>
  <c r="FT14" i="1"/>
  <c r="FU14" i="1"/>
  <c r="FV14" i="1"/>
  <c r="FO15" i="1"/>
  <c r="FP15" i="1"/>
  <c r="FQ15" i="1"/>
  <c r="FR15" i="1"/>
  <c r="FS15" i="1"/>
  <c r="FT15" i="1"/>
  <c r="FU15" i="1"/>
  <c r="FV15" i="1"/>
  <c r="FO16" i="1"/>
  <c r="FP16" i="1"/>
  <c r="FQ16" i="1"/>
  <c r="FS16" i="1"/>
  <c r="FT16" i="1"/>
  <c r="FU16" i="1"/>
  <c r="FO17" i="1"/>
  <c r="FP17" i="1"/>
  <c r="FQ17" i="1"/>
  <c r="FR17" i="1"/>
  <c r="FS17" i="1"/>
  <c r="FT17" i="1"/>
  <c r="FU17" i="1"/>
  <c r="FV17" i="1"/>
  <c r="FO18" i="1"/>
  <c r="FS18" i="1"/>
  <c r="FT18" i="1"/>
  <c r="FU18" i="1"/>
  <c r="FO19" i="1"/>
  <c r="FP19" i="1"/>
  <c r="FQ19" i="1"/>
  <c r="FR19" i="1"/>
  <c r="FS19" i="1"/>
  <c r="FT19" i="1"/>
  <c r="FU19" i="1"/>
  <c r="FV19" i="1"/>
  <c r="FO20" i="1"/>
  <c r="FP20" i="1"/>
  <c r="FQ20" i="1"/>
  <c r="FR20" i="1"/>
  <c r="FS20" i="1"/>
  <c r="FT20" i="1"/>
  <c r="FU20" i="1"/>
  <c r="FV20" i="1"/>
  <c r="FO21" i="1"/>
  <c r="FP21" i="1"/>
  <c r="FQ21" i="1"/>
  <c r="FS21" i="1"/>
  <c r="FT21" i="1"/>
  <c r="FU21" i="1"/>
  <c r="FO22" i="1"/>
  <c r="FP22" i="1"/>
  <c r="FQ22" i="1"/>
  <c r="FR22" i="1"/>
  <c r="FS22" i="1"/>
  <c r="FT22" i="1"/>
  <c r="FU22" i="1"/>
  <c r="FV22" i="1"/>
  <c r="FO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S26" i="1"/>
  <c r="FT26" i="1"/>
  <c r="FU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S31" i="1"/>
  <c r="FT31" i="1"/>
  <c r="FU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S36" i="1"/>
  <c r="FT36" i="1"/>
  <c r="FU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S41" i="1"/>
  <c r="FT41" i="1"/>
  <c r="FU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AT32" i="1" s="1"/>
  <c r="H32" i="2"/>
  <c r="H33" i="2"/>
  <c r="H34" i="2"/>
  <c r="AT35" i="1" s="1"/>
  <c r="H35" i="2"/>
  <c r="H36" i="2"/>
  <c r="H37" i="2"/>
  <c r="H38" i="2"/>
  <c r="H39" i="2"/>
  <c r="H40" i="2"/>
  <c r="AT41" i="1" s="1"/>
  <c r="H41" i="2"/>
  <c r="AT42" i="1" s="1"/>
  <c r="H42" i="2"/>
  <c r="AT43" i="1" s="1"/>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P44" i="1" s="1"/>
  <c r="O43" i="2"/>
  <c r="O44" i="1" s="1"/>
  <c r="N43" i="2"/>
  <c r="N44" i="1" s="1"/>
  <c r="M43" i="2"/>
  <c r="M44" i="1" s="1"/>
  <c r="V42" i="2"/>
  <c r="U42" i="2"/>
  <c r="T42" i="2"/>
  <c r="S42" i="2"/>
  <c r="R42" i="2"/>
  <c r="Q42" i="2"/>
  <c r="P42" i="2"/>
  <c r="O42" i="2"/>
  <c r="N42" i="2"/>
  <c r="M42" i="2"/>
  <c r="V41" i="2"/>
  <c r="U41" i="2"/>
  <c r="U42" i="1" s="1"/>
  <c r="T41" i="2"/>
  <c r="T42" i="1" s="1"/>
  <c r="S41" i="2"/>
  <c r="S42" i="1" s="1"/>
  <c r="R41" i="2"/>
  <c r="Q41" i="2"/>
  <c r="P41" i="2"/>
  <c r="P42" i="1" s="1"/>
  <c r="O41" i="2"/>
  <c r="O42" i="1" s="1"/>
  <c r="N41" i="2"/>
  <c r="N42" i="1" s="1"/>
  <c r="M41" i="2"/>
  <c r="M42" i="1" s="1"/>
  <c r="V40" i="2"/>
  <c r="U40" i="2"/>
  <c r="T40" i="2"/>
  <c r="S40" i="2"/>
  <c r="R40" i="2"/>
  <c r="Q40" i="2"/>
  <c r="P40" i="2"/>
  <c r="P41" i="1" s="1"/>
  <c r="O40" i="2"/>
  <c r="O41" i="1" s="1"/>
  <c r="N40" i="2"/>
  <c r="M40" i="2"/>
  <c r="M41" i="1" s="1"/>
  <c r="V39" i="2"/>
  <c r="U39" i="2"/>
  <c r="T39" i="2"/>
  <c r="S39" i="2"/>
  <c r="R39" i="2"/>
  <c r="Q39" i="2"/>
  <c r="P39" i="2"/>
  <c r="P40" i="1" s="1"/>
  <c r="O39" i="2"/>
  <c r="N39" i="2"/>
  <c r="M39" i="2"/>
  <c r="M40" i="1" s="1"/>
  <c r="V38" i="2"/>
  <c r="U38" i="2"/>
  <c r="T38" i="2"/>
  <c r="S38" i="2"/>
  <c r="R38" i="2"/>
  <c r="Q38" i="2"/>
  <c r="P38" i="2"/>
  <c r="P39" i="1" s="1"/>
  <c r="O38" i="2"/>
  <c r="O39" i="1" s="1"/>
  <c r="N38" i="2"/>
  <c r="M38" i="2"/>
  <c r="V37" i="2"/>
  <c r="U37" i="2"/>
  <c r="T37" i="2"/>
  <c r="S37" i="2"/>
  <c r="R37" i="2"/>
  <c r="Q37" i="2"/>
  <c r="P37" i="2"/>
  <c r="P38" i="1" s="1"/>
  <c r="O37" i="2"/>
  <c r="O38" i="1" s="1"/>
  <c r="N37" i="2"/>
  <c r="M37" i="2"/>
  <c r="V36" i="2"/>
  <c r="U36" i="2"/>
  <c r="T36" i="2"/>
  <c r="S36" i="2"/>
  <c r="R36" i="2"/>
  <c r="Q36" i="2"/>
  <c r="P36" i="2"/>
  <c r="P37" i="1" s="1"/>
  <c r="O36" i="2"/>
  <c r="O37" i="1" s="1"/>
  <c r="N36" i="2"/>
  <c r="M36" i="2"/>
  <c r="M37" i="1" s="1"/>
  <c r="V35" i="2"/>
  <c r="U35" i="2"/>
  <c r="T35" i="2"/>
  <c r="S35" i="2"/>
  <c r="R35" i="2"/>
  <c r="Q35" i="2"/>
  <c r="P35" i="2"/>
  <c r="P36" i="1" s="1"/>
  <c r="O35" i="2"/>
  <c r="O36" i="1" s="1"/>
  <c r="N35" i="2"/>
  <c r="M35" i="2"/>
  <c r="M36" i="1" s="1"/>
  <c r="V34" i="2"/>
  <c r="U34" i="2"/>
  <c r="T34" i="2"/>
  <c r="S34" i="2"/>
  <c r="R34" i="2"/>
  <c r="Q34" i="2"/>
  <c r="P34" i="2"/>
  <c r="O34" i="2"/>
  <c r="N34" i="2"/>
  <c r="N35" i="1" s="1"/>
  <c r="M34" i="2"/>
  <c r="M35" i="1" s="1"/>
  <c r="V33" i="2"/>
  <c r="U33" i="2"/>
  <c r="T33" i="2"/>
  <c r="S33" i="2"/>
  <c r="R33" i="2"/>
  <c r="Q33" i="2"/>
  <c r="P33" i="2"/>
  <c r="O33" i="2"/>
  <c r="O34" i="1" s="1"/>
  <c r="N33" i="2"/>
  <c r="N34" i="1" s="1"/>
  <c r="M33" i="2"/>
  <c r="M34" i="1" s="1"/>
  <c r="V32" i="2"/>
  <c r="U32" i="2"/>
  <c r="T32" i="2"/>
  <c r="S32" i="2"/>
  <c r="R32" i="2"/>
  <c r="Q32" i="2"/>
  <c r="P32" i="2"/>
  <c r="P33" i="1" s="1"/>
  <c r="O32" i="2"/>
  <c r="O33" i="1" s="1"/>
  <c r="N32" i="2"/>
  <c r="N33" i="1" s="1"/>
  <c r="M32" i="2"/>
  <c r="M33" i="1" s="1"/>
  <c r="V31" i="2"/>
  <c r="U31" i="2"/>
  <c r="T31" i="2"/>
  <c r="S31" i="2"/>
  <c r="R31" i="2"/>
  <c r="Q31" i="2"/>
  <c r="P31" i="2"/>
  <c r="P32" i="1" s="1"/>
  <c r="O31" i="2"/>
  <c r="O32" i="1" s="1"/>
  <c r="N31" i="2"/>
  <c r="N32" i="1" s="1"/>
  <c r="M31" i="2"/>
  <c r="V30" i="2"/>
  <c r="U30" i="2"/>
  <c r="T30" i="2"/>
  <c r="S30" i="2"/>
  <c r="R30" i="2"/>
  <c r="Q30" i="2"/>
  <c r="P30" i="2"/>
  <c r="P31" i="1" s="1"/>
  <c r="O30" i="2"/>
  <c r="O31" i="1" s="1"/>
  <c r="N30" i="2"/>
  <c r="M30" i="2"/>
  <c r="V29" i="2"/>
  <c r="U29" i="2"/>
  <c r="U30" i="1" s="1"/>
  <c r="T29" i="2"/>
  <c r="T30" i="1" s="1"/>
  <c r="S29" i="2"/>
  <c r="S30" i="1" s="1"/>
  <c r="R29" i="2"/>
  <c r="Q29" i="2"/>
  <c r="P29" i="2"/>
  <c r="O29" i="2"/>
  <c r="O30" i="1" s="1"/>
  <c r="N29" i="2"/>
  <c r="N30" i="1" s="1"/>
  <c r="M29" i="2"/>
  <c r="M30" i="1" s="1"/>
  <c r="V28" i="2"/>
  <c r="U28" i="2"/>
  <c r="U29" i="1" s="1"/>
  <c r="T28" i="2"/>
  <c r="T29" i="1" s="1"/>
  <c r="S28" i="2"/>
  <c r="S29" i="1" s="1"/>
  <c r="R28" i="2"/>
  <c r="Q28" i="2"/>
  <c r="P28" i="2"/>
  <c r="P29" i="1" s="1"/>
  <c r="O28" i="2"/>
  <c r="N28" i="2"/>
  <c r="N29" i="1" s="1"/>
  <c r="M28" i="2"/>
  <c r="M29" i="1" s="1"/>
  <c r="V27" i="2"/>
  <c r="U27" i="2"/>
  <c r="U28" i="1" s="1"/>
  <c r="T27" i="2"/>
  <c r="T28" i="1" s="1"/>
  <c r="S27" i="2"/>
  <c r="S28" i="1" s="1"/>
  <c r="R27" i="2"/>
  <c r="Q27" i="2"/>
  <c r="P27" i="2"/>
  <c r="P28" i="1" s="1"/>
  <c r="O27" i="2"/>
  <c r="O28" i="1" s="1"/>
  <c r="N27" i="2"/>
  <c r="N28" i="1" s="1"/>
  <c r="M27" i="2"/>
  <c r="M28" i="1" s="1"/>
  <c r="V26" i="2"/>
  <c r="U26" i="2"/>
  <c r="T26" i="2"/>
  <c r="T27" i="1" s="1"/>
  <c r="S26" i="2"/>
  <c r="R26" i="2"/>
  <c r="Q26" i="2"/>
  <c r="P26" i="2"/>
  <c r="P27" i="1" s="1"/>
  <c r="O26" i="2"/>
  <c r="O27" i="1" s="1"/>
  <c r="N26" i="2"/>
  <c r="N27" i="1" s="1"/>
  <c r="M26" i="2"/>
  <c r="M27" i="1" s="1"/>
  <c r="V25" i="2"/>
  <c r="U25" i="2"/>
  <c r="U26" i="1" s="1"/>
  <c r="T25" i="2"/>
  <c r="T26" i="1" s="1"/>
  <c r="S25" i="2"/>
  <c r="S26" i="1" s="1"/>
  <c r="R25" i="2"/>
  <c r="Q25" i="2"/>
  <c r="P25" i="2"/>
  <c r="P26" i="1" s="1"/>
  <c r="O25" i="2"/>
  <c r="O26" i="1" s="1"/>
  <c r="N25" i="2"/>
  <c r="N26" i="1" s="1"/>
  <c r="M25" i="2"/>
  <c r="M26" i="1" s="1"/>
  <c r="V24" i="2"/>
  <c r="U24" i="2"/>
  <c r="T24" i="2"/>
  <c r="S24" i="2"/>
  <c r="R24" i="2"/>
  <c r="Q24" i="2"/>
  <c r="P24" i="2"/>
  <c r="P25" i="1" s="1"/>
  <c r="O24" i="2"/>
  <c r="O25" i="1" s="1"/>
  <c r="N24" i="2"/>
  <c r="N25" i="1" s="1"/>
  <c r="M24" i="2"/>
  <c r="M25" i="1" s="1"/>
  <c r="V23" i="2"/>
  <c r="R23" i="2"/>
  <c r="Q23" i="2"/>
  <c r="Q24" i="1" s="1"/>
  <c r="M23" i="2"/>
  <c r="M24" i="1" s="1"/>
  <c r="P23" i="2"/>
  <c r="P24" i="1" s="1"/>
  <c r="I23" i="2"/>
  <c r="V22" i="2"/>
  <c r="T22" i="2"/>
  <c r="T23" i="1" s="1"/>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U21" i="1" s="1"/>
  <c r="T20" i="2"/>
  <c r="T21" i="1" s="1"/>
  <c r="S20" i="2"/>
  <c r="S21" i="1" s="1"/>
  <c r="R20" i="2"/>
  <c r="P20" i="2"/>
  <c r="O20" i="2"/>
  <c r="O21" i="1" s="1"/>
  <c r="N20" i="2"/>
  <c r="N21" i="1" s="1"/>
  <c r="I20" i="2"/>
  <c r="V19" i="2"/>
  <c r="U19" i="2"/>
  <c r="U20" i="1" s="1"/>
  <c r="T19" i="2"/>
  <c r="T20" i="1" s="1"/>
  <c r="I19" i="2"/>
  <c r="V18" i="2"/>
  <c r="R18" i="2"/>
  <c r="Q18" i="2"/>
  <c r="M18" i="2"/>
  <c r="P18" i="2"/>
  <c r="P19" i="1" s="1"/>
  <c r="I18" i="2"/>
  <c r="CO19" i="1"/>
  <c r="V17" i="2"/>
  <c r="T17" i="2"/>
  <c r="T18" i="1" s="1"/>
  <c r="S17" i="2"/>
  <c r="S18" i="1" s="1"/>
  <c r="R17" i="2"/>
  <c r="Q17" i="2"/>
  <c r="P17" i="2"/>
  <c r="N17" i="2"/>
  <c r="M17" i="2"/>
  <c r="U17" i="2"/>
  <c r="U18" i="1" s="1"/>
  <c r="I17" i="2"/>
  <c r="V16" i="2"/>
  <c r="U16" i="2"/>
  <c r="T16" i="2"/>
  <c r="T17" i="1" s="1"/>
  <c r="S16" i="2"/>
  <c r="S17" i="1" s="1"/>
  <c r="R16" i="2"/>
  <c r="Q16" i="2"/>
  <c r="P16" i="2"/>
  <c r="O16" i="2"/>
  <c r="N16" i="2"/>
  <c r="M16" i="2"/>
  <c r="I16" i="2"/>
  <c r="CO17" i="1"/>
  <c r="V15" i="2"/>
  <c r="U15" i="2"/>
  <c r="T15" i="2"/>
  <c r="S15" i="2"/>
  <c r="S16" i="1" s="1"/>
  <c r="R15" i="2"/>
  <c r="Q15" i="2"/>
  <c r="P15" i="2"/>
  <c r="O15" i="2"/>
  <c r="N15" i="2"/>
  <c r="N16" i="1" s="1"/>
  <c r="M15" i="2"/>
  <c r="M16" i="1" s="1"/>
  <c r="I15" i="2"/>
  <c r="V14" i="2"/>
  <c r="U14" i="2"/>
  <c r="T14" i="2"/>
  <c r="T15" i="1" s="1"/>
  <c r="P14" i="2"/>
  <c r="O14" i="2"/>
  <c r="N14" i="2"/>
  <c r="M14" i="2"/>
  <c r="S14" i="2"/>
  <c r="S15" i="1" s="1"/>
  <c r="I14" i="2"/>
  <c r="V13" i="2"/>
  <c r="Q13" i="2"/>
  <c r="P13" i="2"/>
  <c r="P14" i="1" s="1"/>
  <c r="O13" i="2"/>
  <c r="O14" i="1" s="1"/>
  <c r="I13" i="2"/>
  <c r="V12" i="2"/>
  <c r="U12" i="2"/>
  <c r="U13" i="1" s="1"/>
  <c r="I12" i="2"/>
  <c r="V11" i="2"/>
  <c r="U11" i="2"/>
  <c r="U12" i="1" s="1"/>
  <c r="T11" i="2"/>
  <c r="S11" i="2"/>
  <c r="R11" i="2"/>
  <c r="Q11" i="2"/>
  <c r="Q12" i="1" s="1"/>
  <c r="P11" i="2"/>
  <c r="O11" i="2"/>
  <c r="N11" i="2"/>
  <c r="M11" i="2"/>
  <c r="I11" i="2"/>
  <c r="CO12" i="1"/>
  <c r="V10" i="2"/>
  <c r="T10" i="2"/>
  <c r="S10" i="2"/>
  <c r="R10" i="2"/>
  <c r="Q10" i="2"/>
  <c r="O10" i="2"/>
  <c r="N10" i="2"/>
  <c r="M10" i="2"/>
  <c r="M11" i="1" s="1"/>
  <c r="I10" i="2"/>
  <c r="V9" i="2"/>
  <c r="U9" i="2"/>
  <c r="U10" i="1" s="1"/>
  <c r="T9" i="2"/>
  <c r="T10" i="1" s="1"/>
  <c r="S9" i="2"/>
  <c r="S10" i="1" s="1"/>
  <c r="R9" i="2"/>
  <c r="R10" i="1" s="1"/>
  <c r="Q9" i="2"/>
  <c r="P9" i="2"/>
  <c r="P10" i="1" s="1"/>
  <c r="O9" i="2"/>
  <c r="O10" i="1" s="1"/>
  <c r="N9" i="2"/>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Q6" i="1" s="1"/>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B44" i="1"/>
  <c r="AA44" i="1"/>
  <c r="Z44" i="1"/>
  <c r="Y44" i="1"/>
  <c r="X44" i="1"/>
  <c r="W44" i="1"/>
  <c r="R44" i="1"/>
  <c r="Q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K43" i="1"/>
  <c r="AA43" i="1"/>
  <c r="Z43" i="1"/>
  <c r="Y43" i="1"/>
  <c r="X43" i="1"/>
  <c r="W43" i="1"/>
  <c r="U43" i="1"/>
  <c r="T43" i="1"/>
  <c r="S43" i="1"/>
  <c r="R43" i="1"/>
  <c r="Q43" i="1"/>
  <c r="P43" i="1"/>
  <c r="O43" i="1"/>
  <c r="N43" i="1"/>
  <c r="M43" i="1"/>
  <c r="J43" i="1"/>
  <c r="I43" i="1"/>
  <c r="H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A42" i="1"/>
  <c r="Z42" i="1"/>
  <c r="Y42" i="1"/>
  <c r="X42" i="1"/>
  <c r="W42" i="1"/>
  <c r="R42" i="1"/>
  <c r="Q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K41" i="1"/>
  <c r="AA41" i="1"/>
  <c r="Z41" i="1"/>
  <c r="Y41" i="1"/>
  <c r="X41" i="1"/>
  <c r="W41" i="1"/>
  <c r="U41" i="1"/>
  <c r="T41" i="1"/>
  <c r="S41" i="1"/>
  <c r="R41" i="1"/>
  <c r="Q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A40" i="1"/>
  <c r="Z40" i="1"/>
  <c r="Y40" i="1"/>
  <c r="X40" i="1"/>
  <c r="W40" i="1"/>
  <c r="U40" i="1"/>
  <c r="T40" i="1"/>
  <c r="S40" i="1"/>
  <c r="R40" i="1"/>
  <c r="Q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T39" i="1"/>
  <c r="S39" i="1"/>
  <c r="R39" i="1"/>
  <c r="Q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U38" i="1"/>
  <c r="T38" i="1"/>
  <c r="S38" i="1"/>
  <c r="R38" i="1"/>
  <c r="Q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I37" i="1"/>
  <c r="AA37" i="1"/>
  <c r="Z37" i="1"/>
  <c r="Y37" i="1"/>
  <c r="X37" i="1"/>
  <c r="W37" i="1"/>
  <c r="U37" i="1"/>
  <c r="T37" i="1"/>
  <c r="S37" i="1"/>
  <c r="R37" i="1"/>
  <c r="Q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T36" i="1"/>
  <c r="S36" i="1"/>
  <c r="R36" i="1"/>
  <c r="Q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A34" i="1"/>
  <c r="Z34" i="1"/>
  <c r="Y34" i="1"/>
  <c r="X34" i="1"/>
  <c r="W34" i="1"/>
  <c r="U34" i="1"/>
  <c r="T34" i="1"/>
  <c r="S34" i="1"/>
  <c r="R34" i="1"/>
  <c r="Q34" i="1"/>
  <c r="P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T33" i="1"/>
  <c r="S33" i="1"/>
  <c r="R33" i="1"/>
  <c r="Q33" i="1"/>
  <c r="J33" i="1"/>
  <c r="I33" i="1"/>
  <c r="H33" i="1"/>
  <c r="E33" i="1"/>
  <c r="D33" i="1"/>
  <c r="C33" i="1"/>
  <c r="B33" i="1"/>
  <c r="A33" i="1"/>
  <c r="FM32" i="1"/>
  <c r="FJ32" i="1"/>
  <c r="FI32" i="1"/>
  <c r="FH32" i="1"/>
  <c r="EV32" i="1"/>
  <c r="ES32" i="1"/>
  <c r="DY32" i="1"/>
  <c r="DO32" i="1"/>
  <c r="DA32" i="1"/>
  <c r="CZ32" i="1"/>
  <c r="CU32" i="1"/>
  <c r="CT32" i="1"/>
  <c r="CS32" i="1"/>
  <c r="CR32" i="1"/>
  <c r="CQ32" i="1"/>
  <c r="CP32" i="1"/>
  <c r="CO32" i="1"/>
  <c r="L32" i="1" s="1"/>
  <c r="CL32" i="1"/>
  <c r="CK32" i="1"/>
  <c r="CJ32" i="1"/>
  <c r="CI32" i="1"/>
  <c r="CH32" i="1"/>
  <c r="CG32" i="1"/>
  <c r="BH32" i="1"/>
  <c r="BG32" i="1"/>
  <c r="BF32" i="1"/>
  <c r="BE32" i="1"/>
  <c r="AV32" i="1"/>
  <c r="AA32" i="1"/>
  <c r="Z32" i="1"/>
  <c r="Y32" i="1"/>
  <c r="X32" i="1"/>
  <c r="W32" i="1"/>
  <c r="U32" i="1"/>
  <c r="T32" i="1"/>
  <c r="S32" i="1"/>
  <c r="R32" i="1"/>
  <c r="Q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T31" i="1"/>
  <c r="AL31" i="1"/>
  <c r="AA31" i="1"/>
  <c r="Z31" i="1"/>
  <c r="Y31" i="1"/>
  <c r="X31" i="1"/>
  <c r="W31" i="1"/>
  <c r="U31" i="1"/>
  <c r="T31" i="1"/>
  <c r="S31" i="1"/>
  <c r="R31" i="1"/>
  <c r="Q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I30" i="1"/>
  <c r="AA30" i="1"/>
  <c r="Z30" i="1"/>
  <c r="Y30" i="1"/>
  <c r="X30" i="1"/>
  <c r="W30" i="1"/>
  <c r="R30" i="1"/>
  <c r="Q30" i="1"/>
  <c r="P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A29" i="1"/>
  <c r="Z29" i="1"/>
  <c r="Y29" i="1"/>
  <c r="X29" i="1"/>
  <c r="W29" i="1"/>
  <c r="R29" i="1"/>
  <c r="Q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A27" i="1"/>
  <c r="Z27" i="1"/>
  <c r="Y27" i="1"/>
  <c r="X27" i="1"/>
  <c r="W27" i="1"/>
  <c r="U27" i="1"/>
  <c r="S27" i="1"/>
  <c r="R27" i="1"/>
  <c r="Q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K25" i="1"/>
  <c r="AA25" i="1"/>
  <c r="Z25" i="1"/>
  <c r="Y25" i="1"/>
  <c r="X25" i="1"/>
  <c r="W25" i="1"/>
  <c r="U25" i="1"/>
  <c r="T25" i="1"/>
  <c r="S25" i="1"/>
  <c r="R25" i="1"/>
  <c r="Q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T12" i="1"/>
  <c r="S12" i="1"/>
  <c r="R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K34" i="1" l="1"/>
  <c r="AK36" i="1"/>
  <c r="AK39" i="1"/>
  <c r="AL41" i="1"/>
  <c r="AK35" i="1"/>
  <c r="AK44" i="1"/>
  <c r="AK33" i="1"/>
  <c r="AK26" i="1"/>
  <c r="AK28" i="1"/>
  <c r="AK30" i="1"/>
  <c r="AK31" i="1"/>
  <c r="AK32" i="1"/>
  <c r="AK42" i="1"/>
  <c r="AL25" i="1"/>
  <c r="AJ40" i="1"/>
  <c r="AJ39" i="1"/>
  <c r="AJ28" i="1"/>
  <c r="AJ25" i="1"/>
  <c r="AJ21" i="1"/>
  <c r="F37" i="1"/>
  <c r="AL42" i="1"/>
  <c r="AL36" i="1"/>
  <c r="FE33" i="1"/>
  <c r="L43" i="1"/>
  <c r="FE32" i="1"/>
  <c r="FE35" i="1"/>
  <c r="AL26" i="1"/>
  <c r="AJ41" i="1"/>
  <c r="AI6" i="1"/>
  <c r="AJ44" i="1"/>
  <c r="AI23" i="1"/>
  <c r="AJ27" i="1"/>
  <c r="AJ30" i="1"/>
  <c r="AJ43" i="1"/>
  <c r="F43" i="1"/>
  <c r="AJ29" i="1"/>
  <c r="AL43" i="1"/>
  <c r="AJ26" i="1"/>
  <c r="AJ33" i="1"/>
  <c r="AJ35" i="1"/>
  <c r="AJ37" i="1"/>
  <c r="AJ42" i="1"/>
  <c r="L41" i="1"/>
  <c r="FE44" i="1"/>
  <c r="L31" i="1"/>
  <c r="FV41" i="1"/>
  <c r="FV36" i="1"/>
  <c r="FV31" i="1"/>
  <c r="FV26" i="1"/>
  <c r="FV21" i="1"/>
  <c r="FP18" i="1"/>
  <c r="FV16" i="1"/>
  <c r="FP13" i="1"/>
  <c r="FV11" i="1"/>
  <c r="FP8" i="1"/>
  <c r="FV6" i="1"/>
  <c r="FS6" i="1"/>
  <c r="FV18" i="1"/>
  <c r="FV13" i="1"/>
  <c r="FV8" i="1"/>
  <c r="FR6" i="1"/>
  <c r="FQ6" i="1"/>
  <c r="FP6" i="1"/>
  <c r="FR18" i="1"/>
  <c r="FR13" i="1"/>
  <c r="FR8" i="1"/>
  <c r="FE42" i="1"/>
  <c r="L34" i="1"/>
  <c r="FE2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<sst xmlns="http://schemas.openxmlformats.org/spreadsheetml/2006/main" count="917" uniqueCount="742">
  <si>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</si>
  <si>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</si>
  <si>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</si>
  <si>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</si>
  <si>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</si>
  <si>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</si>
  <si>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</si>
  <si>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</si>
  <si>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</si>
  <si>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</si>
  <si>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</si>
  <si>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</si>
  <si>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</si>
  <si>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</si>
  <si>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</si>
  <si>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</si>
  <si>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</si>
  <si>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</si>
  <si>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</si>
  <si>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</si>
  <si>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</si>
  <si>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</si>
  <si>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</si>
  <si>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</si>
  <si>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</si>
  <si>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</si>
  <si>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</si>
  <si>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</si>
  <si>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</si>
  <si>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</si>
  <si>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</si>
  <si>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</si>
  <si>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</si>
  <si>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</si>
  <si>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</si>
  <si>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</si>
  <si>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</si>
  <si>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</si>
  <si>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</si>
  <si>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</si>
  <si>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</si>
  <si>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</si>
  <si>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</si>
  <si>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</si>
  <si>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</si>
  <si>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</si>
  <si>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</si>
  <si>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</si>
  <si>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</si>
  <si>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</si>
  <si>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</si>
  <si>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</si>
  <si>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</si>
  <si>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</si>
  <si>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</si>
  <si>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</si>
  <si>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</si>
  <si>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</si>
  <si>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</si>
  <si>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</si>
  <si>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</si>
  <si>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</si>
  <si>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</si>
  <si>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</si>
  <si>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</si>
  <si>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</si>
  <si>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</si>
  <si>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</si>
  <si>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</si>
  <si>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</si>
  <si>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</si>
  <si>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</si>
  <si>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</si>
  <si>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</si>
  <si>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</si>
  <si>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</si>
  <si>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</si>
  <si>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</si>
  <si>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</si>
  <si>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</si>
  <si>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</si>
  <si>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</si>
  <si>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</si>
  <si>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</si>
  <si>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</si>
  <si>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</si>
  <si>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</si>
  <si>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</si>
  <si>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</si>
  <si>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</si>
  <si>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</si>
  <si>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</si>
  <si>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</si>
  <si>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</si>
  <si>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</si>
  <si>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</si>
  <si>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</si>
  <si>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</si>
  <si>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</si>
  <si>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</si>
  <si>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</si>
  <si>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</si>
  <si>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</si>
  <si>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</si>
  <si>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</si>
  <si>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</si>
  <si>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</si>
  <si>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</si>
  <si>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</si>
  <si>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</si>
  <si>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</si>
  <si>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</si>
  <si>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</si>
  <si>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</si>
  <si>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</si>
  <si>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</si>
  <si>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</si>
  <si>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</si>
  <si>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</si>
  <si>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</si>
  <si>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</si>
  <si>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</si>
  <si>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</si>
  <si>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</si>
  <si>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</si>
  <si>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</si>
  <si>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</si>
  <si>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</si>
  <si>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</si>
  <si>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</si>
  <si>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</si>
  <si>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</si>
  <si>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</si>
  <si>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</si>
  <si>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</si>
  <si>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</si>
  <si>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</si>
  <si>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</si>
  <si>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</si>
  <si>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</si>
  <si>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</si>
  <si>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</si>
  <si>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</si>
  <si>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</si>
  <si>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</si>
  <si>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</si>
  <si>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</si>
  <si>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</si>
  <si>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</si>
  <si>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</si>
  <si>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</si>
  <si>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</si>
  <si>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</si>
  <si>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</si>
  <si>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</si>
  <si>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</si>
  <si>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</si>
  <si>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</si>
  <si>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</si>
  <si>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</si>
  <si>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</si>
  <si>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</si>
  <si>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</si>
  <si>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</si>
  <si>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</si>
  <si>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</si>
  <si>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</si>
  <si>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</si>
  <si>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</si>
  <si>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</si>
  <si>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</si>
  <si>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</si>
  <si>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</si>
  <si>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</si>
  <si>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</si>
  <si>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</si>
  <si>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</si>
  <si>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</si>
  <si>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</si>
  <si>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</si>
  <si>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</si>
  <si>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</si>
  <si>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</si>
  <si>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</si>
  <si>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</si>
  <si>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</si>
  <si>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</si>
  <si>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</si>
  <si>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</si>
  <si>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</si>
  <si>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</si>
  <si>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</si>
  <si>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</si>
  <si>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</si>
  <si>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</si>
  <si>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</si>
  <si>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</si>
  <si>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</si>
  <si>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</si>
  <si>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</si>
  <si>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</si>
  <si>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</si>
  <si>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</si>
  <si>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</si>
  <si>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</si>
  <si>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</si>
  <si>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</si>
  <si>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</si>
  <si>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</si>
  <si>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</si>
  <si>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</si>
  <si>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</si>
  <si>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</si>
  <si>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</si>
  <si>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</si>
  <si>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</si>
  <si>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</si>
  <si>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</si>
  <si>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</si>
  <si>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</si>
  <si>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</si>
  <si>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</si>
  <si>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</si>
  <si>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</si>
  <si>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</si>
  <si>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</si>
  <si>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</si>
  <si>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</si>
  <si>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</si>
  <si>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</si>
  <si>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</si>
  <si>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</si>
  <si>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</si>
  <si>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</si>
  <si>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</si>
  <si>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</si>
  <si>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</si>
  <si>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</si>
  <si>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</si>
  <si>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</si>
  <si>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</si>
  <si>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</si>
  <si>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</si>
  <si>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</si>
  <si>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</si>
  <si>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</si>
  <si>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</si>
  <si>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</si>
  <si>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</si>
  <si>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</si>
  <si>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</si>
  <si>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</si>
  <si>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</si>
  <si>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</si>
  <si>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</si>
  <si>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</si>
  <si>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</si>
  <si>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</si>
  <si>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</si>
  <si>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</si>
  <si>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</si>
  <si>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</si>
  <si>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</si>
  <si>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</si>
  <si>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</si>
  <si>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</si>
  <si>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</si>
  <si>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</si>
  <si>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</si>
  <si>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</si>
  <si>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</si>
  <si>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</si>
  <si>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</si>
  <si>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</si>
  <si>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</si>
  <si>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</si>
  <si>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</si>
  <si>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</si>
  <si>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</si>
  <si>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</si>
  <si>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</si>
  <si>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</si>
  <si>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</si>
  <si>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</si>
  <si>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</si>
  <si>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</si>
  <si>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</si>
  <si>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</si>
  <si>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</si>
  <si>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</si>
  <si>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</si>
  <si>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</si>
  <si>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</si>
  <si>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</si>
  <si>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</si>
  <si>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</si>
  <si>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</si>
  <si>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</si>
  <si>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</si>
  <si>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</si>
  <si>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</si>
  <si>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</si>
  <si>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</si>
  <si>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</si>
  <si>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</si>
  <si>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</si>
  <si>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</si>
  <si>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</si>
  <si>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</si>
  <si>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</si>
  <si>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</si>
  <si>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</si>
  <si>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</si>
  <si>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</si>
  <si>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</si>
  <si>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</si>
  <si>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</si>
  <si>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</si>
  <si>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</si>
  <si>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</si>
  <si>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</si>
  <si>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</si>
  <si>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</si>
  <si>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</si>
  <si>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</si>
  <si>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</si>
  <si>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</si>
  <si>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</si>
  <si>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</si>
  <si>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</si>
  <si>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</si>
  <si>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</si>
  <si>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</si>
  <si>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</si>
  <si>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</si>
  <si>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</si>
  <si>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</si>
  <si>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</si>
  <si>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</si>
  <si>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</si>
  <si>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</si>
  <si>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</si>
  <si>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</si>
  <si>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</si>
  <si>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</si>
  <si>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</si>
  <si>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</si>
  <si>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</si>
  <si>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</si>
  <si>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</si>
  <si>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</si>
  <si>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</si>
  <si>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</si>
  <si>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</si>
  <si>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</si>
  <si>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</si>
  <si>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</si>
  <si>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</si>
  <si>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</si>
  <si>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</si>
  <si>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</si>
  <si>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</si>
  <si>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</si>
  <si>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</si>
  <si>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</si>
  <si>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</si>
  <si>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</si>
  <si>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</si>
  <si>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</si>
  <si>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</si>
  <si>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</si>
  <si>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</si>
  <si>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</si>
  <si>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</si>
  <si>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</si>
  <si>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</si>
  <si>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</si>
  <si>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</si>
  <si>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</si>
  <si>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</si>
  <si>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</si>
  <si>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</si>
  <si>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</si>
  <si>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</si>
  <si>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</si>
  <si>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</si>
  <si>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</si>
  <si>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</si>
  <si>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</si>
  <si>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</si>
  <si>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</si>
  <si>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</si>
  <si>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</si>
  <si>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</si>
  <si>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</si>
  <si>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</si>
  <si>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</si>
  <si>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</si>
  <si>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</si>
  <si>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</si>
  <si>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</si>
  <si>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</si>
  <si>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</si>
  <si>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</si>
  <si>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</si>
  <si>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</si>
  <si>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</si>
  <si>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</si>
  <si>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</si>
  <si>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</si>
  <si>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</si>
  <si>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</si>
  <si>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</si>
  <si>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</si>
  <si>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</si>
  <si>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</si>
  <si>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</si>
  <si>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</si>
  <si>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</si>
  <si>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</si>
  <si>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</si>
  <si>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</si>
  <si>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</si>
  <si>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</si>
  <si>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</si>
  <si>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</si>
  <si>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</si>
  <si>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</si>
  <si>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</si>
  <si>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</si>
  <si>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</si>
  <si>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</si>
  <si>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</si>
  <si>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</si>
  <si>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</si>
  <si>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</si>
  <si>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</si>
  <si>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</si>
  <si>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</si>
  <si>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</si>
  <si>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</si>
  <si>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</si>
  <si>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</si>
  <si>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</si>
  <si>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</si>
  <si>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</si>
  <si>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</si>
  <si>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</si>
  <si>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</si>
  <si>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</si>
  <si>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</si>
  <si>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</si>
  <si>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</si>
  <si>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</si>
  <si>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</si>
  <si>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</si>
  <si>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</si>
  <si>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</si>
  <si>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</si>
  <si>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</si>
  <si>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</si>
  <si>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</si>
  <si>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</si>
  <si>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</si>
  <si>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</si>
  <si>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</si>
  <si>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</si>
  <si>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</si>
  <si>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</si>
  <si>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</si>
  <si>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</si>
  <si>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</si>
  <si>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</si>
  <si>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</si>
  <si>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</si>
  <si>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</si>
  <si>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</si>
  <si>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</si>
  <si>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</si>
  <si>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</si>
  <si>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</si>
  <si>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</si>
  <si>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</si>
  <si>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</si>
  <si>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</si>
  <si>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</si>
  <si>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</si>
  <si>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</si>
  <si>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</si>
  <si>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</si>
  <si>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</si>
  <si>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</si>
  <si>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</si>
  <si>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</si>
  <si>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</si>
  <si>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</si>
  <si>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</si>
  <si>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</si>
  <si>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</si>
  <si>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</si>
  <si>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</si>
  <si>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</si>
  <si>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</si>
  <si>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</si>
  <si>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</si>
  <si>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</si>
  <si>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</si>
  <si>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</si>
  <si>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</si>
  <si>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</si>
  <si>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</si>
  <si>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</si>
  <si>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</si>
  <si>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</si>
  <si>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</si>
  <si>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</si>
  <si>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</si>
  <si>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</si>
  <si>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</si>
  <si>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</si>
  <si>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</si>
  <si>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</si>
  <si>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</si>
  <si>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</si>
  <si>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</si>
  <si>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</si>
  <si>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</si>
  <si>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</si>
  <si>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</si>
  <si>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</si>
  <si>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</si>
  <si>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</si>
  <si>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</si>
  <si>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</si>
  <si>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</si>
  <si>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</si>
  <si>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</si>
  <si>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</si>
  <si>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</si>
  <si>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</si>
  <si>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</si>
  <si>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</si>
  <si>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</si>
  <si>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</si>
  <si>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</si>
  <si>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</si>
  <si>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</si>
  <si>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</si>
  <si>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</si>
  <si>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</si>
  <si>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</si>
  <si>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</si>
  <si>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</si>
  <si>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</si>
  <si>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</si>
  <si>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</si>
  <si>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</si>
  <si>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</si>
  <si>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</si>
  <si>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</si>
  <si>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</si>
  <si>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</si>
  <si>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</si>
  <si>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</si>
  <si>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</si>
  <si>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</si>
  <si>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</si>
  <si>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</si>
  <si>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</si>
  <si>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</si>
  <si>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</si>
  <si>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</si>
  <si>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</si>
  <si>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</si>
  <si>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</si>
  <si>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</si>
  <si>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</si>
  <si>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</si>
  <si>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</si>
  <si>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</si>
  <si>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</si>
  <si>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</si>
  <si>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</si>
  <si>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</si>
  <si>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</si>
  <si>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</si>
  <si>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</si>
  <si>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</si>
  <si>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</si>
  <si>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</si>
  <si>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</si>
  <si>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</si>
  <si>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</si>
  <si>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</si>
  <si>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</si>
  <si>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</si>
  <si>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</si>
  <si>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</si>
  <si>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</si>
  <si>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</si>
  <si>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</si>
  <si>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</si>
  <si>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</si>
  <si>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</si>
  <si>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</si>
  <si>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</si>
  <si>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</si>
  <si>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</si>
  <si>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</si>
  <si>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</si>
  <si>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</si>
  <si>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</si>
  <si>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</si>
  <si>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</si>
  <si>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</si>
  <si>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</si>
  <si>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</si>
  <si>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</si>
  <si>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</si>
  <si>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</si>
  <si>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</si>
  <si>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</si>
  <si>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</si>
  <si>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</si>
  <si>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</si>
  <si>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</si>
  <si>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</si>
  <si>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</si>
  <si>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</si>
  <si>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</si>
  <si>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</si>
  <si>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</si>
  <si>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</si>
  <si>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</si>
  <si>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</si>
  <si>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</si>
  <si>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</si>
  <si>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</si>
  <si>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</si>
  <si>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</si>
  <si>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</si>
  <si>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</si>
  <si>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</si>
  <si>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</si>
  <si>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</si>
  <si>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</si>
  <si>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</si>
  <si>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</si>
  <si>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</si>
  <si>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</si>
  <si>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</si>
  <si>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</si>
  <si>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</si>
  <si>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</si>
  <si>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</si>
  <si>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</si>
  <si>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</si>
  <si>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</si>
  <si>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</si>
  <si>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</si>
  <si>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</si>
  <si>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</si>
  <si>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</si>
  <si>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</si>
  <si>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</si>
  <si>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</si>
  <si>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</si>
  <si>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</si>
  <si>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</si>
  <si>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</si>
  <si>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</si>
  <si>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</si>
  <si>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</si>
  <si>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</si>
  <si>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</si>
  <si>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</si>
  <si>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T530 Reg - DE</t>
  </si>
  <si>
    <t>Lenovo T530 Reg - FR</t>
  </si>
  <si>
    <t>Lenovo T530 Reg - IT</t>
  </si>
  <si>
    <t>Lenovo T530 Reg - ES</t>
  </si>
  <si>
    <t>Lenovo T530 Reg - UK</t>
  </si>
  <si>
    <t>Lenovo T530 Reg - NOR</t>
  </si>
  <si>
    <t>Lenovo T530 Reg - BE</t>
  </si>
  <si>
    <t>Lenovo T530 Reg - BG</t>
  </si>
  <si>
    <t>Lenovo T530 Reg - CZ</t>
  </si>
  <si>
    <t>Lenovo T530 Reg - DK</t>
  </si>
  <si>
    <t>Lenovo T530 Reg - HU</t>
  </si>
  <si>
    <t>Lenovo T530 Reg - NL</t>
  </si>
  <si>
    <t>Lenovo T530 Reg - NO</t>
  </si>
  <si>
    <t>Lenovo T530 Reg - PL</t>
  </si>
  <si>
    <t>Lenovo T530 Reg - PT</t>
  </si>
  <si>
    <t>Lenovo T530 Reg - SE/FI</t>
  </si>
  <si>
    <t>Lenovo T530 Reg - CH</t>
  </si>
  <si>
    <t>Lenovo T530 Reg - US INT</t>
  </si>
  <si>
    <t>Lenovo T530 Reg - RUS</t>
  </si>
  <si>
    <t>Lenovo T530 Reg - US</t>
  </si>
  <si>
    <t>Lenovo T530 - DE</t>
  </si>
  <si>
    <t>Lenovo T530 - FR FBA</t>
  </si>
  <si>
    <t>Lenovo T530 - IT FBA</t>
  </si>
  <si>
    <t>Lenovo T530 - ES FBA</t>
  </si>
  <si>
    <t>Lenovo T530 BL - UK V2</t>
  </si>
  <si>
    <t>Lenovo T530 BL - NOR V2</t>
  </si>
  <si>
    <t>Lenovo T530 - BE</t>
  </si>
  <si>
    <t>Lenovo T530 BL - BG</t>
  </si>
  <si>
    <t>Lenovo T530 BL - CZ</t>
  </si>
  <si>
    <t>Lenovo T530 BL - DK</t>
  </si>
  <si>
    <t>Lenovo T530 BL - HU</t>
  </si>
  <si>
    <t>Lenovo T530 BL - NL</t>
  </si>
  <si>
    <t>Lenovo T530 BL - NO</t>
  </si>
  <si>
    <t>Lenovo T530 BL - PL</t>
  </si>
  <si>
    <t>Lenovo T530 BL - PT</t>
  </si>
  <si>
    <t>Lenovo T530 BL - SE/FI</t>
  </si>
  <si>
    <t>Lenovo T530 - CH</t>
  </si>
  <si>
    <t>Lenovo T530 - US int</t>
  </si>
  <si>
    <t>Lenovo T530 BL - RUS</t>
  </si>
  <si>
    <t>Lenovo T530 BL - US V2</t>
  </si>
  <si>
    <t>Lenovo/T530/RG/DE</t>
  </si>
  <si>
    <t>Lenovo/T530/RG/FR</t>
  </si>
  <si>
    <t>Lenovo/T530/RG/IT</t>
  </si>
  <si>
    <t>Lenovo/T530/RG/ES</t>
  </si>
  <si>
    <t>Lenovo/T530/RG/UK</t>
  </si>
  <si>
    <t>Lenovo/T530/RG/NOR</t>
  </si>
  <si>
    <t>04X1359</t>
  </si>
  <si>
    <t>04X1360</t>
  </si>
  <si>
    <t>04X1361</t>
  </si>
  <si>
    <t>04X1249</t>
  </si>
  <si>
    <t>04X1259</t>
  </si>
  <si>
    <t>04X1380</t>
  </si>
  <si>
    <t>Lenovo/T530/RG/USI</t>
  </si>
  <si>
    <t>Lenovo/T530/RG/US</t>
  </si>
  <si>
    <t>Lenovo/T530/BL/DE</t>
  </si>
  <si>
    <t>Lenovo/T530/BL/FR</t>
  </si>
  <si>
    <t>Lenovo/T530/BL/IT</t>
  </si>
  <si>
    <t>Lenovo/T530/BL/ES</t>
  </si>
  <si>
    <t>Lenovo/T530/BL/UK</t>
  </si>
  <si>
    <t>Lenovo/T530/BL/NOR</t>
  </si>
  <si>
    <t>Lenovo/T530/BL/USI</t>
  </si>
  <si>
    <t>Lenovo/T530/BL/US</t>
  </si>
  <si>
    <t>T430 T430i T430s T430si T430U T530 T530i T530S W530 X13X X230 X230i X230it X230T</t>
  </si>
  <si>
    <t>Lenovo T530 Parent</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</si>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</sst>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6">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740</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741</v>
      </c>
    </row>
    <row r="4" spans="1:193" ht="17" x14ac:dyDescent="0.2">
      <c r="A4" s="1" t="str">
        <f>IF(ISBLANK(Values!E3),"",IF(Values!$B$37="EU","computercomponent","computer"))</f>
        <v>computercomponent</v>
      </c>
      <c r="B4" s="27" t="str">
        <f>Values!B13</f>
        <v>Lenovo T530 Parent</v>
      </c>
      <c r="C4" s="27" t="s">
        <v>345</v>
      </c>
      <c r="D4" s="28">
        <f>Values!B14</f>
        <v>5714401430995</v>
      </c>
      <c r="E4" s="1" t="s">
        <v>346</v>
      </c>
      <c r="F4" s="27" t="str">
        <f>SUBSTITUTE(Values!B1, "{language}", "") &amp; " " &amp; Values!B3</f>
        <v>wymiana podświetlanej klawiatury  dla Lenovo Thinkpad T430 T430i T430s T430si T430U T530 T530i T530S W530 X13X X230 X230i X230it X230T</v>
      </c>
      <c r="G4" s="27" t="s">
        <v>345</v>
      </c>
      <c r="H4" s="1" t="str">
        <f>Values!B16</f>
        <v>computer-keyboards</v>
      </c>
      <c r="I4" s="1" t="str">
        <f>IF(ISBLANK(Values!E3),"","4730574031")</f>
        <v>4730574031</v>
      </c>
      <c r="J4" s="29" t="str">
        <f>Values!B13</f>
        <v>Lenovo T530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T530 Reg - DE</v>
      </c>
      <c r="C5" s="29" t="str">
        <f>IF(ISBLANK(Values!E4),"","TellusRem")</f>
        <v>TellusRem</v>
      </c>
      <c r="D5" s="28">
        <f>IF(ISBLANK(Values!E4),"",Values!E4)</f>
        <v>5714401431015</v>
      </c>
      <c r="E5" s="1" t="str">
        <f>IF(ISBLANK(Values!E4),"","EAN")</f>
        <v>EAN</v>
      </c>
      <c r="F5" s="27" t="str">
        <f>IF(ISBLANK(Values!E4),"",IF(Values!J4, SUBSTITUTE(Values!$B$1, "{language}", Values!H4) &amp; " " &amp;Values!$B$3, SUBSTITUTE(Values!$B$2, "{language}", Values!$H4) &amp; " " &amp;Values!$B$3))</f>
        <v>wymiana niepodświetlanej klawiatury Niemiecki dla Lenovo Thinkpad T430 T430i T430s T430si T430U T530 T530i T530S W530 X13X X230 X230i X230it X230T</v>
      </c>
      <c r="G5" s="29" t="str">
        <f>IF(ISBLANK(Values!E4),"",IF(Values!$B$20="PartialUpdate","","TellusRem"))</f>
        <v/>
      </c>
      <c r="H5" s="1" t="str">
        <f>IF(ISBLANK(Values!E4),"",Values!$B$16)</f>
        <v>computer-keyboards</v>
      </c>
      <c r="I5" s="1" t="str">
        <f>IF(ISBLANK(Values!E4),"","4730574031")</f>
        <v>4730574031</v>
      </c>
      <c r="J5" s="31" t="str">
        <f>IF(ISBLANK(Values!E4),"",Values!F4 )</f>
        <v>Lenovo T530 Reg - DE</v>
      </c>
      <c r="K5" s="27">
        <f>IF(IF(ISBLANK(Values!E4),"",IF(Values!J4, Values!$B$4, Values!$B$5))=0,"",IF(ISBLANK(Values!E4),"",IF(Values!J4, Values!$B$4, Values!$B$5)))</f>
        <v>42.95</v>
      </c>
      <c r="L5" s="27" t="str">
        <f>IF(ISBLANK(Values!E4),"",IF($CO5="DEFAULT", Values!$B$18, ""))</f>
        <v/>
      </c>
      <c r="M5" s="27" t="str">
        <f>IF(ISBLANK(Values!E4),"",Values!$M4)</f>
        <v>https://raw.githubusercontent.com/PatrickVibild/TellusAmazonPictures/master/pictures/Lenovo/T530/RG/DE/1.jpg</v>
      </c>
      <c r="N5" s="27" t="str">
        <f>IF(ISBLANK(Values!$F4),"",Values!N4)</f>
        <v>https://raw.githubusercontent.com/PatrickVibild/TellusAmazonPictures/master/pictures/Lenovo/T530/RG/DE/2.jpg</v>
      </c>
      <c r="O5" s="27" t="str">
        <f>IF(ISBLANK(Values!$F4),"",Values!O4)</f>
        <v>https://raw.githubusercontent.com/PatrickVibild/TellusAmazonPictures/master/pictures/Lenovo/T530/RG/DE/3.jpg</v>
      </c>
      <c r="P5" s="27" t="str">
        <f>IF(ISBLANK(Values!$F4),"",Values!P4)</f>
        <v>https://raw.githubusercontent.com/PatrickVibild/TellusAmazonPictures/master/pictures/Lenovo/T530/RG/DE/4.jpg</v>
      </c>
      <c r="Q5" s="27" t="str">
        <f>IF(ISBLANK(Values!$F4),"",Values!Q4)</f>
        <v>https://raw.githubusercontent.com/PatrickVibild/TellusAmazonPictures/master/pictures/Lenovo/T530/RG/DE/5.jpg</v>
      </c>
      <c r="R5" s="27" t="str">
        <f>IF(ISBLANK(Values!$F4),"",Values!R4)</f>
        <v>https://raw.githubusercontent.com/PatrickVibild/TellusAmazonPictures/master/pictures/Lenovo/T530/RG/DE/6.jpg</v>
      </c>
      <c r="S5" s="27" t="str">
        <f>IF(ISBLANK(Values!$F4),"",Values!S4)</f>
        <v>https://raw.githubusercontent.com/PatrickVibild/TellusAmazonPictures/master/pictures/Lenovo/T530/RG/DE/7.jpg</v>
      </c>
      <c r="T5" s="27" t="str">
        <f>IF(ISBLANK(Values!$F4),"",Values!T4)</f>
        <v>https://raw.githubusercontent.com/PatrickVibild/TellusAmazonPictures/master/pictures/Lenovo/T530/RG/DE/8.jpg</v>
      </c>
      <c r="U5" s="27" t="str">
        <f>IF(ISBLANK(Values!$F4),"",Values!U4)</f>
        <v>https://raw.githubusercontent.com/PatrickVibild/TellusAmazonPictures/master/pictures/Lenovo/T530/RG/DE/9.jpg</v>
      </c>
      <c r="W5" s="29" t="str">
        <f>IF(ISBLANK(Values!E4),"","Child")</f>
        <v>Child</v>
      </c>
      <c r="X5" s="29" t="str">
        <f>IF(ISBLANK(Values!E4),"",Values!$B$13)</f>
        <v>Lenovo T530 Parent</v>
      </c>
      <c r="Y5" s="31" t="str">
        <f>IF(ISBLANK(Values!E4),"","Size-Color")</f>
        <v>Size-Color</v>
      </c>
      <c r="Z5" s="29" t="str">
        <f>IF(ISBLANK(Values!E4),"","variation")</f>
        <v>variation</v>
      </c>
      <c r="AA5" s="1"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Niemiecki BEZ podświetlenia.</v>
      </c>
      <c r="AM5" s="1" t="str">
        <f>SUBSTITUTE(IF(ISBLANK(Values!E4),"",Values!$B$27),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5" s="27" t="str">
        <f>IF(ISBLANK(Values!E4),"",Values!H4)</f>
        <v>Niemiecki</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42.95</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0">
        <f>K5</f>
        <v>42.95</v>
      </c>
    </row>
    <row r="6" spans="1:193" ht="48" x14ac:dyDescent="0.2">
      <c r="A6" s="1" t="str">
        <f>IF(ISBLANK(Values!E5),"",IF(Values!$B$37="EU","computercomponent","computer"))</f>
        <v>computercomponent</v>
      </c>
      <c r="B6" s="33" t="str">
        <f>IF(ISBLANK(Values!E5),"",Values!F5)</f>
        <v>Lenovo T530 Reg - FR</v>
      </c>
      <c r="C6" s="29" t="str">
        <f>IF(ISBLANK(Values!E5),"","TellusRem")</f>
        <v>TellusRem</v>
      </c>
      <c r="D6" s="28">
        <f>IF(ISBLANK(Values!E5),"",Values!E5)</f>
        <v>5714401431022</v>
      </c>
      <c r="E6" s="1" t="str">
        <f>IF(ISBLANK(Values!E5),"","EAN")</f>
        <v>EAN</v>
      </c>
      <c r="F6" s="27" t="str">
        <f>IF(ISBLANK(Values!E5),"",IF(Values!J5, SUBSTITUTE(Values!$B$1, "{language}", Values!H5) &amp; " " &amp;Values!$B$3, SUBSTITUTE(Values!$B$2, "{language}", Values!$H5) &amp; " " &amp;Values!$B$3))</f>
        <v>wymiana niepodświetlanej klawiatury Francuski dla Lenovo Thinkpad T430 T430i T430s T430si T430U T530 T530i T530S W530 X13X X230 X230i X230it X230T</v>
      </c>
      <c r="G6" s="29" t="str">
        <f>IF(ISBLANK(Values!E5),"",IF(Values!$B$20="PartialUpdate","","TellusRem"))</f>
        <v/>
      </c>
      <c r="H6" s="1" t="str">
        <f>IF(ISBLANK(Values!E5),"",Values!$B$16)</f>
        <v>computer-keyboards</v>
      </c>
      <c r="I6" s="1" t="str">
        <f>IF(ISBLANK(Values!E5),"","4730574031")</f>
        <v>4730574031</v>
      </c>
      <c r="J6" s="31" t="str">
        <f>IF(ISBLANK(Values!E5),"",Values!F5 )</f>
        <v>Lenovo T530 Reg - FR</v>
      </c>
      <c r="K6" s="27">
        <f>IF(IF(ISBLANK(Values!E5),"",IF(Values!J5, Values!$B$4, Values!$B$5))=0,"",IF(ISBLANK(Values!E5),"",IF(Values!J5, Values!$B$4, Values!$B$5)))</f>
        <v>42.95</v>
      </c>
      <c r="L6" s="27" t="str">
        <f>IF(ISBLANK(Values!E5),"",IF($CO6="DEFAULT", Values!$B$18, ""))</f>
        <v/>
      </c>
      <c r="M6" s="27" t="str">
        <f>IF(ISBLANK(Values!E5),"",Values!$M5)</f>
        <v>https://raw.githubusercontent.com/PatrickVibild/TellusAmazonPictures/master/pictures/Lenovo/T530/RG/FR/1.jpg</v>
      </c>
      <c r="N6" s="27" t="str">
        <f>IF(ISBLANK(Values!$F5),"",Values!N5)</f>
        <v>https://raw.githubusercontent.com/PatrickVibild/TellusAmazonPictures/master/pictures/Lenovo/T530/RG/FR/2.jpg</v>
      </c>
      <c r="O6" s="27" t="str">
        <f>IF(ISBLANK(Values!$F5),"",Values!O5)</f>
        <v>https://raw.githubusercontent.com/PatrickVibild/TellusAmazonPictures/master/pictures/Lenovo/T530/RG/FR/3.jpg</v>
      </c>
      <c r="P6" s="27" t="str">
        <f>IF(ISBLANK(Values!$F5),"",Values!P5)</f>
        <v>https://raw.githubusercontent.com/PatrickVibild/TellusAmazonPictures/master/pictures/Lenovo/T530/RG/FR/4.jpg</v>
      </c>
      <c r="Q6" s="27" t="str">
        <f>IF(ISBLANK(Values!$F5),"",Values!Q5)</f>
        <v>https://raw.githubusercontent.com/PatrickVibild/TellusAmazonPictures/master/pictures/Lenovo/T530/RG/FR/5.jpg</v>
      </c>
      <c r="R6" s="27" t="str">
        <f>IF(ISBLANK(Values!$F5),"",Values!R5)</f>
        <v>https://raw.githubusercontent.com/PatrickVibild/TellusAmazonPictures/master/pictures/Lenovo/T530/RG/FR/6.jpg</v>
      </c>
      <c r="S6" s="27" t="str">
        <f>IF(ISBLANK(Values!$F5),"",Values!S5)</f>
        <v>https://raw.githubusercontent.com/PatrickVibild/TellusAmazonPictures/master/pictures/Lenovo/T530/RG/FR/7.jpg</v>
      </c>
      <c r="T6" s="27" t="str">
        <f>IF(ISBLANK(Values!$F5),"",Values!T5)</f>
        <v>https://raw.githubusercontent.com/PatrickVibild/TellusAmazonPictures/master/pictures/Lenovo/T530/RG/FR/8.jpg</v>
      </c>
      <c r="U6" s="27" t="str">
        <f>IF(ISBLANK(Values!$F5),"",Values!U5)</f>
        <v>https://raw.githubusercontent.com/PatrickVibild/TellusAmazonPictures/master/pictures/Lenovo/T530/RG/FR/9.jpg</v>
      </c>
      <c r="W6" s="29" t="str">
        <f>IF(ISBLANK(Values!E5),"","Child")</f>
        <v>Child</v>
      </c>
      <c r="X6" s="29" t="str">
        <f>IF(ISBLANK(Values!E5),"",Values!$B$13)</f>
        <v>Lenovo T530 Parent</v>
      </c>
      <c r="Y6" s="31" t="str">
        <f>IF(ISBLANK(Values!E5),"","Size-Color")</f>
        <v>Size-Color</v>
      </c>
      <c r="Z6" s="29" t="str">
        <f>IF(ISBLANK(Values!E5),"","variation")</f>
        <v>variation</v>
      </c>
      <c r="AA6" s="1"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Francuski BEZ podświetlenia.</v>
      </c>
      <c r="AM6" s="1" t="str">
        <f>SUBSTITUTE(IF(ISBLANK(Values!E5),"",Values!$B$27),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6" s="27" t="str">
        <f>IF(ISBLANK(Values!E5),"",Values!H5)</f>
        <v>Francuski</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42.95</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0">
        <f>K6</f>
        <v>42.95</v>
      </c>
    </row>
    <row r="7" spans="1:193" ht="48" x14ac:dyDescent="0.2">
      <c r="A7" s="1" t="str">
        <f>IF(ISBLANK(Values!E6),"",IF(Values!$B$37="EU","computercomponent","computer"))</f>
        <v>computercomponent</v>
      </c>
      <c r="B7" s="33" t="str">
        <f>IF(ISBLANK(Values!E6),"",Values!F6)</f>
        <v>Lenovo T530 Reg - IT</v>
      </c>
      <c r="C7" s="29" t="str">
        <f>IF(ISBLANK(Values!E6),"","TellusRem")</f>
        <v>TellusRem</v>
      </c>
      <c r="D7" s="28">
        <f>IF(ISBLANK(Values!E6),"",Values!E6)</f>
        <v>5714401431039</v>
      </c>
      <c r="E7" s="1" t="str">
        <f>IF(ISBLANK(Values!E6),"","EAN")</f>
        <v>EAN</v>
      </c>
      <c r="F7" s="27" t="str">
        <f>IF(ISBLANK(Values!E6),"",IF(Values!J6, SUBSTITUTE(Values!$B$1, "{language}", Values!H6) &amp; " " &amp;Values!$B$3, SUBSTITUTE(Values!$B$2, "{language}", Values!$H6) &amp; " " &amp;Values!$B$3))</f>
        <v>wymiana niepodświetlanej klawiatury Włoski dla Lenovo Thinkpad T430 T430i T430s T430si T430U T530 T530i T530S W530 X13X X230 X230i X230it X230T</v>
      </c>
      <c r="G7" s="29" t="str">
        <f>IF(ISBLANK(Values!E6),"",IF(Values!$B$20="PartialUpdate","","TellusRem"))</f>
        <v/>
      </c>
      <c r="H7" s="1" t="str">
        <f>IF(ISBLANK(Values!E6),"",Values!$B$16)</f>
        <v>computer-keyboards</v>
      </c>
      <c r="I7" s="1" t="str">
        <f>IF(ISBLANK(Values!E6),"","4730574031")</f>
        <v>4730574031</v>
      </c>
      <c r="J7" s="31" t="str">
        <f>IF(ISBLANK(Values!E6),"",Values!F6 )</f>
        <v>Lenovo T530 Reg - IT</v>
      </c>
      <c r="K7" s="27">
        <f>IF(IF(ISBLANK(Values!E6),"",IF(Values!J6, Values!$B$4, Values!$B$5))=0,"",IF(ISBLANK(Values!E6),"",IF(Values!J6, Values!$B$4, Values!$B$5)))</f>
        <v>42.95</v>
      </c>
      <c r="L7" s="27" t="str">
        <f>IF(ISBLANK(Values!E6),"",IF($CO7="DEFAULT", Values!$B$18, ""))</f>
        <v/>
      </c>
      <c r="M7" s="27" t="str">
        <f>IF(ISBLANK(Values!E6),"",Values!$M6)</f>
        <v>https://raw.githubusercontent.com/PatrickVibild/TellusAmazonPictures/master/pictures/Lenovo/T530/RG/IT/1.jpg</v>
      </c>
      <c r="N7" s="27" t="str">
        <f>IF(ISBLANK(Values!$F6),"",Values!N6)</f>
        <v>https://raw.githubusercontent.com/PatrickVibild/TellusAmazonPictures/master/pictures/Lenovo/T530/RG/IT/2.jpg</v>
      </c>
      <c r="O7" s="27" t="str">
        <f>IF(ISBLANK(Values!$F6),"",Values!O6)</f>
        <v>https://raw.githubusercontent.com/PatrickVibild/TellusAmazonPictures/master/pictures/Lenovo/T530/RG/IT/3.jpg</v>
      </c>
      <c r="P7" s="27" t="str">
        <f>IF(ISBLANK(Values!$F6),"",Values!P6)</f>
        <v>https://raw.githubusercontent.com/PatrickVibild/TellusAmazonPictures/master/pictures/Lenovo/T530/RG/IT/4.jpg</v>
      </c>
      <c r="Q7" s="27" t="str">
        <f>IF(ISBLANK(Values!$F6),"",Values!Q6)</f>
        <v>https://raw.githubusercontent.com/PatrickVibild/TellusAmazonPictures/master/pictures/Lenovo/T530/RG/IT/5.jpg</v>
      </c>
      <c r="R7" s="27" t="str">
        <f>IF(ISBLANK(Values!$F6),"",Values!R6)</f>
        <v>https://raw.githubusercontent.com/PatrickVibild/TellusAmazonPictures/master/pictures/Lenovo/T530/RG/IT/6.jpg</v>
      </c>
      <c r="S7" s="27" t="str">
        <f>IF(ISBLANK(Values!$F6),"",Values!S6)</f>
        <v>https://raw.githubusercontent.com/PatrickVibild/TellusAmazonPictures/master/pictures/Lenovo/T530/RG/IT/7.jpg</v>
      </c>
      <c r="T7" s="27" t="str">
        <f>IF(ISBLANK(Values!$F6),"",Values!T6)</f>
        <v>https://raw.githubusercontent.com/PatrickVibild/TellusAmazonPictures/master/pictures/Lenovo/T530/RG/IT/8.jpg</v>
      </c>
      <c r="U7" s="27" t="str">
        <f>IF(ISBLANK(Values!$F6),"",Values!U6)</f>
        <v>https://raw.githubusercontent.com/PatrickVibild/TellusAmazonPictures/master/pictures/Lenovo/T530/RG/IT/9.jpg</v>
      </c>
      <c r="W7" s="29" t="str">
        <f>IF(ISBLANK(Values!E6),"","Child")</f>
        <v>Child</v>
      </c>
      <c r="X7" s="29" t="str">
        <f>IF(ISBLANK(Values!E6),"",Values!$B$13)</f>
        <v>Lenovo T530 Parent</v>
      </c>
      <c r="Y7" s="31" t="str">
        <f>IF(ISBLANK(Values!E6),"","Size-Color")</f>
        <v>Size-Color</v>
      </c>
      <c r="Z7" s="29" t="str">
        <f>IF(ISBLANK(Values!E6),"","variation")</f>
        <v>variation</v>
      </c>
      <c r="AA7" s="1"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Włoski BEZ podświetlenia.</v>
      </c>
      <c r="AM7" s="1" t="str">
        <f>SUBSTITUTE(IF(ISBLANK(Values!E6),"",Values!$B$27),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7" s="27" t="str">
        <f>IF(ISBLANK(Values!E6),"",Values!H6)</f>
        <v>Włoski</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42.95</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0">
        <f>K7</f>
        <v>42.95</v>
      </c>
    </row>
    <row r="8" spans="1:193" ht="48" x14ac:dyDescent="0.2">
      <c r="A8" s="1" t="str">
        <f>IF(ISBLANK(Values!E7),"",IF(Values!$B$37="EU","computercomponent","computer"))</f>
        <v>computercomponent</v>
      </c>
      <c r="B8" s="33" t="str">
        <f>IF(ISBLANK(Values!E7),"",Values!F7)</f>
        <v>Lenovo T530 Reg - ES</v>
      </c>
      <c r="C8" s="29" t="str">
        <f>IF(ISBLANK(Values!E7),"","TellusRem")</f>
        <v>TellusRem</v>
      </c>
      <c r="D8" s="28">
        <f>IF(ISBLANK(Values!E7),"",Values!E7)</f>
        <v>5714401431046</v>
      </c>
      <c r="E8" s="1" t="str">
        <f>IF(ISBLANK(Values!E7),"","EAN")</f>
        <v>EAN</v>
      </c>
      <c r="F8" s="27" t="str">
        <f>IF(ISBLANK(Values!E7),"",IF(Values!J7, SUBSTITUTE(Values!$B$1, "{language}", Values!H7) &amp; " " &amp;Values!$B$3, SUBSTITUTE(Values!$B$2, "{language}", Values!$H7) &amp; " " &amp;Values!$B$3))</f>
        <v>wymiana niepodświetlanej klawiatury Hiszpański dla Lenovo Thinkpad T430 T430i T430s T430si T430U T530 T530i T530S W530 X13X X230 X230i X230it X230T</v>
      </c>
      <c r="G8" s="29" t="str">
        <f>IF(ISBLANK(Values!E7),"",IF(Values!$B$20="PartialUpdate","","TellusRem"))</f>
        <v/>
      </c>
      <c r="H8" s="1" t="str">
        <f>IF(ISBLANK(Values!E7),"",Values!$B$16)</f>
        <v>computer-keyboards</v>
      </c>
      <c r="I8" s="1" t="str">
        <f>IF(ISBLANK(Values!E7),"","4730574031")</f>
        <v>4730574031</v>
      </c>
      <c r="J8" s="31" t="str">
        <f>IF(ISBLANK(Values!E7),"",Values!F7 )</f>
        <v>Lenovo T530 Reg - ES</v>
      </c>
      <c r="K8" s="27">
        <f>IF(IF(ISBLANK(Values!E7),"",IF(Values!J7, Values!$B$4, Values!$B$5))=0,"",IF(ISBLANK(Values!E7),"",IF(Values!J7, Values!$B$4, Values!$B$5)))</f>
        <v>42.95</v>
      </c>
      <c r="L8" s="27" t="str">
        <f>IF(ISBLANK(Values!E7),"",IF($CO8="DEFAULT", Values!$B$18, ""))</f>
        <v/>
      </c>
      <c r="M8" s="27" t="str">
        <f>IF(ISBLANK(Values!E7),"",Values!$M7)</f>
        <v>https://raw.githubusercontent.com/PatrickVibild/TellusAmazonPictures/master/pictures/Lenovo/T530/RG/ES/1.jpg</v>
      </c>
      <c r="N8" s="27" t="str">
        <f>IF(ISBLANK(Values!$F7),"",Values!N7)</f>
        <v>https://raw.githubusercontent.com/PatrickVibild/TellusAmazonPictures/master/pictures/Lenovo/T530/RG/ES/2.jpg</v>
      </c>
      <c r="O8" s="27" t="str">
        <f>IF(ISBLANK(Values!$F7),"",Values!O7)</f>
        <v>https://raw.githubusercontent.com/PatrickVibild/TellusAmazonPictures/master/pictures/Lenovo/T530/RG/ES/3.jpg</v>
      </c>
      <c r="P8" s="27" t="str">
        <f>IF(ISBLANK(Values!$F7),"",Values!P7)</f>
        <v>https://raw.githubusercontent.com/PatrickVibild/TellusAmazonPictures/master/pictures/Lenovo/T530/RG/ES/4.jpg</v>
      </c>
      <c r="Q8" s="27" t="str">
        <f>IF(ISBLANK(Values!$F7),"",Values!Q7)</f>
        <v>https://raw.githubusercontent.com/PatrickVibild/TellusAmazonPictures/master/pictures/Lenovo/T530/RG/ES/5.jpg</v>
      </c>
      <c r="R8" s="27" t="str">
        <f>IF(ISBLANK(Values!$F7),"",Values!R7)</f>
        <v>https://raw.githubusercontent.com/PatrickVibild/TellusAmazonPictures/master/pictures/Lenovo/T530/RG/ES/6.jpg</v>
      </c>
      <c r="S8" s="27" t="str">
        <f>IF(ISBLANK(Values!$F7),"",Values!S7)</f>
        <v>https://raw.githubusercontent.com/PatrickVibild/TellusAmazonPictures/master/pictures/Lenovo/T530/RG/ES/7.jpg</v>
      </c>
      <c r="T8" s="27" t="str">
        <f>IF(ISBLANK(Values!$F7),"",Values!T7)</f>
        <v>https://raw.githubusercontent.com/PatrickVibild/TellusAmazonPictures/master/pictures/Lenovo/T530/RG/ES/8.jpg</v>
      </c>
      <c r="U8" s="27" t="str">
        <f>IF(ISBLANK(Values!$F7),"",Values!U7)</f>
        <v>https://raw.githubusercontent.com/PatrickVibild/TellusAmazonPictures/master/pictures/Lenovo/T530/RG/ES/9.jpg</v>
      </c>
      <c r="W8" s="29" t="str">
        <f>IF(ISBLANK(Values!E7),"","Child")</f>
        <v>Child</v>
      </c>
      <c r="X8" s="29" t="str">
        <f>IF(ISBLANK(Values!E7),"",Values!$B$13)</f>
        <v>Lenovo T530 Parent</v>
      </c>
      <c r="Y8" s="31" t="str">
        <f>IF(ISBLANK(Values!E7),"","Size-Color")</f>
        <v>Size-Color</v>
      </c>
      <c r="Z8" s="29" t="str">
        <f>IF(ISBLANK(Values!E7),"","variation")</f>
        <v>variation</v>
      </c>
      <c r="AA8" s="1"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Hiszpański BEZ podświetlenia.</v>
      </c>
      <c r="AM8" s="1" t="str">
        <f>SUBSTITUTE(IF(ISBLANK(Values!E7),"",Values!$B$27),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8" s="27" t="str">
        <f>IF(ISBLANK(Values!E7),"",Values!H7)</f>
        <v>Hiszpański</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42.95</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0">
        <f>K8</f>
        <v>42.95</v>
      </c>
    </row>
    <row r="9" spans="1:193" ht="48" x14ac:dyDescent="0.2">
      <c r="A9" s="1" t="str">
        <f>IF(ISBLANK(Values!E8),"",IF(Values!$B$37="EU","computercomponent","computer"))</f>
        <v>computercomponent</v>
      </c>
      <c r="B9" s="33" t="str">
        <f>IF(ISBLANK(Values!E8),"",Values!F8)</f>
        <v>Lenovo T530 Reg - UK</v>
      </c>
      <c r="C9" s="29" t="str">
        <f>IF(ISBLANK(Values!E8),"","TellusRem")</f>
        <v>TellusRem</v>
      </c>
      <c r="D9" s="28">
        <f>IF(ISBLANK(Values!E8),"",Values!E8)</f>
        <v>5714401431053</v>
      </c>
      <c r="E9" s="1" t="str">
        <f>IF(ISBLANK(Values!E8),"","EAN")</f>
        <v>EAN</v>
      </c>
      <c r="F9" s="27" t="str">
        <f>IF(ISBLANK(Values!E8),"",IF(Values!J8, SUBSTITUTE(Values!$B$1, "{language}", Values!H8) &amp; " " &amp;Values!$B$3, SUBSTITUTE(Values!$B$2, "{language}", Values!$H8) &amp; " " &amp;Values!$B$3))</f>
        <v>wymiana niepodświetlanej klawiatury Wielka Brytania dla Lenovo Thinkpad T430 T430i T430s T430si T430U T530 T530i T530S W530 X13X X230 X230i X230it X230T</v>
      </c>
      <c r="G9" s="29" t="str">
        <f>IF(ISBLANK(Values!E8),"",IF(Values!$B$20="PartialUpdate","","TellusRem"))</f>
        <v/>
      </c>
      <c r="H9" s="1" t="str">
        <f>IF(ISBLANK(Values!E8),"",Values!$B$16)</f>
        <v>computer-keyboards</v>
      </c>
      <c r="I9" s="1" t="str">
        <f>IF(ISBLANK(Values!E8),"","4730574031")</f>
        <v>4730574031</v>
      </c>
      <c r="J9" s="31" t="str">
        <f>IF(ISBLANK(Values!E8),"",Values!F8 )</f>
        <v>Lenovo T530 Reg - UK</v>
      </c>
      <c r="K9" s="27">
        <f>IF(IF(ISBLANK(Values!E8),"",IF(Values!J8, Values!$B$4, Values!$B$5))=0,"",IF(ISBLANK(Values!E8),"",IF(Values!J8, Values!$B$4, Values!$B$5)))</f>
        <v>42.95</v>
      </c>
      <c r="L9" s="27" t="str">
        <f>IF(ISBLANK(Values!E8),"",IF($CO9="DEFAULT", Values!$B$18, ""))</f>
        <v/>
      </c>
      <c r="M9" s="27" t="str">
        <f>IF(ISBLANK(Values!E8),"",Values!$M8)</f>
        <v>https://raw.githubusercontent.com/PatrickVibild/TellusAmazonPictures/master/pictures/Lenovo/T530/RG/UK/1.jpg</v>
      </c>
      <c r="N9" s="27" t="str">
        <f>IF(ISBLANK(Values!$F8),"",Values!N8)</f>
        <v>https://raw.githubusercontent.com/PatrickVibild/TellusAmazonPictures/master/pictures/Lenovo/T530/RG/UK/2.jpg</v>
      </c>
      <c r="O9" s="27" t="str">
        <f>IF(ISBLANK(Values!$F8),"",Values!O8)</f>
        <v>https://raw.githubusercontent.com/PatrickVibild/TellusAmazonPictures/master/pictures/Lenovo/T530/RG/UK/3.jpg</v>
      </c>
      <c r="P9" s="27" t="str">
        <f>IF(ISBLANK(Values!$F8),"",Values!P8)</f>
        <v>https://raw.githubusercontent.com/PatrickVibild/TellusAmazonPictures/master/pictures/Lenovo/T530/RG/UK/4.jpg</v>
      </c>
      <c r="Q9" s="27" t="str">
        <f>IF(ISBLANK(Values!$F8),"",Values!Q8)</f>
        <v>https://raw.githubusercontent.com/PatrickVibild/TellusAmazonPictures/master/pictures/Lenovo/T530/RG/UK/5.jpg</v>
      </c>
      <c r="R9" s="27" t="str">
        <f>IF(ISBLANK(Values!$F8),"",Values!R8)</f>
        <v>https://raw.githubusercontent.com/PatrickVibild/TellusAmazonPictures/master/pictures/Lenovo/T530/RG/UK/6.jpg</v>
      </c>
      <c r="S9" s="27" t="str">
        <f>IF(ISBLANK(Values!$F8),"",Values!S8)</f>
        <v>https://raw.githubusercontent.com/PatrickVibild/TellusAmazonPictures/master/pictures/Lenovo/T530/RG/UK/7.jpg</v>
      </c>
      <c r="T9" s="27" t="str">
        <f>IF(ISBLANK(Values!$F8),"",Values!T8)</f>
        <v>https://raw.githubusercontent.com/PatrickVibild/TellusAmazonPictures/master/pictures/Lenovo/T530/RG/UK/8.jpg</v>
      </c>
      <c r="U9" s="27" t="str">
        <f>IF(ISBLANK(Values!$F8),"",Values!U8)</f>
        <v>https://raw.githubusercontent.com/PatrickVibild/TellusAmazonPictures/master/pictures/Lenovo/T530/RG/UK/9.jpg</v>
      </c>
      <c r="W9" s="29" t="str">
        <f>IF(ISBLANK(Values!E8),"","Child")</f>
        <v>Child</v>
      </c>
      <c r="X9" s="29" t="str">
        <f>IF(ISBLANK(Values!E8),"",Values!$B$13)</f>
        <v>Lenovo T530 Parent</v>
      </c>
      <c r="Y9" s="31" t="str">
        <f>IF(ISBLANK(Values!E8),"","Size-Color")</f>
        <v>Size-Color</v>
      </c>
      <c r="Z9" s="29" t="str">
        <f>IF(ISBLANK(Values!E8),"","variation")</f>
        <v>variation</v>
      </c>
      <c r="AA9" s="1"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Wielka Brytania BEZ podświetlenia.</v>
      </c>
      <c r="AM9" s="1" t="str">
        <f>SUBSTITUTE(IF(ISBLANK(Values!E8),"",Values!$B$27),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9" s="27" t="str">
        <f>IF(ISBLANK(Values!E8),"",Values!H8)</f>
        <v>Wielka Brytania</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42.95</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0">
        <f>K9</f>
        <v>42.95</v>
      </c>
    </row>
    <row r="10" spans="1:193" ht="48" x14ac:dyDescent="0.2">
      <c r="A10" s="1" t="str">
        <f>IF(ISBLANK(Values!E9),"",IF(Values!$B$37="EU","computercomponent","computer"))</f>
        <v>computercomponent</v>
      </c>
      <c r="B10" s="33" t="str">
        <f>IF(ISBLANK(Values!E9),"",Values!F9)</f>
        <v>Lenovo T530 Reg - NOR</v>
      </c>
      <c r="C10" s="29" t="str">
        <f>IF(ISBLANK(Values!E9),"","TellusRem")</f>
        <v>TellusRem</v>
      </c>
      <c r="D10" s="28">
        <f>IF(ISBLANK(Values!E9),"",Values!E9)</f>
        <v>5714401431060</v>
      </c>
      <c r="E10" s="1" t="str">
        <f>IF(ISBLANK(Values!E9),"","EAN")</f>
        <v>EAN</v>
      </c>
      <c r="F10" s="27" t="str">
        <f>IF(ISBLANK(Values!E9),"",IF(Values!J9, SUBSTITUTE(Values!$B$1, "{language}", Values!H9) &amp; " " &amp;Values!$B$3, SUBSTITUTE(Values!$B$2, "{language}", Values!$H9) &amp; " " &amp;Values!$B$3))</f>
        <v>wymiana niepodświetlanej klawiatury Skandynawski – nordycki dla Lenovo Thinkpad T430 T430i T430s T430si T430U T530 T530i T530S W530 X13X X230 X230i X230it X230T</v>
      </c>
      <c r="G10" s="29" t="str">
        <f>IF(ISBLANK(Values!E9),"",IF(Values!$B$20="PartialUpdate","","TellusRem"))</f>
        <v/>
      </c>
      <c r="H10" s="1" t="str">
        <f>IF(ISBLANK(Values!E9),"",Values!$B$16)</f>
        <v>computer-keyboards</v>
      </c>
      <c r="I10" s="1" t="str">
        <f>IF(ISBLANK(Values!E9),"","4730574031")</f>
        <v>4730574031</v>
      </c>
      <c r="J10" s="31" t="str">
        <f>IF(ISBLANK(Values!E9),"",Values!F9 )</f>
        <v>Lenovo T530 Reg - NOR</v>
      </c>
      <c r="K10" s="27">
        <f>IF(IF(ISBLANK(Values!E9),"",IF(Values!J9, Values!$B$4, Values!$B$5))=0,"",IF(ISBLANK(Values!E9),"",IF(Values!J9, Values!$B$4, Values!$B$5)))</f>
        <v>42.95</v>
      </c>
      <c r="L10" s="27" t="str">
        <f>IF(ISBLANK(Values!E9),"",IF($CO10="DEFAULT", Values!$B$18, ""))</f>
        <v/>
      </c>
      <c r="M10" s="27" t="str">
        <f>IF(ISBLANK(Values!E9),"",Values!$M9)</f>
        <v>https://raw.githubusercontent.com/PatrickVibild/TellusAmazonPictures/master/pictures/Lenovo/T530/RG/NOR/1.jpg</v>
      </c>
      <c r="N10" s="27" t="str">
        <f>IF(ISBLANK(Values!$F9),"",Values!N9)</f>
        <v>https://raw.githubusercontent.com/PatrickVibild/TellusAmazonPictures/master/pictures/Lenovo/T530/RG/NOR/2.jpg</v>
      </c>
      <c r="O10" s="27" t="str">
        <f>IF(ISBLANK(Values!$F9),"",Values!O9)</f>
        <v>https://raw.githubusercontent.com/PatrickVibild/TellusAmazonPictures/master/pictures/Lenovo/T530/RG/NOR/3.jpg</v>
      </c>
      <c r="P10" s="27" t="str">
        <f>IF(ISBLANK(Values!$F9),"",Values!P9)</f>
        <v>https://raw.githubusercontent.com/PatrickVibild/TellusAmazonPictures/master/pictures/Lenovo/T530/RG/NOR/4.jpg</v>
      </c>
      <c r="Q10" s="27" t="str">
        <f>IF(ISBLANK(Values!$F9),"",Values!Q9)</f>
        <v>https://raw.githubusercontent.com/PatrickVibild/TellusAmazonPictures/master/pictures/Lenovo/T530/RG/NOR/5.jpg</v>
      </c>
      <c r="R10" s="27" t="str">
        <f>IF(ISBLANK(Values!$F9),"",Values!R9)</f>
        <v>https://raw.githubusercontent.com/PatrickVibild/TellusAmazonPictures/master/pictures/Lenovo/T530/RG/NOR/6.jpg</v>
      </c>
      <c r="S10" s="27" t="str">
        <f>IF(ISBLANK(Values!$F9),"",Values!S9)</f>
        <v>https://raw.githubusercontent.com/PatrickVibild/TellusAmazonPictures/master/pictures/Lenovo/T530/RG/NOR/7.jpg</v>
      </c>
      <c r="T10" s="27" t="str">
        <f>IF(ISBLANK(Values!$F9),"",Values!T9)</f>
        <v>https://raw.githubusercontent.com/PatrickVibild/TellusAmazonPictures/master/pictures/Lenovo/T530/RG/NOR/8.jpg</v>
      </c>
      <c r="U10" s="27" t="str">
        <f>IF(ISBLANK(Values!$F9),"",Values!U9)</f>
        <v>https://raw.githubusercontent.com/PatrickVibild/TellusAmazonPictures/master/pictures/Lenovo/T530/RG/NOR/9.jpg</v>
      </c>
      <c r="W10" s="29" t="str">
        <f>IF(ISBLANK(Values!E9),"","Child")</f>
        <v>Child</v>
      </c>
      <c r="X10" s="29" t="str">
        <f>IF(ISBLANK(Values!E9),"",Values!$B$13)</f>
        <v>Lenovo T530 Parent</v>
      </c>
      <c r="Y10" s="31" t="str">
        <f>IF(ISBLANK(Values!E9),"","Size-Color")</f>
        <v>Size-Color</v>
      </c>
      <c r="Z10" s="29" t="str">
        <f>IF(ISBLANK(Values!E9),"","variation")</f>
        <v>variation</v>
      </c>
      <c r="AA10" s="1"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Skandynawski – nordycki BEZ podświetlenia.</v>
      </c>
      <c r="AM10" s="1" t="str">
        <f>SUBSTITUTE(IF(ISBLANK(Values!E9),"",Values!$B$27),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0" s="27" t="str">
        <f>IF(ISBLANK(Values!E9),"",Values!H9)</f>
        <v>Skandynawski – nordycki</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42.95</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0">
        <f>K10</f>
        <v>42.95</v>
      </c>
    </row>
    <row r="11" spans="1:193" ht="48" x14ac:dyDescent="0.2">
      <c r="A11" s="1" t="str">
        <f>IF(ISBLANK(Values!E10),"",IF(Values!$B$37="EU","computercomponent","computer"))</f>
        <v>computercomponent</v>
      </c>
      <c r="B11" s="33" t="str">
        <f>IF(ISBLANK(Values!E10),"",Values!F10)</f>
        <v>Lenovo T530 Reg - BE</v>
      </c>
      <c r="C11" s="29" t="str">
        <f>IF(ISBLANK(Values!E10),"","TellusRem")</f>
        <v>TellusRem</v>
      </c>
      <c r="D11" s="28">
        <f>IF(ISBLANK(Values!E10),"",Values!E10)</f>
        <v>5714401431077</v>
      </c>
      <c r="E11" s="1" t="str">
        <f>IF(ISBLANK(Values!E10),"","EAN")</f>
        <v>EAN</v>
      </c>
      <c r="F11" s="27" t="str">
        <f>IF(ISBLANK(Values!E10),"",IF(Values!J10, SUBSTITUTE(Values!$B$1, "{language}", Values!H10) &amp; " " &amp;Values!$B$3, SUBSTITUTE(Values!$B$2, "{language}", Values!$H10) &amp; " " &amp;Values!$B$3))</f>
        <v>wymiana niepodświetlanej klawiatury Belgijski dla Lenovo Thinkpad T430 T430i T430s T430si T430U T530 T530i T530S W530 X13X X230 X230i X230it X230T</v>
      </c>
      <c r="G11" s="29" t="str">
        <f>IF(ISBLANK(Values!E10),"",IF(Values!$B$20="PartialUpdate","","TellusRem"))</f>
        <v/>
      </c>
      <c r="H11" s="1" t="str">
        <f>IF(ISBLANK(Values!E10),"",Values!$B$16)</f>
        <v>computer-keyboards</v>
      </c>
      <c r="I11" s="1" t="str">
        <f>IF(ISBLANK(Values!E10),"","4730574031")</f>
        <v>4730574031</v>
      </c>
      <c r="J11" s="31" t="str">
        <f>IF(ISBLANK(Values!E10),"",Values!F10 )</f>
        <v>Lenovo T530 Reg - BE</v>
      </c>
      <c r="K11" s="27">
        <f>IF(IF(ISBLANK(Values!E10),"",IF(Values!J10, Values!$B$4, Values!$B$5))=0,"",IF(ISBLANK(Values!E10),"",IF(Values!J10, Values!$B$4, Values!$B$5)))</f>
        <v>42.95</v>
      </c>
      <c r="L11" s="27">
        <f>IF(ISBLANK(Values!E10),"",IF($CO11="DEFAULT", Values!$B$18, ""))</f>
        <v>5</v>
      </c>
      <c r="M11" s="27" t="str">
        <f>IF(ISBLANK(Values!E10),"",Values!$M10)</f>
        <v>https://download.lenovo.com/Images/Parts/04X1359/04X1359_A.jpg</v>
      </c>
      <c r="N11" s="27" t="str">
        <f>IF(ISBLANK(Values!$F10),"",Values!N10)</f>
        <v>https://download.lenovo.com/Images/Parts/04X1359/04X1359_B.jpg</v>
      </c>
      <c r="O11" s="27" t="str">
        <f>IF(ISBLANK(Values!$F10),"",Values!O10)</f>
        <v>https://download.lenovo.com/Images/Parts/04X1359/04X1359_details.jpg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T530 Parent</v>
      </c>
      <c r="Y11" s="31" t="str">
        <f>IF(ISBLANK(Values!E10),"","Size-Color")</f>
        <v>Size-Color</v>
      </c>
      <c r="Z11" s="29" t="str">
        <f>IF(ISBLANK(Values!E10),"","variation")</f>
        <v>variation</v>
      </c>
      <c r="AA11" s="1"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34"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3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Belgijski BEZ podświetlenia.</v>
      </c>
      <c r="AM11" s="1" t="str">
        <f>SUBSTITUTE(IF(ISBLANK(Values!E10),"",Values!$B$27),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1" s="27" t="str">
        <f>IF(ISBLANK(Values!E10),"",Values!H10)</f>
        <v>Belgijski</v>
      </c>
      <c r="AV11" s="1" t="str">
        <f>IF(ISBLANK(Values!E10),"",IF(Values!J10,"Backlit", "Non-Backlit"))</f>
        <v>Non-Backlit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1" t="str">
        <f>IF(ISBLANK(Values!E10),"","Parts")</f>
        <v>Parts</v>
      </c>
      <c r="DP11" s="1" t="str">
        <f>IF(ISBLANK(Values!E10),"",Values!$B$31)</f>
        <v>Gwarancja 6 miesięcy od daty dostawy. W przypadku awarii klawiatury zostanie wysłane nowe urządzenie lub część zamienna do klawiatury produktu. W przypadku braku towaru w magazynie następuje zwrot pieniędzy.</v>
      </c>
      <c r="DY11" t="str">
        <f>IF(ISBLANK(Values!$E10), "", "not_applicable")</f>
        <v>not_applicable</v>
      </c>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42.95</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0">
        <f>K11</f>
        <v>42.95</v>
      </c>
    </row>
    <row r="12" spans="1:193" ht="48" x14ac:dyDescent="0.2">
      <c r="A12" s="1" t="str">
        <f>IF(ISBLANK(Values!E11),"",IF(Values!$B$37="EU","computercomponent","computer"))</f>
        <v>computercomponent</v>
      </c>
      <c r="B12" s="33" t="str">
        <f>IF(ISBLANK(Values!E11),"",Values!F11)</f>
        <v>Lenovo T530 Reg - BG</v>
      </c>
      <c r="C12" s="29" t="str">
        <f>IF(ISBLANK(Values!E11),"","TellusRem")</f>
        <v>TellusRem</v>
      </c>
      <c r="D12" s="28">
        <f>IF(ISBLANK(Values!E11),"",Values!E11)</f>
        <v>5714401431084</v>
      </c>
      <c r="E12" s="1" t="str">
        <f>IF(ISBLANK(Values!E11),"","EAN")</f>
        <v>EAN</v>
      </c>
      <c r="F12" s="27" t="str">
        <f>IF(ISBLANK(Values!E11),"",IF(Values!J11, SUBSTITUTE(Values!$B$1, "{language}", Values!H11) &amp; " " &amp;Values!$B$3, SUBSTITUTE(Values!$B$2, "{language}", Values!$H11) &amp; " " &amp;Values!$B$3))</f>
        <v>wymiana niepodświetlanej klawiatury Bułgarski dla Lenovo Thinkpad T430 T430i T430s T430si T430U T530 T530i T530S W530 X13X X230 X230i X230it X230T</v>
      </c>
      <c r="G12" s="29" t="str">
        <f>IF(ISBLANK(Values!E11),"",IF(Values!$B$20="PartialUpdate","","TellusRem"))</f>
        <v/>
      </c>
      <c r="H12" s="1" t="str">
        <f>IF(ISBLANK(Values!E11),"",Values!$B$16)</f>
        <v>computer-keyboards</v>
      </c>
      <c r="I12" s="1" t="str">
        <f>IF(ISBLANK(Values!E11),"","4730574031")</f>
        <v>4730574031</v>
      </c>
      <c r="J12" s="31" t="str">
        <f>IF(ISBLANK(Values!E11),"",Values!F11 )</f>
        <v>Lenovo T530 Reg - BG</v>
      </c>
      <c r="K12" s="27">
        <f>IF(IF(ISBLANK(Values!E11),"",IF(Values!J11, Values!$B$4, Values!$B$5))=0,"",IF(ISBLANK(Values!E11),"",IF(Values!J11, Values!$B$4, Values!$B$5)))</f>
        <v>42.95</v>
      </c>
      <c r="L12" s="27">
        <f>IF(ISBLANK(Values!E11),"",IF($CO12="DEFAULT", Values!$B$18, ""))</f>
        <v>5</v>
      </c>
      <c r="M12" s="27" t="str">
        <f>IF(ISBLANK(Values!E11),"",Values!$M11)</f>
        <v>https://download.lenovo.com/Images/Parts/04X1360/04X1360_A.jpg</v>
      </c>
      <c r="N12" s="27" t="str">
        <f>IF(ISBLANK(Values!$F11),"",Values!N11)</f>
        <v>https://download.lenovo.com/Images/Parts/04X1360/04X1360_B.jpg</v>
      </c>
      <c r="O12" s="27" t="str">
        <f>IF(ISBLANK(Values!$F11),"",Values!O11)</f>
        <v>https://download.lenovo.com/Images/Parts/04X1360/04X1360_details.jpg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T530 Parent</v>
      </c>
      <c r="Y12" s="31" t="str">
        <f>IF(ISBLANK(Values!E11),"","Size-Color")</f>
        <v>Size-Color</v>
      </c>
      <c r="Z12" s="29" t="str">
        <f>IF(ISBLANK(Values!E11),"","variation")</f>
        <v>variation</v>
      </c>
      <c r="AA12" s="1"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34"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3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Bułgarski BEZ podświetlenia.</v>
      </c>
      <c r="AM12" s="1" t="str">
        <f>SUBSTITUTE(IF(ISBLANK(Values!E11),"",Values!$B$27),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2" s="27" t="str">
        <f>IF(ISBLANK(Values!E11),"",Values!H11)</f>
        <v>Bułgarski</v>
      </c>
      <c r="AV12" s="1" t="str">
        <f>IF(ISBLANK(Values!E11),"",IF(Values!J11,"Backlit", "Non-Backlit"))</f>
        <v>Non-Backlit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1" t="str">
        <f>IF(ISBLANK(Values!E11),"","Parts")</f>
        <v>Parts</v>
      </c>
      <c r="DP12" s="1" t="str">
        <f>IF(ISBLANK(Values!E11),"",Values!$B$31)</f>
        <v>Gwarancja 6 miesięcy od daty dostawy. W przypadku awarii klawiatury zostanie wysłane nowe urządzenie lub część zamienna do klawiatury produktu. W przypadku braku towaru w magazynie następuje zwrot pieniędzy.</v>
      </c>
      <c r="DY12" t="str">
        <f>IF(ISBLANK(Values!$E11), "", "not_applicable")</f>
        <v>not_applicable</v>
      </c>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42.95</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0">
        <f>K12</f>
        <v>42.95</v>
      </c>
    </row>
    <row r="13" spans="1:193" ht="48" x14ac:dyDescent="0.2">
      <c r="A13" s="1" t="str">
        <f>IF(ISBLANK(Values!E12),"",IF(Values!$B$37="EU","computercomponent","computer"))</f>
        <v>computercomponent</v>
      </c>
      <c r="B13" s="33" t="str">
        <f>IF(ISBLANK(Values!E12),"",Values!F12)</f>
        <v>Lenovo T530 Reg - CZ</v>
      </c>
      <c r="C13" s="29" t="str">
        <f>IF(ISBLANK(Values!E12),"","TellusRem")</f>
        <v>TellusRem</v>
      </c>
      <c r="D13" s="28">
        <f>IF(ISBLANK(Values!E12),"",Values!E12)</f>
        <v>5714401431091</v>
      </c>
      <c r="E13" s="1" t="str">
        <f>IF(ISBLANK(Values!E12),"","EAN")</f>
        <v>EAN</v>
      </c>
      <c r="F13" s="27" t="str">
        <f>IF(ISBLANK(Values!E12),"",IF(Values!J12, SUBSTITUTE(Values!$B$1, "{language}", Values!H12) &amp; " " &amp;Values!$B$3, SUBSTITUTE(Values!$B$2, "{language}", Values!$H12) &amp; " " &amp;Values!$B$3))</f>
        <v>wymiana niepodświetlanej klawiatury Czech dla Lenovo Thinkpad T430 T430i T430s T430si T430U T530 T530i T530S W530 X13X X230 X230i X230it X230T</v>
      </c>
      <c r="G13" s="29" t="str">
        <f>IF(ISBLANK(Values!E12),"",IF(Values!$B$20="PartialUpdate","","TellusRem"))</f>
        <v/>
      </c>
      <c r="H13" s="1" t="str">
        <f>IF(ISBLANK(Values!E12),"",Values!$B$16)</f>
        <v>computer-keyboards</v>
      </c>
      <c r="I13" s="1" t="str">
        <f>IF(ISBLANK(Values!E12),"","4730574031")</f>
        <v>4730574031</v>
      </c>
      <c r="J13" s="31" t="str">
        <f>IF(ISBLANK(Values!E12),"",Values!F12 )</f>
        <v>Lenovo T530 Reg - CZ</v>
      </c>
      <c r="K13" s="27">
        <f>IF(IF(ISBLANK(Values!E12),"",IF(Values!J12, Values!$B$4, Values!$B$5))=0,"",IF(ISBLANK(Values!E12),"",IF(Values!J12, Values!$B$4, Values!$B$5)))</f>
        <v>42.95</v>
      </c>
      <c r="L13" s="27">
        <f>IF(ISBLANK(Values!E12),"",IF($CO13="DEFAULT", Values!$B$18, ""))</f>
        <v>5</v>
      </c>
      <c r="M13" s="27" t="str">
        <f>IF(ISBLANK(Values!E12),"",Values!$M12)</f>
        <v>https://download.lenovo.com/Images/Parts/04X1361/04X1361_A.jpg</v>
      </c>
      <c r="N13" s="27" t="str">
        <f>IF(ISBLANK(Values!$F12),"",Values!N12)</f>
        <v>https://download.lenovo.com/Images/Parts/04X1361/04X1361_B.jpg</v>
      </c>
      <c r="O13" s="27" t="str">
        <f>IF(ISBLANK(Values!$F12),"",Values!O12)</f>
        <v>https://download.lenovo.com/Images/Parts/04X1361/04X1361_details.jpg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T530 Parent</v>
      </c>
      <c r="Y13" s="31" t="str">
        <f>IF(ISBLANK(Values!E12),"","Size-Color")</f>
        <v>Size-Color</v>
      </c>
      <c r="Z13" s="29" t="str">
        <f>IF(ISBLANK(Values!E12),"","variation")</f>
        <v>variation</v>
      </c>
      <c r="AA13" s="1"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Czech BEZ podświetlenia.</v>
      </c>
      <c r="AM13" s="1" t="str">
        <f>SUBSTITUTE(IF(ISBLANK(Values!E12),"",Values!$B$27),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3" s="27" t="str">
        <f>IF(ISBLANK(Values!E12),"",Values!H12)</f>
        <v>Czech</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42.95</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0">
        <f>K13</f>
        <v>42.95</v>
      </c>
    </row>
    <row r="14" spans="1:193" ht="48" x14ac:dyDescent="0.2">
      <c r="A14" s="1" t="str">
        <f>IF(ISBLANK(Values!E13),"",IF(Values!$B$37="EU","computercomponent","computer"))</f>
        <v>computercomponent</v>
      </c>
      <c r="B14" s="33" t="str">
        <f>IF(ISBLANK(Values!E13),"",Values!F13)</f>
        <v>Lenovo T530 Reg - DK</v>
      </c>
      <c r="C14" s="29" t="str">
        <f>IF(ISBLANK(Values!E13),"","TellusRem")</f>
        <v>TellusRem</v>
      </c>
      <c r="D14" s="28">
        <f>IF(ISBLANK(Values!E13),"",Values!E13)</f>
        <v>5714401431107</v>
      </c>
      <c r="E14" s="1" t="str">
        <f>IF(ISBLANK(Values!E13),"","EAN")</f>
        <v>EAN</v>
      </c>
      <c r="F14" s="27" t="str">
        <f>IF(ISBLANK(Values!E13),"",IF(Values!J13, SUBSTITUTE(Values!$B$1, "{language}", Values!H13) &amp; " " &amp;Values!$B$3, SUBSTITUTE(Values!$B$2, "{language}", Values!$H13) &amp; " " &amp;Values!$B$3))</f>
        <v>wymiana niepodświetlanej klawiatury Duński dla Lenovo Thinkpad T430 T430i T430s T430si T430U T530 T530i T530S W530 X13X X230 X230i X230it X230T</v>
      </c>
      <c r="G14" s="29" t="str">
        <f>IF(ISBLANK(Values!E13),"",IF(Values!$B$20="PartialUpdate","","TellusRem"))</f>
        <v/>
      </c>
      <c r="H14" s="1" t="str">
        <f>IF(ISBLANK(Values!E13),"",Values!$B$16)</f>
        <v>computer-keyboards</v>
      </c>
      <c r="I14" s="1" t="str">
        <f>IF(ISBLANK(Values!E13),"","4730574031")</f>
        <v>4730574031</v>
      </c>
      <c r="J14" s="31" t="str">
        <f>IF(ISBLANK(Values!E13),"",Values!F13 )</f>
        <v>Lenovo T530 Reg - DK</v>
      </c>
      <c r="K14" s="27">
        <f>IF(IF(ISBLANK(Values!E13),"",IF(Values!J13, Values!$B$4, Values!$B$5))=0,"",IF(ISBLANK(Values!E13),"",IF(Values!J13, Values!$B$4, Values!$B$5)))</f>
        <v>42.95</v>
      </c>
      <c r="L14" s="27">
        <f>IF(ISBLANK(Values!E13),"",IF($CO14="DEFAULT", Values!$B$18, ""))</f>
        <v>5</v>
      </c>
      <c r="M14" s="27" t="str">
        <f>IF(ISBLANK(Values!E13),"",Values!$M13)</f>
        <v>https://download.lenovo.com/Images/Parts/04X1249/04X1249_A.jpg</v>
      </c>
      <c r="N14" s="27" t="str">
        <f>IF(ISBLANK(Values!$F13),"",Values!N13)</f>
        <v>https://download.lenovo.com/Images/Parts/04X1249/04X1249_B.jpg</v>
      </c>
      <c r="O14" s="27" t="str">
        <f>IF(ISBLANK(Values!$F13),"",Values!O13)</f>
        <v>https://download.lenovo.com/Images/Parts/04X1249/04X1249_details.jpg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T530 Parent</v>
      </c>
      <c r="Y14" s="31" t="str">
        <f>IF(ISBLANK(Values!E13),"","Size-Color")</f>
        <v>Size-Color</v>
      </c>
      <c r="Z14" s="29" t="str">
        <f>IF(ISBLANK(Values!E13),"","variation")</f>
        <v>variation</v>
      </c>
      <c r="AA14" s="1"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Duński BEZ podświetlenia.</v>
      </c>
      <c r="AM14" s="1" t="str">
        <f>SUBSTITUTE(IF(ISBLANK(Values!E13),"",Values!$B$27),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4" s="27" t="str">
        <f>IF(ISBLANK(Values!E13),"",Values!H13)</f>
        <v>Duński</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42.95</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0">
        <f>K14</f>
        <v>42.95</v>
      </c>
    </row>
    <row r="15" spans="1:193" ht="48" x14ac:dyDescent="0.2">
      <c r="A15" s="1" t="str">
        <f>IF(ISBLANK(Values!E14),"",IF(Values!$B$37="EU","computercomponent","computer"))</f>
        <v>computercomponent</v>
      </c>
      <c r="B15" s="33" t="str">
        <f>IF(ISBLANK(Values!E14),"",Values!F14)</f>
        <v>Lenovo T530 Reg - HU</v>
      </c>
      <c r="C15" s="29" t="str">
        <f>IF(ISBLANK(Values!E14),"","TellusRem")</f>
        <v>TellusRem</v>
      </c>
      <c r="D15" s="28">
        <f>IF(ISBLANK(Values!E14),"",Values!E14)</f>
        <v>5714401431114</v>
      </c>
      <c r="E15" s="1" t="str">
        <f>IF(ISBLANK(Values!E14),"","EAN")</f>
        <v>EAN</v>
      </c>
      <c r="F15" s="27" t="str">
        <f>IF(ISBLANK(Values!E14),"",IF(Values!J14, SUBSTITUTE(Values!$B$1, "{language}", Values!H14) &amp; " " &amp;Values!$B$3, SUBSTITUTE(Values!$B$2, "{language}", Values!$H14) &amp; " " &amp;Values!$B$3))</f>
        <v>wymiana niepodświetlanej klawiatury Język węgierski dla Lenovo Thinkpad T430 T430i T430s T430si T430U T530 T530i T530S W530 X13X X230 X230i X230it X230T</v>
      </c>
      <c r="G15" s="29" t="str">
        <f>IF(ISBLANK(Values!E14),"",IF(Values!$B$20="PartialUpdate","","TellusRem"))</f>
        <v/>
      </c>
      <c r="H15" s="1" t="str">
        <f>IF(ISBLANK(Values!E14),"",Values!$B$16)</f>
        <v>computer-keyboards</v>
      </c>
      <c r="I15" s="1" t="str">
        <f>IF(ISBLANK(Values!E14),"","4730574031")</f>
        <v>4730574031</v>
      </c>
      <c r="J15" s="31" t="str">
        <f>IF(ISBLANK(Values!E14),"",Values!F14 )</f>
        <v>Lenovo T530 Reg - HU</v>
      </c>
      <c r="K15" s="27">
        <f>IF(IF(ISBLANK(Values!E14),"",IF(Values!J14, Values!$B$4, Values!$B$5))=0,"",IF(ISBLANK(Values!E14),"",IF(Values!J14, Values!$B$4, Values!$B$5)))</f>
        <v>42.95</v>
      </c>
      <c r="L15" s="27">
        <f>IF(ISBLANK(Values!E14),"",IF($CO15="DEFAULT", Values!$B$18, ""))</f>
        <v>5</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T530 Parent</v>
      </c>
      <c r="Y15" s="31" t="str">
        <f>IF(ISBLANK(Values!E14),"","Size-Color")</f>
        <v>Size-Color</v>
      </c>
      <c r="Z15" s="29" t="str">
        <f>IF(ISBLANK(Values!E14),"","variation")</f>
        <v>variation</v>
      </c>
      <c r="AA15" s="1"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34"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3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Język węgierski BEZ podświetlenia.</v>
      </c>
      <c r="AM15" s="1" t="str">
        <f>SUBSTITUTE(IF(ISBLANK(Values!E14),"",Values!$B$27),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5" s="27" t="str">
        <f>IF(ISBLANK(Values!E14),"",Values!H14)</f>
        <v>Język węgierski</v>
      </c>
      <c r="AV15" s="1" t="str">
        <f>IF(ISBLANK(Values!E14),"",IF(Values!J14,"Backlit", "Non-Backlit"))</f>
        <v>Non-Backlit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1" t="str">
        <f>IF(ISBLANK(Values!E14),"","Parts")</f>
        <v>Parts</v>
      </c>
      <c r="DP15" s="1" t="str">
        <f>IF(ISBLANK(Values!E14),"",Values!$B$31)</f>
        <v>Gwarancja 6 miesięcy od daty dostawy. W przypadku awarii klawiatury zostanie wysłane nowe urządzenie lub część zamienna do klawiatury produktu. W przypadku braku towaru w magazynie następuje zwrot pieniędzy.</v>
      </c>
      <c r="DY15" t="str">
        <f>IF(ISBLANK(Values!$E14), "", "not_applicable")</f>
        <v>not_applicable</v>
      </c>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42.95</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0">
        <f>K15</f>
        <v>42.95</v>
      </c>
    </row>
    <row r="16" spans="1:193" ht="48" x14ac:dyDescent="0.2">
      <c r="A16" s="1" t="str">
        <f>IF(ISBLANK(Values!E15),"",IF(Values!$B$37="EU","computercomponent","computer"))</f>
        <v>computercomponent</v>
      </c>
      <c r="B16" s="33" t="str">
        <f>IF(ISBLANK(Values!E15),"",Values!F15)</f>
        <v>Lenovo T530 Reg - NL</v>
      </c>
      <c r="C16" s="29" t="str">
        <f>IF(ISBLANK(Values!E15),"","TellusRem")</f>
        <v>TellusRem</v>
      </c>
      <c r="D16" s="28">
        <f>IF(ISBLANK(Values!E15),"",Values!E15)</f>
        <v>5714401431121</v>
      </c>
      <c r="E16" s="1" t="str">
        <f>IF(ISBLANK(Values!E15),"","EAN")</f>
        <v>EAN</v>
      </c>
      <c r="F16" s="27" t="str">
        <f>IF(ISBLANK(Values!E15),"",IF(Values!J15, SUBSTITUTE(Values!$B$1, "{language}", Values!H15) &amp; " " &amp;Values!$B$3, SUBSTITUTE(Values!$B$2, "{language}", Values!$H15) &amp; " " &amp;Values!$B$3))</f>
        <v>wymiana niepodświetlanej klawiatury Holenderski dla Lenovo Thinkpad T430 T430i T430s T430si T430U T530 T530i T530S W530 X13X X230 X230i X230it X230T</v>
      </c>
      <c r="G16" s="29" t="str">
        <f>IF(ISBLANK(Values!E15),"",IF(Values!$B$20="PartialUpdate","","TellusRem"))</f>
        <v/>
      </c>
      <c r="H16" s="1" t="str">
        <f>IF(ISBLANK(Values!E15),"",Values!$B$16)</f>
        <v>computer-keyboards</v>
      </c>
      <c r="I16" s="1" t="str">
        <f>IF(ISBLANK(Values!E15),"","4730574031")</f>
        <v>4730574031</v>
      </c>
      <c r="J16" s="31" t="str">
        <f>IF(ISBLANK(Values!E15),"",Values!F15 )</f>
        <v>Lenovo T530 Reg - NL</v>
      </c>
      <c r="K16" s="27">
        <f>IF(IF(ISBLANK(Values!E15),"",IF(Values!J15, Values!$B$4, Values!$B$5))=0,"",IF(ISBLANK(Values!E15),"",IF(Values!J15, Values!$B$4, Values!$B$5)))</f>
        <v>42.95</v>
      </c>
      <c r="L16" s="27">
        <f>IF(ISBLANK(Values!E15),"",IF($CO16="DEFAULT", Values!$B$18, ""))</f>
        <v>5</v>
      </c>
      <c r="M16" s="27" t="str">
        <f>IF(ISBLANK(Values!E15),"",Values!$M15)</f>
        <v>https://download.lenovo.com/Images/Parts/04X1259/04X1259_A.jpg</v>
      </c>
      <c r="N16" s="27" t="str">
        <f>IF(ISBLANK(Values!$F15),"",Values!N15)</f>
        <v>https://download.lenovo.com/Images/Parts/04X1259/04X1259_B.jpg</v>
      </c>
      <c r="O16" s="27" t="str">
        <f>IF(ISBLANK(Values!$F15),"",Values!O15)</f>
        <v>https://download.lenovo.com/Images/Parts/04X1259/04X1259_details.jpg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T530 Parent</v>
      </c>
      <c r="Y16" s="31" t="str">
        <f>IF(ISBLANK(Values!E15),"","Size-Color")</f>
        <v>Size-Color</v>
      </c>
      <c r="Z16" s="29" t="str">
        <f>IF(ISBLANK(Values!E15),"","variation")</f>
        <v>variation</v>
      </c>
      <c r="AA16" s="1"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34"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3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Holenderski BEZ podświetlenia.</v>
      </c>
      <c r="AM16" s="1" t="str">
        <f>SUBSTITUTE(IF(ISBLANK(Values!E15),"",Values!$B$27),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6" s="27" t="str">
        <f>IF(ISBLANK(Values!E15),"",Values!H15)</f>
        <v>Holenderski</v>
      </c>
      <c r="AV16" s="1" t="str">
        <f>IF(ISBLANK(Values!E15),"",IF(Values!J15,"Backlit", "Non-Backlit"))</f>
        <v>Non-Backlit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1" t="str">
        <f>IF(ISBLANK(Values!E15),"","Parts")</f>
        <v>Parts</v>
      </c>
      <c r="DP16" s="1" t="str">
        <f>IF(ISBLANK(Values!E15),"",Values!$B$31)</f>
        <v>Gwarancja 6 miesięcy od daty dostawy. W przypadku awarii klawiatury zostanie wysłane nowe urządzenie lub część zamienna do klawiatury produktu. W przypadku braku towaru w magazynie następuje zwrot pieniędzy.</v>
      </c>
      <c r="DY16" t="str">
        <f>IF(ISBLANK(Values!$E15), "", "not_applicable")</f>
        <v>not_applicable</v>
      </c>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42.95</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0">
        <f>K16</f>
        <v>42.95</v>
      </c>
    </row>
    <row r="17" spans="1:193" ht="48" x14ac:dyDescent="0.2">
      <c r="A17" s="1" t="str">
        <f>IF(ISBLANK(Values!E16),"",IF(Values!$B$37="EU","computercomponent","computer"))</f>
        <v>computercomponent</v>
      </c>
      <c r="B17" s="33" t="str">
        <f>IF(ISBLANK(Values!E16),"",Values!F16)</f>
        <v>Lenovo T530 Reg - NO</v>
      </c>
      <c r="C17" s="29" t="str">
        <f>IF(ISBLANK(Values!E16),"","TellusRem")</f>
        <v>TellusRem</v>
      </c>
      <c r="D17" s="28">
        <f>IF(ISBLANK(Values!E16),"",Values!E16)</f>
        <v>5714401431138</v>
      </c>
      <c r="E17" s="1" t="str">
        <f>IF(ISBLANK(Values!E16),"","EAN")</f>
        <v>EAN</v>
      </c>
      <c r="F17" s="27" t="str">
        <f>IF(ISBLANK(Values!E16),"",IF(Values!J16, SUBSTITUTE(Values!$B$1, "{language}", Values!H16) &amp; " " &amp;Values!$B$3, SUBSTITUTE(Values!$B$2, "{language}", Values!$H16) &amp; " " &amp;Values!$B$3))</f>
        <v>wymiana niepodświetlanej klawiatury Norweski dla Lenovo Thinkpad T430 T430i T430s T430si T430U T530 T530i T530S W530 X13X X230 X230i X230it X230T</v>
      </c>
      <c r="G17" s="29" t="str">
        <f>IF(ISBLANK(Values!E16),"",IF(Values!$B$20="PartialUpdate","","TellusRem"))</f>
        <v/>
      </c>
      <c r="H17" s="1" t="str">
        <f>IF(ISBLANK(Values!E16),"",Values!$B$16)</f>
        <v>computer-keyboards</v>
      </c>
      <c r="I17" s="1" t="str">
        <f>IF(ISBLANK(Values!E16),"","4730574031")</f>
        <v>4730574031</v>
      </c>
      <c r="J17" s="31" t="str">
        <f>IF(ISBLANK(Values!E16),"",Values!F16 )</f>
        <v>Lenovo T530 Reg - NO</v>
      </c>
      <c r="K17" s="27">
        <f>IF(IF(ISBLANK(Values!E16),"",IF(Values!J16, Values!$B$4, Values!$B$5))=0,"",IF(ISBLANK(Values!E16),"",IF(Values!J16, Values!$B$4, Values!$B$5)))</f>
        <v>42.95</v>
      </c>
      <c r="L17" s="27">
        <f>IF(ISBLANK(Values!E16),"",IF($CO17="DEFAULT", Values!$B$18, ""))</f>
        <v>5</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T530 Parent</v>
      </c>
      <c r="Y17" s="31" t="str">
        <f>IF(ISBLANK(Values!E16),"","Size-Color")</f>
        <v>Size-Color</v>
      </c>
      <c r="Z17" s="29" t="str">
        <f>IF(ISBLANK(Values!E16),"","variation")</f>
        <v>variation</v>
      </c>
      <c r="AA17" s="1"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34"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3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Norweski BEZ podświetlenia.</v>
      </c>
      <c r="AM17" s="1" t="str">
        <f>SUBSTITUTE(IF(ISBLANK(Values!E16),"",Values!$B$27),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7" s="27" t="str">
        <f>IF(ISBLANK(Values!E16),"",Values!H16)</f>
        <v>Norweski</v>
      </c>
      <c r="AV17" s="1" t="str">
        <f>IF(ISBLANK(Values!E16),"",IF(Values!J16,"Backlit", "Non-Backlit"))</f>
        <v>Non-Backlit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1" t="str">
        <f>IF(ISBLANK(Values!E16),"","Parts")</f>
        <v>Parts</v>
      </c>
      <c r="DP17" s="1" t="str">
        <f>IF(ISBLANK(Values!E16),"",Values!$B$31)</f>
        <v>Gwarancja 6 miesięcy od daty dostawy. W przypadku awarii klawiatury zostanie wysłane nowe urządzenie lub część zamienna do klawiatury produktu. W przypadku braku towaru w magazynie następuje zwrot pieniędzy.</v>
      </c>
      <c r="DY17" t="str">
        <f>IF(ISBLANK(Values!$E16), "", "not_applicable")</f>
        <v>not_applicable</v>
      </c>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42.95</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0">
        <f>K17</f>
        <v>42.95</v>
      </c>
    </row>
    <row r="18" spans="1:193" ht="48" x14ac:dyDescent="0.2">
      <c r="A18" s="1" t="str">
        <f>IF(ISBLANK(Values!E17),"",IF(Values!$B$37="EU","computercomponent","computer"))</f>
        <v>computercomponent</v>
      </c>
      <c r="B18" s="33" t="str">
        <f>IF(ISBLANK(Values!E17),"",Values!F17)</f>
        <v>Lenovo T530 Reg - PL</v>
      </c>
      <c r="C18" s="29" t="str">
        <f>IF(ISBLANK(Values!E17),"","TellusRem")</f>
        <v>TellusRem</v>
      </c>
      <c r="D18" s="28">
        <f>IF(ISBLANK(Values!E17),"",Values!E17)</f>
        <v>5714401431145</v>
      </c>
      <c r="E18" s="1" t="str">
        <f>IF(ISBLANK(Values!E17),"","EAN")</f>
        <v>EAN</v>
      </c>
      <c r="F18" s="27" t="str">
        <f>IF(ISBLANK(Values!E17),"",IF(Values!J17, SUBSTITUTE(Values!$B$1, "{language}", Values!H17) &amp; " " &amp;Values!$B$3, SUBSTITUTE(Values!$B$2, "{language}", Values!$H17) &amp; " " &amp;Values!$B$3))</f>
        <v>wymiana niepodświetlanej klawiatury Polski dla Lenovo Thinkpad T430 T430i T430s T430si T430U T530 T530i T530S W530 X13X X230 X230i X230it X230T</v>
      </c>
      <c r="G18" s="29" t="str">
        <f>IF(ISBLANK(Values!E17),"",IF(Values!$B$20="PartialUpdate","","TellusRem"))</f>
        <v/>
      </c>
      <c r="H18" s="1" t="str">
        <f>IF(ISBLANK(Values!E17),"",Values!$B$16)</f>
        <v>computer-keyboards</v>
      </c>
      <c r="I18" s="1" t="str">
        <f>IF(ISBLANK(Values!E17),"","4730574031")</f>
        <v>4730574031</v>
      </c>
      <c r="J18" s="31" t="str">
        <f>IF(ISBLANK(Values!E17),"",Values!F17 )</f>
        <v>Lenovo T530 Reg - PL</v>
      </c>
      <c r="K18" s="27">
        <f>IF(IF(ISBLANK(Values!E17),"",IF(Values!J17, Values!$B$4, Values!$B$5))=0,"",IF(ISBLANK(Values!E17),"",IF(Values!J17, Values!$B$4, Values!$B$5)))</f>
        <v>42.95</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T530 Parent</v>
      </c>
      <c r="Y18" s="31" t="str">
        <f>IF(ISBLANK(Values!E17),"","Size-Color")</f>
        <v>Size-Color</v>
      </c>
      <c r="Z18" s="29" t="str">
        <f>IF(ISBLANK(Values!E17),"","variation")</f>
        <v>variation</v>
      </c>
      <c r="AA18" s="1"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34"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3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Polski BEZ podświetlenia.</v>
      </c>
      <c r="AM18" s="1" t="str">
        <f>SUBSTITUTE(IF(ISBLANK(Values!E17),"",Values!$B$27),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8" s="27" t="str">
        <f>IF(ISBLANK(Values!E17),"",Values!H17)</f>
        <v>Polski</v>
      </c>
      <c r="AV18" s="1" t="str">
        <f>IF(ISBLANK(Values!E17),"",IF(Values!J17,"Backlit", "Non-Backlit"))</f>
        <v>Non-Backlit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1" t="str">
        <f>IF(ISBLANK(Values!E17),"","Parts")</f>
        <v>Parts</v>
      </c>
      <c r="DP18" s="1" t="str">
        <f>IF(ISBLANK(Values!E17),"",Values!$B$31)</f>
        <v>Gwarancja 6 miesięcy od daty dostawy. W przypadku awarii klawiatury zostanie wysłane nowe urządzenie lub część zamienna do klawiatury produktu. W przypadku braku towaru w magazynie następuje zwrot pieniędzy.</v>
      </c>
      <c r="DY18" t="str">
        <f>IF(ISBLANK(Values!$E17), "", "not_applicable")</f>
        <v>not_applicable</v>
      </c>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42.95</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0">
        <f>K18</f>
        <v>42.95</v>
      </c>
    </row>
    <row r="19" spans="1:193" ht="48" x14ac:dyDescent="0.2">
      <c r="A19" s="1" t="str">
        <f>IF(ISBLANK(Values!E18),"",IF(Values!$B$37="EU","computercomponent","computer"))</f>
        <v>computercomponent</v>
      </c>
      <c r="B19" s="33" t="str">
        <f>IF(ISBLANK(Values!E18),"",Values!F18)</f>
        <v>Lenovo T530 Reg - PT</v>
      </c>
      <c r="C19" s="29" t="str">
        <f>IF(ISBLANK(Values!E18),"","TellusRem")</f>
        <v>TellusRem</v>
      </c>
      <c r="D19" s="28">
        <f>IF(ISBLANK(Values!E18),"",Values!E18)</f>
        <v>5714401431152</v>
      </c>
      <c r="E19" s="1" t="str">
        <f>IF(ISBLANK(Values!E18),"","EAN")</f>
        <v>EAN</v>
      </c>
      <c r="F19" s="27" t="str">
        <f>IF(ISBLANK(Values!E18),"",IF(Values!J18, SUBSTITUTE(Values!$B$1, "{language}", Values!H18) &amp; " " &amp;Values!$B$3, SUBSTITUTE(Values!$B$2, "{language}", Values!$H18) &amp; " " &amp;Values!$B$3))</f>
        <v>wymiana niepodświetlanej klawiatury Portugalski dla Lenovo Thinkpad T430 T430i T430s T430si T430U T530 T530i T530S W530 X13X X230 X230i X230it X230T</v>
      </c>
      <c r="G19" s="29" t="str">
        <f>IF(ISBLANK(Values!E18),"",IF(Values!$B$20="PartialUpdate","","TellusRem"))</f>
        <v/>
      </c>
      <c r="H19" s="1" t="str">
        <f>IF(ISBLANK(Values!E18),"",Values!$B$16)</f>
        <v>computer-keyboards</v>
      </c>
      <c r="I19" s="1" t="str">
        <f>IF(ISBLANK(Values!E18),"","4730574031")</f>
        <v>4730574031</v>
      </c>
      <c r="J19" s="31" t="str">
        <f>IF(ISBLANK(Values!E18),"",Values!F18 )</f>
        <v>Lenovo T530 Reg - PT</v>
      </c>
      <c r="K19" s="27">
        <f>IF(IF(ISBLANK(Values!E18),"",IF(Values!J18, Values!$B$4, Values!$B$5))=0,"",IF(ISBLANK(Values!E18),"",IF(Values!J18, Values!$B$4, Values!$B$5)))</f>
        <v>42.95</v>
      </c>
      <c r="L19" s="27">
        <f>IF(ISBLANK(Values!E18),"",IF($CO19="DEFAULT", Values!$B$18, ""))</f>
        <v>5</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T530 Parent</v>
      </c>
      <c r="Y19" s="31" t="str">
        <f>IF(ISBLANK(Values!E18),"","Size-Color")</f>
        <v>Size-Color</v>
      </c>
      <c r="Z19" s="29" t="str">
        <f>IF(ISBLANK(Values!E18),"","variation")</f>
        <v>variation</v>
      </c>
      <c r="AA19" s="1"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34"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3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Portugalski BEZ podświetlenia.</v>
      </c>
      <c r="AM19" s="1" t="str">
        <f>SUBSTITUTE(IF(ISBLANK(Values!E18),"",Values!$B$27),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19" s="27" t="str">
        <f>IF(ISBLANK(Values!E18),"",Values!H18)</f>
        <v>Portugalski</v>
      </c>
      <c r="AV19" s="1" t="str">
        <f>IF(ISBLANK(Values!E18),"",IF(Values!J18,"Backlit", "Non-Backlit"))</f>
        <v>Non-Backlit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1" t="str">
        <f>IF(ISBLANK(Values!E18),"","Parts")</f>
        <v>Parts</v>
      </c>
      <c r="DP19" s="1" t="str">
        <f>IF(ISBLANK(Values!E18),"",Values!$B$31)</f>
        <v>Gwarancja 6 miesięcy od daty dostawy. W przypadku awarii klawiatury zostanie wysłane nowe urządzenie lub część zamienna do klawiatury produktu. W przypadku braku towaru w magazynie następuje zwrot pieniędzy.</v>
      </c>
      <c r="DY19" t="str">
        <f>IF(ISBLANK(Values!$E18), "", "not_applicable")</f>
        <v>not_applicable</v>
      </c>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42.95</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0">
        <f>K19</f>
        <v>42.95</v>
      </c>
    </row>
    <row r="20" spans="1:193" ht="48" x14ac:dyDescent="0.2">
      <c r="A20" s="1" t="str">
        <f>IF(ISBLANK(Values!E19),"",IF(Values!$B$37="EU","computercomponent","computer"))</f>
        <v>computercomponent</v>
      </c>
      <c r="B20" s="33" t="str">
        <f>IF(ISBLANK(Values!E19),"",Values!F19)</f>
        <v>Lenovo T530 Reg - SE/FI</v>
      </c>
      <c r="C20" s="29" t="str">
        <f>IF(ISBLANK(Values!E19),"","TellusRem")</f>
        <v>TellusRem</v>
      </c>
      <c r="D20" s="28">
        <f>IF(ISBLANK(Values!E19),"",Values!E19)</f>
        <v>5714401431169</v>
      </c>
      <c r="E20" s="1" t="str">
        <f>IF(ISBLANK(Values!E19),"","EAN")</f>
        <v>EAN</v>
      </c>
      <c r="F20" s="27" t="str">
        <f>IF(ISBLANK(Values!E19),"",IF(Values!J19, SUBSTITUTE(Values!$B$1, "{language}", Values!H19) &amp; " " &amp;Values!$B$3, SUBSTITUTE(Values!$B$2, "{language}", Values!$H19) &amp; " " &amp;Values!$B$3))</f>
        <v>wymiana niepodświetlanej klawiatury Szwedzki – fiński dla Lenovo Thinkpad T430 T430i T430s T430si T430U T530 T530i T530S W530 X13X X230 X230i X230it X230T</v>
      </c>
      <c r="G20" s="29" t="str">
        <f>IF(ISBLANK(Values!E19),"",IF(Values!$B$20="PartialUpdate","","TellusRem"))</f>
        <v/>
      </c>
      <c r="H20" s="1" t="str">
        <f>IF(ISBLANK(Values!E19),"",Values!$B$16)</f>
        <v>computer-keyboards</v>
      </c>
      <c r="I20" s="1" t="str">
        <f>IF(ISBLANK(Values!E19),"","4730574031")</f>
        <v>4730574031</v>
      </c>
      <c r="J20" s="31" t="str">
        <f>IF(ISBLANK(Values!E19),"",Values!F19 )</f>
        <v>Lenovo T530 Reg - SE/FI</v>
      </c>
      <c r="K20" s="27">
        <f>IF(IF(ISBLANK(Values!E19),"",IF(Values!J19, Values!$B$4, Values!$B$5))=0,"",IF(ISBLANK(Values!E19),"",IF(Values!J19, Values!$B$4, Values!$B$5)))</f>
        <v>42.95</v>
      </c>
      <c r="L20" s="27">
        <f>IF(ISBLANK(Values!E19),"",IF($CO20="DEFAULT", Values!$B$18, ""))</f>
        <v>5</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T530 Parent</v>
      </c>
      <c r="Y20" s="31" t="str">
        <f>IF(ISBLANK(Values!E19),"","Size-Color")</f>
        <v>Size-Color</v>
      </c>
      <c r="Z20" s="29" t="str">
        <f>IF(ISBLANK(Values!E19),"","variation")</f>
        <v>variation</v>
      </c>
      <c r="AA20" s="1"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34"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3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Szwedzki – fiński BEZ podświetlenia.</v>
      </c>
      <c r="AM20" s="1" t="str">
        <f>SUBSTITUTE(IF(ISBLANK(Values!E19),"",Values!$B$27),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20" s="27" t="str">
        <f>IF(ISBLANK(Values!E19),"",Values!H19)</f>
        <v>Szwedzki – fiński</v>
      </c>
      <c r="AV20" s="1" t="str">
        <f>IF(ISBLANK(Values!E19),"",IF(Values!J19,"Backlit", "Non-Backlit"))</f>
        <v>Non-Backlit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1" t="str">
        <f>IF(ISBLANK(Values!E19),"","Parts")</f>
        <v>Parts</v>
      </c>
      <c r="DP20" s="1" t="str">
        <f>IF(ISBLANK(Values!E19),"",Values!$B$31)</f>
        <v>Gwarancja 6 miesięcy od daty dostawy. W przypadku awarii klawiatury zostanie wysłane nowe urządzenie lub część zamienna do klawiatury produktu. W przypadku braku towaru w magazynie następuje zwrot pieniędzy.</v>
      </c>
      <c r="DY20" t="str">
        <f>IF(ISBLANK(Values!$E19), "", "not_applicable")</f>
        <v>not_applicable</v>
      </c>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42.95</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0">
        <f>K20</f>
        <v>42.95</v>
      </c>
    </row>
    <row r="21" spans="1:193" ht="48" x14ac:dyDescent="0.2">
      <c r="A21" s="1" t="str">
        <f>IF(ISBLANK(Values!E20),"",IF(Values!$B$37="EU","computercomponent","computer"))</f>
        <v>computercomponent</v>
      </c>
      <c r="B21" s="33" t="str">
        <f>IF(ISBLANK(Values!E20),"",Values!F20)</f>
        <v>Lenovo T530 Reg - CH</v>
      </c>
      <c r="C21" s="29" t="str">
        <f>IF(ISBLANK(Values!E20),"","TellusRem")</f>
        <v>TellusRem</v>
      </c>
      <c r="D21" s="28">
        <f>IF(ISBLANK(Values!E20),"",Values!E20)</f>
        <v>5714401431176</v>
      </c>
      <c r="E21" s="1" t="str">
        <f>IF(ISBLANK(Values!E20),"","EAN")</f>
        <v>EAN</v>
      </c>
      <c r="F21" s="27" t="str">
        <f>IF(ISBLANK(Values!E20),"",IF(Values!J20, SUBSTITUTE(Values!$B$1, "{language}", Values!H20) &amp; " " &amp;Values!$B$3, SUBSTITUTE(Values!$B$2, "{language}", Values!$H20) &amp; " " &amp;Values!$B$3))</f>
        <v>wymiana niepodświetlanej klawiatury Szwajcarski dla Lenovo Thinkpad T430 T430i T430s T430si T430U T530 T530i T530S W530 X13X X230 X230i X230it X230T</v>
      </c>
      <c r="G21" s="29" t="str">
        <f>IF(ISBLANK(Values!E20),"",IF(Values!$B$20="PartialUpdate","","TellusRem"))</f>
        <v/>
      </c>
      <c r="H21" s="1" t="str">
        <f>IF(ISBLANK(Values!E20),"",Values!$B$16)</f>
        <v>computer-keyboards</v>
      </c>
      <c r="I21" s="1" t="str">
        <f>IF(ISBLANK(Values!E20),"","4730574031")</f>
        <v>4730574031</v>
      </c>
      <c r="J21" s="31" t="str">
        <f>IF(ISBLANK(Values!E20),"",Values!F20 )</f>
        <v>Lenovo T530 Reg - CH</v>
      </c>
      <c r="K21" s="27">
        <f>IF(IF(ISBLANK(Values!E20),"",IF(Values!J20, Values!$B$4, Values!$B$5))=0,"",IF(ISBLANK(Values!E20),"",IF(Values!J20, Values!$B$4, Values!$B$5)))</f>
        <v>42.95</v>
      </c>
      <c r="L21" s="27">
        <f>IF(ISBLANK(Values!E20),"",IF($CO21="DEFAULT", Values!$B$18, ""))</f>
        <v>5</v>
      </c>
      <c r="M21" s="27" t="str">
        <f>IF(ISBLANK(Values!E20),"",Values!$M20)</f>
        <v>https://download.lenovo.com/Images/Parts/04X1380/04X1380_A.jpg</v>
      </c>
      <c r="N21" s="27" t="str">
        <f>IF(ISBLANK(Values!$F20),"",Values!N20)</f>
        <v>https://download.lenovo.com/Images/Parts/04X1380/04X1380_B.jpg</v>
      </c>
      <c r="O21" s="27" t="str">
        <f>IF(ISBLANK(Values!$F20),"",Values!O20)</f>
        <v>https://download.lenovo.com/Images/Parts/04X1380/04X1380_details.jpg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T530 Parent</v>
      </c>
      <c r="Y21" s="31" t="str">
        <f>IF(ISBLANK(Values!E20),"","Size-Color")</f>
        <v>Size-Color</v>
      </c>
      <c r="Z21" s="29" t="str">
        <f>IF(ISBLANK(Values!E20),"","variation")</f>
        <v>variation</v>
      </c>
      <c r="AA21" s="1"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34"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3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Szwajcarski BEZ podświetlenia.</v>
      </c>
      <c r="AM21" s="1" t="str">
        <f>SUBSTITUTE(IF(ISBLANK(Values!E20),"",Values!$B$27),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21" s="27" t="str">
        <f>IF(ISBLANK(Values!E20),"",Values!H20)</f>
        <v>Szwajcarski</v>
      </c>
      <c r="AV21" s="1" t="str">
        <f>IF(ISBLANK(Values!E20),"",IF(Values!J20,"Backlit", "Non-Backlit"))</f>
        <v>Non-Backlit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1" t="str">
        <f>IF(ISBLANK(Values!E20),"","Parts")</f>
        <v>Parts</v>
      </c>
      <c r="DP21" s="1" t="str">
        <f>IF(ISBLANK(Values!E20),"",Values!$B$31)</f>
        <v>Gwarancja 6 miesięcy od daty dostawy. W przypadku awarii klawiatury zostanie wysłane nowe urządzenie lub część zamienna do klawiatury produktu. W przypadku braku towaru w magazynie następuje zwrot pieniędzy.</v>
      </c>
      <c r="DY21" t="str">
        <f>IF(ISBLANK(Values!$E20), "", "not_applicable")</f>
        <v>not_applicable</v>
      </c>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42.95</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0">
        <f>K21</f>
        <v>42.95</v>
      </c>
    </row>
    <row r="22" spans="1:193" ht="48" x14ac:dyDescent="0.2">
      <c r="A22" s="1" t="str">
        <f>IF(ISBLANK(Values!E21),"",IF(Values!$B$37="EU","computercomponent","computer"))</f>
        <v>computercomponent</v>
      </c>
      <c r="B22" s="33" t="str">
        <f>IF(ISBLANK(Values!E21),"",Values!F21)</f>
        <v>Lenovo T530 Reg - US INT</v>
      </c>
      <c r="C22" s="29" t="str">
        <f>IF(ISBLANK(Values!E21),"","TellusRem")</f>
        <v>TellusRem</v>
      </c>
      <c r="D22" s="28">
        <f>IF(ISBLANK(Values!E21),"",Values!E21)</f>
        <v>5714401431183</v>
      </c>
      <c r="E22" s="1" t="str">
        <f>IF(ISBLANK(Values!E21),"","EAN")</f>
        <v>EAN</v>
      </c>
      <c r="F22" s="27" t="str">
        <f>IF(ISBLANK(Values!E21),"",IF(Values!J21, SUBSTITUTE(Values!$B$1, "{language}", Values!H21) &amp; " " &amp;Values!$B$3, SUBSTITUTE(Values!$B$2, "{language}", Values!$H21) &amp; " " &amp;Values!$B$3))</f>
        <v>wymiana niepodświetlanej klawiatury US international dla Lenovo Thinkpad T430 T430i T430s T430si T430U T530 T530i T530S W530 X13X X230 X230i X230it X230T</v>
      </c>
      <c r="G22" s="29" t="str">
        <f>IF(ISBLANK(Values!E21),"",IF(Values!$B$20="PartialUpdate","","TellusRem"))</f>
        <v/>
      </c>
      <c r="H22" s="1" t="str">
        <f>IF(ISBLANK(Values!E21),"",Values!$B$16)</f>
        <v>computer-keyboards</v>
      </c>
      <c r="I22" s="1" t="str">
        <f>IF(ISBLANK(Values!E21),"","4730574031")</f>
        <v>4730574031</v>
      </c>
      <c r="J22" s="31" t="str">
        <f>IF(ISBLANK(Values!E21),"",Values!F21 )</f>
        <v>Lenovo T530 Reg - US INT</v>
      </c>
      <c r="K22" s="27">
        <f>IF(IF(ISBLANK(Values!E21),"",IF(Values!J21, Values!$B$4, Values!$B$5))=0,"",IF(ISBLANK(Values!E21),"",IF(Values!J21, Values!$B$4, Values!$B$5)))</f>
        <v>42.95</v>
      </c>
      <c r="L22" s="27">
        <f>IF(ISBLANK(Values!E21),"",IF($CO22="DEFAULT", Values!$B$18, ""))</f>
        <v>5</v>
      </c>
      <c r="M22" s="27" t="str">
        <f>IF(ISBLANK(Values!E21),"",Values!$M21)</f>
        <v>https://raw.githubusercontent.com/PatrickVibild/TellusAmazonPictures/master/pictures/Lenovo/T530/RG/USI/1.jpg</v>
      </c>
      <c r="N22" s="27" t="str">
        <f>IF(ISBLANK(Values!$F21),"",Values!N21)</f>
        <v>https://raw.githubusercontent.com/PatrickVibild/TellusAmazonPictures/master/pictures/Lenovo/T530/RG/USI/2.jpg</v>
      </c>
      <c r="O22" s="27" t="str">
        <f>IF(ISBLANK(Values!$F21),"",Values!O21)</f>
        <v>https://raw.githubusercontent.com/PatrickVibild/TellusAmazonPictures/master/pictures/Lenovo/T530/RG/USI/3.jpg</v>
      </c>
      <c r="P22" s="27" t="str">
        <f>IF(ISBLANK(Values!$F21),"",Values!P21)</f>
        <v>https://raw.githubusercontent.com/PatrickVibild/TellusAmazonPictures/master/pictures/Lenovo/T530/RG/USI/4.jpg</v>
      </c>
      <c r="Q22" s="27" t="str">
        <f>IF(ISBLANK(Values!$F21),"",Values!Q21)</f>
        <v>https://raw.githubusercontent.com/PatrickVibild/TellusAmazonPictures/master/pictures/Lenovo/T530/RG/USI/5.jpg</v>
      </c>
      <c r="R22" s="27" t="str">
        <f>IF(ISBLANK(Values!$F21),"",Values!R21)</f>
        <v>https://raw.githubusercontent.com/PatrickVibild/TellusAmazonPictures/master/pictures/Lenovo/T530/RG/USI/6.jpg</v>
      </c>
      <c r="S22" s="27" t="str">
        <f>IF(ISBLANK(Values!$F21),"",Values!S21)</f>
        <v>https://raw.githubusercontent.com/PatrickVibild/TellusAmazonPictures/master/pictures/Lenovo/T530/RG/USI/7.jpg</v>
      </c>
      <c r="T22" s="27" t="str">
        <f>IF(ISBLANK(Values!$F21),"",Values!T21)</f>
        <v>https://raw.githubusercontent.com/PatrickVibild/TellusAmazonPictures/master/pictures/Lenovo/T530/RG/USI/8.jpg</v>
      </c>
      <c r="U22" s="27" t="str">
        <f>IF(ISBLANK(Values!$F21),"",Values!U21)</f>
        <v>https://raw.githubusercontent.com/PatrickVibild/TellusAmazonPictures/master/pictures/Lenovo/T530/RG/USI/9.jpg</v>
      </c>
      <c r="W22" s="29" t="str">
        <f>IF(ISBLANK(Values!E21),"","Child")</f>
        <v>Child</v>
      </c>
      <c r="X22" s="29" t="str">
        <f>IF(ISBLANK(Values!E21),"",Values!$B$13)</f>
        <v>Lenovo T530 Parent</v>
      </c>
      <c r="Y22" s="31" t="str">
        <f>IF(ISBLANK(Values!E21),"","Size-Color")</f>
        <v>Size-Color</v>
      </c>
      <c r="Z22" s="29" t="str">
        <f>IF(ISBLANK(Values!E21),"","variation")</f>
        <v>variation</v>
      </c>
      <c r="AA22" s="1"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34"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3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US international BEZ podświetlenia.</v>
      </c>
      <c r="AM22" s="1" t="str">
        <f>SUBSTITUTE(IF(ISBLANK(Values!E21),"",Values!$B$27),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22" s="27" t="str">
        <f>IF(ISBLANK(Values!E21),"",Values!H21)</f>
        <v>US international</v>
      </c>
      <c r="AV22" s="1" t="str">
        <f>IF(ISBLANK(Values!E21),"",IF(Values!J21,"Backlit", "Non-Backlit"))</f>
        <v>Non-Backlit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1" t="str">
        <f>IF(ISBLANK(Values!E21),"","Parts")</f>
        <v>Parts</v>
      </c>
      <c r="DP22" s="1" t="str">
        <f>IF(ISBLANK(Values!E21),"",Values!$B$31)</f>
        <v>Gwarancja 6 miesięcy od daty dostawy. W przypadku awarii klawiatury zostanie wysłane nowe urządzenie lub część zamienna do klawiatury produktu. W przypadku braku towaru w magazynie następuje zwrot pieniędzy.</v>
      </c>
      <c r="DY22" t="str">
        <f>IF(ISBLANK(Values!$E21), "", "not_applicable")</f>
        <v>not_applicable</v>
      </c>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42.95</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0">
        <f>K22</f>
        <v>42.95</v>
      </c>
    </row>
    <row r="23" spans="1:193" s="35" customFormat="1" ht="48" x14ac:dyDescent="0.2">
      <c r="A23" s="1" t="str">
        <f>IF(ISBLANK(Values!E22),"",IF(Values!$B$37="EU","computercomponent","computer"))</f>
        <v>computercomponent</v>
      </c>
      <c r="B23" s="33" t="str">
        <f>IF(ISBLANK(Values!E22),"",Values!F22)</f>
        <v>Lenovo T530 Reg - RUS</v>
      </c>
      <c r="C23" s="29" t="str">
        <f>IF(ISBLANK(Values!E22),"","TellusRem")</f>
        <v>TellusRem</v>
      </c>
      <c r="D23" s="28">
        <f>IF(ISBLANK(Values!E22),"",Values!E22)</f>
        <v>5714401431190</v>
      </c>
      <c r="E23" s="1" t="str">
        <f>IF(ISBLANK(Values!E22),"","EAN")</f>
        <v>EAN</v>
      </c>
      <c r="F23" s="27" t="str">
        <f>IF(ISBLANK(Values!E22),"",IF(Values!J22, SUBSTITUTE(Values!$B$1, "{language}", Values!H22) &amp; " " &amp;Values!$B$3, SUBSTITUTE(Values!$B$2, "{language}", Values!$H22) &amp; " " &amp;Values!$B$3))</f>
        <v>wymiana niepodświetlanej klawiatury Rosyjski dla Lenovo Thinkpad T430 T430i T430s T430si T430U T530 T530i T530S W530 X13X X230 X230i X230it X230T</v>
      </c>
      <c r="G23" s="29" t="str">
        <f>IF(ISBLANK(Values!E22),"",IF(Values!$B$20="PartialUpdate","","TellusRem"))</f>
        <v/>
      </c>
      <c r="H23" s="1" t="str">
        <f>IF(ISBLANK(Values!E22),"",Values!$B$16)</f>
        <v>computer-keyboards</v>
      </c>
      <c r="I23" s="1" t="str">
        <f>IF(ISBLANK(Values!E22),"","4730574031")</f>
        <v>4730574031</v>
      </c>
      <c r="J23" s="31" t="str">
        <f>IF(ISBLANK(Values!E22),"",Values!F22 )</f>
        <v>Lenovo T530 Reg - RUS</v>
      </c>
      <c r="K23" s="27">
        <f>IF(IF(ISBLANK(Values!E22),"",IF(Values!J22, Values!$B$4, Values!$B$5))=0,"",IF(ISBLANK(Values!E22),"",IF(Values!J22, Values!$B$4, Values!$B$5)))</f>
        <v>42.95</v>
      </c>
      <c r="L23" s="27">
        <f>IF(ISBLANK(Values!E22),"",IF($CO23="DEFAULT", Values!$B$18, ""))</f>
        <v>5</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T530 Parent</v>
      </c>
      <c r="Y23" s="31" t="str">
        <f>IF(ISBLANK(Values!E22),"","Size-Color")</f>
        <v>Size-Color</v>
      </c>
      <c r="Z23" s="29" t="str">
        <f>IF(ISBLANK(Values!E22),"","variation")</f>
        <v>variation</v>
      </c>
      <c r="AA23" s="1"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34"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3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Rosyjski BEZ podświetlenia.</v>
      </c>
      <c r="AM23" s="1" t="str">
        <f>SUBSTITUTE(IF(ISBLANK(Values!E22),"",Values!$B$27),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23" s="1"/>
      <c r="AO23" s="1"/>
      <c r="AP23" s="1"/>
      <c r="AQ23" s="1"/>
      <c r="AR23" s="1"/>
      <c r="AS23" s="1"/>
      <c r="AT23" s="27" t="str">
        <f>IF(ISBLANK(Values!E22),"",Values!H22)</f>
        <v>Rosyjski</v>
      </c>
      <c r="AU23" s="1"/>
      <c r="AV23" s="1" t="str">
        <f>IF(ISBLANK(Values!E22),"",IF(Values!J22,"Backlit", "Non-Backlit"))</f>
        <v>Non-Backlit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42.95</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1">
        <f>K23</f>
        <v>42.95</v>
      </c>
    </row>
    <row r="24" spans="1:193" s="35" customFormat="1" ht="48" x14ac:dyDescent="0.2">
      <c r="A24" s="1" t="str">
        <f>IF(ISBLANK(Values!E23),"",IF(Values!$B$37="EU","computercomponent","computer"))</f>
        <v>computercomponent</v>
      </c>
      <c r="B24" s="33" t="str">
        <f>IF(ISBLANK(Values!E23),"",Values!F23)</f>
        <v>Lenovo T530 Reg - US</v>
      </c>
      <c r="C24" s="29" t="str">
        <f>IF(ISBLANK(Values!E23),"","TellusRem")</f>
        <v>TellusRem</v>
      </c>
      <c r="D24" s="28">
        <f>IF(ISBLANK(Values!E23),"",Values!E23)</f>
        <v>5714401431206</v>
      </c>
      <c r="E24" s="1" t="str">
        <f>IF(ISBLANK(Values!E23),"","EAN")</f>
        <v>EAN</v>
      </c>
      <c r="F24" s="27" t="str">
        <f>IF(ISBLANK(Values!E23),"",IF(Values!J23, SUBSTITUTE(Values!$B$1, "{language}", Values!H23) &amp; " " &amp;Values!$B$3, SUBSTITUTE(Values!$B$2, "{language}", Values!$H23) &amp; " " &amp;Values!$B$3))</f>
        <v>wymiana niepodświetlanej klawiatury US dla Lenovo Thinkpad T430 T430i T430s T430si T430U T530 T530i T530S W530 X13X X230 X230i X230it X230T</v>
      </c>
      <c r="G24" s="29" t="str">
        <f>IF(ISBLANK(Values!E23),"",IF(Values!$B$20="PartialUpdate","","TellusRem"))</f>
        <v/>
      </c>
      <c r="H24" s="1" t="str">
        <f>IF(ISBLANK(Values!E23),"",Values!$B$16)</f>
        <v>computer-keyboards</v>
      </c>
      <c r="I24" s="1" t="str">
        <f>IF(ISBLANK(Values!E23),"","4730574031")</f>
        <v>4730574031</v>
      </c>
      <c r="J24" s="31" t="str">
        <f>IF(ISBLANK(Values!E23),"",Values!F23 )</f>
        <v>Lenovo T530 Reg - US</v>
      </c>
      <c r="K24" s="27">
        <f>IF(IF(ISBLANK(Values!E23),"",IF(Values!J23, Values!$B$4, Values!$B$5))=0,"",IF(ISBLANK(Values!E23),"",IF(Values!J23, Values!$B$4, Values!$B$5)))</f>
        <v>42.95</v>
      </c>
      <c r="L24" s="27">
        <f>IF(ISBLANK(Values!E23),"",IF($CO24="DEFAULT", Values!$B$18, ""))</f>
        <v>5</v>
      </c>
      <c r="M24" s="27" t="str">
        <f>IF(ISBLANK(Values!E23),"",Values!$M23)</f>
        <v>https://raw.githubusercontent.com/PatrickVibild/TellusAmazonPictures/master/pictures/Lenovo/T530/RG/US/1.jpg</v>
      </c>
      <c r="N24" s="27" t="str">
        <f>IF(ISBLANK(Values!$F23),"",Values!N23)</f>
        <v>https://raw.githubusercontent.com/PatrickVibild/TellusAmazonPictures/master/pictures/Lenovo/T530/RG/US/2.jpg</v>
      </c>
      <c r="O24" s="27" t="str">
        <f>IF(ISBLANK(Values!$F23),"",Values!O23)</f>
        <v>https://raw.githubusercontent.com/PatrickVibild/TellusAmazonPictures/master/pictures/Lenovo/T530/RG/US/3.jpg</v>
      </c>
      <c r="P24" s="27" t="str">
        <f>IF(ISBLANK(Values!$F23),"",Values!P23)</f>
        <v>https://raw.githubusercontent.com/PatrickVibild/TellusAmazonPictures/master/pictures/Lenovo/T530/RG/US/4.jpg</v>
      </c>
      <c r="Q24" s="27" t="str">
        <f>IF(ISBLANK(Values!$F23),"",Values!Q23)</f>
        <v>https://raw.githubusercontent.com/PatrickVibild/TellusAmazonPictures/master/pictures/Lenovo/T530/RG/US/5.jpg</v>
      </c>
      <c r="R24" s="27" t="str">
        <f>IF(ISBLANK(Values!$F23),"",Values!R23)</f>
        <v>https://raw.githubusercontent.com/PatrickVibild/TellusAmazonPictures/master/pictures/Lenovo/T530/RG/US/6.jpg</v>
      </c>
      <c r="S24" s="27" t="str">
        <f>IF(ISBLANK(Values!$F23),"",Values!S23)</f>
        <v>https://raw.githubusercontent.com/PatrickVibild/TellusAmazonPictures/master/pictures/Lenovo/T530/RG/US/7.jpg</v>
      </c>
      <c r="T24" s="27" t="str">
        <f>IF(ISBLANK(Values!$F23),"",Values!T23)</f>
        <v>https://raw.githubusercontent.com/PatrickVibild/TellusAmazonPictures/master/pictures/Lenovo/T530/RG/US/8.jpg</v>
      </c>
      <c r="U24" s="27" t="str">
        <f>IF(ISBLANK(Values!$F23),"",Values!U23)</f>
        <v>https://raw.githubusercontent.com/PatrickVibild/TellusAmazonPictures/master/pictures/Lenovo/T530/RG/US/9.jpg</v>
      </c>
      <c r="V24" s="1"/>
      <c r="W24" s="29" t="str">
        <f>IF(ISBLANK(Values!E23),"","Child")</f>
        <v>Child</v>
      </c>
      <c r="X24" s="29" t="str">
        <f>IF(ISBLANK(Values!E23),"",Values!$B$13)</f>
        <v>Lenovo T530 Parent</v>
      </c>
      <c r="Y24" s="31" t="str">
        <f>IF(ISBLANK(Values!E23),"","Size-Color")</f>
        <v>Size-Color</v>
      </c>
      <c r="Z24" s="29" t="str">
        <f>IF(ISBLANK(Values!E23),"","variation")</f>
        <v>variation</v>
      </c>
      <c r="AA24" s="1"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34"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3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US BEZ podświetlenia.</v>
      </c>
      <c r="AM24" s="1" t="str">
        <f>SUBSTITUTE(IF(ISBLANK(Values!E23),"",Values!$B$27),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24" s="1"/>
      <c r="AO24" s="1"/>
      <c r="AP24" s="1"/>
      <c r="AQ24" s="1"/>
      <c r="AR24" s="1"/>
      <c r="AS24" s="1"/>
      <c r="AT24" s="27" t="str">
        <f>IF(ISBLANK(Values!E23),"",Values!H23)</f>
        <v>US</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42.95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1">
        <f>K24</f>
        <v>42.95</v>
      </c>
    </row>
    <row r="25" spans="1:193" s="35" customFormat="1" ht="16" x14ac:dyDescent="0.2">
      <c r="A25" s="1" t="str">
        <f>IF(ISBLANK(Values!E24),"",IF(Values!$B$37="EU","computercomponent","computer"))</f>
        <v>computercomponent</v>
      </c>
      <c r="B25" s="33" t="str">
        <f>IF(ISBLANK(Values!E24),"",Values!F24)</f>
        <v>Lenovo T530 - DE</v>
      </c>
      <c r="C25" s="29" t="str">
        <f>IF(ISBLANK(Values!E24),"","TellusRem")</f>
        <v>TellusRem</v>
      </c>
      <c r="D25" s="28">
        <f>IF(ISBLANK(Values!E24),"",Values!E24)</f>
        <v>5714401430018</v>
      </c>
      <c r="E25" s="1" t="str">
        <f>IF(ISBLANK(Values!E24),"","EAN")</f>
        <v>EAN</v>
      </c>
      <c r="F25" s="27" t="str">
        <f>IF(ISBLANK(Values!E24),"",IF(Values!J24, SUBSTITUTE(Values!$B$1, "{language}", Values!H24) &amp; " " &amp;Values!$B$3, SUBSTITUTE(Values!$B$2, "{language}", Values!$H24) &amp; " " &amp;Values!$B$3))</f>
        <v>wymiana podświetlanej klawiatury Niemiecki dla Lenovo Thinkpad T430 T430i T430s T430si T430U T530 T530i T530S W530 X13X X230 X230i X230it X230T</v>
      </c>
      <c r="G25" s="29" t="str">
        <f>IF(ISBLANK(Values!E24),"",IF(Values!$B$20="PartialUpdate","","TellusRem"))</f>
        <v/>
      </c>
      <c r="H25" s="1" t="str">
        <f>IF(ISBLANK(Values!E24),"",Values!$B$16)</f>
        <v>computer-keyboards</v>
      </c>
      <c r="I25" s="1" t="str">
        <f>IF(ISBLANK(Values!E24),"","4730574031")</f>
        <v>4730574031</v>
      </c>
      <c r="J25" s="31" t="str">
        <f>IF(ISBLANK(Values!E24),"",Values!F24 )</f>
        <v>Lenovo T530 - DE</v>
      </c>
      <c r="K25" s="27">
        <f>IF(IF(ISBLANK(Values!E24),"",IF(Values!J24, Values!$B$4, Values!$B$5))=0,"",IF(ISBLANK(Values!E24),"",IF(Values!J24, Values!$B$4, Values!$B$5)))</f>
        <v>52.95</v>
      </c>
      <c r="L25" s="27" t="str">
        <f>IF(ISBLANK(Values!E24),"",IF($CO25="DEFAULT", Values!$B$18, ""))</f>
        <v/>
      </c>
      <c r="M25" s="27" t="str">
        <f>IF(ISBLANK(Values!E24),"",Values!$M24)</f>
        <v>https://raw.githubusercontent.com/PatrickVibild/TellusAmazonPictures/master/pictures/Lenovo/T530/BL/DE/1.jpg</v>
      </c>
      <c r="N25" s="27" t="str">
        <f>IF(ISBLANK(Values!$F24),"",Values!N24)</f>
        <v>https://raw.githubusercontent.com/PatrickVibild/TellusAmazonPictures/master/pictures/Lenovo/T530/BL/DE/2.jpg</v>
      </c>
      <c r="O25" s="27" t="str">
        <f>IF(ISBLANK(Values!$F24),"",Values!O24)</f>
        <v>https://raw.githubusercontent.com/PatrickVibild/TellusAmazonPictures/master/pictures/Lenovo/T530/BL/DE/3.jpg</v>
      </c>
      <c r="P25" s="27" t="str">
        <f>IF(ISBLANK(Values!$F24),"",Values!P24)</f>
        <v>https://raw.githubusercontent.com/PatrickVibild/TellusAmazonPictures/master/pictures/Lenovo/T530/BL/DE/4.jpg</v>
      </c>
      <c r="Q25" s="27" t="str">
        <f>IF(ISBLANK(Values!$F24),"",Values!Q24)</f>
        <v>https://raw.githubusercontent.com/PatrickVibild/TellusAmazonPictures/master/pictures/Lenovo/T530/BL/DE/5.jpg</v>
      </c>
      <c r="R25" s="27" t="str">
        <f>IF(ISBLANK(Values!$F24),"",Values!R24)</f>
        <v>https://raw.githubusercontent.com/PatrickVibild/TellusAmazonPictures/master/pictures/Lenovo/T530/BL/DE/6.jpg</v>
      </c>
      <c r="S25" s="27" t="str">
        <f>IF(ISBLANK(Values!$F24),"",Values!S24)</f>
        <v>https://raw.githubusercontent.com/PatrickVibild/TellusAmazonPictures/master/pictures/Lenovo/T530/BL/DE/7.jpg</v>
      </c>
      <c r="T25" s="27" t="str">
        <f>IF(ISBLANK(Values!$F24),"",Values!T24)</f>
        <v>https://raw.githubusercontent.com/PatrickVibild/TellusAmazonPictures/master/pictures/Lenovo/T530/BL/DE/8.jpg</v>
      </c>
      <c r="U25" s="27" t="str">
        <f>IF(ISBLANK(Values!$F24),"",Values!U24)</f>
        <v>https://raw.githubusercontent.com/PatrickVibild/TellusAmazonPictures/master/pictures/Lenovo/T530/BL/DE/9.jpg</v>
      </c>
      <c r="V25" s="1"/>
      <c r="W25" s="29" t="str">
        <f>IF(ISBLANK(Values!E24),"","Child")</f>
        <v>Child</v>
      </c>
      <c r="X25" s="29" t="str">
        <f>IF(ISBLANK(Values!E24),"",Values!$B$13)</f>
        <v>Lenovo T530 Parent</v>
      </c>
      <c r="Y25" s="31" t="str">
        <f>IF(ISBLANK(Values!E24),"","Size-Color")</f>
        <v>Size-Color</v>
      </c>
      <c r="Z25" s="29" t="str">
        <f>IF(ISBLANK(Values!E24),"","variation")</f>
        <v>variation</v>
      </c>
      <c r="AA25" s="1" t="str">
        <f>IF(ISBLANK(Values!E24),"",Values!$B$20)</f>
        <v>PartialUpdate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34" t="str">
        <f>IF(ISBLANK(Values!E24),"",IF(Values!I24,Values!$B$23,Values!$B$33))</f>
        <v>👉 LAYOUT - {flag} {language} BEZ podświetlenia.</v>
      </c>
      <c r="AJ25" s="3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Niemiecki podświetlany.</v>
      </c>
      <c r="AM25" s="1" t="str">
        <f>SUBSTITUTE(IF(ISBLANK(Values!E24),"",Values!$B$27),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25" s="1"/>
      <c r="AO25" s="1"/>
      <c r="AP25" s="1"/>
      <c r="AQ25" s="1"/>
      <c r="AR25" s="1"/>
      <c r="AS25" s="1"/>
      <c r="AT25" s="27" t="str">
        <f>IF(ISBLANK(Values!E24),"",Values!H24)</f>
        <v>Niemiecki</v>
      </c>
      <c r="AU25" s="1"/>
      <c r="AV25" s="1" t="str">
        <f>IF(ISBLANK(Values!E24),"",IF(Values!J24,"Backlit", "Non-Backlit"))</f>
        <v>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f>IF(IF(ISBLANK(Values!E24),"",IF(Values!J24, Values!$B$4, Values!$B$5))=0,"",IF(ISBLANK(Values!E24),"",IF(Values!J24, Values!$B$4, Values!$B$5)))</f>
        <v>52.95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c r="GK25" s="61">
        <f>K25</f>
        <v>52.95</v>
      </c>
    </row>
    <row r="26" spans="1:193" s="35" customFormat="1" ht="16" x14ac:dyDescent="0.2">
      <c r="A26" s="1" t="str">
        <f>IF(ISBLANK(Values!E25),"",IF(Values!$B$37="EU","computercomponent","computer"))</f>
        <v>computercomponent</v>
      </c>
      <c r="B26" s="33" t="str">
        <f>IF(ISBLANK(Values!E25),"",Values!F25)</f>
        <v>Lenovo T530 - FR FBA</v>
      </c>
      <c r="C26" s="29" t="str">
        <f>IF(ISBLANK(Values!E25),"","TellusRem")</f>
        <v>TellusRem</v>
      </c>
      <c r="D26" s="28">
        <f>IF(ISBLANK(Values!E25),"",Values!E25)</f>
        <v>5714401430025</v>
      </c>
      <c r="E26" s="1" t="str">
        <f>IF(ISBLANK(Values!E25),"","EAN")</f>
        <v>EAN</v>
      </c>
      <c r="F26" s="27" t="str">
        <f>IF(ISBLANK(Values!E25),"",IF(Values!J25, SUBSTITUTE(Values!$B$1, "{language}", Values!H25) &amp; " " &amp;Values!$B$3, SUBSTITUTE(Values!$B$2, "{language}", Values!$H25) &amp; " " &amp;Values!$B$3))</f>
        <v>wymiana podświetlanej klawiatury Francuski dla Lenovo Thinkpad T430 T430i T430s T430si T430U T530 T530i T530S W530 X13X X230 X230i X230it X230T</v>
      </c>
      <c r="G26" s="29" t="str">
        <f>IF(ISBLANK(Values!E25),"",IF(Values!$B$20="PartialUpdate","","TellusRem"))</f>
        <v/>
      </c>
      <c r="H26" s="1" t="str">
        <f>IF(ISBLANK(Values!E25),"",Values!$B$16)</f>
        <v>computer-keyboards</v>
      </c>
      <c r="I26" s="1" t="str">
        <f>IF(ISBLANK(Values!E25),"","4730574031")</f>
        <v>4730574031</v>
      </c>
      <c r="J26" s="31" t="str">
        <f>IF(ISBLANK(Values!E25),"",Values!F25 )</f>
        <v>Lenovo T530 - FR FBA</v>
      </c>
      <c r="K26" s="27">
        <f>IF(IF(ISBLANK(Values!E25),"",IF(Values!J25, Values!$B$4, Values!$B$5))=0,"",IF(ISBLANK(Values!E25),"",IF(Values!J25, Values!$B$4, Values!$B$5)))</f>
        <v>52.95</v>
      </c>
      <c r="L26" s="27" t="str">
        <f>IF(ISBLANK(Values!E25),"",IF($CO26="DEFAULT", Values!$B$18, ""))</f>
        <v/>
      </c>
      <c r="M26" s="27" t="str">
        <f>IF(ISBLANK(Values!E25),"",Values!$M25)</f>
        <v>https://raw.githubusercontent.com/PatrickVibild/TellusAmazonPictures/master/pictures/Lenovo/T530/BL/FR/1.jpg</v>
      </c>
      <c r="N26" s="27" t="str">
        <f>IF(ISBLANK(Values!$F25),"",Values!N25)</f>
        <v>https://raw.githubusercontent.com/PatrickVibild/TellusAmazonPictures/master/pictures/Lenovo/T530/BL/FR/2.jpg</v>
      </c>
      <c r="O26" s="27" t="str">
        <f>IF(ISBLANK(Values!$F25),"",Values!O25)</f>
        <v>https://raw.githubusercontent.com/PatrickVibild/TellusAmazonPictures/master/pictures/Lenovo/T530/BL/FR/3.jpg</v>
      </c>
      <c r="P26" s="27" t="str">
        <f>IF(ISBLANK(Values!$F25),"",Values!P25)</f>
        <v>https://raw.githubusercontent.com/PatrickVibild/TellusAmazonPictures/master/pictures/Lenovo/T530/BL/FR/4.jpg</v>
      </c>
      <c r="Q26" s="27" t="str">
        <f>IF(ISBLANK(Values!$F25),"",Values!Q25)</f>
        <v>https://raw.githubusercontent.com/PatrickVibild/TellusAmazonPictures/master/pictures/Lenovo/T530/BL/FR/5.jpg</v>
      </c>
      <c r="R26" s="27" t="str">
        <f>IF(ISBLANK(Values!$F25),"",Values!R25)</f>
        <v>https://raw.githubusercontent.com/PatrickVibild/TellusAmazonPictures/master/pictures/Lenovo/T530/BL/FR/6.jpg</v>
      </c>
      <c r="S26" s="27" t="str">
        <f>IF(ISBLANK(Values!$F25),"",Values!S25)</f>
        <v>https://raw.githubusercontent.com/PatrickVibild/TellusAmazonPictures/master/pictures/Lenovo/T530/BL/FR/7.jpg</v>
      </c>
      <c r="T26" s="27" t="str">
        <f>IF(ISBLANK(Values!$F25),"",Values!T25)</f>
        <v>https://raw.githubusercontent.com/PatrickVibild/TellusAmazonPictures/master/pictures/Lenovo/T530/BL/FR/8.jpg</v>
      </c>
      <c r="U26" s="27" t="str">
        <f>IF(ISBLANK(Values!$F25),"",Values!U25)</f>
        <v>https://raw.githubusercontent.com/PatrickVibild/TellusAmazonPictures/master/pictures/Lenovo/T530/BL/FR/9.jpg</v>
      </c>
      <c r="V26" s="1"/>
      <c r="W26" s="29" t="str">
        <f>IF(ISBLANK(Values!E25),"","Child")</f>
        <v>Child</v>
      </c>
      <c r="X26" s="29" t="str">
        <f>IF(ISBLANK(Values!E25),"",Values!$B$13)</f>
        <v>Lenovo T530 Parent</v>
      </c>
      <c r="Y26" s="31" t="str">
        <f>IF(ISBLANK(Values!E25),"","Size-Color")</f>
        <v>Size-Color</v>
      </c>
      <c r="Z26" s="29" t="str">
        <f>IF(ISBLANK(Values!E25),"","variation")</f>
        <v>variation</v>
      </c>
      <c r="AA26" s="1" t="str">
        <f>IF(ISBLANK(Values!E25),"",Values!$B$20)</f>
        <v>PartialUpdate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34" t="str">
        <f>IF(ISBLANK(Values!E25),"",IF(Values!I25,Values!$B$23,Values!$B$33))</f>
        <v>👉 LAYOUT - {flag} {language} BEZ podświetlenia.</v>
      </c>
      <c r="AJ26" s="3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Francuski podświetlany.</v>
      </c>
      <c r="AM26" s="1" t="str">
        <f>SUBSTITUTE(IF(ISBLANK(Values!E25),"",Values!$B$27),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26" s="1"/>
      <c r="AO26" s="1"/>
      <c r="AP26" s="1"/>
      <c r="AQ26" s="1"/>
      <c r="AR26" s="1"/>
      <c r="AS26" s="1"/>
      <c r="AT26" s="27" t="str">
        <f>IF(ISBLANK(Values!E25),"",Values!H25)</f>
        <v>Francuski</v>
      </c>
      <c r="AU26" s="1"/>
      <c r="AV26" s="1" t="str">
        <f>IF(ISBLANK(Values!E25),"",IF(Values!J25,"Backlit", "Non-Backlit"))</f>
        <v>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f>IF(IF(ISBLANK(Values!E25),"",IF(Values!J25, Values!$B$4, Values!$B$5))=0,"",IF(ISBLANK(Values!E25),"",IF(Values!J25, Values!$B$4, Values!$B$5)))</f>
        <v>52.95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c r="GK26" s="61">
        <f>K26</f>
        <v>52.95</v>
      </c>
    </row>
    <row r="27" spans="1:193" s="35" customFormat="1" ht="16" x14ac:dyDescent="0.2">
      <c r="A27" s="1" t="str">
        <f>IF(ISBLANK(Values!E26),"",IF(Values!$B$37="EU","computercomponent","computer"))</f>
        <v>computercomponent</v>
      </c>
      <c r="B27" s="33" t="str">
        <f>IF(ISBLANK(Values!E26),"",Values!F26)</f>
        <v>Lenovo T530 - IT FBA</v>
      </c>
      <c r="C27" s="29" t="str">
        <f>IF(ISBLANK(Values!E26),"","TellusRem")</f>
        <v>TellusRem</v>
      </c>
      <c r="D27" s="28">
        <f>IF(ISBLANK(Values!E26),"",Values!E26)</f>
        <v>5714401430032</v>
      </c>
      <c r="E27" s="1" t="str">
        <f>IF(ISBLANK(Values!E26),"","EAN")</f>
        <v>EAN</v>
      </c>
      <c r="F27" s="27" t="str">
        <f>IF(ISBLANK(Values!E26),"",IF(Values!J26, SUBSTITUTE(Values!$B$1, "{language}", Values!H26) &amp; " " &amp;Values!$B$3, SUBSTITUTE(Values!$B$2, "{language}", Values!$H26) &amp; " " &amp;Values!$B$3))</f>
        <v>wymiana podświetlanej klawiatury Włoski dla Lenovo Thinkpad T430 T430i T430s T430si T430U T530 T530i T530S W530 X13X X230 X230i X230it X230T</v>
      </c>
      <c r="G27" s="29" t="str">
        <f>IF(ISBLANK(Values!E26),"",IF(Values!$B$20="PartialUpdate","","TellusRem"))</f>
        <v/>
      </c>
      <c r="H27" s="1" t="str">
        <f>IF(ISBLANK(Values!E26),"",Values!$B$16)</f>
        <v>computer-keyboards</v>
      </c>
      <c r="I27" s="1" t="str">
        <f>IF(ISBLANK(Values!E26),"","4730574031")</f>
        <v>4730574031</v>
      </c>
      <c r="J27" s="31" t="str">
        <f>IF(ISBLANK(Values!E26),"",Values!F26 )</f>
        <v>Lenovo T530 - IT FBA</v>
      </c>
      <c r="K27" s="27">
        <f>IF(IF(ISBLANK(Values!E26),"",IF(Values!J26, Values!$B$4, Values!$B$5))=0,"",IF(ISBLANK(Values!E26),"",IF(Values!J26, Values!$B$4, Values!$B$5)))</f>
        <v>52.95</v>
      </c>
      <c r="L27" s="27" t="str">
        <f>IF(ISBLANK(Values!E26),"",IF($CO27="DEFAULT", Values!$B$18, ""))</f>
        <v/>
      </c>
      <c r="M27" s="27" t="str">
        <f>IF(ISBLANK(Values!E26),"",Values!$M26)</f>
        <v>https://raw.githubusercontent.com/PatrickVibild/TellusAmazonPictures/master/pictures/Lenovo/T530/BL/IT/1.jpg</v>
      </c>
      <c r="N27" s="27" t="str">
        <f>IF(ISBLANK(Values!$F26),"",Values!N26)</f>
        <v>https://raw.githubusercontent.com/PatrickVibild/TellusAmazonPictures/master/pictures/Lenovo/T530/BL/IT/2.jpg</v>
      </c>
      <c r="O27" s="27" t="str">
        <f>IF(ISBLANK(Values!$F26),"",Values!O26)</f>
        <v>https://raw.githubusercontent.com/PatrickVibild/TellusAmazonPictures/master/pictures/Lenovo/T530/BL/IT/3.jpg</v>
      </c>
      <c r="P27" s="27" t="str">
        <f>IF(ISBLANK(Values!$F26),"",Values!P26)</f>
        <v>https://raw.githubusercontent.com/PatrickVibild/TellusAmazonPictures/master/pictures/Lenovo/T530/BL/IT/4.jpg</v>
      </c>
      <c r="Q27" s="27" t="str">
        <f>IF(ISBLANK(Values!$F26),"",Values!Q26)</f>
        <v>https://raw.githubusercontent.com/PatrickVibild/TellusAmazonPictures/master/pictures/Lenovo/T530/BL/IT/5.jpg</v>
      </c>
      <c r="R27" s="27" t="str">
        <f>IF(ISBLANK(Values!$F26),"",Values!R26)</f>
        <v>https://raw.githubusercontent.com/PatrickVibild/TellusAmazonPictures/master/pictures/Lenovo/T530/BL/IT/6.jpg</v>
      </c>
      <c r="S27" s="27" t="str">
        <f>IF(ISBLANK(Values!$F26),"",Values!S26)</f>
        <v>https://raw.githubusercontent.com/PatrickVibild/TellusAmazonPictures/master/pictures/Lenovo/T530/BL/IT/7.jpg</v>
      </c>
      <c r="T27" s="27" t="str">
        <f>IF(ISBLANK(Values!$F26),"",Values!T26)</f>
        <v>https://raw.githubusercontent.com/PatrickVibild/TellusAmazonPictures/master/pictures/Lenovo/T530/BL/IT/8.jpg</v>
      </c>
      <c r="U27" s="27" t="str">
        <f>IF(ISBLANK(Values!$F26),"",Values!U26)</f>
        <v>https://raw.githubusercontent.com/PatrickVibild/TellusAmazonPictures/master/pictures/Lenovo/T530/BL/IT/9.jpg</v>
      </c>
      <c r="V27" s="1"/>
      <c r="W27" s="29" t="str">
        <f>IF(ISBLANK(Values!E26),"","Child")</f>
        <v>Child</v>
      </c>
      <c r="X27" s="29" t="str">
        <f>IF(ISBLANK(Values!E26),"",Values!$B$13)</f>
        <v>Lenovo T530 Parent</v>
      </c>
      <c r="Y27" s="31" t="str">
        <f>IF(ISBLANK(Values!E26),"","Size-Color")</f>
        <v>Size-Color</v>
      </c>
      <c r="Z27" s="29" t="str">
        <f>IF(ISBLANK(Values!E26),"","variation")</f>
        <v>variation</v>
      </c>
      <c r="AA27" s="1" t="str">
        <f>IF(ISBLANK(Values!E26),"",Values!$B$20)</f>
        <v>PartialUpdate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34" t="str">
        <f>IF(ISBLANK(Values!E26),"",IF(Values!I26,Values!$B$23,Values!$B$33))</f>
        <v>👉 LAYOUT - {flag} {language} BEZ podświetlenia.</v>
      </c>
      <c r="AJ27" s="3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Włoski podświetlany.</v>
      </c>
      <c r="AM27" s="1" t="str">
        <f>SUBSTITUTE(IF(ISBLANK(Values!E26),"",Values!$B$27),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27" s="1"/>
      <c r="AO27" s="1"/>
      <c r="AP27" s="1"/>
      <c r="AQ27" s="1"/>
      <c r="AR27" s="1"/>
      <c r="AS27" s="1"/>
      <c r="AT27" s="27" t="str">
        <f>IF(ISBLANK(Values!E26),"",Values!H26)</f>
        <v>Włoski</v>
      </c>
      <c r="AU27" s="1"/>
      <c r="AV27" s="1" t="str">
        <f>IF(ISBLANK(Values!E26),"",IF(Values!J26,"Backlit", "Non-Backlit"))</f>
        <v>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f>IF(IF(ISBLANK(Values!E26),"",IF(Values!J26, Values!$B$4, Values!$B$5))=0,"",IF(ISBLANK(Values!E26),"",IF(Values!J26, Values!$B$4, Values!$B$5)))</f>
        <v>52.95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c r="GK27" s="61">
        <f>K27</f>
        <v>52.95</v>
      </c>
    </row>
    <row r="28" spans="1:193" s="35" customFormat="1" ht="16" x14ac:dyDescent="0.2">
      <c r="A28" s="1" t="str">
        <f>IF(ISBLANK(Values!E27),"",IF(Values!$B$37="EU","computercomponent","computer"))</f>
        <v>computercomponent</v>
      </c>
      <c r="B28" s="33" t="str">
        <f>IF(ISBLANK(Values!E27),"",Values!F27)</f>
        <v>Lenovo T530 - ES FBA</v>
      </c>
      <c r="C28" s="29" t="str">
        <f>IF(ISBLANK(Values!E27),"","TellusRem")</f>
        <v>TellusRem</v>
      </c>
      <c r="D28" s="28">
        <f>IF(ISBLANK(Values!E27),"",Values!E27)</f>
        <v>5714401430049</v>
      </c>
      <c r="E28" s="1" t="str">
        <f>IF(ISBLANK(Values!E27),"","EAN")</f>
        <v>EAN</v>
      </c>
      <c r="F28" s="27" t="str">
        <f>IF(ISBLANK(Values!E27),"",IF(Values!J27, SUBSTITUTE(Values!$B$1, "{language}", Values!H27) &amp; " " &amp;Values!$B$3, SUBSTITUTE(Values!$B$2, "{language}", Values!$H27) &amp; " " &amp;Values!$B$3))</f>
        <v>wymiana podświetlanej klawiatury Hiszpański dla Lenovo Thinkpad T430 T430i T430s T430si T430U T530 T530i T530S W530 X13X X230 X230i X230it X230T</v>
      </c>
      <c r="G28" s="29" t="str">
        <f>IF(ISBLANK(Values!E27),"",IF(Values!$B$20="PartialUpdate","","TellusRem"))</f>
        <v/>
      </c>
      <c r="H28" s="1" t="str">
        <f>IF(ISBLANK(Values!E27),"",Values!$B$16)</f>
        <v>computer-keyboards</v>
      </c>
      <c r="I28" s="1" t="str">
        <f>IF(ISBLANK(Values!E27),"","4730574031")</f>
        <v>4730574031</v>
      </c>
      <c r="J28" s="31" t="str">
        <f>IF(ISBLANK(Values!E27),"",Values!F27 )</f>
        <v>Lenovo T530 - ES FBA</v>
      </c>
      <c r="K28" s="27">
        <f>IF(IF(ISBLANK(Values!E27),"",IF(Values!J27, Values!$B$4, Values!$B$5))=0,"",IF(ISBLANK(Values!E27),"",IF(Values!J27, Values!$B$4, Values!$B$5)))</f>
        <v>52.95</v>
      </c>
      <c r="L28" s="27" t="str">
        <f>IF(ISBLANK(Values!E27),"",IF($CO28="DEFAULT", Values!$B$18, ""))</f>
        <v/>
      </c>
      <c r="M28" s="27" t="str">
        <f>IF(ISBLANK(Values!E27),"",Values!$M27)</f>
        <v>https://raw.githubusercontent.com/PatrickVibild/TellusAmazonPictures/master/pictures/Lenovo/T530/BL/ES/1.jpg</v>
      </c>
      <c r="N28" s="27" t="str">
        <f>IF(ISBLANK(Values!$F27),"",Values!N27)</f>
        <v>https://raw.githubusercontent.com/PatrickVibild/TellusAmazonPictures/master/pictures/Lenovo/T530/BL/ES/2.jpg</v>
      </c>
      <c r="O28" s="27" t="str">
        <f>IF(ISBLANK(Values!$F27),"",Values!O27)</f>
        <v>https://raw.githubusercontent.com/PatrickVibild/TellusAmazonPictures/master/pictures/Lenovo/T530/BL/ES/3.jpg</v>
      </c>
      <c r="P28" s="27" t="str">
        <f>IF(ISBLANK(Values!$F27),"",Values!P27)</f>
        <v>https://raw.githubusercontent.com/PatrickVibild/TellusAmazonPictures/master/pictures/Lenovo/T530/BL/ES/4.jpg</v>
      </c>
      <c r="Q28" s="27" t="str">
        <f>IF(ISBLANK(Values!$F27),"",Values!Q27)</f>
        <v>https://raw.githubusercontent.com/PatrickVibild/TellusAmazonPictures/master/pictures/Lenovo/T530/BL/ES/5.jpg</v>
      </c>
      <c r="R28" s="27" t="str">
        <f>IF(ISBLANK(Values!$F27),"",Values!R27)</f>
        <v>https://raw.githubusercontent.com/PatrickVibild/TellusAmazonPictures/master/pictures/Lenovo/T530/BL/ES/6.jpg</v>
      </c>
      <c r="S28" s="27" t="str">
        <f>IF(ISBLANK(Values!$F27),"",Values!S27)</f>
        <v>https://raw.githubusercontent.com/PatrickVibild/TellusAmazonPictures/master/pictures/Lenovo/T530/BL/ES/7.jpg</v>
      </c>
      <c r="T28" s="27" t="str">
        <f>IF(ISBLANK(Values!$F27),"",Values!T27)</f>
        <v>https://raw.githubusercontent.com/PatrickVibild/TellusAmazonPictures/master/pictures/Lenovo/T530/BL/ES/8.jpg</v>
      </c>
      <c r="U28" s="27" t="str">
        <f>IF(ISBLANK(Values!$F27),"",Values!U27)</f>
        <v>https://raw.githubusercontent.com/PatrickVibild/TellusAmazonPictures/master/pictures/Lenovo/T530/BL/ES/9.jpg</v>
      </c>
      <c r="V28" s="1"/>
      <c r="W28" s="29" t="str">
        <f>IF(ISBLANK(Values!E27),"","Child")</f>
        <v>Child</v>
      </c>
      <c r="X28" s="29" t="str">
        <f>IF(ISBLANK(Values!E27),"",Values!$B$13)</f>
        <v>Lenovo T530 Parent</v>
      </c>
      <c r="Y28" s="31" t="str">
        <f>IF(ISBLANK(Values!E27),"","Size-Color")</f>
        <v>Size-Color</v>
      </c>
      <c r="Z28" s="29" t="str">
        <f>IF(ISBLANK(Values!E27),"","variation")</f>
        <v>variation</v>
      </c>
      <c r="AA28" s="1" t="str">
        <f>IF(ISBLANK(Values!E27),"",Values!$B$20)</f>
        <v>PartialUpdate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34" t="str">
        <f>IF(ISBLANK(Values!E27),"",IF(Values!I27,Values!$B$23,Values!$B$33))</f>
        <v>👉 LAYOUT - {flag} {language} BEZ podświetlenia.</v>
      </c>
      <c r="AJ28" s="3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Hiszpański podświetlany.</v>
      </c>
      <c r="AM28" s="1" t="str">
        <f>SUBSTITUTE(IF(ISBLANK(Values!E27),"",Values!$B$27),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28" s="1"/>
      <c r="AO28" s="1"/>
      <c r="AP28" s="1"/>
      <c r="AQ28" s="1"/>
      <c r="AR28" s="1"/>
      <c r="AS28" s="1"/>
      <c r="AT28" s="27" t="str">
        <f>IF(ISBLANK(Values!E27),"",Values!H27)</f>
        <v>Hiszpański</v>
      </c>
      <c r="AU28" s="1"/>
      <c r="AV28" s="1" t="str">
        <f>IF(ISBLANK(Values!E27),"",IF(Values!J27,"Backlit", "Non-Backlit"))</f>
        <v>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f>IF(IF(ISBLANK(Values!E27),"",IF(Values!J27, Values!$B$4, Values!$B$5))=0,"",IF(ISBLANK(Values!E27),"",IF(Values!J27, Values!$B$4, Values!$B$5)))</f>
        <v>52.95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c r="GK28" s="61">
        <f>K28</f>
        <v>52.95</v>
      </c>
    </row>
    <row r="29" spans="1:193" s="35" customFormat="1" ht="16" x14ac:dyDescent="0.2">
      <c r="A29" s="1" t="str">
        <f>IF(ISBLANK(Values!E28),"",IF(Values!$B$37="EU","computercomponent","computer"))</f>
        <v>computercomponent</v>
      </c>
      <c r="B29" s="33" t="str">
        <f>IF(ISBLANK(Values!E28),"",Values!F28)</f>
        <v>Lenovo T530 BL - UK V2</v>
      </c>
      <c r="C29" s="29" t="str">
        <f>IF(ISBLANK(Values!E28),"","TellusRem")</f>
        <v>TellusRem</v>
      </c>
      <c r="D29" s="28">
        <f>IF(ISBLANK(Values!E28),"",Values!E28)</f>
        <v>5714401430339</v>
      </c>
      <c r="E29" s="1" t="str">
        <f>IF(ISBLANK(Values!E28),"","EAN")</f>
        <v>EAN</v>
      </c>
      <c r="F29" s="27" t="str">
        <f>IF(ISBLANK(Values!E28),"",IF(Values!J28, SUBSTITUTE(Values!$B$1, "{language}", Values!H28) &amp; " " &amp;Values!$B$3, SUBSTITUTE(Values!$B$2, "{language}", Values!$H28) &amp; " " &amp;Values!$B$3))</f>
        <v>wymiana podświetlanej klawiatury Wielka Brytania dla Lenovo Thinkpad T430 T430i T430s T430si T430U T530 T530i T530S W530 X13X X230 X230i X230it X230T</v>
      </c>
      <c r="G29" s="29" t="str">
        <f>IF(ISBLANK(Values!E28),"",IF(Values!$B$20="PartialUpdate","","TellusRem"))</f>
        <v/>
      </c>
      <c r="H29" s="1" t="str">
        <f>IF(ISBLANK(Values!E28),"",Values!$B$16)</f>
        <v>computer-keyboards</v>
      </c>
      <c r="I29" s="1" t="str">
        <f>IF(ISBLANK(Values!E28),"","4730574031")</f>
        <v>4730574031</v>
      </c>
      <c r="J29" s="31" t="str">
        <f>IF(ISBLANK(Values!E28),"",Values!F28 )</f>
        <v>Lenovo T530 BL - UK V2</v>
      </c>
      <c r="K29" s="27">
        <f>IF(IF(ISBLANK(Values!E28),"",IF(Values!J28, Values!$B$4, Values!$B$5))=0,"",IF(ISBLANK(Values!E28),"",IF(Values!J28, Values!$B$4, Values!$B$5)))</f>
        <v>52.95</v>
      </c>
      <c r="L29" s="27" t="str">
        <f>IF(ISBLANK(Values!E28),"",IF($CO29="DEFAULT", Values!$B$18, ""))</f>
        <v/>
      </c>
      <c r="M29" s="27" t="str">
        <f>IF(ISBLANK(Values!E28),"",Values!$M28)</f>
        <v>https://raw.githubusercontent.com/PatrickVibild/TellusAmazonPictures/master/pictures/Lenovo/T530/BL/UK/1.jpg</v>
      </c>
      <c r="N29" s="27" t="str">
        <f>IF(ISBLANK(Values!$F28),"",Values!N28)</f>
        <v>https://raw.githubusercontent.com/PatrickVibild/TellusAmazonPictures/master/pictures/Lenovo/T530/BL/UK/2.jpg</v>
      </c>
      <c r="O29" s="27" t="str">
        <f>IF(ISBLANK(Values!$F28),"",Values!O28)</f>
        <v>https://raw.githubusercontent.com/PatrickVibild/TellusAmazonPictures/master/pictures/Lenovo/T530/BL/UK/3.jpg</v>
      </c>
      <c r="P29" s="27" t="str">
        <f>IF(ISBLANK(Values!$F28),"",Values!P28)</f>
        <v>https://raw.githubusercontent.com/PatrickVibild/TellusAmazonPictures/master/pictures/Lenovo/T530/BL/UK/4.jpg</v>
      </c>
      <c r="Q29" s="27" t="str">
        <f>IF(ISBLANK(Values!$F28),"",Values!Q28)</f>
        <v>https://raw.githubusercontent.com/PatrickVibild/TellusAmazonPictures/master/pictures/Lenovo/T530/BL/UK/5.jpg</v>
      </c>
      <c r="R29" s="27" t="str">
        <f>IF(ISBLANK(Values!$F28),"",Values!R28)</f>
        <v>https://raw.githubusercontent.com/PatrickVibild/TellusAmazonPictures/master/pictures/Lenovo/T530/BL/UK/6.jpg</v>
      </c>
      <c r="S29" s="27" t="str">
        <f>IF(ISBLANK(Values!$F28),"",Values!S28)</f>
        <v>https://raw.githubusercontent.com/PatrickVibild/TellusAmazonPictures/master/pictures/Lenovo/T530/BL/UK/7.jpg</v>
      </c>
      <c r="T29" s="27" t="str">
        <f>IF(ISBLANK(Values!$F28),"",Values!T28)</f>
        <v>https://raw.githubusercontent.com/PatrickVibild/TellusAmazonPictures/master/pictures/Lenovo/T530/BL/UK/8.jpg</v>
      </c>
      <c r="U29" s="27" t="str">
        <f>IF(ISBLANK(Values!$F28),"",Values!U28)</f>
        <v>https://raw.githubusercontent.com/PatrickVibild/TellusAmazonPictures/master/pictures/Lenovo/T530/BL/UK/9.jpg</v>
      </c>
      <c r="V29" s="1"/>
      <c r="W29" s="29" t="str">
        <f>IF(ISBLANK(Values!E28),"","Child")</f>
        <v>Child</v>
      </c>
      <c r="X29" s="29" t="str">
        <f>IF(ISBLANK(Values!E28),"",Values!$B$13)</f>
        <v>Lenovo T530 Parent</v>
      </c>
      <c r="Y29" s="31" t="str">
        <f>IF(ISBLANK(Values!E28),"","Size-Color")</f>
        <v>Size-Color</v>
      </c>
      <c r="Z29" s="29" t="str">
        <f>IF(ISBLANK(Values!E28),"","variation")</f>
        <v>variation</v>
      </c>
      <c r="AA29" s="1" t="str">
        <f>IF(ISBLANK(Values!E28),"",Values!$B$20)</f>
        <v>PartialUpdate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34" t="str">
        <f>IF(ISBLANK(Values!E28),"",IF(Values!I28,Values!$B$23,Values!$B$33))</f>
        <v>👉 LAYOUT - {flag} {language} BEZ podświetlenia.</v>
      </c>
      <c r="AJ29" s="3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Wielka Brytania podświetlany.</v>
      </c>
      <c r="AM29" s="1" t="str">
        <f>SUBSTITUTE(IF(ISBLANK(Values!E28),"",Values!$B$27),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29" s="1"/>
      <c r="AO29" s="1"/>
      <c r="AP29" s="1"/>
      <c r="AQ29" s="1"/>
      <c r="AR29" s="1"/>
      <c r="AS29" s="1"/>
      <c r="AT29" s="27" t="str">
        <f>IF(ISBLANK(Values!E28),"",Values!H28)</f>
        <v>Wielka Brytania</v>
      </c>
      <c r="AU29" s="1"/>
      <c r="AV29" s="1" t="str">
        <f>IF(ISBLANK(Values!E28),"",IF(Values!J28,"Backlit", "Non-Backlit"))</f>
        <v>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f>IF(IF(ISBLANK(Values!E28),"",IF(Values!J28, Values!$B$4, Values!$B$5))=0,"",IF(ISBLANK(Values!E28),"",IF(Values!J28, Values!$B$4, Values!$B$5)))</f>
        <v>52.95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c r="GK29" s="61">
        <f>K29</f>
        <v>52.95</v>
      </c>
    </row>
    <row r="30" spans="1:193" s="35" customFormat="1" ht="16" x14ac:dyDescent="0.2">
      <c r="A30" s="1" t="str">
        <f>IF(ISBLANK(Values!E29),"",IF(Values!$B$37="EU","computercomponent","computer"))</f>
        <v>computercomponent</v>
      </c>
      <c r="B30" s="33" t="str">
        <f>IF(ISBLANK(Values!E29),"",Values!F29)</f>
        <v>Lenovo T530 BL - NOR V2</v>
      </c>
      <c r="C30" s="29" t="str">
        <f>IF(ISBLANK(Values!E29),"","TellusRem")</f>
        <v>TellusRem</v>
      </c>
      <c r="D30" s="28">
        <f>IF(ISBLANK(Values!E29),"",Values!E29)</f>
        <v>5714401430322</v>
      </c>
      <c r="E30" s="1" t="str">
        <f>IF(ISBLANK(Values!E29),"","EAN")</f>
        <v>EAN</v>
      </c>
      <c r="F30" s="27" t="str">
        <f>IF(ISBLANK(Values!E29),"",IF(Values!J29, SUBSTITUTE(Values!$B$1, "{language}", Values!H29) &amp; " " &amp;Values!$B$3, SUBSTITUTE(Values!$B$2, "{language}", Values!$H29) &amp; " " &amp;Values!$B$3))</f>
        <v>wymiana podświetlanej klawiatury Skandynawski – nordycki dla Lenovo Thinkpad T430 T430i T430s T430si T430U T530 T530i T530S W530 X13X X230 X230i X230it X230T</v>
      </c>
      <c r="G30" s="29" t="str">
        <f>IF(ISBLANK(Values!E29),"",IF(Values!$B$20="PartialUpdate","","TellusRem"))</f>
        <v/>
      </c>
      <c r="H30" s="1" t="str">
        <f>IF(ISBLANK(Values!E29),"",Values!$B$16)</f>
        <v>computer-keyboards</v>
      </c>
      <c r="I30" s="1" t="str">
        <f>IF(ISBLANK(Values!E29),"","4730574031")</f>
        <v>4730574031</v>
      </c>
      <c r="J30" s="31" t="str">
        <f>IF(ISBLANK(Values!E29),"",Values!F29 )</f>
        <v>Lenovo T530 BL - NOR V2</v>
      </c>
      <c r="K30" s="27">
        <f>IF(IF(ISBLANK(Values!E29),"",IF(Values!J29, Values!$B$4, Values!$B$5))=0,"",IF(ISBLANK(Values!E29),"",IF(Values!J29, Values!$B$4, Values!$B$5)))</f>
        <v>52.95</v>
      </c>
      <c r="L30" s="27" t="str">
        <f>IF(ISBLANK(Values!E29),"",IF($CO30="DEFAULT", Values!$B$18, ""))</f>
        <v/>
      </c>
      <c r="M30" s="27" t="str">
        <f>IF(ISBLANK(Values!E29),"",Values!$M29)</f>
        <v>https://raw.githubusercontent.com/PatrickVibild/TellusAmazonPictures/master/pictures/Lenovo/T530/BL/NOR/1.jpg</v>
      </c>
      <c r="N30" s="27" t="str">
        <f>IF(ISBLANK(Values!$F29),"",Values!N29)</f>
        <v>https://raw.githubusercontent.com/PatrickVibild/TellusAmazonPictures/master/pictures/Lenovo/T530/BL/NOR/2.jpg</v>
      </c>
      <c r="O30" s="27" t="str">
        <f>IF(ISBLANK(Values!$F29),"",Values!O29)</f>
        <v>https://raw.githubusercontent.com/PatrickVibild/TellusAmazonPictures/master/pictures/Lenovo/T530/BL/NOR/3.jpg</v>
      </c>
      <c r="P30" s="27" t="str">
        <f>IF(ISBLANK(Values!$F29),"",Values!P29)</f>
        <v>https://raw.githubusercontent.com/PatrickVibild/TellusAmazonPictures/master/pictures/Lenovo/T530/BL/NOR/4.jpg</v>
      </c>
      <c r="Q30" s="27" t="str">
        <f>IF(ISBLANK(Values!$F29),"",Values!Q29)</f>
        <v>https://raw.githubusercontent.com/PatrickVibild/TellusAmazonPictures/master/pictures/Lenovo/T530/BL/NOR/5.jpg</v>
      </c>
      <c r="R30" s="27" t="str">
        <f>IF(ISBLANK(Values!$F29),"",Values!R29)</f>
        <v>https://raw.githubusercontent.com/PatrickVibild/TellusAmazonPictures/master/pictures/Lenovo/T530/BL/NOR/6.jpg</v>
      </c>
      <c r="S30" s="27" t="str">
        <f>IF(ISBLANK(Values!$F29),"",Values!S29)</f>
        <v>https://raw.githubusercontent.com/PatrickVibild/TellusAmazonPictures/master/pictures/Lenovo/T530/BL/NOR/7.jpg</v>
      </c>
      <c r="T30" s="27" t="str">
        <f>IF(ISBLANK(Values!$F29),"",Values!T29)</f>
        <v>https://raw.githubusercontent.com/PatrickVibild/TellusAmazonPictures/master/pictures/Lenovo/T530/BL/NOR/8.jpg</v>
      </c>
      <c r="U30" s="27" t="str">
        <f>IF(ISBLANK(Values!$F29),"",Values!U29)</f>
        <v>https://raw.githubusercontent.com/PatrickVibild/TellusAmazonPictures/master/pictures/Lenovo/T530/BL/NOR/9.jpg</v>
      </c>
      <c r="V30" s="1"/>
      <c r="W30" s="29" t="str">
        <f>IF(ISBLANK(Values!E29),"","Child")</f>
        <v>Child</v>
      </c>
      <c r="X30" s="29" t="str">
        <f>IF(ISBLANK(Values!E29),"",Values!$B$13)</f>
        <v>Lenovo T530 Parent</v>
      </c>
      <c r="Y30" s="31" t="str">
        <f>IF(ISBLANK(Values!E29),"","Size-Color")</f>
        <v>Size-Color</v>
      </c>
      <c r="Z30" s="29" t="str">
        <f>IF(ISBLANK(Values!E29),"","variation")</f>
        <v>variation</v>
      </c>
      <c r="AA30" s="1" t="str">
        <f>IF(ISBLANK(Values!E29),"",Values!$B$20)</f>
        <v>PartialUpdate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34" t="str">
        <f>IF(ISBLANK(Values!E29),"",IF(Values!I29,Values!$B$23,Values!$B$33))</f>
        <v>👉 LAYOUT - {flag} {language} BEZ podświetlenia.</v>
      </c>
      <c r="AJ30" s="3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Skandynawski – nordycki podświetlany.</v>
      </c>
      <c r="AM30" s="1" t="str">
        <f>SUBSTITUTE(IF(ISBLANK(Values!E29),"",Values!$B$27),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0" s="1"/>
      <c r="AO30" s="1"/>
      <c r="AP30" s="1"/>
      <c r="AQ30" s="1"/>
      <c r="AR30" s="1"/>
      <c r="AS30" s="1"/>
      <c r="AT30" s="27" t="str">
        <f>IF(ISBLANK(Values!E29),"",Values!H29)</f>
        <v>Skandynawski – nordycki</v>
      </c>
      <c r="AU30" s="1"/>
      <c r="AV30" s="1" t="str">
        <f>IF(ISBLANK(Values!E29),"",IF(Values!J29,"Backlit", "Non-Backlit"))</f>
        <v>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7">
        <f>IF(IF(ISBLANK(Values!E29),"",IF(Values!J29, Values!$B$4, Values!$B$5))=0,"",IF(ISBLANK(Values!E29),"",IF(Values!J29, Values!$B$4, Values!$B$5)))</f>
        <v>52.95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c r="GK30" s="61">
        <f>K30</f>
        <v>52.95</v>
      </c>
    </row>
    <row r="31" spans="1:193" s="35" customFormat="1" ht="16" x14ac:dyDescent="0.2">
      <c r="A31" s="1" t="str">
        <f>IF(ISBLANK(Values!E30),"",IF(Values!$B$37="EU","computercomponent","computer"))</f>
        <v>computercomponent</v>
      </c>
      <c r="B31" s="33" t="str">
        <f>IF(ISBLANK(Values!E30),"",Values!F30)</f>
        <v>Lenovo T530 - BE</v>
      </c>
      <c r="C31" s="29" t="str">
        <f>IF(ISBLANK(Values!E30),"","TellusRem")</f>
        <v>TellusRem</v>
      </c>
      <c r="D31" s="28">
        <f>IF(ISBLANK(Values!E30),"",Values!E30)</f>
        <v>5714401430070</v>
      </c>
      <c r="E31" s="1" t="str">
        <f>IF(ISBLANK(Values!E30),"","EAN")</f>
        <v>EAN</v>
      </c>
      <c r="F31" s="27" t="str">
        <f>IF(ISBLANK(Values!E30),"",IF(Values!J30, SUBSTITUTE(Values!$B$1, "{language}", Values!H30) &amp; " " &amp;Values!$B$3, SUBSTITUTE(Values!$B$2, "{language}", Values!$H30) &amp; " " &amp;Values!$B$3))</f>
        <v>wymiana podświetlanej klawiatury Belgijski dla Lenovo Thinkpad T430 T430i T430s T430si T430U T530 T530i T530S W530 X13X X230 X230i X230it X230T</v>
      </c>
      <c r="G31" s="29" t="str">
        <f>IF(ISBLANK(Values!E30),"",IF(Values!$B$20="PartialUpdate","","TellusRem"))</f>
        <v/>
      </c>
      <c r="H31" s="1" t="str">
        <f>IF(ISBLANK(Values!E30),"",Values!$B$16)</f>
        <v>computer-keyboards</v>
      </c>
      <c r="I31" s="1" t="str">
        <f>IF(ISBLANK(Values!E30),"","4730574031")</f>
        <v>4730574031</v>
      </c>
      <c r="J31" s="31" t="str">
        <f>IF(ISBLANK(Values!E30),"",Values!F30 )</f>
        <v>Lenovo T530 - BE</v>
      </c>
      <c r="K31" s="27">
        <f>IF(IF(ISBLANK(Values!E30),"",IF(Values!J30, Values!$B$4, Values!$B$5))=0,"",IF(ISBLANK(Values!E30),"",IF(Values!J30, Values!$B$4, Values!$B$5)))</f>
        <v>52.95</v>
      </c>
      <c r="L31" s="27">
        <f>IF(ISBLANK(Values!E30),"",IF($CO31="DEFAULT", Values!$B$18, ""))</f>
        <v>5</v>
      </c>
      <c r="M31" s="27" t="str">
        <f>IF(ISBLANK(Values!E30),"",Values!$M30)</f>
        <v>https://download.lenovo.com/Images/Parts/04X1359/04X1359_A.jpg</v>
      </c>
      <c r="N31" s="27" t="str">
        <f>IF(ISBLANK(Values!$F30),"",Values!N30)</f>
        <v>https://download.lenovo.com/Images/Parts/04X1359/04X1359_B.jpg</v>
      </c>
      <c r="O31" s="27" t="str">
        <f>IF(ISBLANK(Values!$F30),"",Values!O30)</f>
        <v>https://download.lenovo.com/Images/Parts/04X1359/04X1359_details.jpg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T530 Parent</v>
      </c>
      <c r="Y31" s="31" t="str">
        <f>IF(ISBLANK(Values!E30),"","Size-Color")</f>
        <v>Size-Color</v>
      </c>
      <c r="Z31" s="29" t="str">
        <f>IF(ISBLANK(Values!E30),"","variation")</f>
        <v>variation</v>
      </c>
      <c r="AA31" s="1" t="str">
        <f>IF(ISBLANK(Values!E30),"",Values!$B$20)</f>
        <v>PartialUpdate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34" t="str">
        <f>IF(ISBLANK(Values!E30),"",IF(Values!I30,Values!$B$23,Values!$B$33))</f>
        <v>👉 LAYOUT - {flag} {language} BEZ podświetlenia.</v>
      </c>
      <c r="AJ31" s="3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Belgijski podświetlany.</v>
      </c>
      <c r="AM31" s="1" t="str">
        <f>SUBSTITUTE(IF(ISBLANK(Values!E30),"",Values!$B$27),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1" s="1"/>
      <c r="AO31" s="1"/>
      <c r="AP31" s="1"/>
      <c r="AQ31" s="1"/>
      <c r="AR31" s="1"/>
      <c r="AS31" s="1"/>
      <c r="AT31" s="27" t="str">
        <f>IF(ISBLANK(Values!E30),"",Values!H30)</f>
        <v>Belgijski</v>
      </c>
      <c r="AU31" s="1"/>
      <c r="AV31" s="1" t="str">
        <f>IF(ISBLANK(Values!E30),"",IF(Values!J30,"Backlit", "Non-Backlit"))</f>
        <v>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f>IF(IF(ISBLANK(Values!E30),"",IF(Values!J30, Values!$B$4, Values!$B$5))=0,"",IF(ISBLANK(Values!E30),"",IF(Values!J30, Values!$B$4, Values!$B$5)))</f>
        <v>52.95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c r="GK31" s="61">
        <f>K31</f>
        <v>52.95</v>
      </c>
    </row>
    <row r="32" spans="1:193" s="35" customFormat="1" ht="16" x14ac:dyDescent="0.2">
      <c r="A32" s="1" t="str">
        <f>IF(ISBLANK(Values!E31),"",IF(Values!$B$37="EU","computercomponent","computer"))</f>
        <v>computercomponent</v>
      </c>
      <c r="B32" s="33" t="str">
        <f>IF(ISBLANK(Values!E31),"",Values!F31)</f>
        <v>Lenovo T530 BL - BG</v>
      </c>
      <c r="C32" s="29" t="str">
        <f>IF(ISBLANK(Values!E31),"","TellusRem")</f>
        <v>TellusRem</v>
      </c>
      <c r="D32" s="28">
        <f>IF(ISBLANK(Values!E31),"",Values!E31)</f>
        <v>5714401430087</v>
      </c>
      <c r="E32" s="1" t="str">
        <f>IF(ISBLANK(Values!E31),"","EAN")</f>
        <v>EAN</v>
      </c>
      <c r="F32" s="27" t="str">
        <f>IF(ISBLANK(Values!E31),"",IF(Values!J31, SUBSTITUTE(Values!$B$1, "{language}", Values!H31) &amp; " " &amp;Values!$B$3, SUBSTITUTE(Values!$B$2, "{language}", Values!$H31) &amp; " " &amp;Values!$B$3))</f>
        <v>wymiana podświetlanej klawiatury Bułgarski dla Lenovo Thinkpad T430 T430i T430s T430si T430U T530 T530i T530S W530 X13X X230 X230i X230it X230T</v>
      </c>
      <c r="G32" s="29" t="str">
        <f>IF(ISBLANK(Values!E31),"",IF(Values!$B$20="PartialUpdate","","TellusRem"))</f>
        <v/>
      </c>
      <c r="H32" s="1" t="str">
        <f>IF(ISBLANK(Values!E31),"",Values!$B$16)</f>
        <v>computer-keyboards</v>
      </c>
      <c r="I32" s="1" t="str">
        <f>IF(ISBLANK(Values!E31),"","4730574031")</f>
        <v>4730574031</v>
      </c>
      <c r="J32" s="31" t="str">
        <f>IF(ISBLANK(Values!E31),"",Values!F31 )</f>
        <v>Lenovo T530 BL - BG</v>
      </c>
      <c r="K32" s="27">
        <f>IF(IF(ISBLANK(Values!E31),"",IF(Values!J31, Values!$B$4, Values!$B$5))=0,"",IF(ISBLANK(Values!E31),"",IF(Values!J31, Values!$B$4, Values!$B$5)))</f>
        <v>52.95</v>
      </c>
      <c r="L32" s="27">
        <f>IF(ISBLANK(Values!E31),"",IF($CO32="DEFAULT", Values!$B$18, ""))</f>
        <v>5</v>
      </c>
      <c r="M32" s="27" t="str">
        <f>IF(ISBLANK(Values!E31),"",Values!$M31)</f>
        <v>https://download.lenovo.com/Images/Parts/04X1360/04X1360_A.jpg</v>
      </c>
      <c r="N32" s="27" t="str">
        <f>IF(ISBLANK(Values!$F31),"",Values!N31)</f>
        <v>https://download.lenovo.com/Images/Parts/04X1360/04X1360_B.jpg</v>
      </c>
      <c r="O32" s="27" t="str">
        <f>IF(ISBLANK(Values!$F31),"",Values!O31)</f>
        <v>https://download.lenovo.com/Images/Parts/04X1360/04X1360_details.jpg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T530 Parent</v>
      </c>
      <c r="Y32" s="31" t="str">
        <f>IF(ISBLANK(Values!E31),"","Size-Color")</f>
        <v>Size-Color</v>
      </c>
      <c r="Z32" s="29" t="str">
        <f>IF(ISBLANK(Values!E31),"","variation")</f>
        <v>variation</v>
      </c>
      <c r="AA32" s="1" t="str">
        <f>IF(ISBLANK(Values!E31),"",Values!$B$20)</f>
        <v>PartialUpdate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34" t="str">
        <f>IF(ISBLANK(Values!E31),"",IF(Values!I31,Values!$B$23,Values!$B$33))</f>
        <v>👉 LAYOUT - {flag} {language} BEZ podświetlenia.</v>
      </c>
      <c r="AJ32" s="3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Bułgarski podświetlany.</v>
      </c>
      <c r="AM32" s="1" t="str">
        <f>SUBSTITUTE(IF(ISBLANK(Values!E31),"",Values!$B$27),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2" s="1"/>
      <c r="AO32" s="1"/>
      <c r="AP32" s="1"/>
      <c r="AQ32" s="1"/>
      <c r="AR32" s="1"/>
      <c r="AS32" s="1"/>
      <c r="AT32" s="27" t="str">
        <f>IF(ISBLANK(Values!E31),"",Values!H31)</f>
        <v>Bułgarski</v>
      </c>
      <c r="AU32" s="1"/>
      <c r="AV32" s="1" t="str">
        <f>IF(ISBLANK(Values!E31),"",IF(Values!J31,"Backlit", "Non-Backlit"))</f>
        <v>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f>IF(IF(ISBLANK(Values!E31),"",IF(Values!J31, Values!$B$4, Values!$B$5))=0,"",IF(ISBLANK(Values!E31),"",IF(Values!J31, Values!$B$4, Values!$B$5)))</f>
        <v>52.95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c r="GK32" s="61">
        <f>K32</f>
        <v>52.95</v>
      </c>
    </row>
    <row r="33" spans="1:193" s="35" customFormat="1" ht="16" x14ac:dyDescent="0.2">
      <c r="A33" s="1" t="str">
        <f>IF(ISBLANK(Values!E32),"",IF(Values!$B$37="EU","computercomponent","computer"))</f>
        <v>computercomponent</v>
      </c>
      <c r="B33" s="33" t="str">
        <f>IF(ISBLANK(Values!E32),"",Values!F32)</f>
        <v>Lenovo T530 BL - CZ</v>
      </c>
      <c r="C33" s="29" t="str">
        <f>IF(ISBLANK(Values!E32),"","TellusRem")</f>
        <v>TellusRem</v>
      </c>
      <c r="D33" s="28">
        <f>IF(ISBLANK(Values!E32),"",Values!E32)</f>
        <v>5714401430094</v>
      </c>
      <c r="E33" s="1" t="str">
        <f>IF(ISBLANK(Values!E32),"","EAN")</f>
        <v>EAN</v>
      </c>
      <c r="F33" s="27" t="str">
        <f>IF(ISBLANK(Values!E32),"",IF(Values!J32, SUBSTITUTE(Values!$B$1, "{language}", Values!H32) &amp; " " &amp;Values!$B$3, SUBSTITUTE(Values!$B$2, "{language}", Values!$H32) &amp; " " &amp;Values!$B$3))</f>
        <v>wymiana podświetlanej klawiatury Czech dla Lenovo Thinkpad T430 T430i T430s T430si T430U T530 T530i T530S W530 X13X X230 X230i X230it X230T</v>
      </c>
      <c r="G33" s="29" t="str">
        <f>IF(ISBLANK(Values!E32),"",IF(Values!$B$20="PartialUpdate","","TellusRem"))</f>
        <v/>
      </c>
      <c r="H33" s="1" t="str">
        <f>IF(ISBLANK(Values!E32),"",Values!$B$16)</f>
        <v>computer-keyboards</v>
      </c>
      <c r="I33" s="1" t="str">
        <f>IF(ISBLANK(Values!E32),"","4730574031")</f>
        <v>4730574031</v>
      </c>
      <c r="J33" s="31" t="str">
        <f>IF(ISBLANK(Values!E32),"",Values!F32 )</f>
        <v>Lenovo T530 BL - CZ</v>
      </c>
      <c r="K33" s="27">
        <f>IF(IF(ISBLANK(Values!E32),"",IF(Values!J32, Values!$B$4, Values!$B$5))=0,"",IF(ISBLANK(Values!E32),"",IF(Values!J32, Values!$B$4, Values!$B$5)))</f>
        <v>52.95</v>
      </c>
      <c r="L33" s="27">
        <f>IF(ISBLANK(Values!E32),"",IF($CO33="DEFAULT", Values!$B$18, ""))</f>
        <v>5</v>
      </c>
      <c r="M33" s="27" t="str">
        <f>IF(ISBLANK(Values!E32),"",Values!$M32)</f>
        <v>https://download.lenovo.com/Images/Parts/04X1361/04X1361_A.jpg</v>
      </c>
      <c r="N33" s="27" t="str">
        <f>IF(ISBLANK(Values!$F32),"",Values!N32)</f>
        <v>https://download.lenovo.com/Images/Parts/04X1361/04X1361_B.jpg</v>
      </c>
      <c r="O33" s="27" t="str">
        <f>IF(ISBLANK(Values!$F32),"",Values!O32)</f>
        <v>https://download.lenovo.com/Images/Parts/04X1361/04X1361_details.jpg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T530 Parent</v>
      </c>
      <c r="Y33" s="31" t="str">
        <f>IF(ISBLANK(Values!E32),"","Size-Color")</f>
        <v>Size-Color</v>
      </c>
      <c r="Z33" s="29" t="str">
        <f>IF(ISBLANK(Values!E32),"","variation")</f>
        <v>variation</v>
      </c>
      <c r="AA33" s="1" t="str">
        <f>IF(ISBLANK(Values!E32),"",Values!$B$20)</f>
        <v>PartialUpdate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34" t="str">
        <f>IF(ISBLANK(Values!E32),"",IF(Values!I32,Values!$B$23,Values!$B$33))</f>
        <v>👉 LAYOUT - {flag} {language} BEZ podświetlenia.</v>
      </c>
      <c r="AJ33" s="3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Czech podświetlany.</v>
      </c>
      <c r="AM33" s="1" t="str">
        <f>SUBSTITUTE(IF(ISBLANK(Values!E32),"",Values!$B$27),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3" s="1"/>
      <c r="AO33" s="1"/>
      <c r="AP33" s="1"/>
      <c r="AQ33" s="1"/>
      <c r="AR33" s="1"/>
      <c r="AS33" s="1"/>
      <c r="AT33" s="27" t="str">
        <f>IF(ISBLANK(Values!E32),"",Values!H32)</f>
        <v>Czech</v>
      </c>
      <c r="AU33" s="1"/>
      <c r="AV33" s="1" t="str">
        <f>IF(ISBLANK(Values!E32),"",IF(Values!J32,"Backlit", "Non-Backlit"))</f>
        <v>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f>IF(IF(ISBLANK(Values!E32),"",IF(Values!J32, Values!$B$4, Values!$B$5))=0,"",IF(ISBLANK(Values!E32),"",IF(Values!J32, Values!$B$4, Values!$B$5)))</f>
        <v>52.95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c r="GK33" s="61">
        <f>K33</f>
        <v>52.95</v>
      </c>
    </row>
    <row r="34" spans="1:193" s="35" customFormat="1" ht="16" x14ac:dyDescent="0.2">
      <c r="A34" s="1" t="str">
        <f>IF(ISBLANK(Values!E33),"",IF(Values!$B$37="EU","computercomponent","computer"))</f>
        <v>computercomponent</v>
      </c>
      <c r="B34" s="33" t="str">
        <f>IF(ISBLANK(Values!E33),"",Values!F33)</f>
        <v>Lenovo T530 BL - DK</v>
      </c>
      <c r="C34" s="29" t="str">
        <f>IF(ISBLANK(Values!E33),"","TellusRem")</f>
        <v>TellusRem</v>
      </c>
      <c r="D34" s="28">
        <f>IF(ISBLANK(Values!E33),"",Values!E33)</f>
        <v>5714401430100</v>
      </c>
      <c r="E34" s="1" t="str">
        <f>IF(ISBLANK(Values!E33),"","EAN")</f>
        <v>EAN</v>
      </c>
      <c r="F34" s="27" t="str">
        <f>IF(ISBLANK(Values!E33),"",IF(Values!J33, SUBSTITUTE(Values!$B$1, "{language}", Values!H33) &amp; " " &amp;Values!$B$3, SUBSTITUTE(Values!$B$2, "{language}", Values!$H33) &amp; " " &amp;Values!$B$3))</f>
        <v>wymiana podświetlanej klawiatury Duński dla Lenovo Thinkpad T430 T430i T430s T430si T430U T530 T530i T530S W530 X13X X230 X230i X230it X230T</v>
      </c>
      <c r="G34" s="29" t="str">
        <f>IF(ISBLANK(Values!E33),"",IF(Values!$B$20="PartialUpdate","","TellusRem"))</f>
        <v/>
      </c>
      <c r="H34" s="1" t="str">
        <f>IF(ISBLANK(Values!E33),"",Values!$B$16)</f>
        <v>computer-keyboards</v>
      </c>
      <c r="I34" s="1" t="str">
        <f>IF(ISBLANK(Values!E33),"","4730574031")</f>
        <v>4730574031</v>
      </c>
      <c r="J34" s="31" t="str">
        <f>IF(ISBLANK(Values!E33),"",Values!F33 )</f>
        <v>Lenovo T530 BL - DK</v>
      </c>
      <c r="K34" s="27">
        <f>IF(IF(ISBLANK(Values!E33),"",IF(Values!J33, Values!$B$4, Values!$B$5))=0,"",IF(ISBLANK(Values!E33),"",IF(Values!J33, Values!$B$4, Values!$B$5)))</f>
        <v>52.95</v>
      </c>
      <c r="L34" s="27">
        <f>IF(ISBLANK(Values!E33),"",IF($CO34="DEFAULT", Values!$B$18, ""))</f>
        <v>5</v>
      </c>
      <c r="M34" s="27" t="str">
        <f>IF(ISBLANK(Values!E33),"",Values!$M33)</f>
        <v>https://download.lenovo.com/Images/Parts/04X1249/04X1249_A.jpg</v>
      </c>
      <c r="N34" s="27" t="str">
        <f>IF(ISBLANK(Values!$F33),"",Values!N33)</f>
        <v>https://download.lenovo.com/Images/Parts/04X1249/04X1249_B.jpg</v>
      </c>
      <c r="O34" s="27" t="str">
        <f>IF(ISBLANK(Values!$F33),"",Values!O33)</f>
        <v>https://download.lenovo.com/Images/Parts/04X1249/04X1249_details.jpg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T530 Parent</v>
      </c>
      <c r="Y34" s="31" t="str">
        <f>IF(ISBLANK(Values!E33),"","Size-Color")</f>
        <v>Size-Color</v>
      </c>
      <c r="Z34" s="29" t="str">
        <f>IF(ISBLANK(Values!E33),"","variation")</f>
        <v>variation</v>
      </c>
      <c r="AA34" s="1" t="str">
        <f>IF(ISBLANK(Values!E33),"",Values!$B$20)</f>
        <v>PartialUpdate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34" t="str">
        <f>IF(ISBLANK(Values!E33),"",IF(Values!I33,Values!$B$23,Values!$B$33))</f>
        <v>👉 LAYOUT - {flag} {language} BEZ podświetlenia.</v>
      </c>
      <c r="AJ34" s="3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Duński podświetlany.</v>
      </c>
      <c r="AM34" s="1" t="str">
        <f>SUBSTITUTE(IF(ISBLANK(Values!E33),"",Values!$B$27),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4" s="1"/>
      <c r="AO34" s="1"/>
      <c r="AP34" s="1"/>
      <c r="AQ34" s="1"/>
      <c r="AR34" s="1"/>
      <c r="AS34" s="1"/>
      <c r="AT34" s="27" t="str">
        <f>IF(ISBLANK(Values!E33),"",Values!H33)</f>
        <v>Duński</v>
      </c>
      <c r="AU34" s="1"/>
      <c r="AV34" s="1" t="str">
        <f>IF(ISBLANK(Values!E33),"",IF(Values!J33,"Backlit", "Non-Backlit"))</f>
        <v>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f>IF(IF(ISBLANK(Values!E33),"",IF(Values!J33, Values!$B$4, Values!$B$5))=0,"",IF(ISBLANK(Values!E33),"",IF(Values!J33, Values!$B$4, Values!$B$5)))</f>
        <v>52.95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c r="GK34" s="61">
        <f>K34</f>
        <v>52.95</v>
      </c>
    </row>
    <row r="35" spans="1:193" s="35" customFormat="1" ht="16" x14ac:dyDescent="0.2">
      <c r="A35" s="1" t="str">
        <f>IF(ISBLANK(Values!E34),"",IF(Values!$B$37="EU","computercomponent","computer"))</f>
        <v>computercomponent</v>
      </c>
      <c r="B35" s="33" t="str">
        <f>IF(ISBLANK(Values!E34),"",Values!F34)</f>
        <v>Lenovo T530 BL - HU</v>
      </c>
      <c r="C35" s="29" t="str">
        <f>IF(ISBLANK(Values!E34),"","TellusRem")</f>
        <v>TellusRem</v>
      </c>
      <c r="D35" s="28">
        <f>IF(ISBLANK(Values!E34),"",Values!E34)</f>
        <v>5714401430117</v>
      </c>
      <c r="E35" s="1" t="str">
        <f>IF(ISBLANK(Values!E34),"","EAN")</f>
        <v>EAN</v>
      </c>
      <c r="F35" s="27" t="str">
        <f>IF(ISBLANK(Values!E34),"",IF(Values!J34, SUBSTITUTE(Values!$B$1, "{language}", Values!H34) &amp; " " &amp;Values!$B$3, SUBSTITUTE(Values!$B$2, "{language}", Values!$H34) &amp; " " &amp;Values!$B$3))</f>
        <v>wymiana podświetlanej klawiatury Język węgierski dla Lenovo Thinkpad T430 T430i T430s T430si T430U T530 T530i T530S W530 X13X X230 X230i X230it X230T</v>
      </c>
      <c r="G35" s="29" t="str">
        <f>IF(ISBLANK(Values!E34),"",IF(Values!$B$20="PartialUpdate","","TellusRem"))</f>
        <v/>
      </c>
      <c r="H35" s="1" t="str">
        <f>IF(ISBLANK(Values!E34),"",Values!$B$16)</f>
        <v>computer-keyboards</v>
      </c>
      <c r="I35" s="1" t="str">
        <f>IF(ISBLANK(Values!E34),"","4730574031")</f>
        <v>4730574031</v>
      </c>
      <c r="J35" s="31" t="str">
        <f>IF(ISBLANK(Values!E34),"",Values!F34 )</f>
        <v>Lenovo T530 BL - HU</v>
      </c>
      <c r="K35" s="27">
        <f>IF(IF(ISBLANK(Values!E34),"",IF(Values!J34, Values!$B$4, Values!$B$5))=0,"",IF(ISBLANK(Values!E34),"",IF(Values!J34, Values!$B$4, Values!$B$5)))</f>
        <v>52.95</v>
      </c>
      <c r="L35" s="27">
        <f>IF(ISBLANK(Values!E34),"",IF($CO35="DEFAULT", Values!$B$18, ""))</f>
        <v>5</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T530 Parent</v>
      </c>
      <c r="Y35" s="31" t="str">
        <f>IF(ISBLANK(Values!E34),"","Size-Color")</f>
        <v>Size-Color</v>
      </c>
      <c r="Z35" s="29" t="str">
        <f>IF(ISBLANK(Values!E34),"","variation")</f>
        <v>variation</v>
      </c>
      <c r="AA35" s="1" t="str">
        <f>IF(ISBLANK(Values!E34),"",Values!$B$20)</f>
        <v>PartialUpdate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34" t="str">
        <f>IF(ISBLANK(Values!E34),"",IF(Values!I34,Values!$B$23,Values!$B$33))</f>
        <v>👉 LAYOUT - {flag} {language} BEZ podświetlenia.</v>
      </c>
      <c r="AJ35" s="3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Język węgierski podświetlany.</v>
      </c>
      <c r="AM35" s="1" t="str">
        <f>SUBSTITUTE(IF(ISBLANK(Values!E34),"",Values!$B$27),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5" s="1"/>
      <c r="AO35" s="1"/>
      <c r="AP35" s="1"/>
      <c r="AQ35" s="1"/>
      <c r="AR35" s="1"/>
      <c r="AS35" s="1"/>
      <c r="AT35" s="27" t="str">
        <f>IF(ISBLANK(Values!E34),"",Values!H34)</f>
        <v>Język węgierski</v>
      </c>
      <c r="AU35" s="1"/>
      <c r="AV35" s="1" t="str">
        <f>IF(ISBLANK(Values!E34),"",IF(Values!J34,"Backlit", "Non-Backlit"))</f>
        <v>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f>IF(IF(ISBLANK(Values!E34),"",IF(Values!J34, Values!$B$4, Values!$B$5))=0,"",IF(ISBLANK(Values!E34),"",IF(Values!J34, Values!$B$4, Values!$B$5)))</f>
        <v>52.95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c r="GK35" s="61">
        <f>K35</f>
        <v>52.95</v>
      </c>
    </row>
    <row r="36" spans="1:193" s="35" customFormat="1" ht="16" x14ac:dyDescent="0.2">
      <c r="A36" s="1" t="str">
        <f>IF(ISBLANK(Values!E35),"",IF(Values!$B$37="EU","computercomponent","computer"))</f>
        <v>computercomponent</v>
      </c>
      <c r="B36" s="33" t="str">
        <f>IF(ISBLANK(Values!E35),"",Values!F35)</f>
        <v>Lenovo T530 BL - NL</v>
      </c>
      <c r="C36" s="29" t="str">
        <f>IF(ISBLANK(Values!E35),"","TellusRem")</f>
        <v>TellusRem</v>
      </c>
      <c r="D36" s="28">
        <f>IF(ISBLANK(Values!E35),"",Values!E35)</f>
        <v>5714401430124</v>
      </c>
      <c r="E36" s="1" t="str">
        <f>IF(ISBLANK(Values!E35),"","EAN")</f>
        <v>EAN</v>
      </c>
      <c r="F36" s="27" t="str">
        <f>IF(ISBLANK(Values!E35),"",IF(Values!J35, SUBSTITUTE(Values!$B$1, "{language}", Values!H35) &amp; " " &amp;Values!$B$3, SUBSTITUTE(Values!$B$2, "{language}", Values!$H35) &amp; " " &amp;Values!$B$3))</f>
        <v>wymiana podświetlanej klawiatury Holenderski dla Lenovo Thinkpad T430 T430i T430s T430si T430U T530 T530i T530S W530 X13X X230 X230i X230it X230T</v>
      </c>
      <c r="G36" s="29" t="str">
        <f>IF(ISBLANK(Values!E35),"",IF(Values!$B$20="PartialUpdate","","TellusRem"))</f>
        <v/>
      </c>
      <c r="H36" s="1" t="str">
        <f>IF(ISBLANK(Values!E35),"",Values!$B$16)</f>
        <v>computer-keyboards</v>
      </c>
      <c r="I36" s="1" t="str">
        <f>IF(ISBLANK(Values!E35),"","4730574031")</f>
        <v>4730574031</v>
      </c>
      <c r="J36" s="31" t="str">
        <f>IF(ISBLANK(Values!E35),"",Values!F35 )</f>
        <v>Lenovo T530 BL - NL</v>
      </c>
      <c r="K36" s="27">
        <f>IF(IF(ISBLANK(Values!E35),"",IF(Values!J35, Values!$B$4, Values!$B$5))=0,"",IF(ISBLANK(Values!E35),"",IF(Values!J35, Values!$B$4, Values!$B$5)))</f>
        <v>52.95</v>
      </c>
      <c r="L36" s="27">
        <f>IF(ISBLANK(Values!E35),"",IF($CO36="DEFAULT", Values!$B$18, ""))</f>
        <v>5</v>
      </c>
      <c r="M36" s="27" t="str">
        <f>IF(ISBLANK(Values!E35),"",Values!$M35)</f>
        <v>https://download.lenovo.com/Images/Parts/04X1259/04X1259_A.jpg</v>
      </c>
      <c r="N36" s="27" t="str">
        <f>IF(ISBLANK(Values!$F35),"",Values!N35)</f>
        <v>https://download.lenovo.com/Images/Parts/04X1259/04X1259_B.jpg</v>
      </c>
      <c r="O36" s="27" t="str">
        <f>IF(ISBLANK(Values!$F35),"",Values!O35)</f>
        <v>https://download.lenovo.com/Images/Parts/04X1259/04X1259_details.jpg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T530 Parent</v>
      </c>
      <c r="Y36" s="31" t="str">
        <f>IF(ISBLANK(Values!E35),"","Size-Color")</f>
        <v>Size-Color</v>
      </c>
      <c r="Z36" s="29" t="str">
        <f>IF(ISBLANK(Values!E35),"","variation")</f>
        <v>variation</v>
      </c>
      <c r="AA36" s="1" t="str">
        <f>IF(ISBLANK(Values!E35),"",Values!$B$20)</f>
        <v>PartialUpdate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34" t="str">
        <f>IF(ISBLANK(Values!E35),"",IF(Values!I35,Values!$B$23,Values!$B$33))</f>
        <v>👉 LAYOUT - {flag} {language} BEZ podświetlenia.</v>
      </c>
      <c r="AJ36" s="3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Holenderski podświetlany.</v>
      </c>
      <c r="AM36" s="1" t="str">
        <f>SUBSTITUTE(IF(ISBLANK(Values!E35),"",Values!$B$27),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6" s="1"/>
      <c r="AO36" s="1"/>
      <c r="AP36" s="1"/>
      <c r="AQ36" s="1"/>
      <c r="AR36" s="1"/>
      <c r="AS36" s="1"/>
      <c r="AT36" s="27" t="str">
        <f>IF(ISBLANK(Values!E35),"",Values!H35)</f>
        <v>Holenderski</v>
      </c>
      <c r="AU36" s="1"/>
      <c r="AV36" s="1" t="str">
        <f>IF(ISBLANK(Values!E35),"",IF(Values!J35,"Backlit", "Non-Backlit"))</f>
        <v>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f>IF(IF(ISBLANK(Values!E35),"",IF(Values!J35, Values!$B$4, Values!$B$5))=0,"",IF(ISBLANK(Values!E35),"",IF(Values!J35, Values!$B$4, Values!$B$5)))</f>
        <v>52.95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c r="GK36" s="61">
        <f>K36</f>
        <v>52.95</v>
      </c>
    </row>
    <row r="37" spans="1:193" s="35" customFormat="1" ht="16" x14ac:dyDescent="0.2">
      <c r="A37" s="1" t="str">
        <f>IF(ISBLANK(Values!E36),"",IF(Values!$B$37="EU","computercomponent","computer"))</f>
        <v>computercomponent</v>
      </c>
      <c r="B37" s="33" t="str">
        <f>IF(ISBLANK(Values!E36),"",Values!F36)</f>
        <v>Lenovo T530 BL - NO</v>
      </c>
      <c r="C37" s="29" t="str">
        <f>IF(ISBLANK(Values!E36),"","TellusRem")</f>
        <v>TellusRem</v>
      </c>
      <c r="D37" s="28">
        <f>IF(ISBLANK(Values!E36),"",Values!E36)</f>
        <v>5714401430131</v>
      </c>
      <c r="E37" s="1" t="str">
        <f>IF(ISBLANK(Values!E36),"","EAN")</f>
        <v>EAN</v>
      </c>
      <c r="F37" s="27" t="str">
        <f>IF(ISBLANK(Values!E36),"",IF(Values!J36, SUBSTITUTE(Values!$B$1, "{language}", Values!H36) &amp; " " &amp;Values!$B$3, SUBSTITUTE(Values!$B$2, "{language}", Values!$H36) &amp; " " &amp;Values!$B$3))</f>
        <v>wymiana podświetlanej klawiatury Norweski dla Lenovo Thinkpad T430 T430i T430s T430si T430U T530 T530i T530S W530 X13X X230 X230i X230it X230T</v>
      </c>
      <c r="G37" s="29" t="str">
        <f>IF(ISBLANK(Values!E36),"",IF(Values!$B$20="PartialUpdate","","TellusRem"))</f>
        <v/>
      </c>
      <c r="H37" s="1" t="str">
        <f>IF(ISBLANK(Values!E36),"",Values!$B$16)</f>
        <v>computer-keyboards</v>
      </c>
      <c r="I37" s="1" t="str">
        <f>IF(ISBLANK(Values!E36),"","4730574031")</f>
        <v>4730574031</v>
      </c>
      <c r="J37" s="31" t="str">
        <f>IF(ISBLANK(Values!E36),"",Values!F36 )</f>
        <v>Lenovo T530 BL - NO</v>
      </c>
      <c r="K37" s="27">
        <f>IF(IF(ISBLANK(Values!E36),"",IF(Values!J36, Values!$B$4, Values!$B$5))=0,"",IF(ISBLANK(Values!E36),"",IF(Values!J36, Values!$B$4, Values!$B$5)))</f>
        <v>52.95</v>
      </c>
      <c r="L37" s="27">
        <f>IF(ISBLANK(Values!E36),"",IF($CO37="DEFAULT", Values!$B$18, ""))</f>
        <v>5</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T530 Parent</v>
      </c>
      <c r="Y37" s="31" t="str">
        <f>IF(ISBLANK(Values!E36),"","Size-Color")</f>
        <v>Size-Color</v>
      </c>
      <c r="Z37" s="29" t="str">
        <f>IF(ISBLANK(Values!E36),"","variation")</f>
        <v>variation</v>
      </c>
      <c r="AA37" s="1" t="str">
        <f>IF(ISBLANK(Values!E36),"",Values!$B$20)</f>
        <v>PartialUpdate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34" t="str">
        <f>IF(ISBLANK(Values!E36),"",IF(Values!I36,Values!$B$23,Values!$B$33))</f>
        <v>👉 LAYOUT - {flag} {language} BEZ podświetlenia.</v>
      </c>
      <c r="AJ37" s="3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Norweski podświetlany.</v>
      </c>
      <c r="AM37" s="1" t="str">
        <f>SUBSTITUTE(IF(ISBLANK(Values!E36),"",Values!$B$27),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7" s="1"/>
      <c r="AO37" s="1"/>
      <c r="AP37" s="1"/>
      <c r="AQ37" s="1"/>
      <c r="AR37" s="1"/>
      <c r="AS37" s="1"/>
      <c r="AT37" s="27" t="str">
        <f>IF(ISBLANK(Values!E36),"",Values!H36)</f>
        <v>Norweski</v>
      </c>
      <c r="AU37" s="1"/>
      <c r="AV37" s="1" t="str">
        <f>IF(ISBLANK(Values!E36),"",IF(Values!J36,"Backlit", "Non-Backlit"))</f>
        <v>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f>IF(IF(ISBLANK(Values!E36),"",IF(Values!J36, Values!$B$4, Values!$B$5))=0,"",IF(ISBLANK(Values!E36),"",IF(Values!J36, Values!$B$4, Values!$B$5)))</f>
        <v>52.95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c r="GK37" s="61">
        <f>K37</f>
        <v>52.95</v>
      </c>
    </row>
    <row r="38" spans="1:193" s="35" customFormat="1" ht="16" x14ac:dyDescent="0.2">
      <c r="A38" s="1" t="str">
        <f>IF(ISBLANK(Values!E37),"",IF(Values!$B$37="EU","computercomponent","computer"))</f>
        <v>computercomponent</v>
      </c>
      <c r="B38" s="33" t="str">
        <f>IF(ISBLANK(Values!E37),"",Values!F37)</f>
        <v>Lenovo T530 BL - PL</v>
      </c>
      <c r="C38" s="29" t="str">
        <f>IF(ISBLANK(Values!E37),"","TellusRem")</f>
        <v>TellusRem</v>
      </c>
      <c r="D38" s="28">
        <f>IF(ISBLANK(Values!E37),"",Values!E37)</f>
        <v>5714401430148</v>
      </c>
      <c r="E38" s="1" t="str">
        <f>IF(ISBLANK(Values!E37),"","EAN")</f>
        <v>EAN</v>
      </c>
      <c r="F38" s="27" t="str">
        <f>IF(ISBLANK(Values!E37),"",IF(Values!J37, SUBSTITUTE(Values!$B$1, "{language}", Values!H37) &amp; " " &amp;Values!$B$3, SUBSTITUTE(Values!$B$2, "{language}", Values!$H37) &amp; " " &amp;Values!$B$3))</f>
        <v>wymiana podświetlanej klawiatury Polski dla Lenovo Thinkpad T430 T430i T430s T430si T430U T530 T530i T530S W530 X13X X230 X230i X230it X230T</v>
      </c>
      <c r="G38" s="29" t="str">
        <f>IF(ISBLANK(Values!E37),"",IF(Values!$B$20="PartialUpdate","","TellusRem"))</f>
        <v/>
      </c>
      <c r="H38" s="1" t="str">
        <f>IF(ISBLANK(Values!E37),"",Values!$B$16)</f>
        <v>computer-keyboards</v>
      </c>
      <c r="I38" s="1" t="str">
        <f>IF(ISBLANK(Values!E37),"","4730574031")</f>
        <v>4730574031</v>
      </c>
      <c r="J38" s="31" t="str">
        <f>IF(ISBLANK(Values!E37),"",Values!F37 )</f>
        <v>Lenovo T530 BL - PL</v>
      </c>
      <c r="K38" s="27">
        <f>IF(IF(ISBLANK(Values!E37),"",IF(Values!J37, Values!$B$4, Values!$B$5))=0,"",IF(ISBLANK(Values!E37),"",IF(Values!J37, Values!$B$4, Values!$B$5)))</f>
        <v>52.95</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T530 Parent</v>
      </c>
      <c r="Y38" s="31" t="str">
        <f>IF(ISBLANK(Values!E37),"","Size-Color")</f>
        <v>Size-Color</v>
      </c>
      <c r="Z38" s="29" t="str">
        <f>IF(ISBLANK(Values!E37),"","variation")</f>
        <v>variation</v>
      </c>
      <c r="AA38" s="1" t="str">
        <f>IF(ISBLANK(Values!E37),"",Values!$B$20)</f>
        <v>PartialUpdate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34" t="str">
        <f>IF(ISBLANK(Values!E37),"",IF(Values!I37,Values!$B$23,Values!$B$33))</f>
        <v>👉 LAYOUT - {flag} {language} BEZ podświetlenia.</v>
      </c>
      <c r="AJ38" s="3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Polski podświetlany.</v>
      </c>
      <c r="AM38" s="1" t="str">
        <f>SUBSTITUTE(IF(ISBLANK(Values!E37),"",Values!$B$27),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8" s="1"/>
      <c r="AO38" s="1"/>
      <c r="AP38" s="1"/>
      <c r="AQ38" s="1"/>
      <c r="AR38" s="1"/>
      <c r="AS38" s="1"/>
      <c r="AT38" s="27" t="str">
        <f>IF(ISBLANK(Values!E37),"",Values!H37)</f>
        <v>Polski</v>
      </c>
      <c r="AU38" s="1"/>
      <c r="AV38" s="1" t="str">
        <f>IF(ISBLANK(Values!E37),"",IF(Values!J37,"Backlit", "Non-Backlit"))</f>
        <v>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f>IF(IF(ISBLANK(Values!E37),"",IF(Values!J37, Values!$B$4, Values!$B$5))=0,"",IF(ISBLANK(Values!E37),"",IF(Values!J37, Values!$B$4, Values!$B$5)))</f>
        <v>52.95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c r="GK38" s="61">
        <f>K38</f>
        <v>52.95</v>
      </c>
    </row>
    <row r="39" spans="1:193" s="35" customFormat="1" ht="16" x14ac:dyDescent="0.2">
      <c r="A39" s="1" t="str">
        <f>IF(ISBLANK(Values!E38),"",IF(Values!$B$37="EU","computercomponent","computer"))</f>
        <v>computercomponent</v>
      </c>
      <c r="B39" s="33" t="str">
        <f>IF(ISBLANK(Values!E38),"",Values!F38)</f>
        <v>Lenovo T530 BL - PT</v>
      </c>
      <c r="C39" s="29" t="str">
        <f>IF(ISBLANK(Values!E38),"","TellusRem")</f>
        <v>TellusRem</v>
      </c>
      <c r="D39" s="28">
        <f>IF(ISBLANK(Values!E38),"",Values!E38)</f>
        <v>5714401430155</v>
      </c>
      <c r="E39" s="1" t="str">
        <f>IF(ISBLANK(Values!E38),"","EAN")</f>
        <v>EAN</v>
      </c>
      <c r="F39" s="27" t="str">
        <f>IF(ISBLANK(Values!E38),"",IF(Values!J38, SUBSTITUTE(Values!$B$1, "{language}", Values!H38) &amp; " " &amp;Values!$B$3, SUBSTITUTE(Values!$B$2, "{language}", Values!$H38) &amp; " " &amp;Values!$B$3))</f>
        <v>wymiana podświetlanej klawiatury Portugalski dla Lenovo Thinkpad T430 T430i T430s T430si T430U T530 T530i T530S W530 X13X X230 X230i X230it X230T</v>
      </c>
      <c r="G39" s="29" t="str">
        <f>IF(ISBLANK(Values!E38),"",IF(Values!$B$20="PartialUpdate","","TellusRem"))</f>
        <v/>
      </c>
      <c r="H39" s="1" t="str">
        <f>IF(ISBLANK(Values!E38),"",Values!$B$16)</f>
        <v>computer-keyboards</v>
      </c>
      <c r="I39" s="1" t="str">
        <f>IF(ISBLANK(Values!E38),"","4730574031")</f>
        <v>4730574031</v>
      </c>
      <c r="J39" s="31" t="str">
        <f>IF(ISBLANK(Values!E38),"",Values!F38 )</f>
        <v>Lenovo T530 BL - PT</v>
      </c>
      <c r="K39" s="27">
        <f>IF(IF(ISBLANK(Values!E38),"",IF(Values!J38, Values!$B$4, Values!$B$5))=0,"",IF(ISBLANK(Values!E38),"",IF(Values!J38, Values!$B$4, Values!$B$5)))</f>
        <v>52.95</v>
      </c>
      <c r="L39" s="27">
        <f>IF(ISBLANK(Values!E38),"",IF($CO39="DEFAULT", Values!$B$18, ""))</f>
        <v>5</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T530 Parent</v>
      </c>
      <c r="Y39" s="31" t="str">
        <f>IF(ISBLANK(Values!E38),"","Size-Color")</f>
        <v>Size-Color</v>
      </c>
      <c r="Z39" s="29" t="str">
        <f>IF(ISBLANK(Values!E38),"","variation")</f>
        <v>variation</v>
      </c>
      <c r="AA39" s="1" t="str">
        <f>IF(ISBLANK(Values!E38),"",Values!$B$20)</f>
        <v>PartialUpdate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34" t="str">
        <f>IF(ISBLANK(Values!E38),"",IF(Values!I38,Values!$B$23,Values!$B$33))</f>
        <v>👉 LAYOUT - {flag} {language} BEZ podświetlenia.</v>
      </c>
      <c r="AJ39" s="3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Portugalski podświetlany.</v>
      </c>
      <c r="AM39" s="1" t="str">
        <f>SUBSTITUTE(IF(ISBLANK(Values!E38),"",Values!$B$27),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39" s="1"/>
      <c r="AO39" s="1"/>
      <c r="AP39" s="1"/>
      <c r="AQ39" s="1"/>
      <c r="AR39" s="1"/>
      <c r="AS39" s="1"/>
      <c r="AT39" s="27" t="str">
        <f>IF(ISBLANK(Values!E38),"",Values!H38)</f>
        <v>Portugalski</v>
      </c>
      <c r="AU39" s="1"/>
      <c r="AV39" s="1" t="str">
        <f>IF(ISBLANK(Values!E38),"",IF(Values!J38,"Backlit", "Non-Backlit"))</f>
        <v>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f>IF(IF(ISBLANK(Values!E38),"",IF(Values!J38, Values!$B$4, Values!$B$5))=0,"",IF(ISBLANK(Values!E38),"",IF(Values!J38, Values!$B$4, Values!$B$5)))</f>
        <v>52.95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c r="GK39" s="61">
        <f>K39</f>
        <v>52.95</v>
      </c>
    </row>
    <row r="40" spans="1:193" s="35" customFormat="1" ht="16" x14ac:dyDescent="0.2">
      <c r="A40" s="1" t="str">
        <f>IF(ISBLANK(Values!E39),"",IF(Values!$B$37="EU","computercomponent","computer"))</f>
        <v>computercomponent</v>
      </c>
      <c r="B40" s="33" t="str">
        <f>IF(ISBLANK(Values!E39),"",Values!F39)</f>
        <v>Lenovo T530 BL - SE/FI</v>
      </c>
      <c r="C40" s="29" t="str">
        <f>IF(ISBLANK(Values!E39),"","TellusRem")</f>
        <v>TellusRem</v>
      </c>
      <c r="D40" s="28">
        <f>IF(ISBLANK(Values!E39),"",Values!E39)</f>
        <v>5714401430162</v>
      </c>
      <c r="E40" s="1" t="str">
        <f>IF(ISBLANK(Values!E39),"","EAN")</f>
        <v>EAN</v>
      </c>
      <c r="F40" s="27" t="str">
        <f>IF(ISBLANK(Values!E39),"",IF(Values!J39, SUBSTITUTE(Values!$B$1, "{language}", Values!H39) &amp; " " &amp;Values!$B$3, SUBSTITUTE(Values!$B$2, "{language}", Values!$H39) &amp; " " &amp;Values!$B$3))</f>
        <v>wymiana podświetlanej klawiatury Szwedzki – fiński dla Lenovo Thinkpad T430 T430i T430s T430si T430U T530 T530i T530S W530 X13X X230 X230i X230it X230T</v>
      </c>
      <c r="G40" s="29" t="str">
        <f>IF(ISBLANK(Values!E39),"",IF(Values!$B$20="PartialUpdate","","TellusRem"))</f>
        <v/>
      </c>
      <c r="H40" s="1" t="str">
        <f>IF(ISBLANK(Values!E39),"",Values!$B$16)</f>
        <v>computer-keyboards</v>
      </c>
      <c r="I40" s="1" t="str">
        <f>IF(ISBLANK(Values!E39),"","4730574031")</f>
        <v>4730574031</v>
      </c>
      <c r="J40" s="31" t="str">
        <f>IF(ISBLANK(Values!E39),"",Values!F39 )</f>
        <v>Lenovo T530 BL - SE/FI</v>
      </c>
      <c r="K40" s="27">
        <f>IF(IF(ISBLANK(Values!E39),"",IF(Values!J39, Values!$B$4, Values!$B$5))=0,"",IF(ISBLANK(Values!E39),"",IF(Values!J39, Values!$B$4, Values!$B$5)))</f>
        <v>52.95</v>
      </c>
      <c r="L40" s="27">
        <f>IF(ISBLANK(Values!E39),"",IF($CO40="DEFAULT", Values!$B$18, ""))</f>
        <v>5</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T530 Parent</v>
      </c>
      <c r="Y40" s="31" t="str">
        <f>IF(ISBLANK(Values!E39),"","Size-Color")</f>
        <v>Size-Color</v>
      </c>
      <c r="Z40" s="29" t="str">
        <f>IF(ISBLANK(Values!E39),"","variation")</f>
        <v>variation</v>
      </c>
      <c r="AA40" s="1" t="str">
        <f>IF(ISBLANK(Values!E39),"",Values!$B$20)</f>
        <v>PartialUpdate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34" t="str">
        <f>IF(ISBLANK(Values!E39),"",IF(Values!I39,Values!$B$23,Values!$B$33))</f>
        <v>👉 LAYOUT - {flag} {language} BEZ podświetlenia.</v>
      </c>
      <c r="AJ40" s="3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Szwedzki – fiński podświetlany.</v>
      </c>
      <c r="AM40" s="1" t="str">
        <f>SUBSTITUTE(IF(ISBLANK(Values!E39),"",Values!$B$27),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40" s="1"/>
      <c r="AO40" s="1"/>
      <c r="AP40" s="1"/>
      <c r="AQ40" s="1"/>
      <c r="AR40" s="1"/>
      <c r="AS40" s="1"/>
      <c r="AT40" s="27" t="str">
        <f>IF(ISBLANK(Values!E39),"",Values!H39)</f>
        <v>Szwedzki – fiński</v>
      </c>
      <c r="AU40" s="1"/>
      <c r="AV40" s="1" t="str">
        <f>IF(ISBLANK(Values!E39),"",IF(Values!J39,"Backlit", "Non-Backlit"))</f>
        <v>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f>IF(IF(ISBLANK(Values!E39),"",IF(Values!J39, Values!$B$4, Values!$B$5))=0,"",IF(ISBLANK(Values!E39),"",IF(Values!J39, Values!$B$4, Values!$B$5)))</f>
        <v>52.95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c r="GK40" s="61">
        <f>K40</f>
        <v>52.95</v>
      </c>
    </row>
    <row r="41" spans="1:193" s="35" customFormat="1" ht="16" x14ac:dyDescent="0.2">
      <c r="A41" s="1" t="str">
        <f>IF(ISBLANK(Values!E40),"",IF(Values!$B$37="EU","computercomponent","computer"))</f>
        <v>computercomponent</v>
      </c>
      <c r="B41" s="33" t="str">
        <f>IF(ISBLANK(Values!E40),"",Values!F40)</f>
        <v>Lenovo T530 - CH</v>
      </c>
      <c r="C41" s="29" t="str">
        <f>IF(ISBLANK(Values!E40),"","TellusRem")</f>
        <v>TellusRem</v>
      </c>
      <c r="D41" s="28">
        <f>IF(ISBLANK(Values!E40),"",Values!E40)</f>
        <v>5714401430179</v>
      </c>
      <c r="E41" s="1" t="str">
        <f>IF(ISBLANK(Values!E40),"","EAN")</f>
        <v>EAN</v>
      </c>
      <c r="F41" s="27" t="str">
        <f>IF(ISBLANK(Values!E40),"",IF(Values!J40, SUBSTITUTE(Values!$B$1, "{language}", Values!H40) &amp; " " &amp;Values!$B$3, SUBSTITUTE(Values!$B$2, "{language}", Values!$H40) &amp; " " &amp;Values!$B$3))</f>
        <v>wymiana podświetlanej klawiatury Szwajcarski dla Lenovo Thinkpad T430 T430i T430s T430si T430U T530 T530i T530S W530 X13X X230 X230i X230it X230T</v>
      </c>
      <c r="G41" s="29" t="str">
        <f>IF(ISBLANK(Values!E40),"",IF(Values!$B$20="PartialUpdate","","TellusRem"))</f>
        <v/>
      </c>
      <c r="H41" s="1" t="str">
        <f>IF(ISBLANK(Values!E40),"",Values!$B$16)</f>
        <v>computer-keyboards</v>
      </c>
      <c r="I41" s="1" t="str">
        <f>IF(ISBLANK(Values!E40),"","4730574031")</f>
        <v>4730574031</v>
      </c>
      <c r="J41" s="31" t="str">
        <f>IF(ISBLANK(Values!E40),"",Values!F40 )</f>
        <v>Lenovo T530 - CH</v>
      </c>
      <c r="K41" s="27">
        <f>IF(IF(ISBLANK(Values!E40),"",IF(Values!J40, Values!$B$4, Values!$B$5))=0,"",IF(ISBLANK(Values!E40),"",IF(Values!J40, Values!$B$4, Values!$B$5)))</f>
        <v>52.95</v>
      </c>
      <c r="L41" s="27">
        <f>IF(ISBLANK(Values!E40),"",IF($CO41="DEFAULT", Values!$B$18, ""))</f>
        <v>5</v>
      </c>
      <c r="M41" s="27" t="str">
        <f>IF(ISBLANK(Values!E40),"",Values!$M40)</f>
        <v>https://download.lenovo.com/Images/Parts/04X1380/04X1380_A.jpg</v>
      </c>
      <c r="N41" s="27" t="str">
        <f>IF(ISBLANK(Values!$F40),"",Values!N40)</f>
        <v>https://download.lenovo.com/Images/Parts/04X1380/04X1380_B.jpg</v>
      </c>
      <c r="O41" s="27" t="str">
        <f>IF(ISBLANK(Values!$F40),"",Values!O40)</f>
        <v>https://download.lenovo.com/Images/Parts/04X1380/04X1380_details.jpg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T530 Parent</v>
      </c>
      <c r="Y41" s="31" t="str">
        <f>IF(ISBLANK(Values!E40),"","Size-Color")</f>
        <v>Size-Color</v>
      </c>
      <c r="Z41" s="29" t="str">
        <f>IF(ISBLANK(Values!E40),"","variation")</f>
        <v>variation</v>
      </c>
      <c r="AA41" s="1" t="str">
        <f>IF(ISBLANK(Values!E40),"",Values!$B$20)</f>
        <v>PartialUpdate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34" t="str">
        <f>IF(ISBLANK(Values!E40),"",IF(Values!I40,Values!$B$23,Values!$B$33))</f>
        <v>👉 LAYOUT - {flag} {language} BEZ podświetlenia.</v>
      </c>
      <c r="AJ41" s="3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Szwajcarski podświetlany.</v>
      </c>
      <c r="AM41" s="1" t="str">
        <f>SUBSTITUTE(IF(ISBLANK(Values!E40),"",Values!$B$27),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N41" s="1"/>
      <c r="AO41" s="1"/>
      <c r="AP41" s="1"/>
      <c r="AQ41" s="1"/>
      <c r="AR41" s="1"/>
      <c r="AS41" s="1"/>
      <c r="AT41" s="27" t="str">
        <f>IF(ISBLANK(Values!E40),"",Values!H40)</f>
        <v>Szwajcarski</v>
      </c>
      <c r="AU41" s="1"/>
      <c r="AV41" s="1" t="str">
        <f>IF(ISBLANK(Values!E40),"",IF(Values!J40,"Backlit", "Non-Backlit"))</f>
        <v>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f>IF(IF(ISBLANK(Values!E40),"",IF(Values!J40, Values!$B$4, Values!$B$5))=0,"",IF(ISBLANK(Values!E40),"",IF(Values!J40, Values!$B$4, Values!$B$5)))</f>
        <v>52.95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c r="GK41" s="61">
        <f>K41</f>
        <v>52.95</v>
      </c>
    </row>
    <row r="42" spans="1:193" ht="16" x14ac:dyDescent="0.2">
      <c r="A42" s="1" t="str">
        <f>IF(ISBLANK(Values!E41),"",IF(Values!$B$37="EU","computercomponent","computer"))</f>
        <v>computercomponent</v>
      </c>
      <c r="B42" s="33" t="str">
        <f>IF(ISBLANK(Values!E41),"",Values!F41)</f>
        <v>Lenovo T530 - US int</v>
      </c>
      <c r="C42" s="29" t="str">
        <f>IF(ISBLANK(Values!E41),"","TellusRem")</f>
        <v>TellusRem</v>
      </c>
      <c r="D42" s="28">
        <f>IF(ISBLANK(Values!E41),"",Values!E41)</f>
        <v>5714401430186</v>
      </c>
      <c r="E42" s="1" t="str">
        <f>IF(ISBLANK(Values!E41),"","EAN")</f>
        <v>EAN</v>
      </c>
      <c r="F42" s="27" t="str">
        <f>IF(ISBLANK(Values!E41),"",IF(Values!J41, SUBSTITUTE(Values!$B$1, "{language}", Values!H41) &amp; " " &amp;Values!$B$3, SUBSTITUTE(Values!$B$2, "{language}", Values!$H41) &amp; " " &amp;Values!$B$3))</f>
        <v>wymiana podświetlanej klawiatury US international dla Lenovo Thinkpad T430 T430i T430s T430si T430U T530 T530i T530S W530 X13X X230 X230i X230it X230T</v>
      </c>
      <c r="G42" s="29" t="str">
        <f>IF(ISBLANK(Values!E41),"",IF(Values!$B$20="PartialUpdate","","TellusRem"))</f>
        <v/>
      </c>
      <c r="H42" s="1" t="str">
        <f>IF(ISBLANK(Values!E41),"",Values!$B$16)</f>
        <v>computer-keyboards</v>
      </c>
      <c r="I42" s="1" t="str">
        <f>IF(ISBLANK(Values!E41),"","4730574031")</f>
        <v>4730574031</v>
      </c>
      <c r="J42" s="31" t="str">
        <f>IF(ISBLANK(Values!E41),"",Values!F41 )</f>
        <v>Lenovo T530 - US int</v>
      </c>
      <c r="K42" s="27">
        <f>IF(IF(ISBLANK(Values!E41),"",IF(Values!J41, Values!$B$4, Values!$B$5))=0,"",IF(ISBLANK(Values!E41),"",IF(Values!J41, Values!$B$4, Values!$B$5)))</f>
        <v>52.95</v>
      </c>
      <c r="L42" s="27">
        <f>IF(ISBLANK(Values!E41),"",IF($CO42="DEFAULT", Values!$B$18, ""))</f>
        <v>5</v>
      </c>
      <c r="M42" s="27" t="str">
        <f>IF(ISBLANK(Values!E41),"",Values!$M41)</f>
        <v>https://raw.githubusercontent.com/PatrickVibild/TellusAmazonPictures/master/pictures/Lenovo/T530/BL/USI/1.jpg</v>
      </c>
      <c r="N42" s="27" t="str">
        <f>IF(ISBLANK(Values!$F41),"",Values!N41)</f>
        <v>https://raw.githubusercontent.com/PatrickVibild/TellusAmazonPictures/master/pictures/Lenovo/T530/BL/USI/2.jpg</v>
      </c>
      <c r="O42" s="27" t="str">
        <f>IF(ISBLANK(Values!$F41),"",Values!O41)</f>
        <v>https://raw.githubusercontent.com/PatrickVibild/TellusAmazonPictures/master/pictures/Lenovo/T530/BL/USI/3.jpg</v>
      </c>
      <c r="P42" s="27" t="str">
        <f>IF(ISBLANK(Values!$F41),"",Values!P41)</f>
        <v>https://raw.githubusercontent.com/PatrickVibild/TellusAmazonPictures/master/pictures/Lenovo/T530/BL/USI/4.jpg</v>
      </c>
      <c r="Q42" s="27" t="str">
        <f>IF(ISBLANK(Values!$F41),"",Values!Q41)</f>
        <v>https://raw.githubusercontent.com/PatrickVibild/TellusAmazonPictures/master/pictures/Lenovo/T530/BL/USI/5.jpg</v>
      </c>
      <c r="R42" s="27" t="str">
        <f>IF(ISBLANK(Values!$F41),"",Values!R41)</f>
        <v>https://raw.githubusercontent.com/PatrickVibild/TellusAmazonPictures/master/pictures/Lenovo/T530/BL/USI/6.jpg</v>
      </c>
      <c r="S42" s="27" t="str">
        <f>IF(ISBLANK(Values!$F41),"",Values!S41)</f>
        <v>https://raw.githubusercontent.com/PatrickVibild/TellusAmazonPictures/master/pictures/Lenovo/T530/BL/USI/7.jpg</v>
      </c>
      <c r="T42" s="27" t="str">
        <f>IF(ISBLANK(Values!$F41),"",Values!T41)</f>
        <v>https://raw.githubusercontent.com/PatrickVibild/TellusAmazonPictures/master/pictures/Lenovo/T530/BL/USI/8.jpg</v>
      </c>
      <c r="U42" s="27" t="str">
        <f>IF(ISBLANK(Values!$F41),"",Values!U41)</f>
        <v>https://raw.githubusercontent.com/PatrickVibild/TellusAmazonPictures/master/pictures/Lenovo/T530/BL/USI/9.jpg</v>
      </c>
      <c r="W42" s="29" t="str">
        <f>IF(ISBLANK(Values!E41),"","Child")</f>
        <v>Child</v>
      </c>
      <c r="X42" s="29" t="str">
        <f>IF(ISBLANK(Values!E41),"",Values!$B$13)</f>
        <v>Lenovo T530 Parent</v>
      </c>
      <c r="Y42" s="31" t="str">
        <f>IF(ISBLANK(Values!E41),"","Size-Color")</f>
        <v>Size-Color</v>
      </c>
      <c r="Z42" s="29" t="str">
        <f>IF(ISBLANK(Values!E41),"","variation")</f>
        <v>variation</v>
      </c>
      <c r="AA42" s="1" t="str">
        <f>IF(ISBLANK(Values!E41),"",Values!$B$20)</f>
        <v>PartialUpdate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34" t="str">
        <f>IF(ISBLANK(Values!E41),"",IF(Values!I41,Values!$B$23,Values!$B$33))</f>
        <v>👉 LAYOUT - {flag} {language} BEZ podświetlenia.</v>
      </c>
      <c r="AJ42" s="3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US international podświetlany.</v>
      </c>
      <c r="AM42" s="1" t="str">
        <f>SUBSTITUTE(IF(ISBLANK(Values!E41),"",Values!$B$27),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42" s="27" t="str">
        <f>IF(ISBLANK(Values!E41),"",Values!H41)</f>
        <v>US international</v>
      </c>
      <c r="AV42" s="1" t="str">
        <f>IF(ISBLANK(Values!E41),"",IF(Values!J41,"Backlit", "Non-Backlit"))</f>
        <v>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1" t="str">
        <f>IF(ISBLANK(Values!E41),"","Parts")</f>
        <v>Parts</v>
      </c>
      <c r="DP42" s="1" t="str">
        <f>IF(ISBLANK(Values!E41),"",Values!$B$31)</f>
        <v>Gwarancja 6 miesięcy od daty dostawy. W przypadku awarii klawiatury zostanie wysłane nowe urządzenie lub część zamienna do klawiatury produktu. W przypadku braku towaru w magazynie następuje zwrot pieniędzy.</v>
      </c>
      <c r="DY42" t="str">
        <f>IF(ISBLANK(Values!$E41), "", "not_applicable")</f>
        <v>not_applicable</v>
      </c>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f>IF(IF(ISBLANK(Values!E41),"",IF(Values!J41, Values!$B$4, Values!$B$5))=0,"",IF(ISBLANK(Values!E41),"",IF(Values!J41, Values!$B$4, Values!$B$5)))</f>
        <v>52.95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c r="GK42" s="60">
        <f>K42</f>
        <v>52.95</v>
      </c>
    </row>
    <row r="43" spans="1:193" ht="16" x14ac:dyDescent="0.2">
      <c r="A43" s="1" t="str">
        <f>IF(ISBLANK(Values!E42),"",IF(Values!$B$37="EU","computercomponent","computer"))</f>
        <v>computercomponent</v>
      </c>
      <c r="B43" s="33" t="str">
        <f>IF(ISBLANK(Values!E42),"",Values!F42)</f>
        <v>Lenovo T530 BL - RUS</v>
      </c>
      <c r="C43" s="29" t="str">
        <f>IF(ISBLANK(Values!E42),"","TellusRem")</f>
        <v>TellusRem</v>
      </c>
      <c r="D43" s="28">
        <f>IF(ISBLANK(Values!E42),"",Values!E42)</f>
        <v>5714401430193</v>
      </c>
      <c r="E43" s="1" t="str">
        <f>IF(ISBLANK(Values!E42),"","EAN")</f>
        <v>EAN</v>
      </c>
      <c r="F43" s="27" t="str">
        <f>IF(ISBLANK(Values!E42),"",IF(Values!J42, SUBSTITUTE(Values!$B$1, "{language}", Values!H42) &amp; " " &amp;Values!$B$3, SUBSTITUTE(Values!$B$2, "{language}", Values!$H42) &amp; " " &amp;Values!$B$3))</f>
        <v>wymiana podświetlanej klawiatury Rosyjski dla Lenovo Thinkpad T430 T430i T430s T430si T430U T530 T530i T530S W530 X13X X230 X230i X230it X230T</v>
      </c>
      <c r="G43" s="29" t="str">
        <f>IF(ISBLANK(Values!E42),"",IF(Values!$B$20="PartialUpdate","","TellusRem"))</f>
        <v/>
      </c>
      <c r="H43" s="1" t="str">
        <f>IF(ISBLANK(Values!E42),"",Values!$B$16)</f>
        <v>computer-keyboards</v>
      </c>
      <c r="I43" s="1" t="str">
        <f>IF(ISBLANK(Values!E42),"","4730574031")</f>
        <v>4730574031</v>
      </c>
      <c r="J43" s="31" t="str">
        <f>IF(ISBLANK(Values!E42),"",Values!F42 )</f>
        <v>Lenovo T530 BL - RUS</v>
      </c>
      <c r="K43" s="27">
        <f>IF(IF(ISBLANK(Values!E42),"",IF(Values!J42, Values!$B$4, Values!$B$5))=0,"",IF(ISBLANK(Values!E42),"",IF(Values!J42, Values!$B$4, Values!$B$5)))</f>
        <v>52.95</v>
      </c>
      <c r="L43" s="27">
        <f>IF(ISBLANK(Values!E42),"",IF($CO43="DEFAULT", Values!$B$18, ""))</f>
        <v>5</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T530 Parent</v>
      </c>
      <c r="Y43" s="31" t="str">
        <f>IF(ISBLANK(Values!E42),"","Size-Color")</f>
        <v>Size-Color</v>
      </c>
      <c r="Z43" s="29" t="str">
        <f>IF(ISBLANK(Values!E42),"","variation")</f>
        <v>variation</v>
      </c>
      <c r="AA43" s="1" t="str">
        <f>IF(ISBLANK(Values!E42),"",Values!$B$20)</f>
        <v>PartialUpdate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34" t="str">
        <f>IF(ISBLANK(Values!E42),"",IF(Values!I42,Values!$B$23,Values!$B$33))</f>
        <v>👉 LAYOUT - {flag} {language} BEZ podświetlenia.</v>
      </c>
      <c r="AJ43" s="3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Rosyjski podświetlany.</v>
      </c>
      <c r="AM43" s="1" t="str">
        <f>SUBSTITUTE(IF(ISBLANK(Values!E42),"",Values!$B$27),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43" s="27" t="str">
        <f>IF(ISBLANK(Values!E42),"",Values!H42)</f>
        <v>Rosyjski</v>
      </c>
      <c r="AV43" s="1" t="str">
        <f>IF(ISBLANK(Values!E42),"",IF(Values!J42,"Backlit", "Non-Backlit"))</f>
        <v>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3" s="1" t="str">
        <f>IF(ISBLANK(Values!E42),"","No")</f>
        <v>No</v>
      </c>
      <c r="DA43" s="1" t="str">
        <f>IF(ISBLANK(Values!E42),"","No")</f>
        <v>No</v>
      </c>
      <c r="DO43" s="1" t="str">
        <f>IF(ISBLANK(Values!E42),"","Parts")</f>
        <v>Parts</v>
      </c>
      <c r="DP43" s="1" t="str">
        <f>IF(ISBLANK(Values!E42),"",Values!$B$31)</f>
        <v>Gwarancja 6 miesięcy od daty dostawy. W przypadku awarii klawiatury zostanie wysłane nowe urządzenie lub część zamienna do klawiatury produktu. W przypadku braku towaru w magazynie następuje zwrot pieniędzy.</v>
      </c>
      <c r="DY43" t="str">
        <f>IF(ISBLANK(Values!$E42), "", "not_applicable")</f>
        <v>not_applicable</v>
      </c>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f>IF(IF(ISBLANK(Values!E42),"",IF(Values!J42, Values!$B$4, Values!$B$5))=0,"",IF(ISBLANK(Values!E42),"",IF(Values!J42, Values!$B$4, Values!$B$5)))</f>
        <v>52.95</v>
      </c>
      <c r="FP43" s="1" t="str">
        <f>IF(IF(ISBLANK(Values!E42),"",IF(Values!J42, Values!$B$4, Values!$B$5))=0,"",IF(ISBLANK(Values!E42),"","Percent"))</f>
        <v>Percent</v>
      </c>
      <c r="FQ43" s="1" t="str">
        <f>IF(IF(ISBLANK(Values!E42),"",IF(Values!J42, Values!$B$4, Values!$B$5))=0,"",IF(ISBLANK(Values!E42),"","2"))</f>
        <v>2</v>
      </c>
      <c r="FR43" s="1" t="str">
        <f>IF(IF(ISBLANK(Values!E42),"",IF(Values!J42, Values!$B$4, Values!$B$5))=0,"",IF(ISBLANK(Values!E42),"","3"))</f>
        <v>3</v>
      </c>
      <c r="FS43" s="1" t="str">
        <f>IF(IF(ISBLANK(Values!E42),"",IF(Values!J42, Values!$B$4, Values!$B$5))=0,"",IF(ISBLANK(Values!E42),"","5"))</f>
        <v>5</v>
      </c>
      <c r="FT43" s="1" t="str">
        <f>IF(IF(ISBLANK(Values!E42),"",IF(Values!J42, Values!$B$4, Values!$B$5))=0,"",IF(ISBLANK(Values!E42),"","6"))</f>
        <v>6</v>
      </c>
      <c r="FU43" s="1" t="str">
        <f>IF(IF(ISBLANK(Values!E42),"",IF(Values!J42, Values!$B$4, Values!$B$5))=0,"",IF(ISBLANK(Values!E42),"","10"))</f>
        <v>10</v>
      </c>
      <c r="FV43" s="1" t="str">
        <f>IF(IF(ISBLANK(Values!E42),"",IF(Values!J42, Values!$B$4, Values!$B$5))=0,"",IF(ISBLANK(Values!E42),"","10"))</f>
        <v>10</v>
      </c>
      <c r="GK43" s="60">
        <f>K43</f>
        <v>52.95</v>
      </c>
    </row>
    <row r="44" spans="1:193" ht="16" x14ac:dyDescent="0.2">
      <c r="A44" s="1" t="str">
        <f>IF(ISBLANK(Values!E43),"",IF(Values!$B$37="EU","computercomponent","computer"))</f>
        <v>computercomponent</v>
      </c>
      <c r="B44" s="33" t="str">
        <f>IF(ISBLANK(Values!E43),"",Values!F43)</f>
        <v>Lenovo T530 BL - US V2</v>
      </c>
      <c r="C44" s="29" t="str">
        <f>IF(ISBLANK(Values!E43),"","TellusRem")</f>
        <v>TellusRem</v>
      </c>
      <c r="D44" s="28">
        <f>IF(ISBLANK(Values!E43),"",Values!E43)</f>
        <v>5714401430315</v>
      </c>
      <c r="E44" s="1" t="str">
        <f>IF(ISBLANK(Values!E43),"","EAN")</f>
        <v>EAN</v>
      </c>
      <c r="F44" s="27" t="str">
        <f>IF(ISBLANK(Values!E43),"",IF(Values!J43, SUBSTITUTE(Values!$B$1, "{language}", Values!H43) &amp; " " &amp;Values!$B$3, SUBSTITUTE(Values!$B$2, "{language}", Values!$H43) &amp; " " &amp;Values!$B$3))</f>
        <v>wymiana podświetlanej klawiatury US dla Lenovo Thinkpad T430 T430i T430s T430si T430U T530 T530i T530S W530 X13X X230 X230i X230it X230T</v>
      </c>
      <c r="G44" s="29" t="str">
        <f>IF(ISBLANK(Values!E43),"",IF(Values!$B$20="PartialUpdate","","TellusRem"))</f>
        <v/>
      </c>
      <c r="H44" s="1" t="str">
        <f>IF(ISBLANK(Values!E43),"",Values!$B$16)</f>
        <v>computer-keyboards</v>
      </c>
      <c r="I44" s="1" t="str">
        <f>IF(ISBLANK(Values!E43),"","4730574031")</f>
        <v>4730574031</v>
      </c>
      <c r="J44" s="31" t="str">
        <f>IF(ISBLANK(Values!E43),"",Values!F43 )</f>
        <v>Lenovo T530 BL - US V2</v>
      </c>
      <c r="K44" s="27">
        <f>IF(IF(ISBLANK(Values!E43),"",IF(Values!J43, Values!$B$4, Values!$B$5))=0,"",IF(ISBLANK(Values!E43),"",IF(Values!J43, Values!$B$4, Values!$B$5)))</f>
        <v>52.95</v>
      </c>
      <c r="L44" s="27">
        <f>IF(ISBLANK(Values!E43),"",IF($CO44="DEFAULT", Values!$B$18, ""))</f>
        <v>5</v>
      </c>
      <c r="M44" s="27" t="str">
        <f>IF(ISBLANK(Values!E43),"",Values!$M43)</f>
        <v>https://raw.githubusercontent.com/PatrickVibild/TellusAmazonPictures/master/pictures/Lenovo/T530/BL/US/1.jpg</v>
      </c>
      <c r="N44" s="27" t="str">
        <f>IF(ISBLANK(Values!$F43),"",Values!N43)</f>
        <v>https://raw.githubusercontent.com/PatrickVibild/TellusAmazonPictures/master/pictures/Lenovo/T530/BL/US/2.jpg</v>
      </c>
      <c r="O44" s="27" t="str">
        <f>IF(ISBLANK(Values!$F43),"",Values!O43)</f>
        <v>https://raw.githubusercontent.com/PatrickVibild/TellusAmazonPictures/master/pictures/Lenovo/T530/BL/US/3.jpg</v>
      </c>
      <c r="P44" s="27" t="str">
        <f>IF(ISBLANK(Values!$F43),"",Values!P43)</f>
        <v>https://raw.githubusercontent.com/PatrickVibild/TellusAmazonPictures/master/pictures/Lenovo/T530/BL/US/4.jpg</v>
      </c>
      <c r="Q44" s="27" t="str">
        <f>IF(ISBLANK(Values!$F43),"",Values!Q43)</f>
        <v>https://raw.githubusercontent.com/PatrickVibild/TellusAmazonPictures/master/pictures/Lenovo/T530/BL/US/5.jpg</v>
      </c>
      <c r="R44" s="27" t="str">
        <f>IF(ISBLANK(Values!$F43),"",Values!R43)</f>
        <v>https://raw.githubusercontent.com/PatrickVibild/TellusAmazonPictures/master/pictures/Lenovo/T530/BL/US/6.jpg</v>
      </c>
      <c r="S44" s="27" t="str">
        <f>IF(ISBLANK(Values!$F43),"",Values!S43)</f>
        <v>https://raw.githubusercontent.com/PatrickVibild/TellusAmazonPictures/master/pictures/Lenovo/T530/BL/US/7.jpg</v>
      </c>
      <c r="T44" s="27" t="str">
        <f>IF(ISBLANK(Values!$F43),"",Values!T43)</f>
        <v>https://raw.githubusercontent.com/PatrickVibild/TellusAmazonPictures/master/pictures/Lenovo/T530/BL/US/8.jpg</v>
      </c>
      <c r="U44" s="27" t="str">
        <f>IF(ISBLANK(Values!$F43),"",Values!U43)</f>
        <v>https://raw.githubusercontent.com/PatrickVibild/TellusAmazonPictures/master/pictures/Lenovo/T530/BL/US/9.jpg</v>
      </c>
      <c r="W44" s="29" t="str">
        <f>IF(ISBLANK(Values!E43),"","Child")</f>
        <v>Child</v>
      </c>
      <c r="X44" s="29" t="str">
        <f>IF(ISBLANK(Values!E43),"",Values!$B$13)</f>
        <v>Lenovo T530 Parent</v>
      </c>
      <c r="Y44" s="31" t="str">
        <f>IF(ISBLANK(Values!E43),"","Size-Color")</f>
        <v>Size-Color</v>
      </c>
      <c r="Z44" s="29" t="str">
        <f>IF(ISBLANK(Values!E43),"","variation")</f>
        <v>variation</v>
      </c>
      <c r="AA44" s="1" t="str">
        <f>IF(ISBLANK(Values!E43),"",Values!$B$20)</f>
        <v>PartialUpdate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34" t="str">
        <f>IF(ISBLANK(Values!E43),"",IF(Values!I43,Values!$B$23,Values!$B$33))</f>
        <v>👉 LAYOUT - {flag} {language} BEZ podświetlenia.</v>
      </c>
      <c r="AJ44" s="3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T430 T430i T430s T430si T430U T530 T530i T530S W530 X13X X230 X230i X230it X230T</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US podświetlany.</v>
      </c>
      <c r="AM44" s="1" t="str">
        <f>SUBSTITUTE(IF(ISBLANK(Values!E43),"",Values!$B$27), "{model}", Values!$B$3)</f>
        <v>👉 KOMPATYBILNY Z — Lenovo T430 T430i T430s T430si T430U T530 T530i T530S W530 X13X X230 X230i X230it X230T. Proszę dokładnie sprawdzić zdjęcie i opis przed zakupem jakiejkolwiek klawiatury. Gwarantuje to, że otrzymasz odpowiednią klawiaturę laptopa dla swojego komputera. Super łatwa instalacja.</v>
      </c>
      <c r="AT44" s="27" t="str">
        <f>IF(ISBLANK(Values!E43),"",Values!H43)</f>
        <v>US</v>
      </c>
      <c r="AV44" s="1" t="str">
        <f>IF(ISBLANK(Values!E43),"",IF(Values!J43,"Backlit", "Non-Backlit"))</f>
        <v>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4" s="1" t="str">
        <f>IF(ISBLANK(Values!E43),"","No")</f>
        <v>No</v>
      </c>
      <c r="DA44" s="1" t="str">
        <f>IF(ISBLANK(Values!E43),"","No")</f>
        <v>No</v>
      </c>
      <c r="DO44" s="1" t="str">
        <f>IF(ISBLANK(Values!E43),"","Parts")</f>
        <v>Parts</v>
      </c>
      <c r="DP44" s="1" t="str">
        <f>IF(ISBLANK(Values!E43),"",Values!$B$31)</f>
        <v>Gwarancja 6 miesięcy od daty dostawy. W przypadku awarii klawiatury zostanie wysłane nowe urządzenie lub część zamienna do klawiatury produktu. W przypadku braku towaru w magazynie następuje zwrot pieniędzy.</v>
      </c>
      <c r="DY44" t="str">
        <f>IF(ISBLANK(Values!$E43), "", "not_applicable")</f>
        <v>not_applicable</v>
      </c>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f>IF(IF(ISBLANK(Values!E43),"",IF(Values!J43, Values!$B$4, Values!$B$5))=0,"",IF(ISBLANK(Values!E43),"",IF(Values!J43, Values!$B$4, Values!$B$5)))</f>
        <v>52.95</v>
      </c>
      <c r="FP44" s="1" t="str">
        <f>IF(IF(ISBLANK(Values!E43),"",IF(Values!J43, Values!$B$4, Values!$B$5))=0,"",IF(ISBLANK(Values!E43),"","Percent"))</f>
        <v>Percent</v>
      </c>
      <c r="FQ44" s="1" t="str">
        <f>IF(IF(ISBLANK(Values!E43),"",IF(Values!J43, Values!$B$4, Values!$B$5))=0,"",IF(ISBLANK(Values!E43),"","2"))</f>
        <v>2</v>
      </c>
      <c r="FR44" s="1" t="str">
        <f>IF(IF(ISBLANK(Values!E43),"",IF(Values!J43, Values!$B$4, Values!$B$5))=0,"",IF(ISBLANK(Values!E43),"","3"))</f>
        <v>3</v>
      </c>
      <c r="FS44" s="1" t="str">
        <f>IF(IF(ISBLANK(Values!E43),"",IF(Values!J43, Values!$B$4, Values!$B$5))=0,"",IF(ISBLANK(Values!E43),"","5"))</f>
        <v>5</v>
      </c>
      <c r="FT44" s="1" t="str">
        <f>IF(IF(ISBLANK(Values!E43),"",IF(Values!J43, Values!$B$4, Values!$B$5))=0,"",IF(ISBLANK(Values!E43),"","6"))</f>
        <v>6</v>
      </c>
      <c r="FU44" s="1" t="str">
        <f>IF(IF(ISBLANK(Values!E43),"",IF(Values!J43, Values!$B$4, Values!$B$5))=0,"",IF(ISBLANK(Values!E43),"","10"))</f>
        <v>10</v>
      </c>
      <c r="FV44" s="1" t="str">
        <f>IF(IF(ISBLANK(Values!E43),"",IF(Values!J43, Values!$B$4, Values!$B$5))=0,"",IF(ISBLANK(Values!E43),"","10"))</f>
        <v>10</v>
      </c>
      <c r="GK44" s="60">
        <f>K44</f>
        <v>52.95</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0"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0"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0"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0"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0"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5" priority="8">
      <formula>IF(LEN(A4)&gt;0,1,0)</formula>
    </cfRule>
    <cfRule type="expression" dxfId="534" priority="9">
      <formula>IF(VLOOKUP($A$3,#NAME?,MATCH($A4,#NAME?,0)+1,0)&gt;0,1,0)</formula>
    </cfRule>
    <cfRule type="expression" dxfId="533" priority="12">
      <formula>AND(IF(IFERROR(VLOOKUP($A$3,#NAME?,MATCH($A4,#NAME?,0)+1,0),0)&gt;0,0,1),IF(IFERROR(VLOOKUP($A$3,#NAME?,MATCH($A4,#NAME?,0)+1,0),0)&gt;0,0,1),IF(IFERROR(VLOOKUP($A$3,#NAME?,MATCH($A4,#NAME?,0)+1,0),0)&gt;0,0,1),IF(IFERROR(MATCH($A4,#NAME?,0),0)&gt;0,1,0))</formula>
    </cfRule>
  </conditionalFormatting>
  <conditionalFormatting sqref="B4">
    <cfRule type="expression" dxfId="532" priority="990">
      <formula>IF(LEN(B4)&gt;0,1,0)</formula>
    </cfRule>
    <cfRule type="expression" dxfId="531" priority="991">
      <formula>IF(VLOOKUP($B$3,#NAME?,MATCH($A4,#NAME?,0)+1,0)&gt;0,1,0)</formula>
    </cfRule>
    <cfRule type="expression" dxfId="530"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9" priority="13">
      <formula>IF(LEN(B4)&gt;0,1,0)</formula>
    </cfRule>
    <cfRule type="expression" dxfId="528" priority="14">
      <formula>IF(VLOOKUP($B$3,#NAME?,MATCH($A4,#NAME?,0)+1,0)&gt;0,1,0)</formula>
    </cfRule>
    <cfRule type="expression" dxfId="527" priority="17">
      <formula>AND(IF(IFERROR(VLOOKUP($B$3,#NAME?,MATCH($A4,#NAME?,0)+1,0),0)&gt;0,0,1),IF(IFERROR(VLOOKUP($B$3,#NAME?,MATCH($A4,#NAME?,0)+1,0),0)&gt;0,0,1),IF(IFERROR(VLOOKUP($B$3,#NAME?,MATCH($A4,#NAME?,0)+1,0),0)&gt;0,0,1),IF(IFERROR(MATCH($A4,#NAME?,0),0)&gt;0,1,0))</formula>
    </cfRule>
  </conditionalFormatting>
  <conditionalFormatting sqref="C4:C204">
    <cfRule type="expression" dxfId="526" priority="999">
      <formula>AND(IF(IFERROR(VLOOKUP($C$3,#NAME?,MATCH($A4,#NAME?,0)+1,0),0)&gt;0,0,1),IF(IFERROR(VLOOKUP($C$3,#NAME?,MATCH($A4,#NAME?,0)+1,0),0)&gt;0,0,1),IF(IFERROR(VLOOKUP($C$3,#NAME?,MATCH($A4,#NAME?,0)+1,0),0)&gt;0,0,1),IF(IFERROR(MATCH($A4,#NAME?,0),0)&gt;0,1,0))</formula>
    </cfRule>
    <cfRule type="expression" dxfId="525" priority="995">
      <formula>IF(LEN(C4)&gt;0,1,0)</formula>
    </cfRule>
    <cfRule type="expression" dxfId="524" priority="996">
      <formula>IF(VLOOKUP($C$3,#NAME?,MATCH($A4,#NAME?,0)+1,0)&gt;0,1,0)</formula>
    </cfRule>
  </conditionalFormatting>
  <conditionalFormatting sqref="C5:C1048576">
    <cfRule type="expression" dxfId="523" priority="22">
      <formula>AND(IF(IFERROR(VLOOKUP($C$3,#NAME?,MATCH($A5,#NAME?,0)+1,0),0)&gt;0,0,1),IF(IFERROR(VLOOKUP($C$3,#NAME?,MATCH($A5,#NAME?,0)+1,0),0)&gt;0,0,1),IF(IFERROR(VLOOKUP($C$3,#NAME?,MATCH($A5,#NAME?,0)+1,0),0)&gt;0,0,1),IF(IFERROR(MATCH($A5,#NAME?,0),0)&gt;0,1,0))</formula>
    </cfRule>
    <cfRule type="expression" dxfId="522" priority="18">
      <formula>IF(LEN(C5)&gt;0,1,0)</formula>
    </cfRule>
    <cfRule type="expression" dxfId="521" priority="19">
      <formula>IF(VLOOKUP($C$3,#NAME?,MATCH($A5,#NAME?,0)+1,0)&gt;0,1,0)</formula>
    </cfRule>
  </conditionalFormatting>
  <conditionalFormatting sqref="D4:D1048576">
    <cfRule type="expression" dxfId="520" priority="27">
      <formula>AND(IF(IFERROR(VLOOKUP($D$3,#NAME?,MATCH($A4,#NAME?,0)+1,0),0)&gt;0,0,1),IF(IFERROR(VLOOKUP($D$3,#NAME?,MATCH($A4,#NAME?,0)+1,0),0)&gt;0,0,1),IF(IFERROR(VLOOKUP($D$3,#NAME?,MATCH($A4,#NAME?,0)+1,0),0)&gt;0,0,1),IF(IFERROR(MATCH($A4,#NAME?,0),0)&gt;0,1,0))</formula>
    </cfRule>
    <cfRule type="expression" dxfId="519" priority="24">
      <formula>IF(VLOOKUP($D$3,#NAME?,MATCH($A4,#NAME?,0)+1,0)&gt;0,1,0)</formula>
    </cfRule>
  </conditionalFormatting>
  <conditionalFormatting sqref="D4:E1048576">
    <cfRule type="expression" dxfId="518" priority="23">
      <formula>IF(LEN(D4)&gt;0,1,0)</formula>
    </cfRule>
  </conditionalFormatting>
  <conditionalFormatting sqref="E4:E1048576">
    <cfRule type="expression" dxfId="517" priority="32">
      <formula>AND(IF(IFERROR(VLOOKUP($E$3,#NAME?,MATCH($A4,#NAME?,0)+1,0),0)&gt;0,0,1),IF(IFERROR(VLOOKUP($E$3,#NAME?,MATCH($A4,#NAME?,0)+1,0),0)&gt;0,0,1),IF(IFERROR(VLOOKUP($E$3,#NAME?,MATCH($A4,#NAME?,0)+1,0),0)&gt;0,0,1),IF(IFERROR(MATCH($A4,#NAME?,0),0)&gt;0,1,0))</formula>
    </cfRule>
    <cfRule type="expression" dxfId="516" priority="29">
      <formula>IF(VLOOKUP($E$3,#NAME?,MATCH($A4,#NAME?,0)+1,0)&gt;0,1,0)</formula>
    </cfRule>
  </conditionalFormatting>
  <conditionalFormatting sqref="F4:F243">
    <cfRule type="expression" dxfId="515" priority="1014">
      <formula>AND(IF(IFERROR(VLOOKUP($F$3,#NAME?,MATCH($A4,#NAME?,0)+1,0),0)&gt;0,0,1),IF(IFERROR(VLOOKUP($F$3,#NAME?,MATCH($A4,#NAME?,0)+1,0),0)&gt;0,0,1),IF(IFERROR(VLOOKUP($F$3,#NAME?,MATCH($A4,#NAME?,0)+1,0),0)&gt;0,0,1),IF(IFERROR(MATCH($A4,#NAME?,0),0)&gt;0,1,0))</formula>
    </cfRule>
    <cfRule type="expression" dxfId="514" priority="1011">
      <formula>IF(VLOOKUP($F$3,#NAME?,MATCH($A4,#NAME?,0)+1,0)&gt;0,1,0)</formula>
    </cfRule>
    <cfRule type="expression" dxfId="513" priority="1010">
      <formula>IF(LEN(F4)&gt;0,1,0)</formula>
    </cfRule>
  </conditionalFormatting>
  <conditionalFormatting sqref="F5:F1048576">
    <cfRule type="expression" dxfId="512" priority="34">
      <formula>IF(VLOOKUP($F$3,#NAME?,MATCH($A5,#NAME?,0)+1,0)&gt;0,1,0)</formula>
    </cfRule>
    <cfRule type="expression" dxfId="511" priority="37">
      <formula>AND(IF(IFERROR(VLOOKUP($F$3,#NAME?,MATCH($A5,#NAME?,0)+1,0),0)&gt;0,0,1),IF(IFERROR(VLOOKUP($F$3,#NAME?,MATCH($A5,#NAME?,0)+1,0),0)&gt;0,0,1),IF(IFERROR(VLOOKUP($F$3,#NAME?,MATCH($A5,#NAME?,0)+1,0),0)&gt;0,0,1),IF(IFERROR(MATCH($A5,#NAME?,0),0)&gt;0,1,0))</formula>
    </cfRule>
  </conditionalFormatting>
  <conditionalFormatting sqref="F5:G1048576">
    <cfRule type="expression" dxfId="510" priority="33">
      <formula>IF(LEN(F5)&gt;0,1,0)</formula>
    </cfRule>
  </conditionalFormatting>
  <conditionalFormatting sqref="G4:G204">
    <cfRule type="expression" dxfId="509" priority="1015">
      <formula>IF(LEN(G4)&gt;0,1,0)</formula>
    </cfRule>
    <cfRule type="expression" dxfId="508" priority="1016">
      <formula>IF(VLOOKUP($G$3,#NAME?,MATCH($A4,#NAME?,0)+1,0)&gt;0,1,0)</formula>
    </cfRule>
    <cfRule type="expression" dxfId="507" priority="1019">
      <formula>AND(IF(IFERROR(VLOOKUP($G$3,#NAME?,MATCH($A4,#NAME?,0)+1,0),0)&gt;0,0,1),IF(IFERROR(VLOOKUP($G$3,#NAME?,MATCH($A4,#NAME?,0)+1,0),0)&gt;0,0,1),IF(IFERROR(VLOOKUP($G$3,#NAME?,MATCH($A4,#NAME?,0)+1,0),0)&gt;0,0,1),IF(IFERROR(MATCH($A4,#NAME?,0),0)&gt;0,1,0))</formula>
    </cfRule>
  </conditionalFormatting>
  <conditionalFormatting sqref="G5:G1048576">
    <cfRule type="expression" dxfId="506" priority="39">
      <formula>IF(VLOOKUP($G$3,#NAME?,MATCH($A5,#NAME?,0)+1,0)&gt;0,1,0)</formula>
    </cfRule>
    <cfRule type="expression" dxfId="505" priority="42">
      <formula>AND(IF(IFERROR(VLOOKUP($G$3,#NAME?,MATCH($A5,#NAME?,0)+1,0),0)&gt;0,0,1),IF(IFERROR(VLOOKUP($G$3,#NAME?,MATCH($A5,#NAME?,0)+1,0),0)&gt;0,0,1),IF(IFERROR(VLOOKUP($G$3,#NAME?,MATCH($A5,#NAME?,0)+1,0),0)&gt;0,0,1),IF(IFERROR(MATCH($A5,#NAME?,0),0)&gt;0,1,0))</formula>
    </cfRule>
  </conditionalFormatting>
  <conditionalFormatting sqref="H4:I1048576">
    <cfRule type="expression" dxfId="504" priority="47">
      <formula>AND(IF(IFERROR(VLOOKUP($H$3,#NAME?,MATCH($A4,#NAME?,0)+1,0),0)&gt;0,0,1),IF(IFERROR(VLOOKUP($H$3,#NAME?,MATCH($A4,#NAME?,0)+1,0),0)&gt;0,0,1),IF(IFERROR(VLOOKUP($H$3,#NAME?,MATCH($A4,#NAME?,0)+1,0),0)&gt;0,0,1),IF(IFERROR(MATCH($A4,#NAME?,0),0)&gt;0,1,0))</formula>
    </cfRule>
    <cfRule type="expression" dxfId="503" priority="44">
      <formula>IF(VLOOKUP($H$3,#NAME?,MATCH($A4,#NAME?,0)+1,0)&gt;0,1,0)</formula>
    </cfRule>
  </conditionalFormatting>
  <conditionalFormatting sqref="H4:J1048576">
    <cfRule type="expression" dxfId="502" priority="43">
      <formula>IF(LEN(H4)&gt;0,1,0)</formula>
    </cfRule>
  </conditionalFormatting>
  <conditionalFormatting sqref="J4">
    <cfRule type="expression" dxfId="501" priority="1029">
      <formula>AND(IF(IFERROR(VLOOKUP($B$3,#NAME?,MATCH($A4,#NAME?,0)+1,0),0)&gt;0,0,1),IF(IFERROR(VLOOKUP($B$3,#NAME?,MATCH($A4,#NAME?,0)+1,0),0)&gt;0,0,1),IF(IFERROR(VLOOKUP($B$3,#NAME?,MATCH($A4,#NAME?,0)+1,0),0)&gt;0,0,1),IF(IFERROR(MATCH($A4,#NAME?,0),0)&gt;0,1,0))</formula>
    </cfRule>
    <cfRule type="expression" dxfId="500" priority="1026">
      <formula>IF(VLOOKUP($B$3,#NAME?,MATCH($A4,#NAME?,0)+1,0)&gt;0,1,0)</formula>
    </cfRule>
  </conditionalFormatting>
  <conditionalFormatting sqref="J5:J1048576">
    <cfRule type="expression" dxfId="499" priority="49">
      <formula>IF(VLOOKUP($J$3,#NAME?,MATCH($A5,#NAME?,0)+1,0)&gt;0,1,0)</formula>
    </cfRule>
    <cfRule type="expression" dxfId="498"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97" priority="1034">
      <formula>AND(IF(IFERROR(VLOOKUP($K$3,#NAME?,MATCH($A4,#NAME?,0)+1,0),0)&gt;0,0,1),IF(IFERROR(VLOOKUP($K$3,#NAME?,MATCH($A4,#NAME?,0)+1,0),0)&gt;0,0,1),IF(IFERROR(VLOOKUP($K$3,#NAME?,MATCH($A4,#NAME?,0)+1,0),0)&gt;0,0,1),IF(IFERROR(MATCH($A4,#NAME?,0),0)&gt;0,1,0))</formula>
    </cfRule>
  </conditionalFormatting>
  <conditionalFormatting sqref="L4:L204">
    <cfRule type="expression" dxfId="496" priority="1039">
      <formula>AND(IF(IFERROR(VLOOKUP($L$3,#NAME?,MATCH($A4,#NAME?,0)+1,0),0)&gt;0,0,1),IF(IFERROR(VLOOKUP($L$3,#NAME?,MATCH($A4,#NAME?,0)+1,0),0)&gt;0,0,1),IF(IFERROR(VLOOKUP($L$3,#NAME?,MATCH($A4,#NAME?,0)+1,0),0)&gt;0,0,1),IF(IFERROR(MATCH($A4,#NAME?,0),0)&gt;0,1,0))</formula>
    </cfRule>
    <cfRule type="expression" dxfId="495" priority="1036">
      <formula>IF(VLOOKUP($L$3,#NAME?,MATCH($A4,#NAME?,0)+1,0)&gt;0,1,0)</formula>
    </cfRule>
  </conditionalFormatting>
  <conditionalFormatting sqref="L5:L1048576">
    <cfRule type="expression" dxfId="494" priority="58">
      <formula>IF(LEN(L6)&gt;0,1,0)</formula>
    </cfRule>
    <cfRule type="expression" dxfId="493" priority="62">
      <formula>AND(IF(IFERROR(VLOOKUP($L$3,#NAME?,MATCH($A5,#NAME?,0)+1,0),0)&gt;0,0,1),IF(IFERROR(VLOOKUP($L$3,#NAME?,MATCH($A5,#NAME?,0)+1,0),0)&gt;0,0,1),IF(IFERROR(VLOOKUP($L$3,#NAME?,MATCH($A5,#NAME?,0)+1,0),0)&gt;0,0,1),IF(IFERROR(MATCH($A5,#NAME?,0),0)&gt;0,1,0))</formula>
    </cfRule>
    <cfRule type="expression" dxfId="492" priority="59">
      <formula>IF(VLOOKUP($L$3,#NAME?,MATCH($A5,#NAME?,0)+1,0)&gt;0,1,0)</formula>
    </cfRule>
  </conditionalFormatting>
  <conditionalFormatting sqref="L4:M204">
    <cfRule type="expression" dxfId="491" priority="1035">
      <formula>IF(LEN(L4)&gt;0,1,0)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4">
      <formula>IF(VLOOKUP($M$3,#NAME?,MATCH($A5,#NAME?,0)+1,0)&gt;0,1,0)</formula>
    </cfRule>
    <cfRule type="expression" dxfId="487" priority="63">
      <formula>IF(LEN(M5)&gt;0,1,0)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9">
      <formula>AND(IF(IFERROR(VLOOKUP($O$3,#NAME?,MATCH($A4,#NAME?,0)+1,0),0)&gt;0,0,1),IF(IFERROR(VLOOKUP($O$3,#NAME?,MATCH($A4,#NAME?,0)+1,0),0)&gt;0,0,1),IF(IFERROR(VLOOKUP($O$3,#NAME?,MATCH($A4,#NAME?,0)+1,0),0)&gt;0,0,1),IF(IFERROR(MATCH($A4,#NAME?,0),0)&gt;0,1,0))</formula>
    </cfRule>
    <cfRule type="expression" dxfId="456" priority="1056">
      <formula>IF(VLOOKUP($O$3,#NAME?,MATCH($A4,#NAME?,0)+1,0)&gt;0,1,0)</formula>
    </cfRule>
  </conditionalFormatting>
  <conditionalFormatting sqref="X5:X204">
    <cfRule type="expression" dxfId="455" priority="1076">
      <formula>IF(VLOOKUP($B$3,#NAME?,MATCH($A5,#NAME?,0)+1,0)&gt;0,1,0)</formula>
    </cfRule>
    <cfRule type="expression" dxfId="454"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4">
      <formula>AND(IF(IFERROR(VLOOKUP($Q$3,#NAME?,MATCH($A4,#NAME?,0)+1,0),0)&gt;0,0,1),IF(IFERROR(VLOOKUP($Q$3,#NAME?,MATCH($A4,#NAME?,0)+1,0),0)&gt;0,0,1),IF(IFERROR(VLOOKUP($Q$3,#NAME?,MATCH($A4,#NAME?,0)+1,0),0)&gt;0,0,1),IF(IFERROR(MATCH($A4,#NAME?,0),0)&gt;0,1,0))</formula>
    </cfRule>
    <cfRule type="expression" dxfId="448" priority="1061">
      <formula>IF(VLOOKUP($Q$3,#NAME?,MATCH($A4,#NAME?,0)+1,0)&gt;0,1,0)</formula>
    </cfRule>
    <cfRule type="expression" dxfId="447" priority="1060">
      <formula>IF(LEN(Z4)&gt;0,1,0)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7">
      <formula>AND(IF(IFERROR(VLOOKUP($AA$3,#NAME?,MATCH($A4,#NAME?,0)+1,0),0)&gt;0,0,1),IF(IFERROR(VLOOKUP($AA$3,#NAME?,MATCH($A4,#NAME?,0)+1,0),0)&gt;0,0,1),IF(IFERROR(VLOOKUP($AA$3,#NAME?,MATCH($A4,#NAME?,0)+1,0),0)&gt;0,0,1),IF(IFERROR(MATCH($A4,#NAME?,0),0)&gt;0,1,0))</formula>
    </cfRule>
    <cfRule type="expression" dxfId="443" priority="134">
      <formula>IF(VLOOKUP($AA$3,#NAME?,MATCH($A4,#NAME?,0)+1,0)&gt;0,1,0)</formula>
    </cfRule>
    <cfRule type="expression" dxfId="442" priority="133">
      <formula>IF(LEN(AA4)&gt;0,1,0)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4">
      <formula>IF(VLOOKUP($AC$3,#NAME?,MATCH(#REF!,#NAME?,0)+1,0)&gt;0,1,0)</formula>
    </cfRule>
    <cfRule type="expression" dxfId="437" priority="145">
      <formula>IF(VLOOKUP($AC$3,#NAME?,MATCH(#REF!,#NAME?,0)+1,0)&gt;0,1,0)</formula>
    </cfRule>
    <cfRule type="expression" dxfId="436" priority="146">
      <formula>IF(VLOOKUP($AC$3,#NAME?,MATCH(#REF!,#NAME?,0)+1,0)&gt;0,1,0)</formula>
    </cfRule>
    <cfRule type="expression" dxfId="435" priority="143">
      <formula>IF(LEN(#REF!)&gt;0,1,0)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49">
      <formula>IF(VLOOKUP($AD$3,#NAME?,MATCH($A4,#NAME?,0)+1,0)&gt;0,1,0)</formula>
    </cfRule>
    <cfRule type="expression" dxfId="432"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31" priority="148">
      <formula>IF(LEN(AD4)&gt;0,1,0)</formula>
    </cfRule>
  </conditionalFormatting>
  <conditionalFormatting sqref="AE4:AE1048576">
    <cfRule type="expression" dxfId="430" priority="157">
      <formula>AND(IF(IFERROR(VLOOKUP($AE$3,#NAME?,MATCH($A4,#NAME?,0)+1,0),0)&gt;0,0,1),IF(IFERROR(VLOOKUP($AE$3,#NAME?,MATCH($A4,#NAME?,0)+1,0),0)&gt;0,0,1),IF(IFERROR(VLOOKUP($AE$3,#NAME?,MATCH($A4,#NAME?,0)+1,0),0)&gt;0,0,1),IF(IFERROR(MATCH($A4,#NAME?,0),0)&gt;0,1,0))</formula>
    </cfRule>
    <cfRule type="expression" dxfId="429" priority="154">
      <formula>IF(VLOOKUP($AE$3,#NAME?,MATCH($A4,#NAME?,0)+1,0)&gt;0,1,0)</formula>
    </cfRule>
  </conditionalFormatting>
  <conditionalFormatting sqref="AF4:AF1048576">
    <cfRule type="expression" dxfId="428" priority="162">
      <formula>AND(IF(IFERROR(VLOOKUP($AF$3,#NAME?,MATCH($A4,#NAME?,0)+1,0),0)&gt;0,0,1),IF(IFERROR(VLOOKUP($AF$3,#NAME?,MATCH($A4,#NAME?,0)+1,0),0)&gt;0,0,1),IF(IFERROR(VLOOKUP($AF$3,#NAME?,MATCH($A4,#NAME?,0)+1,0),0)&gt;0,0,1),IF(IFERROR(MATCH($A4,#NAME?,0),0)&gt;0,1,0))</formula>
    </cfRule>
    <cfRule type="expression" dxfId="427" priority="159">
      <formula>IF(VLOOKUP($AF$3,#NAME?,MATCH($A4,#NAME?,0)+1,0)&gt;0,1,0)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82">
      <formula>AND(IF(IFERROR(VLOOKUP($AJ$3,#NAME?,MATCH($A4,#NAME?,0)+1,0),0)&gt;0,0,1),IF(IFERROR(VLOOKUP($AJ$3,#NAME?,MATCH($A4,#NAME?,0)+1,0),0)&gt;0,0,1),IF(IFERROR(VLOOKUP($AJ$3,#NAME?,MATCH($A4,#NAME?,0)+1,0),0)&gt;0,0,1),IF(IFERROR(MATCH($A4,#NAME?,0),0)&gt;0,1,0))</formula>
    </cfRule>
    <cfRule type="expression" dxfId="419" priority="179">
      <formula>IF(VLOOKUP($AJ$3,#NAME?,MATCH($A4,#NAME?,0)+1,0)&gt;0,1,0)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92">
      <formula>AND(IF(IFERROR(VLOOKUP($AL$3,#NAME?,MATCH($A4,#NAME?,0)+1,0),0)&gt;0,0,1),IF(IFERROR(VLOOKUP($AL$3,#NAME?,MATCH($A4,#NAME?,0)+1,0),0)&gt;0,0,1),IF(IFERROR(VLOOKUP($AL$3,#NAME?,MATCH($A4,#NAME?,0)+1,0),0)&gt;0,0,1),IF(IFERROR(MATCH($A4,#NAME?,0),0)&gt;0,1,0))</formula>
    </cfRule>
    <cfRule type="expression" dxfId="413" priority="189">
      <formula>IF(VLOOKUP($AL$3,#NAME?,MATCH($A4,#NAME?,0)+1,0)&gt;0,1,0)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7">
      <formula>AND(IF(IFERROR(VLOOKUP($AS$3,#NAME?,MATCH($A4,#NAME?,0)+1,0),0)&gt;0,0,1),IF(IFERROR(VLOOKUP($AS$3,#NAME?,MATCH($A4,#NAME?,0)+1,0),0)&gt;0,0,1),IF(IFERROR(VLOOKUP($AS$3,#NAME?,MATCH($A4,#NAME?,0)+1,0),0)&gt;0,0,1),IF(IFERROR(MATCH($A4,#NAME?,0),0)&gt;0,1,0))</formula>
    </cfRule>
    <cfRule type="expression" dxfId="399" priority="224">
      <formula>IF(VLOOKUP($AS$3,#NAME?,MATCH($A4,#NAME?,0)+1,0)&gt;0,1,0)</formula>
    </cfRule>
  </conditionalFormatting>
  <conditionalFormatting sqref="AT4 AV5:AV166 AT7:AT1048576">
    <cfRule type="expression" dxfId="398" priority="229">
      <formula>IF(VLOOKUP($AT$3,#NAME?,MATCH($A4,#NAME?,0)+1,0)&gt;0,1,0)</formula>
    </cfRule>
    <cfRule type="expression" dxfId="397" priority="228">
      <formula>IF(LEN(AT4)&gt;0,1,0)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7">
      <formula>AND(IF(IFERROR(VLOOKUP($AU$3,#NAME?,MATCH($A4,#NAME?,0)+1,0),0)&gt;0,0,1),IF(IFERROR(VLOOKUP($AU$3,#NAME?,MATCH($A4,#NAME?,0)+1,0),0)&gt;0,0,1),IF(IFERROR(VLOOKUP($AU$3,#NAME?,MATCH($A4,#NAME?,0)+1,0),0)&gt;0,0,1),IF(IFERROR(MATCH($A4,#NAME?,0),0)&gt;0,1,0))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7">
      <formula>AND(IF(IFERROR(VLOOKUP($BA$3,#NAME?,MATCH($A4,#NAME?,0)+1,0),0)&gt;0,0,1),IF(IFERROR(VLOOKUP($BA$3,#NAME?,MATCH($A4,#NAME?,0)+1,0),0)&gt;0,0,1),IF(IFERROR(VLOOKUP($BA$3,#NAME?,MATCH($A4,#NAME?,0)+1,0),0)&gt;0,0,1),IF(IFERROR(MATCH($A4,#NAME?,0),0)&gt;0,1,0))</formula>
    </cfRule>
    <cfRule type="expression" dxfId="379" priority="264">
      <formula>IF(VLOOKUP($BA$3,#NAME?,MATCH($A4,#NAME?,0)+1,0)&gt;0,1,0)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79">
      <formula>IF(VLOOKUP($BX$3,#NAME?,MATCH($A4,#NAME?,0)+1,0)&gt;0,1,0)</formula>
    </cfRule>
    <cfRule type="expression" dxfId="331"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4">
      <formula>IF(VLOOKUP($CA$3,#NAME?,MATCH($A4,#NAME?,0)+1,0)&gt;0,1,0)</formula>
    </cfRule>
    <cfRule type="expression" dxfId="325"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24" priority="399">
      <formula>IF(VLOOKUP($CB$3,#NAME?,MATCH($A4,#NAME?,0)+1,0)&gt;0,1,0)</formula>
    </cfRule>
    <cfRule type="expression" dxfId="323"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19">
      <formula>IF(VLOOKUP($CF$3,#NAME?,MATCH($A4,#NAME?,0)+1,0)&gt;0,1,0)</formula>
    </cfRule>
    <cfRule type="expression" dxfId="315"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39">
      <formula>IF(VLOOKUP($CJ$3,#NAME?,MATCH($A4,#NAME?,0)+1,0)&gt;0,1,0)</formula>
    </cfRule>
    <cfRule type="expression" dxfId="307"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89">
      <formula>IF(VLOOKUP($CU$3,#NAME?,MATCH($A4,#NAME?,0)+1,0)&gt;0,1,0)</formula>
    </cfRule>
    <cfRule type="expression" dxfId="281"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28">
      <formula>IF(VLOOKUP($DB$3,#NAME?,MATCH($A4,#NAME?,0)+1,0)&gt;0,1,0)</formula>
    </cfRule>
    <cfRule type="expression" dxfId="261" priority="527">
      <formula>IF(LEN(DB4)&gt;0,1,0)</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4">
      <formula>IF(VLOOKUP($DQ$3,#NAME?,MATCH($A4,#NAME?,0)+1,0)&gt;0,1,0)</formula>
    </cfRule>
    <cfRule type="expression" dxfId="207" priority="617">
      <formula>AND(IF(IFERROR(VLOOKUP($DQ$3,#NAME?,MATCH($A4,#NAME?,0)+1,0),0)&gt;0,0,1),IF(IFERROR(VLOOKUP($DQ$3,#NAME?,MATCH($A4,#NAME?,0)+1,0),0)&gt;0,0,1),IF(IFERROR(VLOOKUP($DQ$3,#NAME?,MATCH($A4,#NAME?,0)+1,0),0)&gt;0,0,1),IF(IFERROR(MATCH($A4,#NAME?,0),0)&gt;0,1,0))</formula>
    </cfRule>
    <cfRule type="expression" dxfId="206"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7">
      <formula>IF(LEN(DW4)&gt;0,1,0)</formula>
    </cfRule>
    <cfRule type="expression" dxfId="185" priority="648">
      <formula>IF(VLOOKUP($DW$3,#NAME?,MATCH($A4,#NAME?,0)+1,0)&gt;0,1,0)</formula>
    </cfRule>
    <cfRule type="expression" dxfId="184"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3">
      <formula>IF(LEN(DX4)&gt;0,1,0)</formula>
    </cfRule>
    <cfRule type="expression" dxfId="181" priority="654">
      <formula>IF(VLOOKUP($DX$3,#NAME?,MATCH($A4,#NAME?,0)+1,0)&gt;0,1,0)</formula>
    </cfRule>
    <cfRule type="expression" dxfId="180"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81">
      <formula>AND(IF(IFERROR(VLOOKUP($EB$3,#NAME?,MATCH($A4,#NAME?,0)+1,0),0)&gt;0,0,1),IF(IFERROR(VLOOKUP($EB$3,#NAME?,MATCH($A4,#NAME?,0)+1,0),0)&gt;0,0,1),IF(IFERROR(VLOOKUP($EB$3,#NAME?,MATCH($A4,#NAME?,0)+1,0),0)&gt;0,0,1),IF(IFERROR(MATCH($A4,#NAME?,0),0)&gt;0,1,0))</formula>
    </cfRule>
    <cfRule type="expression" dxfId="166" priority="676">
      <formula>AND(AND(OR(AND(OR(OR(NOT(CO4&lt;&gt;"DEFAULT"),CO4="")))),A4&lt;&gt;""))</formula>
    </cfRule>
    <cfRule type="expression" dxfId="165" priority="678">
      <formula>IF(VLOOKUP($EB$3,#NAME?,MATCH($A4,#NAME?,0)+1,0)&gt;0,1,0)</formula>
    </cfRule>
    <cfRule type="expression" dxfId="164" priority="677">
      <formula>IF(LEN(EB4)&gt;0,1,0)</formula>
    </cfRule>
  </conditionalFormatting>
  <conditionalFormatting sqref="EC5:EC1048576">
    <cfRule type="expression" dxfId="163" priority="683">
      <formula>IF(LEN(EC4)&gt;0,1,0)</formula>
    </cfRule>
    <cfRule type="expression" dxfId="162" priority="682">
      <formula>AND(AND(OR(AND(OR(OR(NOT(CO4&lt;&gt;"DEFAULT"),CO4="")))),A4&lt;&gt;""))</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3">
      <formula>IF(LEN(EJ4)&gt;0,1,0)</formula>
    </cfRule>
    <cfRule type="expression" dxfId="137" priority="724">
      <formula>IF(VLOOKUP($EJ$3,#NAME?,MATCH($A4,#NAME?,0)+1,0)&gt;0,1,0)</formula>
    </cfRule>
    <cfRule type="expression" dxfId="136" priority="722">
      <formula>AND(AND(OR(AND(AND(OR(NOT(DY4="GHS"),DY4=""))),AND(AND(OR(NOT(DZ4="GHS"),DZ4=""))),AND(AND(OR(NOT(EA4="GHS"),EA4=""))),AND(AND(OR(NOT(EB4="GHS"),EB4=""))),AND(AND(OR(NOT(EC4="GHS"),EC4="")))),A4&lt;&gt;""))</formula>
    </cfRule>
  </conditionalFormatting>
  <conditionalFormatting sqref="EK4:EK1048576">
    <cfRule type="expression" dxfId="135" priority="733">
      <formula>AND(IF(IFERROR(VLOOKUP($EK$3,#NAME?,MATCH($A4,#NAME?,0)+1,0),0)&gt;0,0,1),IF(IFERROR(VLOOKUP($EK$3,#NAME?,MATCH($A4,#NAME?,0)+1,0),0)&gt;0,0,1),IF(IFERROR(VLOOKUP($EK$3,#NAME?,MATCH($A4,#NAME?,0)+1,0),0)&gt;0,0,1),IF(IFERROR(MATCH($A4,#NAME?,0),0)&gt;0,1,0))</formula>
    </cfRule>
    <cfRule type="expression" dxfId="134" priority="730">
      <formula>IF(VLOOKUP($EK$3,#NAME?,MATCH($A4,#NAME?,0)+1,0)&gt;0,1,0)</formula>
    </cfRule>
    <cfRule type="expression" dxfId="133" priority="729">
      <formula>IF(LEN(EK4)&gt;0,1,0)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1">
      <formula>IF(VLOOKUP($EO$3,#NAME?,MATCH($A4,#NAME?,0)+1,0)&gt;0,1,0)</formula>
    </cfRule>
    <cfRule type="expression" dxfId="122"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6">
      <formula>IF(VLOOKUP($EV$3,#NAME?,MATCH($A4,#NAME?,0)+1,0)&gt;0,1,0)</formula>
    </cfRule>
    <cfRule type="expression" dxfId="108"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107" priority="791">
      <formula>IF(VLOOKUP($EW$3,#NAME?,MATCH($A4,#NAME?,0)+1,0)&gt;0,1,0)</formula>
    </cfRule>
    <cfRule type="expression" dxfId="106"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9">
      <formula>AND(IF(IFERROR(VLOOKUP($EZ$3,#NAME?,MATCH($A4,#NAME?,0)+1,0),0)&gt;0,0,1),IF(IFERROR(VLOOKUP($EZ$3,#NAME?,MATCH($A4,#NAME?,0)+1,0),0)&gt;0,0,1),IF(IFERROR(VLOOKUP($EZ$3,#NAME?,MATCH($A4,#NAME?,0)+1,0),0)&gt;0,0,1),IF(IFERROR(MATCH($A4,#NAME?,0),0)&gt;0,1,0))</formula>
    </cfRule>
    <cfRule type="expression" dxfId="100" priority="806">
      <formula>IF(VLOOKUP($EZ$3,#NAME?,MATCH($A4,#NAME?,0)+1,0)&gt;0,1,0)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9">
      <formula>AND(IF(IFERROR(VLOOKUP($FF$3,#NAME?,MATCH($A4,#NAME?,0)+1,0),0)&gt;0,0,1),IF(IFERROR(VLOOKUP($FF$3,#NAME?,MATCH($A4,#NAME?,0)+1,0),0)&gt;0,0,1),IF(IFERROR(VLOOKUP($FF$3,#NAME?,MATCH($A4,#NAME?,0)+1,0),0)&gt;0,0,1),IF(IFERROR(MATCH($A4,#NAME?,0),0)&gt;0,1,0))</formula>
    </cfRule>
    <cfRule type="expression" dxfId="88" priority="836">
      <formula>IF(VLOOKUP($FF$3,#NAME?,MATCH($A4,#NAME?,0)+1,0)&gt;0,1,0)</formula>
    </cfRule>
  </conditionalFormatting>
  <conditionalFormatting sqref="FG4:FG1048576">
    <cfRule type="expression" dxfId="87" priority="844">
      <formula>AND(IF(IFERROR(VLOOKUP($FG$3,#NAME?,MATCH($A4,#NAME?,0)+1,0),0)&gt;0,0,1),IF(IFERROR(VLOOKUP($FG$3,#NAME?,MATCH($A4,#NAME?,0)+1,0),0)&gt;0,0,1),IF(IFERROR(VLOOKUP($FG$3,#NAME?,MATCH($A4,#NAME?,0)+1,0),0)&gt;0,0,1),IF(IFERROR(MATCH($A4,#NAME?,0),0)&gt;0,1,0))</formula>
    </cfRule>
    <cfRule type="expression" dxfId="86" priority="841">
      <formula>IF(VLOOKUP($FG$3,#NAME?,MATCH($A4,#NAME?,0)+1,0)&gt;0,1,0)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6">
      <formula>IF(VLOOKUP($FN$3,#NAME?,MATCH($A4,#NAME?,0)+1,0)&gt;0,1,0)</formula>
    </cfRule>
    <cfRule type="expression" dxfId="68"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9">
      <formula>AND(IF(IFERROR(VLOOKUP($FP$3,#NAME?,MATCH($A4,#NAME?,0)+1,0),0)&gt;0,0,1),IF(IFERROR(VLOOKUP($FP$3,#NAME?,MATCH($A4,#NAME?,0)+1,0),0)&gt;0,0,1),IF(IFERROR(VLOOKUP($FP$3,#NAME?,MATCH($A4,#NAME?,0)+1,0),0)&gt;0,0,1),IF(IFERROR(MATCH($A4,#NAME?,0),0)&gt;0,1,0))</formula>
    </cfRule>
    <cfRule type="expression" dxfId="58" priority="886">
      <formula>IF(VLOOKUP($FP$3,#NAME?,MATCH($A4,#NAME?,0)+1,0)&gt;0,1,0)</formula>
    </cfRule>
  </conditionalFormatting>
  <conditionalFormatting sqref="FP4:GJ1048576">
    <cfRule type="expression" dxfId="57" priority="885">
      <formula>IF(LEN(FP4)&gt;0,1,0)</formula>
    </cfRule>
  </conditionalFormatting>
  <conditionalFormatting sqref="FQ4:FQ1048576">
    <cfRule type="expression" dxfId="56" priority="894">
      <formula>AND(IF(IFERROR(VLOOKUP($FQ$3,#NAME?,MATCH($A4,#NAME?,0)+1,0),0)&gt;0,0,1),IF(IFERROR(VLOOKUP($FQ$3,#NAME?,MATCH($A4,#NAME?,0)+1,0),0)&gt;0,0,1),IF(IFERROR(VLOOKUP($FQ$3,#NAME?,MATCH($A4,#NAME?,0)+1,0),0)&gt;0,0,1),IF(IFERROR(MATCH($A4,#NAME?,0),0)&gt;0,1,0))</formula>
    </cfRule>
    <cfRule type="expression" dxfId="55" priority="891">
      <formula>IF(VLOOKUP($FQ$3,#NAME?,MATCH($A4,#NAME?,0)+1,0)&gt;0,1,0)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4">
      <formula>AND(IF(IFERROR(VLOOKUP($FS$3,#NAME?,MATCH($A4,#NAME?,0)+1,0),0)&gt;0,0,1),IF(IFERROR(VLOOKUP($FS$3,#NAME?,MATCH($A4,#NAME?,0)+1,0),0)&gt;0,0,1),IF(IFERROR(VLOOKUP($FS$3,#NAME?,MATCH($A4,#NAME?,0)+1,0),0)&gt;0,0,1),IF(IFERROR(MATCH($A4,#NAME?,0),0)&gt;0,1,0))</formula>
    </cfRule>
    <cfRule type="expression" dxfId="51" priority="901">
      <formula>IF(VLOOKUP($FS$3,#NAME?,MATCH($A4,#NAME?,0)+1,0)&gt;0,1,0)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1">
      <formula>IF(VLOOKUP($FU$3,#NAME?,MATCH($A4,#NAME?,0)+1,0)&gt;0,1,0)</formula>
    </cfRule>
    <cfRule type="expression" dxfId="47"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6">
      <formula>IF(VLOOKUP($GF$3,#NAME?,MATCH($A4,#NAME?,0)+1,0)&gt;0,1,0)</formula>
    </cfRule>
    <cfRule type="expression" dxfId="2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4">
      <formula>AND(IF(IFERROR(VLOOKUP($GI$3,#NAME?,MATCH($A4,#NAME?,0)+1,0),0)&gt;0,0,1),IF(IFERROR(VLOOKUP($GI$3,#NAME?,MATCH($A4,#NAME?,0)+1,0),0)&gt;0,0,1),IF(IFERROR(VLOOKUP($GI$3,#NAME?,MATCH($A4,#NAME?,0)+1,0),0)&gt;0,0,1),IF(IFERROR(MATCH($A4,#NAME?,0),0)&gt;0,1,0))</formula>
    </cfRule>
    <cfRule type="expression" dxfId="19" priority="981">
      <formula>IF(VLOOKUP($GI$3,#NAME?,MATCH($A4,#NAME?,0)+1,0)&gt;0,1,0)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5"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59" t="s">
        <v>352</v>
      </c>
      <c r="F1" s="59"/>
      <c r="G1" s="59"/>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738</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v>52.95</v>
      </c>
      <c r="C4" s="41" t="b">
        <f>FALSE()</f>
        <v>0</v>
      </c>
      <c r="D4" s="41" t="b">
        <f>TRUE()</f>
        <v>1</v>
      </c>
      <c r="E4" s="36">
        <v>5714401431015</v>
      </c>
      <c r="F4" s="36" t="s">
        <v>676</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Niemiecki</v>
      </c>
      <c r="I4" s="43" t="b">
        <f>TRUE()</f>
        <v>1</v>
      </c>
      <c r="J4" s="44" t="b">
        <f>FALSE()</f>
        <v>0</v>
      </c>
      <c r="K4" s="36" t="s">
        <v>716</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https://raw.githubusercontent.com/PatrickVibild/TellusAmazonPictures/master/pictures/Lenovo/T530/RG/DE/1.jpg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https://raw.githubusercontent.com/PatrickVibild/TellusAmazonPictures/master/pictures/Lenovo/T530/RG/DE/2.jpg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https://raw.githubusercontent.com/PatrickVibild/TellusAmazonPictures/master/pictures/Lenovo/T530/RG/DE/3.jpg</v>
      </c>
      <c r="P4" t="str">
        <f t="shared" ref="P4:P35" si="3">IF(ISBLANK(K4),"",IF(L4, "https://raw.githubusercontent.com/PatrickVibild/TellusAmazonPictures/master/pictures/"&amp;K4&amp;"/4.jpg", ""))</f>
        <v>https://raw.githubusercontent.com/PatrickVibild/TellusAmazonPictures/master/pictures/Lenovo/T530/RG/DE/4.jpg</v>
      </c>
      <c r="Q4" t="str">
        <f t="shared" ref="Q4:Q35" si="4">IF(ISBLANK(K4),"",IF(L4, "https://raw.githubusercontent.com/PatrickVibild/TellusAmazonPictures/master/pictures/"&amp;K4&amp;"/5.jpg", ""))</f>
        <v>https://raw.githubusercontent.com/PatrickVibild/TellusAmazonPictures/master/pictures/Lenovo/T530/RG/DE/5.jpg</v>
      </c>
      <c r="R4" t="str">
        <f t="shared" ref="R4:R35" si="5">IF(ISBLANK(K4),"",IF(L4, "https://raw.githubusercontent.com/PatrickVibild/TellusAmazonPictures/master/pictures/"&amp;K4&amp;"/6.jpg", ""))</f>
        <v>https://raw.githubusercontent.com/PatrickVibild/TellusAmazonPictures/master/pictures/Lenovo/T530/RG/DE/6.jpg</v>
      </c>
      <c r="S4" t="str">
        <f t="shared" ref="S4:S35" si="6">IF(ISBLANK(K4),"",IF(L4, "https://raw.githubusercontent.com/PatrickVibild/TellusAmazonPictures/master/pictures/"&amp;K4&amp;"/7.jpg", ""))</f>
        <v>https://raw.githubusercontent.com/PatrickVibild/TellusAmazonPictures/master/pictures/Lenovo/T530/RG/DE/7.jpg</v>
      </c>
      <c r="T4" t="str">
        <f t="shared" ref="T4:T35" si="7">IF(ISBLANK(K4),"",IF(L4, "https://raw.githubusercontent.com/PatrickVibild/TellusAmazonPictures/master/pictures/"&amp;K4&amp;"/8.jpg",""))</f>
        <v>https://raw.githubusercontent.com/PatrickVibild/TellusAmazonPictures/master/pictures/Lenovo/T530/RG/DE/8.jpg</v>
      </c>
      <c r="U4" t="str">
        <f t="shared" ref="U4:U35" si="8">IF(ISBLANK(K4),"",IF(L4, "https://raw.githubusercontent.com/PatrickVibild/TellusAmazonPictures/master/pictures/"&amp;K4&amp;"/9.jpg", ""))</f>
        <v>https://raw.githubusercontent.com/PatrickVibild/TellusAmazonPictures/master/pictures/Lenovo/T530/RG/DE/9.jpg</v>
      </c>
      <c r="V4" s="42">
        <f>MATCH(G4,options!$D$1:$D$20,0)</f>
        <v>1</v>
      </c>
    </row>
    <row r="5" spans="1:22" ht="28" x14ac:dyDescent="0.15">
      <c r="A5" s="37" t="s">
        <v>371</v>
      </c>
      <c r="B5" s="51">
        <v>42.95</v>
      </c>
      <c r="C5" s="41" t="b">
        <f>FALSE()</f>
        <v>0</v>
      </c>
      <c r="D5" s="41" t="b">
        <f>TRUE()</f>
        <v>1</v>
      </c>
      <c r="E5" s="36">
        <v>5714401431022</v>
      </c>
      <c r="F5" s="36" t="s">
        <v>677</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Francuski</v>
      </c>
      <c r="I5" s="43" t="b">
        <f>TRUE()</f>
        <v>1</v>
      </c>
      <c r="J5" s="44" t="b">
        <f>FALSE()</f>
        <v>0</v>
      </c>
      <c r="K5" s="36" t="s">
        <v>717</v>
      </c>
      <c r="L5" s="45" t="b">
        <f>TRUE()</f>
        <v>1</v>
      </c>
      <c r="M5" s="46" t="str">
        <f t="shared" si="0"/>
        <v>https://raw.githubusercontent.com/PatrickVibild/TellusAmazonPictures/master/pictures/Lenovo/T530/RG/FR/1.jpg</v>
      </c>
      <c r="N5" s="46" t="str">
        <f t="shared" si="1"/>
        <v>https://raw.githubusercontent.com/PatrickVibild/TellusAmazonPictures/master/pictures/Lenovo/T530/RG/FR/2.jpg</v>
      </c>
      <c r="O5" s="47" t="str">
        <f t="shared" si="2"/>
        <v>https://raw.githubusercontent.com/PatrickVibild/TellusAmazonPictures/master/pictures/Lenovo/T530/RG/FR/3.jpg</v>
      </c>
      <c r="P5" t="str">
        <f t="shared" si="3"/>
        <v>https://raw.githubusercontent.com/PatrickVibild/TellusAmazonPictures/master/pictures/Lenovo/T530/RG/FR/4.jpg</v>
      </c>
      <c r="Q5" t="str">
        <f t="shared" si="4"/>
        <v>https://raw.githubusercontent.com/PatrickVibild/TellusAmazonPictures/master/pictures/Lenovo/T530/RG/FR/5.jpg</v>
      </c>
      <c r="R5" t="str">
        <f t="shared" si="5"/>
        <v>https://raw.githubusercontent.com/PatrickVibild/TellusAmazonPictures/master/pictures/Lenovo/T530/RG/FR/6.jpg</v>
      </c>
      <c r="S5" t="str">
        <f t="shared" si="6"/>
        <v>https://raw.githubusercontent.com/PatrickVibild/TellusAmazonPictures/master/pictures/Lenovo/T530/RG/FR/7.jpg</v>
      </c>
      <c r="T5" t="str">
        <f t="shared" si="7"/>
        <v>https://raw.githubusercontent.com/PatrickVibild/TellusAmazonPictures/master/pictures/Lenovo/T530/RG/FR/8.jpg</v>
      </c>
      <c r="U5" t="str">
        <f t="shared" si="8"/>
        <v>https://raw.githubusercontent.com/PatrickVibild/TellusAmazonPictures/master/pictures/Lenovo/T530/RG/FR/9.jpg</v>
      </c>
      <c r="V5" s="42">
        <f>MATCH(G5,options!$D$1:$D$20,0)</f>
        <v>2</v>
      </c>
    </row>
    <row r="6" spans="1:22" ht="28" x14ac:dyDescent="0.15">
      <c r="A6" s="37" t="s">
        <v>373</v>
      </c>
      <c r="B6" s="48" t="s">
        <v>414</v>
      </c>
      <c r="C6" s="41" t="b">
        <f>FALSE()</f>
        <v>0</v>
      </c>
      <c r="D6" s="41" t="b">
        <f>TRUE()</f>
        <v>1</v>
      </c>
      <c r="E6" s="36">
        <v>5714401431039</v>
      </c>
      <c r="F6" s="36" t="s">
        <v>678</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Włoski</v>
      </c>
      <c r="I6" s="43" t="b">
        <f>TRUE()</f>
        <v>1</v>
      </c>
      <c r="J6" s="44" t="b">
        <f>FALSE()</f>
        <v>0</v>
      </c>
      <c r="K6" s="36" t="s">
        <v>718</v>
      </c>
      <c r="L6" s="45" t="b">
        <f>TRUE()</f>
        <v>1</v>
      </c>
      <c r="M6" s="46" t="str">
        <f t="shared" si="0"/>
        <v>https://raw.githubusercontent.com/PatrickVibild/TellusAmazonPictures/master/pictures/Lenovo/T530/RG/IT/1.jpg</v>
      </c>
      <c r="N6" s="46" t="str">
        <f t="shared" si="1"/>
        <v>https://raw.githubusercontent.com/PatrickVibild/TellusAmazonPictures/master/pictures/Lenovo/T530/RG/IT/2.jpg</v>
      </c>
      <c r="O6" s="47" t="str">
        <f t="shared" si="2"/>
        <v>https://raw.githubusercontent.com/PatrickVibild/TellusAmazonPictures/master/pictures/Lenovo/T530/RG/IT/3.jpg</v>
      </c>
      <c r="P6" t="str">
        <f t="shared" si="3"/>
        <v>https://raw.githubusercontent.com/PatrickVibild/TellusAmazonPictures/master/pictures/Lenovo/T530/RG/IT/4.jpg</v>
      </c>
      <c r="Q6" t="str">
        <f t="shared" si="4"/>
        <v>https://raw.githubusercontent.com/PatrickVibild/TellusAmazonPictures/master/pictures/Lenovo/T530/RG/IT/5.jpg</v>
      </c>
      <c r="R6" t="str">
        <f t="shared" si="5"/>
        <v>https://raw.githubusercontent.com/PatrickVibild/TellusAmazonPictures/master/pictures/Lenovo/T530/RG/IT/6.jpg</v>
      </c>
      <c r="S6" t="str">
        <f t="shared" si="6"/>
        <v>https://raw.githubusercontent.com/PatrickVibild/TellusAmazonPictures/master/pictures/Lenovo/T530/RG/IT/7.jpg</v>
      </c>
      <c r="T6" t="str">
        <f t="shared" si="7"/>
        <v>https://raw.githubusercontent.com/PatrickVibild/TellusAmazonPictures/master/pictures/Lenovo/T530/RG/IT/8.jpg</v>
      </c>
      <c r="U6" t="str">
        <f t="shared" si="8"/>
        <v>https://raw.githubusercontent.com/PatrickVibild/TellusAmazonPictures/master/pictures/Lenovo/T530/RG/IT/9.jpg</v>
      </c>
      <c r="V6" s="42">
        <f>MATCH(G6,options!$D$1:$D$20,0)</f>
        <v>3</v>
      </c>
    </row>
    <row r="7" spans="1:22" ht="28" x14ac:dyDescent="0.15">
      <c r="A7" s="37" t="s">
        <v>376</v>
      </c>
      <c r="B7" s="49" t="str">
        <f>IF(B6=options!C1,"32","41")</f>
        <v>32</v>
      </c>
      <c r="C7" s="41" t="b">
        <f>FALSE()</f>
        <v>0</v>
      </c>
      <c r="D7" s="41" t="b">
        <f>TRUE()</f>
        <v>1</v>
      </c>
      <c r="E7" s="36">
        <v>5714401431046</v>
      </c>
      <c r="F7" s="36" t="s">
        <v>679</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Hiszpański</v>
      </c>
      <c r="I7" s="43" t="b">
        <f>TRUE()</f>
        <v>1</v>
      </c>
      <c r="J7" s="44" t="b">
        <f>FALSE()</f>
        <v>0</v>
      </c>
      <c r="K7" s="36" t="s">
        <v>719</v>
      </c>
      <c r="L7" s="45" t="b">
        <f>TRUE()</f>
        <v>1</v>
      </c>
      <c r="M7" s="46" t="str">
        <f t="shared" si="0"/>
        <v>https://raw.githubusercontent.com/PatrickVibild/TellusAmazonPictures/master/pictures/Lenovo/T530/RG/ES/1.jpg</v>
      </c>
      <c r="N7" s="46" t="str">
        <f t="shared" si="1"/>
        <v>https://raw.githubusercontent.com/PatrickVibild/TellusAmazonPictures/master/pictures/Lenovo/T530/RG/ES/2.jpg</v>
      </c>
      <c r="O7" s="47" t="str">
        <f t="shared" si="2"/>
        <v>https://raw.githubusercontent.com/PatrickVibild/TellusAmazonPictures/master/pictures/Lenovo/T530/RG/ES/3.jpg</v>
      </c>
      <c r="P7" t="str">
        <f t="shared" si="3"/>
        <v>https://raw.githubusercontent.com/PatrickVibild/TellusAmazonPictures/master/pictures/Lenovo/T530/RG/ES/4.jpg</v>
      </c>
      <c r="Q7" t="str">
        <f t="shared" si="4"/>
        <v>https://raw.githubusercontent.com/PatrickVibild/TellusAmazonPictures/master/pictures/Lenovo/T530/RG/ES/5.jpg</v>
      </c>
      <c r="R7" t="str">
        <f t="shared" si="5"/>
        <v>https://raw.githubusercontent.com/PatrickVibild/TellusAmazonPictures/master/pictures/Lenovo/T530/RG/ES/6.jpg</v>
      </c>
      <c r="S7" t="str">
        <f t="shared" si="6"/>
        <v>https://raw.githubusercontent.com/PatrickVibild/TellusAmazonPictures/master/pictures/Lenovo/T530/RG/ES/7.jpg</v>
      </c>
      <c r="T7" t="str">
        <f t="shared" si="7"/>
        <v>https://raw.githubusercontent.com/PatrickVibild/TellusAmazonPictures/master/pictures/Lenovo/T530/RG/ES/8.jpg</v>
      </c>
      <c r="U7" t="str">
        <f t="shared" si="8"/>
        <v>https://raw.githubusercontent.com/PatrickVibild/TellusAmazonPictures/master/pictures/Lenovo/T530/RG/ES/9.jpg</v>
      </c>
      <c r="V7" s="42">
        <f>MATCH(G7,options!$D$1:$D$20,0)</f>
        <v>4</v>
      </c>
    </row>
    <row r="8" spans="1:22" ht="28" x14ac:dyDescent="0.15">
      <c r="A8" s="37" t="s">
        <v>378</v>
      </c>
      <c r="B8" s="49" t="str">
        <f>IF(B6=options!C1,"18","17")</f>
        <v>18</v>
      </c>
      <c r="C8" s="41" t="b">
        <f>FALSE()</f>
        <v>0</v>
      </c>
      <c r="D8" s="41" t="b">
        <f>TRUE()</f>
        <v>1</v>
      </c>
      <c r="E8" s="36">
        <v>5714401431053</v>
      </c>
      <c r="F8" s="36" t="s">
        <v>680</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Wielka Brytania</v>
      </c>
      <c r="I8" s="43" t="b">
        <f>TRUE()</f>
        <v>1</v>
      </c>
      <c r="J8" s="44" t="b">
        <f>FALSE()</f>
        <v>0</v>
      </c>
      <c r="K8" s="36" t="s">
        <v>720</v>
      </c>
      <c r="L8" s="45" t="b">
        <f>TRUE()</f>
        <v>1</v>
      </c>
      <c r="M8" s="46" t="str">
        <f t="shared" si="0"/>
        <v>https://raw.githubusercontent.com/PatrickVibild/TellusAmazonPictures/master/pictures/Lenovo/T530/RG/UK/1.jpg</v>
      </c>
      <c r="N8" s="46" t="str">
        <f t="shared" si="1"/>
        <v>https://raw.githubusercontent.com/PatrickVibild/TellusAmazonPictures/master/pictures/Lenovo/T530/RG/UK/2.jpg</v>
      </c>
      <c r="O8" s="47" t="str">
        <f t="shared" si="2"/>
        <v>https://raw.githubusercontent.com/PatrickVibild/TellusAmazonPictures/master/pictures/Lenovo/T530/RG/UK/3.jpg</v>
      </c>
      <c r="P8" t="str">
        <f t="shared" si="3"/>
        <v>https://raw.githubusercontent.com/PatrickVibild/TellusAmazonPictures/master/pictures/Lenovo/T530/RG/UK/4.jpg</v>
      </c>
      <c r="Q8" t="str">
        <f t="shared" si="4"/>
        <v>https://raw.githubusercontent.com/PatrickVibild/TellusAmazonPictures/master/pictures/Lenovo/T530/RG/UK/5.jpg</v>
      </c>
      <c r="R8" t="str">
        <f t="shared" si="5"/>
        <v>https://raw.githubusercontent.com/PatrickVibild/TellusAmazonPictures/master/pictures/Lenovo/T530/RG/UK/6.jpg</v>
      </c>
      <c r="S8" t="str">
        <f t="shared" si="6"/>
        <v>https://raw.githubusercontent.com/PatrickVibild/TellusAmazonPictures/master/pictures/Lenovo/T530/RG/UK/7.jpg</v>
      </c>
      <c r="T8" t="str">
        <f t="shared" si="7"/>
        <v>https://raw.githubusercontent.com/PatrickVibild/TellusAmazonPictures/master/pictures/Lenovo/T530/RG/UK/8.jpg</v>
      </c>
      <c r="U8" t="str">
        <f t="shared" si="8"/>
        <v>https://raw.githubusercontent.com/PatrickVibild/TellusAmazonPictures/master/pictures/Lenovo/T530/RG/UK/9.jpg</v>
      </c>
      <c r="V8" s="42">
        <f>MATCH(G8,options!$D$1:$D$20,0)</f>
        <v>5</v>
      </c>
    </row>
    <row r="9" spans="1:22" ht="28" x14ac:dyDescent="0.15">
      <c r="A9" s="37" t="s">
        <v>380</v>
      </c>
      <c r="B9" s="49" t="str">
        <f>IF(B6=options!C1,"2","5")</f>
        <v>2</v>
      </c>
      <c r="C9" s="41" t="b">
        <f>FALSE()</f>
        <v>0</v>
      </c>
      <c r="D9" s="41" t="b">
        <f>TRUE()</f>
        <v>1</v>
      </c>
      <c r="E9" s="36">
        <v>5714401431060</v>
      </c>
      <c r="F9" s="36" t="s">
        <v>681</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Skandynawski – nordycki</v>
      </c>
      <c r="I9" s="43" t="b">
        <f>TRUE()</f>
        <v>1</v>
      </c>
      <c r="J9" s="44" t="b">
        <f>FALSE()</f>
        <v>0</v>
      </c>
      <c r="K9" s="36" t="s">
        <v>721</v>
      </c>
      <c r="L9" s="45" t="b">
        <f>TRUE()</f>
        <v>1</v>
      </c>
      <c r="M9" s="46" t="str">
        <f t="shared" si="0"/>
        <v>https://raw.githubusercontent.com/PatrickVibild/TellusAmazonPictures/master/pictures/Lenovo/T530/RG/NOR/1.jpg</v>
      </c>
      <c r="N9" s="46" t="str">
        <f t="shared" si="1"/>
        <v>https://raw.githubusercontent.com/PatrickVibild/TellusAmazonPictures/master/pictures/Lenovo/T530/RG/NOR/2.jpg</v>
      </c>
      <c r="O9" s="47" t="str">
        <f t="shared" si="2"/>
        <v>https://raw.githubusercontent.com/PatrickVibild/TellusAmazonPictures/master/pictures/Lenovo/T530/RG/NOR/3.jpg</v>
      </c>
      <c r="P9" t="str">
        <f t="shared" si="3"/>
        <v>https://raw.githubusercontent.com/PatrickVibild/TellusAmazonPictures/master/pictures/Lenovo/T530/RG/NOR/4.jpg</v>
      </c>
      <c r="Q9" t="str">
        <f t="shared" si="4"/>
        <v>https://raw.githubusercontent.com/PatrickVibild/TellusAmazonPictures/master/pictures/Lenovo/T530/RG/NOR/5.jpg</v>
      </c>
      <c r="R9" t="str">
        <f t="shared" si="5"/>
        <v>https://raw.githubusercontent.com/PatrickVibild/TellusAmazonPictures/master/pictures/Lenovo/T530/RG/NOR/6.jpg</v>
      </c>
      <c r="S9" t="str">
        <f t="shared" si="6"/>
        <v>https://raw.githubusercontent.com/PatrickVibild/TellusAmazonPictures/master/pictures/Lenovo/T530/RG/NOR/7.jpg</v>
      </c>
      <c r="T9" t="str">
        <f t="shared" si="7"/>
        <v>https://raw.githubusercontent.com/PatrickVibild/TellusAmazonPictures/master/pictures/Lenovo/T530/RG/NOR/8.jpg</v>
      </c>
      <c r="U9" t="str">
        <f t="shared" si="8"/>
        <v>https://raw.githubusercontent.com/PatrickVibild/TellusAmazonPictures/master/pictures/Lenovo/T530/RG/NOR/9.jpg</v>
      </c>
      <c r="V9" s="42">
        <f>MATCH(G9,options!$D$1:$D$20,0)</f>
        <v>6</v>
      </c>
    </row>
    <row r="10" spans="1:22" ht="14" x14ac:dyDescent="0.15">
      <c r="A10" t="s">
        <v>382</v>
      </c>
      <c r="B10" s="50"/>
      <c r="C10" s="41" t="b">
        <f>FALSE()</f>
        <v>0</v>
      </c>
      <c r="D10" s="41" t="b">
        <v>0</v>
      </c>
      <c r="E10" s="36">
        <v>5714401431077</v>
      </c>
      <c r="F10" s="36" t="s">
        <v>682</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Belgijski</v>
      </c>
      <c r="I10" s="43" t="b">
        <f>TRUE()</f>
        <v>1</v>
      </c>
      <c r="J10" s="44" t="b">
        <f>FALSE()</f>
        <v>0</v>
      </c>
      <c r="K10" s="36" t="s">
        <v>722</v>
      </c>
      <c r="L10" s="45" t="b">
        <f>FALSE()</f>
        <v>0</v>
      </c>
      <c r="M10" s="46" t="str">
        <f t="shared" si="0"/>
        <v>https://download.lenovo.com/Images/Parts/04X1359/04X1359_A.jpg</v>
      </c>
      <c r="N10" s="46" t="str">
        <f t="shared" si="1"/>
        <v>https://download.lenovo.com/Images/Parts/04X1359/04X1359_B.jpg</v>
      </c>
      <c r="O10" s="47" t="str">
        <f t="shared" si="2"/>
        <v>https://download.lenovo.com/Images/Parts/04X1359/04X1359_details.jpg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5714401431084</v>
      </c>
      <c r="F11" s="36" t="s">
        <v>683</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Bułgarski</v>
      </c>
      <c r="I11" s="43" t="b">
        <f>TRUE()</f>
        <v>1</v>
      </c>
      <c r="J11" s="44" t="b">
        <f>FALSE()</f>
        <v>0</v>
      </c>
      <c r="K11" s="36" t="s">
        <v>723</v>
      </c>
      <c r="L11" s="45" t="b">
        <f>FALSE()</f>
        <v>0</v>
      </c>
      <c r="M11" s="46" t="str">
        <f t="shared" si="0"/>
        <v>https://download.lenovo.com/Images/Parts/04X1360/04X1360_A.jpg</v>
      </c>
      <c r="N11" s="46" t="str">
        <f t="shared" si="1"/>
        <v>https://download.lenovo.com/Images/Parts/04X1360/04X1360_B.jpg</v>
      </c>
      <c r="O11" s="47" t="str">
        <f t="shared" si="2"/>
        <v>https://download.lenovo.com/Images/Parts/04X1360/04X1360_details.jpg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5714401431091</v>
      </c>
      <c r="F12" s="36" t="s">
        <v>684</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Czech</v>
      </c>
      <c r="I12" s="43" t="b">
        <f>TRUE()</f>
        <v>1</v>
      </c>
      <c r="J12" s="44" t="b">
        <f>FALSE()</f>
        <v>0</v>
      </c>
      <c r="K12" s="36" t="s">
        <v>724</v>
      </c>
      <c r="L12" s="45" t="b">
        <f>FALSE()</f>
        <v>0</v>
      </c>
      <c r="M12" s="46" t="str">
        <f t="shared" si="0"/>
        <v>https://download.lenovo.com/Images/Parts/04X1361/04X1361_A.jpg</v>
      </c>
      <c r="N12" s="46" t="str">
        <f t="shared" si="1"/>
        <v>https://download.lenovo.com/Images/Parts/04X1361/04X1361_B.jpg</v>
      </c>
      <c r="O12" s="47" t="str">
        <f t="shared" si="2"/>
        <v>https://download.lenovo.com/Images/Parts/04X1361/04X1361_details.jpg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739</v>
      </c>
      <c r="C13" s="41" t="b">
        <f>FALSE()</f>
        <v>0</v>
      </c>
      <c r="D13" s="41" t="b">
        <f>FALSE()</f>
        <v>0</v>
      </c>
      <c r="E13" s="36">
        <v>5714401431107</v>
      </c>
      <c r="F13" s="36" t="s">
        <v>685</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Duński</v>
      </c>
      <c r="I13" s="43" t="b">
        <f>TRUE()</f>
        <v>1</v>
      </c>
      <c r="J13" s="44" t="b">
        <f>FALSE()</f>
        <v>0</v>
      </c>
      <c r="K13" s="36" t="s">
        <v>725</v>
      </c>
      <c r="L13" s="45" t="b">
        <f>FALSE()</f>
        <v>0</v>
      </c>
      <c r="M13" s="46" t="str">
        <f t="shared" si="0"/>
        <v>https://download.lenovo.com/Images/Parts/04X1249/04X1249_A.jpg</v>
      </c>
      <c r="N13" s="46" t="str">
        <f t="shared" si="1"/>
        <v>https://download.lenovo.com/Images/Parts/04X1249/04X1249_B.jpg</v>
      </c>
      <c r="O13" s="47" t="str">
        <f t="shared" si="2"/>
        <v>https://download.lenovo.com/Images/Parts/04X1249/04X1249_details.jpg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5714401430995</v>
      </c>
      <c r="C14" s="41" t="b">
        <f>FALSE()</f>
        <v>0</v>
      </c>
      <c r="D14" s="41" t="b">
        <f>FALSE()</f>
        <v>0</v>
      </c>
      <c r="E14" s="36">
        <v>5714401431114</v>
      </c>
      <c r="F14" s="36" t="s">
        <v>686</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Język węgierski</v>
      </c>
      <c r="I14" s="43" t="b">
        <f>TRUE()</f>
        <v>1</v>
      </c>
      <c r="J14" s="44" t="b">
        <f>FALSE()</f>
        <v>0</v>
      </c>
      <c r="K14" s="36"/>
      <c r="L14" s="45" t="b">
        <f>FALSE()</f>
        <v>0</v>
      </c>
      <c r="M14" s="46" t="str">
        <f t="shared" si="0"/>
        <v/>
      </c>
      <c r="N14" s="46" t="str">
        <f t="shared" si="1"/>
        <v/>
      </c>
      <c r="O14" s="47" t="str">
        <f t="shared" si="2"/>
        <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5714401431121</v>
      </c>
      <c r="F15" s="36" t="s">
        <v>687</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Holenderski</v>
      </c>
      <c r="I15" s="43" t="b">
        <f>TRUE()</f>
        <v>1</v>
      </c>
      <c r="J15" s="44" t="b">
        <f>FALSE()</f>
        <v>0</v>
      </c>
      <c r="K15" s="36" t="s">
        <v>726</v>
      </c>
      <c r="L15" s="45" t="b">
        <f>FALSE()</f>
        <v>0</v>
      </c>
      <c r="M15" s="46" t="str">
        <f t="shared" si="0"/>
        <v>https://download.lenovo.com/Images/Parts/04X1259/04X1259_A.jpg</v>
      </c>
      <c r="N15" s="46" t="str">
        <f t="shared" si="1"/>
        <v>https://download.lenovo.com/Images/Parts/04X1259/04X1259_B.jpg</v>
      </c>
      <c r="O15" s="47" t="str">
        <f t="shared" si="2"/>
        <v>https://download.lenovo.com/Images/Parts/04X1259/04X1259_details.jpg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5714401431138</v>
      </c>
      <c r="F16" s="36" t="s">
        <v>688</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Norweski</v>
      </c>
      <c r="I16" s="43" t="b">
        <f>TRUE()</f>
        <v>1</v>
      </c>
      <c r="J16" s="44" t="b">
        <f>FALSE()</f>
        <v>0</v>
      </c>
      <c r="K16" s="36"/>
      <c r="L16" s="45" t="b">
        <f>FALSE()</f>
        <v>0</v>
      </c>
      <c r="M16" s="46" t="str">
        <f t="shared" si="0"/>
        <v/>
      </c>
      <c r="N16" s="46" t="str">
        <f t="shared" si="1"/>
        <v/>
      </c>
      <c r="O16" s="47" t="str">
        <f t="shared" si="2"/>
        <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5714401431145</v>
      </c>
      <c r="F17" s="36" t="s">
        <v>689</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Polski</v>
      </c>
      <c r="I17" s="43" t="b">
        <f>TRUE()</f>
        <v>1</v>
      </c>
      <c r="J17" s="44" t="b">
        <f>FALSE()</f>
        <v>0</v>
      </c>
      <c r="L17" s="45" t="b">
        <f>FALSE()</f>
        <v>0</v>
      </c>
      <c r="M17" s="46" t="str">
        <f t="shared" si="0"/>
        <v/>
      </c>
      <c r="N17" s="46" t="str">
        <f t="shared" si="1"/>
        <v/>
      </c>
      <c r="O17" s="47" t="str">
        <f t="shared" si="2"/>
        <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5714401431152</v>
      </c>
      <c r="F18" s="36" t="s">
        <v>690</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Portugalski</v>
      </c>
      <c r="I18" s="43" t="b">
        <f>TRUE()</f>
        <v>1</v>
      </c>
      <c r="J18" s="44" t="b">
        <f>FALSE()</f>
        <v>0</v>
      </c>
      <c r="K18" s="36"/>
      <c r="L18" s="45" t="b">
        <f>FALSE()</f>
        <v>0</v>
      </c>
      <c r="M18" s="46" t="str">
        <f t="shared" si="0"/>
        <v/>
      </c>
      <c r="N18" s="46" t="str">
        <f t="shared" si="1"/>
        <v/>
      </c>
      <c r="O18" s="47" t="str">
        <f t="shared" si="2"/>
        <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5714401431169</v>
      </c>
      <c r="F19" s="36" t="s">
        <v>691</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Szwedzki – fiński</v>
      </c>
      <c r="I19" s="43" t="b">
        <f>TRUE()</f>
        <v>1</v>
      </c>
      <c r="J19" s="44" t="b">
        <f>FALSE()</f>
        <v>0</v>
      </c>
      <c r="K19" s="36"/>
      <c r="L19" s="45" t="b">
        <f>FALSE()</f>
        <v>0</v>
      </c>
      <c r="M19" s="46" t="str">
        <f t="shared" si="0"/>
        <v/>
      </c>
      <c r="N19" s="46" t="str">
        <f t="shared" si="1"/>
        <v/>
      </c>
      <c r="O19" s="47" t="str">
        <f t="shared" si="2"/>
        <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v>0</v>
      </c>
      <c r="E20" s="36">
        <v>5714401431176</v>
      </c>
      <c r="F20" s="36" t="s">
        <v>692</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Szwajcarski</v>
      </c>
      <c r="I20" s="43" t="b">
        <f>TRUE()</f>
        <v>1</v>
      </c>
      <c r="J20" s="44" t="b">
        <f>FALSE()</f>
        <v>0</v>
      </c>
      <c r="K20" s="36" t="s">
        <v>727</v>
      </c>
      <c r="L20" s="45" t="b">
        <f>FALSE()</f>
        <v>0</v>
      </c>
      <c r="M20" s="46" t="str">
        <f t="shared" si="0"/>
        <v>https://download.lenovo.com/Images/Parts/04X1380/04X1380_A.jpg</v>
      </c>
      <c r="N20" s="46" t="str">
        <f t="shared" si="1"/>
        <v>https://download.lenovo.com/Images/Parts/04X1380/04X1380_B.jpg</v>
      </c>
      <c r="O20" s="47" t="str">
        <f t="shared" si="2"/>
        <v>https://download.lenovo.com/Images/Parts/04X1380/04X1380_details.jpg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v>0</v>
      </c>
      <c r="E21" s="36">
        <v>5714401431183</v>
      </c>
      <c r="F21" s="36" t="s">
        <v>693</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3" t="b">
        <f>TRUE()</f>
        <v>1</v>
      </c>
      <c r="J21" s="44" t="b">
        <f>FALSE()</f>
        <v>0</v>
      </c>
      <c r="K21" s="36" t="s">
        <v>728</v>
      </c>
      <c r="L21" s="45" t="b">
        <f>TRUE()</f>
        <v>1</v>
      </c>
      <c r="M21" s="46" t="str">
        <f t="shared" si="0"/>
        <v>https://raw.githubusercontent.com/PatrickVibild/TellusAmazonPictures/master/pictures/Lenovo/T530/RG/USI/1.jpg</v>
      </c>
      <c r="N21" s="46" t="str">
        <f t="shared" si="1"/>
        <v>https://raw.githubusercontent.com/PatrickVibild/TellusAmazonPictures/master/pictures/Lenovo/T530/RG/USI/2.jpg</v>
      </c>
      <c r="O21" s="47" t="str">
        <f t="shared" si="2"/>
        <v>https://raw.githubusercontent.com/PatrickVibild/TellusAmazonPictures/master/pictures/Lenovo/T530/RG/USI/3.jpg</v>
      </c>
      <c r="P21" t="str">
        <f t="shared" si="3"/>
        <v>https://raw.githubusercontent.com/PatrickVibild/TellusAmazonPictures/master/pictures/Lenovo/T530/RG/USI/4.jpg</v>
      </c>
      <c r="Q21" t="str">
        <f t="shared" si="4"/>
        <v>https://raw.githubusercontent.com/PatrickVibild/TellusAmazonPictures/master/pictures/Lenovo/T530/RG/USI/5.jpg</v>
      </c>
      <c r="R21" t="str">
        <f t="shared" si="5"/>
        <v>https://raw.githubusercontent.com/PatrickVibild/TellusAmazonPictures/master/pictures/Lenovo/T530/RG/USI/6.jpg</v>
      </c>
      <c r="S21" t="str">
        <f t="shared" si="6"/>
        <v>https://raw.githubusercontent.com/PatrickVibild/TellusAmazonPictures/master/pictures/Lenovo/T530/RG/USI/7.jpg</v>
      </c>
      <c r="T21" t="str">
        <f t="shared" si="7"/>
        <v>https://raw.githubusercontent.com/PatrickVibild/TellusAmazonPictures/master/pictures/Lenovo/T530/RG/USI/8.jpg</v>
      </c>
      <c r="U21" t="str">
        <f t="shared" si="8"/>
        <v>https://raw.githubusercontent.com/PatrickVibild/TellusAmazonPictures/master/pictures/Lenovo/T530/RG/USI/9.jpg</v>
      </c>
      <c r="V21" s="42">
        <f>MATCH(G21,options!$D$1:$D$20,0)</f>
        <v>16</v>
      </c>
    </row>
    <row r="22" spans="1:22" ht="14" x14ac:dyDescent="0.15">
      <c r="B22" s="50"/>
      <c r="C22" s="41" t="b">
        <f>FALSE()</f>
        <v>0</v>
      </c>
      <c r="D22" s="41" t="b">
        <f>FALSE()</f>
        <v>0</v>
      </c>
      <c r="E22" s="36">
        <v>5714401431190</v>
      </c>
      <c r="F22" s="36" t="s">
        <v>694</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Rosyjski</v>
      </c>
      <c r="I22" s="43" t="b">
        <f>TRUE()</f>
        <v>1</v>
      </c>
      <c r="J22" s="44" t="b">
        <f>FALSE()</f>
        <v>0</v>
      </c>
      <c r="K22" s="36"/>
      <c r="L22" s="45" t="b">
        <f>FALSE()</f>
        <v>0</v>
      </c>
      <c r="M22" s="46" t="str">
        <f t="shared" si="0"/>
        <v/>
      </c>
      <c r="N22" s="46" t="str">
        <f t="shared" si="1"/>
        <v/>
      </c>
      <c r="O22" s="47" t="str">
        <f t="shared" si="2"/>
        <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1" t="b">
        <f>TRUE()</f>
        <v>1</v>
      </c>
      <c r="D23" s="41" t="b">
        <f>FALSE()</f>
        <v>0</v>
      </c>
      <c r="E23" s="36">
        <v>5714401431206</v>
      </c>
      <c r="F23" s="36" t="s">
        <v>695</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f>FALSE()</f>
        <v>0</v>
      </c>
      <c r="K23" s="36" t="s">
        <v>729</v>
      </c>
      <c r="L23" s="45" t="b">
        <f>TRUE()</f>
        <v>1</v>
      </c>
      <c r="M23" s="46" t="str">
        <f t="shared" si="0"/>
        <v>https://raw.githubusercontent.com/PatrickVibild/TellusAmazonPictures/master/pictures/Lenovo/T530/RG/US/1.jpg</v>
      </c>
      <c r="N23" s="46" t="str">
        <f t="shared" si="1"/>
        <v>https://raw.githubusercontent.com/PatrickVibild/TellusAmazonPictures/master/pictures/Lenovo/T530/RG/US/2.jpg</v>
      </c>
      <c r="O23" s="47" t="str">
        <f t="shared" si="2"/>
        <v>https://raw.githubusercontent.com/PatrickVibild/TellusAmazonPictures/master/pictures/Lenovo/T530/RG/US/3.jpg</v>
      </c>
      <c r="P23" t="str">
        <f t="shared" si="3"/>
        <v>https://raw.githubusercontent.com/PatrickVibild/TellusAmazonPictures/master/pictures/Lenovo/T530/RG/US/4.jpg</v>
      </c>
      <c r="Q23" t="str">
        <f t="shared" si="4"/>
        <v>https://raw.githubusercontent.com/PatrickVibild/TellusAmazonPictures/master/pictures/Lenovo/T530/RG/US/5.jpg</v>
      </c>
      <c r="R23" t="str">
        <f t="shared" si="5"/>
        <v>https://raw.githubusercontent.com/PatrickVibild/TellusAmazonPictures/master/pictures/Lenovo/T530/RG/US/6.jpg</v>
      </c>
      <c r="S23" t="str">
        <f t="shared" si="6"/>
        <v>https://raw.githubusercontent.com/PatrickVibild/TellusAmazonPictures/master/pictures/Lenovo/T530/RG/US/7.jpg</v>
      </c>
      <c r="T23" t="str">
        <f t="shared" si="7"/>
        <v>https://raw.githubusercontent.com/PatrickVibild/TellusAmazonPictures/master/pictures/Lenovo/T530/RG/US/8.jpg</v>
      </c>
      <c r="U23" t="str">
        <f t="shared" si="8"/>
        <v>https://raw.githubusercontent.com/PatrickVibild/TellusAmazonPictures/master/pictures/Lenovo/T530/RG/US/9.jpg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1" t="b">
        <f>FALSE()</f>
        <v>0</v>
      </c>
      <c r="D24" s="41" t="b">
        <f>TRUE()</f>
        <v>1</v>
      </c>
      <c r="E24" s="36">
        <v>5714401430018</v>
      </c>
      <c r="F24" s="36" t="s">
        <v>696</v>
      </c>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Niemiecki</v>
      </c>
      <c r="I24" s="43"/>
      <c r="J24" s="44" t="b">
        <f>TRUE()</f>
        <v>1</v>
      </c>
      <c r="K24" s="36" t="s">
        <v>730</v>
      </c>
      <c r="L24" s="45" t="b">
        <f>TRUE()</f>
        <v>1</v>
      </c>
      <c r="M24" s="46" t="str">
        <f t="shared" si="0"/>
        <v>https://raw.githubusercontent.com/PatrickVibild/TellusAmazonPictures/master/pictures/Lenovo/T530/BL/DE/1.jpg</v>
      </c>
      <c r="N24" s="46" t="str">
        <f t="shared" si="1"/>
        <v>https://raw.githubusercontent.com/PatrickVibild/TellusAmazonPictures/master/pictures/Lenovo/T530/BL/DE/2.jpg</v>
      </c>
      <c r="O24" s="47" t="str">
        <f t="shared" si="2"/>
        <v>https://raw.githubusercontent.com/PatrickVibild/TellusAmazonPictures/master/pictures/Lenovo/T530/BL/DE/3.jpg</v>
      </c>
      <c r="P24" t="str">
        <f t="shared" si="3"/>
        <v>https://raw.githubusercontent.com/PatrickVibild/TellusAmazonPictures/master/pictures/Lenovo/T530/BL/DE/4.jpg</v>
      </c>
      <c r="Q24" t="str">
        <f t="shared" si="4"/>
        <v>https://raw.githubusercontent.com/PatrickVibild/TellusAmazonPictures/master/pictures/Lenovo/T530/BL/DE/5.jpg</v>
      </c>
      <c r="R24" t="str">
        <f t="shared" si="5"/>
        <v>https://raw.githubusercontent.com/PatrickVibild/TellusAmazonPictures/master/pictures/Lenovo/T530/BL/DE/6.jpg</v>
      </c>
      <c r="S24" t="str">
        <f t="shared" si="6"/>
        <v>https://raw.githubusercontent.com/PatrickVibild/TellusAmazonPictures/master/pictures/Lenovo/T530/BL/DE/7.jpg</v>
      </c>
      <c r="T24" t="str">
        <f t="shared" si="7"/>
        <v>https://raw.githubusercontent.com/PatrickVibild/TellusAmazonPictures/master/pictures/Lenovo/T530/BL/DE/8.jpg</v>
      </c>
      <c r="U24" t="str">
        <f t="shared" si="8"/>
        <v>https://raw.githubusercontent.com/PatrickVibild/TellusAmazonPictures/master/pictures/Lenovo/T530/BL/DE/9.jpg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1" t="b">
        <f>FALSE()</f>
        <v>0</v>
      </c>
      <c r="D25" s="41" t="b">
        <f>TRUE()</f>
        <v>1</v>
      </c>
      <c r="E25" s="36">
        <v>5714401430025</v>
      </c>
      <c r="F25" s="36" t="s">
        <v>697</v>
      </c>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Francuski</v>
      </c>
      <c r="I25" s="43"/>
      <c r="J25" s="44" t="b">
        <f>TRUE()</f>
        <v>1</v>
      </c>
      <c r="K25" s="36" t="s">
        <v>731</v>
      </c>
      <c r="L25" s="45" t="b">
        <f>TRUE()</f>
        <v>1</v>
      </c>
      <c r="M25" s="46" t="str">
        <f t="shared" si="0"/>
        <v>https://raw.githubusercontent.com/PatrickVibild/TellusAmazonPictures/master/pictures/Lenovo/T530/BL/FR/1.jpg</v>
      </c>
      <c r="N25" s="46" t="str">
        <f t="shared" si="1"/>
        <v>https://raw.githubusercontent.com/PatrickVibild/TellusAmazonPictures/master/pictures/Lenovo/T530/BL/FR/2.jpg</v>
      </c>
      <c r="O25" s="47" t="str">
        <f t="shared" si="2"/>
        <v>https://raw.githubusercontent.com/PatrickVibild/TellusAmazonPictures/master/pictures/Lenovo/T530/BL/FR/3.jpg</v>
      </c>
      <c r="P25" t="str">
        <f t="shared" si="3"/>
        <v>https://raw.githubusercontent.com/PatrickVibild/TellusAmazonPictures/master/pictures/Lenovo/T530/BL/FR/4.jpg</v>
      </c>
      <c r="Q25" t="str">
        <f t="shared" si="4"/>
        <v>https://raw.githubusercontent.com/PatrickVibild/TellusAmazonPictures/master/pictures/Lenovo/T530/BL/FR/5.jpg</v>
      </c>
      <c r="R25" t="str">
        <f t="shared" si="5"/>
        <v>https://raw.githubusercontent.com/PatrickVibild/TellusAmazonPictures/master/pictures/Lenovo/T530/BL/FR/6.jpg</v>
      </c>
      <c r="S25" t="str">
        <f t="shared" si="6"/>
        <v>https://raw.githubusercontent.com/PatrickVibild/TellusAmazonPictures/master/pictures/Lenovo/T530/BL/FR/7.jpg</v>
      </c>
      <c r="T25" t="str">
        <f t="shared" si="7"/>
        <v>https://raw.githubusercontent.com/PatrickVibild/TellusAmazonPictures/master/pictures/Lenovo/T530/BL/FR/8.jpg</v>
      </c>
      <c r="U25" t="str">
        <f t="shared" si="8"/>
        <v>https://raw.githubusercontent.com/PatrickVibild/TellusAmazonPictures/master/pictures/Lenovo/T530/BL/FR/9.jpg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1" t="b">
        <f>FALSE()</f>
        <v>0</v>
      </c>
      <c r="D26" s="41" t="b">
        <f>TRUE()</f>
        <v>1</v>
      </c>
      <c r="E26" s="36">
        <v>5714401430032</v>
      </c>
      <c r="F26" s="36" t="s">
        <v>698</v>
      </c>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Włoski</v>
      </c>
      <c r="I26" s="43"/>
      <c r="J26" s="44" t="b">
        <f>TRUE()</f>
        <v>1</v>
      </c>
      <c r="K26" s="36" t="s">
        <v>732</v>
      </c>
      <c r="L26" s="45" t="b">
        <f>TRUE()</f>
        <v>1</v>
      </c>
      <c r="M26" s="46" t="str">
        <f t="shared" si="0"/>
        <v>https://raw.githubusercontent.com/PatrickVibild/TellusAmazonPictures/master/pictures/Lenovo/T530/BL/IT/1.jpg</v>
      </c>
      <c r="N26" s="46" t="str">
        <f t="shared" si="1"/>
        <v>https://raw.githubusercontent.com/PatrickVibild/TellusAmazonPictures/master/pictures/Lenovo/T530/BL/IT/2.jpg</v>
      </c>
      <c r="O26" s="47" t="str">
        <f t="shared" si="2"/>
        <v>https://raw.githubusercontent.com/PatrickVibild/TellusAmazonPictures/master/pictures/Lenovo/T530/BL/IT/3.jpg</v>
      </c>
      <c r="P26" t="str">
        <f t="shared" si="3"/>
        <v>https://raw.githubusercontent.com/PatrickVibild/TellusAmazonPictures/master/pictures/Lenovo/T530/BL/IT/4.jpg</v>
      </c>
      <c r="Q26" t="str">
        <f t="shared" si="4"/>
        <v>https://raw.githubusercontent.com/PatrickVibild/TellusAmazonPictures/master/pictures/Lenovo/T530/BL/IT/5.jpg</v>
      </c>
      <c r="R26" t="str">
        <f t="shared" si="5"/>
        <v>https://raw.githubusercontent.com/PatrickVibild/TellusAmazonPictures/master/pictures/Lenovo/T530/BL/IT/6.jpg</v>
      </c>
      <c r="S26" t="str">
        <f t="shared" si="6"/>
        <v>https://raw.githubusercontent.com/PatrickVibild/TellusAmazonPictures/master/pictures/Lenovo/T530/BL/IT/7.jpg</v>
      </c>
      <c r="T26" t="str">
        <f t="shared" si="7"/>
        <v>https://raw.githubusercontent.com/PatrickVibild/TellusAmazonPictures/master/pictures/Lenovo/T530/BL/IT/8.jpg</v>
      </c>
      <c r="U26" t="str">
        <f t="shared" si="8"/>
        <v>https://raw.githubusercontent.com/PatrickVibild/TellusAmazonPictures/master/pictures/Lenovo/T530/BL/IT/9.jpg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1" t="b">
        <f>FALSE()</f>
        <v>0</v>
      </c>
      <c r="D27" s="41" t="b">
        <f>TRUE()</f>
        <v>1</v>
      </c>
      <c r="E27" s="36">
        <v>5714401430049</v>
      </c>
      <c r="F27" s="36" t="s">
        <v>699</v>
      </c>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Hiszpański</v>
      </c>
      <c r="I27" s="43"/>
      <c r="J27" s="44" t="b">
        <f>TRUE()</f>
        <v>1</v>
      </c>
      <c r="K27" s="36" t="s">
        <v>733</v>
      </c>
      <c r="L27" s="45" t="b">
        <f>TRUE()</f>
        <v>1</v>
      </c>
      <c r="M27" s="46" t="str">
        <f t="shared" si="0"/>
        <v>https://raw.githubusercontent.com/PatrickVibild/TellusAmazonPictures/master/pictures/Lenovo/T530/BL/ES/1.jpg</v>
      </c>
      <c r="N27" s="46" t="str">
        <f t="shared" si="1"/>
        <v>https://raw.githubusercontent.com/PatrickVibild/TellusAmazonPictures/master/pictures/Lenovo/T530/BL/ES/2.jpg</v>
      </c>
      <c r="O27" s="47" t="str">
        <f t="shared" si="2"/>
        <v>https://raw.githubusercontent.com/PatrickVibild/TellusAmazonPictures/master/pictures/Lenovo/T530/BL/ES/3.jpg</v>
      </c>
      <c r="P27" t="str">
        <f t="shared" si="3"/>
        <v>https://raw.githubusercontent.com/PatrickVibild/TellusAmazonPictures/master/pictures/Lenovo/T530/BL/ES/4.jpg</v>
      </c>
      <c r="Q27" t="str">
        <f t="shared" si="4"/>
        <v>https://raw.githubusercontent.com/PatrickVibild/TellusAmazonPictures/master/pictures/Lenovo/T530/BL/ES/5.jpg</v>
      </c>
      <c r="R27" t="str">
        <f t="shared" si="5"/>
        <v>https://raw.githubusercontent.com/PatrickVibild/TellusAmazonPictures/master/pictures/Lenovo/T530/BL/ES/6.jpg</v>
      </c>
      <c r="S27" t="str">
        <f t="shared" si="6"/>
        <v>https://raw.githubusercontent.com/PatrickVibild/TellusAmazonPictures/master/pictures/Lenovo/T530/BL/ES/7.jpg</v>
      </c>
      <c r="T27" t="str">
        <f t="shared" si="7"/>
        <v>https://raw.githubusercontent.com/PatrickVibild/TellusAmazonPictures/master/pictures/Lenovo/T530/BL/ES/8.jpg</v>
      </c>
      <c r="U27" t="str">
        <f t="shared" si="8"/>
        <v>https://raw.githubusercontent.com/PatrickVibild/TellusAmazonPictures/master/pictures/Lenovo/T530/BL/ES/9.jpg</v>
      </c>
      <c r="V27" s="42">
        <f>MATCH(G27,options!$D$1:$D$20,0)</f>
        <v>4</v>
      </c>
    </row>
    <row r="28" spans="1:22" ht="28" x14ac:dyDescent="0.15">
      <c r="B28" s="53"/>
      <c r="C28" s="41" t="b">
        <f>FALSE()</f>
        <v>0</v>
      </c>
      <c r="D28" s="41" t="b">
        <f>TRUE()</f>
        <v>1</v>
      </c>
      <c r="E28" s="36">
        <v>5714401430339</v>
      </c>
      <c r="F28" s="36" t="s">
        <v>700</v>
      </c>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Wielka Brytania</v>
      </c>
      <c r="I28" s="43"/>
      <c r="J28" s="44" t="b">
        <f>TRUE()</f>
        <v>1</v>
      </c>
      <c r="K28" s="36" t="s">
        <v>734</v>
      </c>
      <c r="L28" s="45" t="b">
        <f>TRUE()</f>
        <v>1</v>
      </c>
      <c r="M28" s="46" t="str">
        <f t="shared" si="0"/>
        <v>https://raw.githubusercontent.com/PatrickVibild/TellusAmazonPictures/master/pictures/Lenovo/T530/BL/UK/1.jpg</v>
      </c>
      <c r="N28" s="46" t="str">
        <f t="shared" si="1"/>
        <v>https://raw.githubusercontent.com/PatrickVibild/TellusAmazonPictures/master/pictures/Lenovo/T530/BL/UK/2.jpg</v>
      </c>
      <c r="O28" s="47" t="str">
        <f t="shared" si="2"/>
        <v>https://raw.githubusercontent.com/PatrickVibild/TellusAmazonPictures/master/pictures/Lenovo/T530/BL/UK/3.jpg</v>
      </c>
      <c r="P28" t="str">
        <f t="shared" si="3"/>
        <v>https://raw.githubusercontent.com/PatrickVibild/TellusAmazonPictures/master/pictures/Lenovo/T530/BL/UK/4.jpg</v>
      </c>
      <c r="Q28" t="str">
        <f t="shared" si="4"/>
        <v>https://raw.githubusercontent.com/PatrickVibild/TellusAmazonPictures/master/pictures/Lenovo/T530/BL/UK/5.jpg</v>
      </c>
      <c r="R28" t="str">
        <f t="shared" si="5"/>
        <v>https://raw.githubusercontent.com/PatrickVibild/TellusAmazonPictures/master/pictures/Lenovo/T530/BL/UK/6.jpg</v>
      </c>
      <c r="S28" t="str">
        <f t="shared" si="6"/>
        <v>https://raw.githubusercontent.com/PatrickVibild/TellusAmazonPictures/master/pictures/Lenovo/T530/BL/UK/7.jpg</v>
      </c>
      <c r="T28" t="str">
        <f t="shared" si="7"/>
        <v>https://raw.githubusercontent.com/PatrickVibild/TellusAmazonPictures/master/pictures/Lenovo/T530/BL/UK/8.jpg</v>
      </c>
      <c r="U28" t="str">
        <f t="shared" si="8"/>
        <v>https://raw.githubusercontent.com/PatrickVibild/TellusAmazonPictures/master/pictures/Lenovo/T530/BL/UK/9.jpg</v>
      </c>
      <c r="V28" s="42">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1" t="b">
        <f>FALSE()</f>
        <v>0</v>
      </c>
      <c r="D29" s="41" t="b">
        <f>TRUE()</f>
        <v>1</v>
      </c>
      <c r="E29" s="36">
        <v>5714401430322</v>
      </c>
      <c r="F29" s="36" t="s">
        <v>701</v>
      </c>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Skandynawski – nordycki</v>
      </c>
      <c r="I29" s="43"/>
      <c r="J29" s="44" t="b">
        <f>TRUE()</f>
        <v>1</v>
      </c>
      <c r="K29" s="36" t="s">
        <v>735</v>
      </c>
      <c r="L29" s="45" t="b">
        <f>TRUE()</f>
        <v>1</v>
      </c>
      <c r="M29" s="46" t="str">
        <f t="shared" si="0"/>
        <v>https://raw.githubusercontent.com/PatrickVibild/TellusAmazonPictures/master/pictures/Lenovo/T530/BL/NOR/1.jpg</v>
      </c>
      <c r="N29" s="46" t="str">
        <f t="shared" si="1"/>
        <v>https://raw.githubusercontent.com/PatrickVibild/TellusAmazonPictures/master/pictures/Lenovo/T530/BL/NOR/2.jpg</v>
      </c>
      <c r="O29" s="47" t="str">
        <f t="shared" si="2"/>
        <v>https://raw.githubusercontent.com/PatrickVibild/TellusAmazonPictures/master/pictures/Lenovo/T530/BL/NOR/3.jpg</v>
      </c>
      <c r="P29" t="str">
        <f t="shared" si="3"/>
        <v>https://raw.githubusercontent.com/PatrickVibild/TellusAmazonPictures/master/pictures/Lenovo/T530/BL/NOR/4.jpg</v>
      </c>
      <c r="Q29" t="str">
        <f t="shared" si="4"/>
        <v>https://raw.githubusercontent.com/PatrickVibild/TellusAmazonPictures/master/pictures/Lenovo/T530/BL/NOR/5.jpg</v>
      </c>
      <c r="R29" t="str">
        <f t="shared" si="5"/>
        <v>https://raw.githubusercontent.com/PatrickVibild/TellusAmazonPictures/master/pictures/Lenovo/T530/BL/NOR/6.jpg</v>
      </c>
      <c r="S29" t="str">
        <f t="shared" si="6"/>
        <v>https://raw.githubusercontent.com/PatrickVibild/TellusAmazonPictures/master/pictures/Lenovo/T530/BL/NOR/7.jpg</v>
      </c>
      <c r="T29" t="str">
        <f t="shared" si="7"/>
        <v>https://raw.githubusercontent.com/PatrickVibild/TellusAmazonPictures/master/pictures/Lenovo/T530/BL/NOR/8.jpg</v>
      </c>
      <c r="U29" t="str">
        <f t="shared" si="8"/>
        <v>https://raw.githubusercontent.com/PatrickVibild/TellusAmazonPictures/master/pictures/Lenovo/T530/BL/NOR/9.jpg</v>
      </c>
      <c r="V29" s="42">
        <f>MATCH(G29,options!$D$1:$D$20,0)</f>
        <v>6</v>
      </c>
    </row>
    <row r="30" spans="1:22" ht="14" x14ac:dyDescent="0.15">
      <c r="B30" s="53"/>
      <c r="C30" s="41" t="b">
        <f>FALSE()</f>
        <v>0</v>
      </c>
      <c r="D30" s="41" t="b">
        <v>0</v>
      </c>
      <c r="E30" s="36">
        <v>5714401430070</v>
      </c>
      <c r="F30" s="36" t="s">
        <v>702</v>
      </c>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Belgijski</v>
      </c>
      <c r="I30" s="43"/>
      <c r="J30" s="44" t="b">
        <f>TRUE()</f>
        <v>1</v>
      </c>
      <c r="K30" s="36" t="s">
        <v>722</v>
      </c>
      <c r="L30" s="45" t="b">
        <f>FALSE()</f>
        <v>0</v>
      </c>
      <c r="M30" s="46" t="str">
        <f t="shared" si="0"/>
        <v>https://download.lenovo.com/Images/Parts/04X1359/04X1359_A.jpg</v>
      </c>
      <c r="N30" s="46" t="str">
        <f t="shared" si="1"/>
        <v>https://download.lenovo.com/Images/Parts/04X1359/04X1359_B.jpg</v>
      </c>
      <c r="O30" s="47" t="str">
        <f t="shared" si="2"/>
        <v>https://download.lenovo.com/Images/Parts/04X1359/04X1359_details.jpg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1" t="b">
        <f>FALSE()</f>
        <v>0</v>
      </c>
      <c r="D31" s="41" t="b">
        <f>FALSE()</f>
        <v>0</v>
      </c>
      <c r="E31" s="36">
        <v>5714401430087</v>
      </c>
      <c r="F31" s="36" t="s">
        <v>703</v>
      </c>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Bułgarski</v>
      </c>
      <c r="I31" s="43"/>
      <c r="J31" s="44" t="b">
        <f>TRUE()</f>
        <v>1</v>
      </c>
      <c r="K31" s="36" t="s">
        <v>723</v>
      </c>
      <c r="L31" s="45" t="b">
        <f>FALSE()</f>
        <v>0</v>
      </c>
      <c r="M31" s="46" t="str">
        <f t="shared" si="0"/>
        <v>https://download.lenovo.com/Images/Parts/04X1360/04X1360_A.jpg</v>
      </c>
      <c r="N31" s="46" t="str">
        <f t="shared" si="1"/>
        <v>https://download.lenovo.com/Images/Parts/04X1360/04X1360_B.jpg</v>
      </c>
      <c r="O31" s="47" t="str">
        <f t="shared" si="2"/>
        <v>https://download.lenovo.com/Images/Parts/04X1360/04X1360_details.jpg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t="b">
        <f>FALSE()</f>
        <v>0</v>
      </c>
      <c r="D32" s="41" t="b">
        <f>FALSE()</f>
        <v>0</v>
      </c>
      <c r="E32" s="36">
        <v>5714401430094</v>
      </c>
      <c r="F32" s="36" t="s">
        <v>704</v>
      </c>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3"/>
      <c r="J32" s="44" t="b">
        <f>TRUE()</f>
        <v>1</v>
      </c>
      <c r="K32" s="36" t="s">
        <v>724</v>
      </c>
      <c r="L32" s="45" t="b">
        <f>FALSE()</f>
        <v>0</v>
      </c>
      <c r="M32" s="46" t="str">
        <f t="shared" si="0"/>
        <v>https://download.lenovo.com/Images/Parts/04X1361/04X1361_A.jpg</v>
      </c>
      <c r="N32" s="46" t="str">
        <f t="shared" si="1"/>
        <v>https://download.lenovo.com/Images/Parts/04X1361/04X1361_B.jpg</v>
      </c>
      <c r="O32" s="47" t="str">
        <f t="shared" si="2"/>
        <v>https://download.lenovo.com/Images/Parts/04X1361/04X1361_details.jpg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1" t="b">
        <f>FALSE()</f>
        <v>0</v>
      </c>
      <c r="D33" s="41" t="b">
        <f>FALSE()</f>
        <v>0</v>
      </c>
      <c r="E33" s="36">
        <v>5714401430100</v>
      </c>
      <c r="F33" s="36" t="s">
        <v>705</v>
      </c>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Duński</v>
      </c>
      <c r="I33" s="43"/>
      <c r="J33" s="44" t="b">
        <f>TRUE()</f>
        <v>1</v>
      </c>
      <c r="K33" s="36" t="s">
        <v>725</v>
      </c>
      <c r="L33" s="45" t="b">
        <f>FALSE()</f>
        <v>0</v>
      </c>
      <c r="M33" s="46" t="str">
        <f t="shared" si="0"/>
        <v>https://download.lenovo.com/Images/Parts/04X1249/04X1249_A.jpg</v>
      </c>
      <c r="N33" s="46" t="str">
        <f t="shared" si="1"/>
        <v>https://download.lenovo.com/Images/Parts/04X1249/04X1249_B.jpg</v>
      </c>
      <c r="O33" s="47" t="str">
        <f t="shared" si="2"/>
        <v>https://download.lenovo.com/Images/Parts/04X1249/04X1249_details.jpg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t="b">
        <f>FALSE()</f>
        <v>0</v>
      </c>
      <c r="D34" s="41" t="b">
        <f>FALSE()</f>
        <v>0</v>
      </c>
      <c r="E34" s="36">
        <v>5714401430117</v>
      </c>
      <c r="F34" s="36" t="s">
        <v>706</v>
      </c>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Język węgierski</v>
      </c>
      <c r="I34" s="43"/>
      <c r="J34" s="44" t="b">
        <f>TRUE()</f>
        <v>1</v>
      </c>
      <c r="K34" s="36"/>
      <c r="L34" s="45" t="b">
        <f>FALSE()</f>
        <v>0</v>
      </c>
      <c r="M34" s="46" t="str">
        <f t="shared" si="0"/>
        <v/>
      </c>
      <c r="N34" s="46" t="str">
        <f t="shared" si="1"/>
        <v/>
      </c>
      <c r="O34" s="47" t="str">
        <f t="shared" si="2"/>
        <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t="b">
        <f>FALSE()</f>
        <v>0</v>
      </c>
      <c r="D35" s="41" t="b">
        <f>FALSE()</f>
        <v>0</v>
      </c>
      <c r="E35" s="36">
        <v>5714401430124</v>
      </c>
      <c r="F35" s="36" t="s">
        <v>707</v>
      </c>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Holenderski</v>
      </c>
      <c r="I35" s="43"/>
      <c r="J35" s="44" t="b">
        <f>TRUE()</f>
        <v>1</v>
      </c>
      <c r="K35" s="36" t="s">
        <v>726</v>
      </c>
      <c r="L35" s="45" t="b">
        <f>FALSE()</f>
        <v>0</v>
      </c>
      <c r="M35" s="46" t="str">
        <f t="shared" si="0"/>
        <v>https://download.lenovo.com/Images/Parts/04X1259/04X1259_A.jpg</v>
      </c>
      <c r="N35" s="46" t="str">
        <f t="shared" si="1"/>
        <v>https://download.lenovo.com/Images/Parts/04X1259/04X1259_B.jpg</v>
      </c>
      <c r="O35" s="47" t="str">
        <f t="shared" si="2"/>
        <v>https://download.lenovo.com/Images/Parts/04X1259/04X1259_details.jpg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394</v>
      </c>
      <c r="C36" s="41" t="b">
        <f>FALSE()</f>
        <v>0</v>
      </c>
      <c r="D36" s="41" t="b">
        <f>FALSE()</f>
        <v>0</v>
      </c>
      <c r="E36" s="36">
        <v>5714401430131</v>
      </c>
      <c r="F36" s="36" t="s">
        <v>708</v>
      </c>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Norweski</v>
      </c>
      <c r="I36" s="43"/>
      <c r="J36" s="44" t="b">
        <f>TRUE()</f>
        <v>1</v>
      </c>
      <c r="K36" s="36"/>
      <c r="L36" s="45" t="b">
        <f>FALSE()</f>
        <v>0</v>
      </c>
      <c r="M36" s="46" t="str">
        <f t="shared" ref="M36:M67" si="9">IF(ISBLANK(K36),"",IF(L36, "https://raw.githubusercontent.com/PatrickVibild/TellusAmazonPictures/master/pictures/"&amp;K36&amp;"/1.jpg","https://download.lenovo.com/Images/Parts/"&amp;K36&amp;"/"&amp;K36&amp;"_A.jpg"))</f>
        <v/>
      </c>
      <c r="N36" s="46" t="str">
        <f t="shared" ref="N36:N67" si="10">IF(ISBLANK(K36),"",IF(L36, "https://raw.githubusercontent.com/PatrickVibild/TellusAmazonPictures/master/pictures/"&amp;K36&amp;"/2.jpg","https://download.lenovo.com/Images/Parts/"&amp;K36&amp;"/"&amp;K36&amp;"_B.jpg"))</f>
        <v/>
      </c>
      <c r="O36" s="4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t="b">
        <f>FALSE()</f>
        <v>0</v>
      </c>
      <c r="D37" s="41" t="b">
        <f>FALSE()</f>
        <v>0</v>
      </c>
      <c r="E37" s="36">
        <v>5714401430148</v>
      </c>
      <c r="F37" s="36" t="s">
        <v>709</v>
      </c>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Polski</v>
      </c>
      <c r="I37" s="43"/>
      <c r="J37" s="44" t="b">
        <f>TRUE()</f>
        <v>1</v>
      </c>
      <c r="L37" s="45" t="b">
        <f>FALSE()</f>
        <v>0</v>
      </c>
      <c r="M37" s="46" t="str">
        <f t="shared" si="9"/>
        <v/>
      </c>
      <c r="N37" s="46" t="str">
        <f t="shared" si="10"/>
        <v/>
      </c>
      <c r="O37" s="47" t="str">
        <f t="shared" si="11"/>
        <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t="b">
        <f>FALSE()</f>
        <v>0</v>
      </c>
      <c r="D38" s="41" t="b">
        <f>FALSE()</f>
        <v>0</v>
      </c>
      <c r="E38" s="36">
        <v>5714401430155</v>
      </c>
      <c r="F38" s="36" t="s">
        <v>710</v>
      </c>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Portugalski</v>
      </c>
      <c r="I38" s="43"/>
      <c r="J38" s="44" t="b">
        <f>TRUE()</f>
        <v>1</v>
      </c>
      <c r="K38" s="36"/>
      <c r="L38" s="45" t="b">
        <f>FALSE()</f>
        <v>0</v>
      </c>
      <c r="M38" s="46" t="str">
        <f t="shared" si="9"/>
        <v/>
      </c>
      <c r="N38" s="46" t="str">
        <f t="shared" si="10"/>
        <v/>
      </c>
      <c r="O38" s="47" t="str">
        <f t="shared" si="11"/>
        <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t="b">
        <f>FALSE()</f>
        <v>0</v>
      </c>
      <c r="D39" s="41" t="b">
        <f>FALSE()</f>
        <v>0</v>
      </c>
      <c r="E39" s="36">
        <v>5714401430162</v>
      </c>
      <c r="F39" s="36" t="s">
        <v>711</v>
      </c>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Szwedzki – fiński</v>
      </c>
      <c r="I39" s="43"/>
      <c r="J39" s="44" t="b">
        <f>TRUE()</f>
        <v>1</v>
      </c>
      <c r="K39" s="36"/>
      <c r="L39" s="45" t="b">
        <f>FALSE()</f>
        <v>0</v>
      </c>
      <c r="M39" s="46" t="str">
        <f t="shared" si="9"/>
        <v/>
      </c>
      <c r="N39" s="46" t="str">
        <f t="shared" si="10"/>
        <v/>
      </c>
      <c r="O39" s="47" t="str">
        <f t="shared" si="11"/>
        <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t="b">
        <f>FALSE()</f>
        <v>0</v>
      </c>
      <c r="D40" s="41" t="b">
        <v>0</v>
      </c>
      <c r="E40" s="36">
        <v>5714401430179</v>
      </c>
      <c r="F40" s="36" t="s">
        <v>712</v>
      </c>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Szwajcarski</v>
      </c>
      <c r="I40" s="43"/>
      <c r="J40" s="44" t="b">
        <f>TRUE()</f>
        <v>1</v>
      </c>
      <c r="K40" s="36" t="s">
        <v>727</v>
      </c>
      <c r="L40" s="45" t="b">
        <f>FALSE()</f>
        <v>0</v>
      </c>
      <c r="M40" s="46" t="str">
        <f t="shared" si="9"/>
        <v>https://download.lenovo.com/Images/Parts/04X1380/04X1380_A.jpg</v>
      </c>
      <c r="N40" s="46" t="str">
        <f t="shared" si="10"/>
        <v>https://download.lenovo.com/Images/Parts/04X1380/04X1380_B.jpg</v>
      </c>
      <c r="O40" s="47" t="str">
        <f t="shared" si="11"/>
        <v>https://download.lenovo.com/Images/Parts/04X1380/04X1380_details.jpg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t="b">
        <f>FALSE()</f>
        <v>0</v>
      </c>
      <c r="D41" s="41" t="b">
        <v>0</v>
      </c>
      <c r="E41" s="36">
        <v>5714401430186</v>
      </c>
      <c r="F41" s="36" t="s">
        <v>713</v>
      </c>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3"/>
      <c r="J41" s="44" t="b">
        <f>TRUE()</f>
        <v>1</v>
      </c>
      <c r="K41" s="36" t="s">
        <v>736</v>
      </c>
      <c r="L41" s="45" t="b">
        <f>TRUE()</f>
        <v>1</v>
      </c>
      <c r="M41" s="46" t="str">
        <f t="shared" si="9"/>
        <v>https://raw.githubusercontent.com/PatrickVibild/TellusAmazonPictures/master/pictures/Lenovo/T530/BL/USI/1.jpg</v>
      </c>
      <c r="N41" s="46" t="str">
        <f t="shared" si="10"/>
        <v>https://raw.githubusercontent.com/PatrickVibild/TellusAmazonPictures/master/pictures/Lenovo/T530/BL/USI/2.jpg</v>
      </c>
      <c r="O41" s="47" t="str">
        <f t="shared" si="11"/>
        <v>https://raw.githubusercontent.com/PatrickVibild/TellusAmazonPictures/master/pictures/Lenovo/T530/BL/USI/3.jpg</v>
      </c>
      <c r="P41" t="str">
        <f t="shared" si="12"/>
        <v>https://raw.githubusercontent.com/PatrickVibild/TellusAmazonPictures/master/pictures/Lenovo/T530/BL/USI/4.jpg</v>
      </c>
      <c r="Q41" t="str">
        <f t="shared" si="13"/>
        <v>https://raw.githubusercontent.com/PatrickVibild/TellusAmazonPictures/master/pictures/Lenovo/T530/BL/USI/5.jpg</v>
      </c>
      <c r="R41" t="str">
        <f t="shared" si="14"/>
        <v>https://raw.githubusercontent.com/PatrickVibild/TellusAmazonPictures/master/pictures/Lenovo/T530/BL/USI/6.jpg</v>
      </c>
      <c r="S41" t="str">
        <f t="shared" si="15"/>
        <v>https://raw.githubusercontent.com/PatrickVibild/TellusAmazonPictures/master/pictures/Lenovo/T530/BL/USI/7.jpg</v>
      </c>
      <c r="T41" t="str">
        <f t="shared" si="16"/>
        <v>https://raw.githubusercontent.com/PatrickVibild/TellusAmazonPictures/master/pictures/Lenovo/T530/BL/USI/8.jpg</v>
      </c>
      <c r="U41" t="str">
        <f t="shared" si="17"/>
        <v>https://raw.githubusercontent.com/PatrickVibild/TellusAmazonPictures/master/pictures/Lenovo/T530/BL/USI/9.jpg</v>
      </c>
      <c r="V41" s="42">
        <f>MATCH(G41,options!$D$1:$D$20,0)</f>
        <v>16</v>
      </c>
    </row>
    <row r="42" spans="1:22" ht="14" x14ac:dyDescent="0.15">
      <c r="C42" s="41" t="b">
        <f>FALSE()</f>
        <v>0</v>
      </c>
      <c r="D42" s="41" t="b">
        <f>FALSE()</f>
        <v>0</v>
      </c>
      <c r="E42" s="36">
        <v>5714401430193</v>
      </c>
      <c r="F42" s="36" t="s">
        <v>714</v>
      </c>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Rosyjski</v>
      </c>
      <c r="I42" s="43"/>
      <c r="J42" s="44" t="b">
        <f>TRUE()</f>
        <v>1</v>
      </c>
      <c r="K42" s="36"/>
      <c r="L42" s="45" t="b">
        <f>FALSE()</f>
        <v>0</v>
      </c>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t="b">
        <f>TRUE()</f>
        <v>1</v>
      </c>
      <c r="D43" s="41" t="b">
        <f>FALSE()</f>
        <v>0</v>
      </c>
      <c r="E43" s="36">
        <v>5714401430315</v>
      </c>
      <c r="F43" s="36" t="s">
        <v>715</v>
      </c>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t="s">
        <v>737</v>
      </c>
      <c r="L43" s="45" t="b">
        <f>TRUE()</f>
        <v>1</v>
      </c>
      <c r="M43" s="46" t="str">
        <f t="shared" si="9"/>
        <v>https://raw.githubusercontent.com/PatrickVibild/TellusAmazonPictures/master/pictures/Lenovo/T530/BL/US/1.jpg</v>
      </c>
      <c r="N43" s="46" t="str">
        <f t="shared" si="10"/>
        <v>https://raw.githubusercontent.com/PatrickVibild/TellusAmazonPictures/master/pictures/Lenovo/T530/BL/US/2.jpg</v>
      </c>
      <c r="O43" s="47" t="str">
        <f t="shared" si="11"/>
        <v>https://raw.githubusercontent.com/PatrickVibild/TellusAmazonPictures/master/pictures/Lenovo/T530/BL/US/3.jpg</v>
      </c>
      <c r="P43" t="str">
        <f t="shared" si="12"/>
        <v>https://raw.githubusercontent.com/PatrickVibild/TellusAmazonPictures/master/pictures/Lenovo/T530/BL/US/4.jpg</v>
      </c>
      <c r="Q43" t="str">
        <f t="shared" si="13"/>
        <v>https://raw.githubusercontent.com/PatrickVibild/TellusAmazonPictures/master/pictures/Lenovo/T530/BL/US/5.jpg</v>
      </c>
      <c r="R43" t="str">
        <f t="shared" si="14"/>
        <v>https://raw.githubusercontent.com/PatrickVibild/TellusAmazonPictures/master/pictures/Lenovo/T530/BL/US/6.jpg</v>
      </c>
      <c r="S43" t="str">
        <f t="shared" si="15"/>
        <v>https://raw.githubusercontent.com/PatrickVibild/TellusAmazonPictures/master/pictures/Lenovo/T530/BL/US/7.jpg</v>
      </c>
      <c r="T43" t="str">
        <f t="shared" si="16"/>
        <v>https://raw.githubusercontent.com/PatrickVibild/TellusAmazonPictures/master/pictures/Lenovo/T530/BL/US/8.jpg</v>
      </c>
      <c r="U43" t="str">
        <f t="shared" si="17"/>
        <v>https://raw.githubusercontent.com/PatrickVibild/TellusAmazonPictures/master/pictures/Lenovo/T530/BL/US/9.jpg</v>
      </c>
      <c r="V43" s="42">
        <f>MATCH(G43,options!$D$1:$D$20,0)</f>
        <v>18</v>
      </c>
    </row>
    <row r="44" spans="1:22" x14ac:dyDescent="0.15">
      <c r="E44" s="54"/>
      <c r="F44" s="55"/>
      <c r="G44" s="55"/>
      <c r="H44">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0</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0</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0</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0</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0</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0</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0</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0</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0</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0</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0</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0</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0</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0</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0</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0</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0</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0</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0</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0</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0</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0</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0</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0</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0</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0</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0</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0</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0</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0</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0</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0</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0</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0</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0</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0</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0</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0</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0</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0</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2024-07-24T17:23:21Z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