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8_{8C8692D4-3C78-7C4B-9C3A-709B83A8D2A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3" i="1" l="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<sst xmlns="http://schemas.openxmlformats.org/spreadsheetml/2006/main" count="853" uniqueCount="684">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</sst>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f>Values!B13</f>
        <v>0</v>
      </c>
      <c r="C4" s="29" t="s">
        <v>345</v>
      </c>
      <c r="D4" s="30">
        <f>Values!B14</f>
        <v>0</v>
      </c>
      <c r="E4" s="31" t="s">
        <v>346</v>
      </c>
      <c r="F4" s="28" t="str">
        <f>SUBSTITUTE(Values!B1, "{language}", "") &amp; " " &amp; Values!B3</f>
        <v xml:space="preserve">ersatztastatur  Hintergrundbeleuchtung für Dell  </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 xml:space="preserve">ersatztastatur Deutsche Nicht Hintergrundbeleuchtung für Dell  </v>
      </c>
      <c r="G5" s="32" t="str">
        <f>IF(ISBLANK(Values!E4),"",IF(Values!$B$20="PartialUpdate","","TellusRem"))</f>
        <v/>
      </c>
      <c r="H5" s="27" t="str">
        <f>IF(ISBLANK(Values!E4),"",Values!$B$16)</f>
        <v>computer-keyboards</v>
      </c>
      <c r="I5" s="27" t="str">
        <f>IF(ISBLANK(Values!E4),"","4730574031")</f>
        <v>4730574031</v>
      </c>
      <c r="J5" s="39" t="str">
        <f>IF(ISBLANK(Values!E4),"",Values!F4 )</f>
        <v>Dell 7250 Regular - DE</v>
      </c>
      <c r="K5" s="28" t="str">
        <f>IF(IF(ISBLANK(Values!E4),"",IF(Values!J4, Values!$B$4, Values!$B$5))=0,"",IF(ISBLANK(Values!E4),"",IF(Values!J4,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f>IF(ISBLANK(Values!E4),"",Values!$B$13)</f>
        <v>0</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42" t="str">
        <f>IF(ISBLANK(Values!E4),"",Values!$B$24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 xml:space="preserve">ersatztastatur Französisch Nicht Hintergrundbeleuchtung für Dell  </v>
      </c>
      <c r="G6" s="32" t="str">
        <f>IF(ISBLANK(Values!E5),"",IF(Values!$B$20="PartialUpdate","","TellusRem"))</f>
        <v/>
      </c>
      <c r="H6" s="27" t="str">
        <f>IF(ISBLANK(Values!E5),"",Values!$B$16)</f>
        <v>computer-keyboards</v>
      </c>
      <c r="I6" s="27" t="str">
        <f>IF(ISBLANK(Values!E5),"","4730574031")</f>
        <v>4730574031</v>
      </c>
      <c r="J6" s="39" t="str">
        <f>IF(ISBLANK(Values!E5),"",Values!F5 )</f>
        <v>Dell 7250 Regular - FR</v>
      </c>
      <c r="K6" s="29" t="str">
        <f>IF(IF(ISBLANK(Values!E5),"",IF(Values!J5, Values!$B$4, Values!$B$5))=0,"",IF(ISBLANK(Values!E5),"",IF(Values!J5,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f>IF(ISBLANK(Values!E5),"",Values!$B$13)</f>
        <v>0</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42" t="str">
        <f>IF(ISBLANK(Values!E5),"",Values!$B$24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 xml:space="preserve">ersatztastatur Italienisch Nicht Hintergrundbeleuchtung für Dell  </v>
      </c>
      <c r="G7" s="32" t="str">
        <f>IF(ISBLANK(Values!E6),"",IF(Values!$B$20="PartialUpdate","","TellusRem"))</f>
        <v/>
      </c>
      <c r="H7" s="27" t="str">
        <f>IF(ISBLANK(Values!E6),"",Values!$B$16)</f>
        <v>computer-keyboards</v>
      </c>
      <c r="I7" s="27" t="str">
        <f>IF(ISBLANK(Values!E6),"","4730574031")</f>
        <v>4730574031</v>
      </c>
      <c r="J7" s="39" t="str">
        <f>IF(ISBLANK(Values!E6),"",Values!F6 )</f>
        <v>Dell 7250 Regular - IT</v>
      </c>
      <c r="K7" s="29" t="str">
        <f>IF(IF(ISBLANK(Values!E6),"",IF(Values!J6, Values!$B$4, Values!$B$5))=0,"",IF(ISBLANK(Values!E6),"",IF(Values!J6,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f>IF(ISBLANK(Values!E6),"",Values!$B$13)</f>
        <v>0</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42" t="str">
        <f>IF(ISBLANK(Values!E6),"",Values!$B$24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 xml:space="preserve">ersatztastatur Spanisch Nicht Hintergrundbeleuchtung für Dell  </v>
      </c>
      <c r="G8" s="32" t="str">
        <f>IF(ISBLANK(Values!E7),"",IF(Values!$B$20="PartialUpdate","","TellusRem"))</f>
        <v/>
      </c>
      <c r="H8" s="27" t="str">
        <f>IF(ISBLANK(Values!E7),"",Values!$B$16)</f>
        <v>computer-keyboards</v>
      </c>
      <c r="I8" s="27" t="str">
        <f>IF(ISBLANK(Values!E7),"","4730574031")</f>
        <v>4730574031</v>
      </c>
      <c r="J8" s="39" t="str">
        <f>IF(ISBLANK(Values!E7),"",Values!F7 )</f>
        <v>Dell 7250 Regular - ES</v>
      </c>
      <c r="K8" s="29" t="str">
        <f>IF(IF(ISBLANK(Values!E7),"",IF(Values!J7, Values!$B$4, Values!$B$5))=0,"",IF(ISBLANK(Values!E7),"",IF(Values!J7,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f>IF(ISBLANK(Values!E7),"",Values!$B$13)</f>
        <v>0</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42" t="str">
        <f>IF(ISBLANK(Values!E7),"",Values!$B$24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 xml:space="preserve">ersatztastatur UK Nicht Hintergrundbeleuchtung für Dell  </v>
      </c>
      <c r="G9" s="32" t="str">
        <f>IF(ISBLANK(Values!E8),"",IF(Values!$B$20="PartialUpdate","","TellusRem"))</f>
        <v/>
      </c>
      <c r="H9" s="27" t="str">
        <f>IF(ISBLANK(Values!E8),"",Values!$B$16)</f>
        <v>computer-keyboards</v>
      </c>
      <c r="I9" s="27" t="str">
        <f>IF(ISBLANK(Values!E8),"","4730574031")</f>
        <v>4730574031</v>
      </c>
      <c r="J9" s="39" t="str">
        <f>IF(ISBLANK(Values!E8),"",Values!F8 )</f>
        <v>Dell 7250 Regular - UK</v>
      </c>
      <c r="K9" s="29" t="str">
        <f>IF(IF(ISBLANK(Values!E8),"",IF(Values!J8, Values!$B$4, Values!$B$5))=0,"",IF(ISBLANK(Values!E8),"",IF(Values!J8,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f>IF(ISBLANK(Values!E8),"",Values!$B$13)</f>
        <v>0</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42" t="str">
        <f>IF(ISBLANK(Values!E8),"",Values!$B$24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 xml:space="preserve">ersatztastatur Skandinavisch – Nordisch Nicht Hintergrundbeleuchtung für Dell  </v>
      </c>
      <c r="G10" s="32" t="str">
        <f>IF(ISBLANK(Values!E9),"",IF(Values!$B$20="PartialUpdate","","TellusRem"))</f>
        <v/>
      </c>
      <c r="H10" s="27" t="str">
        <f>IF(ISBLANK(Values!E9),"",Values!$B$16)</f>
        <v>computer-keyboards</v>
      </c>
      <c r="I10" s="27" t="str">
        <f>IF(ISBLANK(Values!E9),"","4730574031")</f>
        <v>4730574031</v>
      </c>
      <c r="J10" s="39" t="str">
        <f>IF(ISBLANK(Values!E9),"",Values!F9 )</f>
        <v>Dell 7250 Regular - NORDIC</v>
      </c>
      <c r="K10" s="29" t="str">
        <f>IF(IF(ISBLANK(Values!E9),"",IF(Values!J9, Values!$B$4, Values!$B$5))=0,"",IF(ISBLANK(Values!E9),"",IF(Values!J9, Values!$B$4, Values!$B$5)))</f>
        <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f>IF(ISBLANK(Values!E9),"",Values!$B$13)</f>
        <v>0</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42" t="str">
        <f>IF(ISBLANK(Values!E9),"",Values!$B$24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 xml:space="preserve">ersatztastatur US International Nicht Hintergrundbeleuchtung für Dell  </v>
      </c>
      <c r="G13" s="32" t="str">
        <f>IF(ISBLANK(Values!E12),"",IF(Values!$B$20="PartialUpdate","","TellusRem"))</f>
        <v/>
      </c>
      <c r="H13" s="27" t="str">
        <f>IF(ISBLANK(Values!E12),"",Values!$B$16)</f>
        <v>computer-keyboards</v>
      </c>
      <c r="I13" s="27" t="str">
        <f>IF(ISBLANK(Values!E12),"","4730574031")</f>
        <v>4730574031</v>
      </c>
      <c r="J13" s="39" t="str">
        <f>IF(ISBLANK(Values!E12),"",Values!F12 )</f>
        <v>Dell 7250 Regular - US int</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f>IF(ISBLANK(Values!E12),"",Values!$B$13)</f>
        <v>0</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42" t="str">
        <f>IF(ISBLANK(Values!E12),"",Values!$B$24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 xml:space="preserve">ersatztastatur US  Nicht Hintergrundbeleuchtung für Dell  </v>
      </c>
      <c r="G14" s="32" t="str">
        <f>IF(ISBLANK(Values!E13),"",IF(Values!$B$20="PartialUpdate","","TellusRem"))</f>
        <v/>
      </c>
      <c r="H14" s="27" t="str">
        <f>IF(ISBLANK(Values!E13),"",Values!$B$16)</f>
        <v>computer-keyboards</v>
      </c>
      <c r="I14" s="27" t="str">
        <f>IF(ISBLANK(Values!E13),"","4730574031")</f>
        <v>4730574031</v>
      </c>
      <c r="J14" s="39" t="str">
        <f>IF(ISBLANK(Values!E13),"",Values!F13 )</f>
        <v>Dell 7250 Regular - US</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f>IF(ISBLANK(Values!E13),"",Values!$B$13)</f>
        <v>0</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42" t="str">
        <f>IF(ISBLANK(Values!E13),"",Values!$B$24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90" zoomScaleNormal="100" workbookViewId="0">
      <selection activeCell="E4" sqref="E4:F1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Dell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Dell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c r="C4" s="50" t="b">
        <f>FALSE()</f>
        <v>0</v>
      </c>
      <c r="D4" s="50" t="b">
        <f>TRUE()</f>
        <v>1</v>
      </c>
      <c r="E4" s="73">
        <v>5714401726012</v>
      </c>
      <c r="F4" s="7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c r="L4" s="54"/>
      <c r="M4" s="55" t="str">
        <f t="shared" ref="M4:M35" si="0">IF(ISBLANK(K4),"",IF(L4, "https://raw.githubusercontent.com/PatrickVibild/TellusAmazonPictures/master/pictures/"&amp;K4&amp;"/1.jpg","https://download.lenovo.com/Images/Parts/"&amp;K4&amp;"/"&amp;K4&amp;"_A.jpg"))</f>
        <v/>
      </c>
      <c r="N4" s="55" t="str">
        <f t="shared" ref="N4:N35" si="1">IF(ISBLANK(K4),"",IF(L4, "https://raw.githubusercontent.com/PatrickVibild/TellusAmazonPictures/master/pictures/"&amp;K4&amp;"/2.jpg","https://download.lenovo.com/Images/Parts/"&amp;K4&amp;"/"&amp;K4&amp;"_B.jpg"))</f>
        <v/>
      </c>
      <c r="O4" s="56"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7">
        <f>MATCH(G4,options!$D$1:$D$20,0)</f>
        <v>1</v>
      </c>
    </row>
    <row r="5" spans="1:22" ht="14" x14ac:dyDescent="0.15">
      <c r="A5" s="45" t="s">
        <v>371</v>
      </c>
      <c r="B5" s="49"/>
      <c r="C5" s="50" t="b">
        <f>FALSE()</f>
        <v>0</v>
      </c>
      <c r="D5" s="50" t="b">
        <f>TRUE()</f>
        <v>1</v>
      </c>
      <c r="E5" s="73">
        <v>5714401726029</v>
      </c>
      <c r="F5" s="7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c r="L5" s="54"/>
      <c r="M5" s="55" t="str">
        <f t="shared" si="0"/>
        <v/>
      </c>
      <c r="N5" s="55" t="str">
        <f t="shared" si="1"/>
        <v/>
      </c>
      <c r="O5" s="56" t="str">
        <f t="shared" si="2"/>
        <v/>
      </c>
      <c r="P5" t="str">
        <f t="shared" si="3"/>
        <v/>
      </c>
      <c r="Q5" t="str">
        <f t="shared" si="4"/>
        <v/>
      </c>
      <c r="R5" t="str">
        <f t="shared" si="5"/>
        <v/>
      </c>
      <c r="S5" t="str">
        <f t="shared" si="6"/>
        <v/>
      </c>
      <c r="T5" t="str">
        <f t="shared" si="7"/>
        <v/>
      </c>
      <c r="U5" t="str">
        <f t="shared" si="8"/>
        <v/>
      </c>
      <c r="V5" s="57">
        <f>MATCH(G5,options!$D$1:$D$20,0)</f>
        <v>2</v>
      </c>
    </row>
    <row r="6" spans="1:22" ht="14" x14ac:dyDescent="0.15">
      <c r="A6" s="45" t="s">
        <v>373</v>
      </c>
      <c r="B6" s="58" t="s">
        <v>414</v>
      </c>
      <c r="C6" s="50" t="b">
        <f>FALSE()</f>
        <v>0</v>
      </c>
      <c r="D6" s="50" t="b">
        <f>TRUE()</f>
        <v>1</v>
      </c>
      <c r="E6" s="73">
        <v>5714401726036</v>
      </c>
      <c r="F6" s="7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c r="L6" s="54"/>
      <c r="M6" s="55" t="str">
        <f t="shared" si="0"/>
        <v/>
      </c>
      <c r="N6" s="55" t="str">
        <f t="shared" si="1"/>
        <v/>
      </c>
      <c r="O6" s="56" t="str">
        <f t="shared" si="2"/>
        <v/>
      </c>
      <c r="P6" t="str">
        <f t="shared" si="3"/>
        <v/>
      </c>
      <c r="Q6" t="str">
        <f t="shared" si="4"/>
        <v/>
      </c>
      <c r="R6" t="str">
        <f t="shared" si="5"/>
        <v/>
      </c>
      <c r="S6" t="str">
        <f t="shared" si="6"/>
        <v/>
      </c>
      <c r="T6" t="str">
        <f t="shared" si="7"/>
        <v/>
      </c>
      <c r="U6" t="str">
        <f t="shared" si="8"/>
        <v/>
      </c>
      <c r="V6" s="57">
        <f>MATCH(G6,options!$D$1:$D$20,0)</f>
        <v>3</v>
      </c>
    </row>
    <row r="7" spans="1:22" ht="14" x14ac:dyDescent="0.15">
      <c r="A7" s="45" t="s">
        <v>376</v>
      </c>
      <c r="B7" s="59" t="str">
        <f>IF(B6=options!C1,"32","41")</f>
        <v>32</v>
      </c>
      <c r="C7" s="50" t="b">
        <f>FALSE()</f>
        <v>0</v>
      </c>
      <c r="D7" s="50" t="b">
        <f>TRUE()</f>
        <v>1</v>
      </c>
      <c r="E7" s="73">
        <v>5714401726043</v>
      </c>
      <c r="F7" s="7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c r="L7" s="54"/>
      <c r="M7" s="55" t="str">
        <f t="shared" si="0"/>
        <v/>
      </c>
      <c r="N7" s="55" t="str">
        <f t="shared" si="1"/>
        <v/>
      </c>
      <c r="O7" s="56" t="str">
        <f t="shared" si="2"/>
        <v/>
      </c>
      <c r="P7" t="str">
        <f t="shared" si="3"/>
        <v/>
      </c>
      <c r="Q7" t="str">
        <f t="shared" si="4"/>
        <v/>
      </c>
      <c r="R7" t="str">
        <f t="shared" si="5"/>
        <v/>
      </c>
      <c r="S7" t="str">
        <f t="shared" si="6"/>
        <v/>
      </c>
      <c r="T7" t="str">
        <f t="shared" si="7"/>
        <v/>
      </c>
      <c r="U7" t="str">
        <f t="shared" si="8"/>
        <v/>
      </c>
      <c r="V7" s="57">
        <f>MATCH(G7,options!$D$1:$D$20,0)</f>
        <v>4</v>
      </c>
    </row>
    <row r="8" spans="1:22" ht="14" x14ac:dyDescent="0.15">
      <c r="A8" s="45" t="s">
        <v>378</v>
      </c>
      <c r="B8" s="59" t="str">
        <f>IF(B6=options!C1,"18","17")</f>
        <v>18</v>
      </c>
      <c r="C8" s="50" t="b">
        <f>FALSE()</f>
        <v>0</v>
      </c>
      <c r="D8" s="50" t="b">
        <f>TRUE()</f>
        <v>1</v>
      </c>
      <c r="E8" s="73">
        <v>5714401726050</v>
      </c>
      <c r="F8" s="7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c r="L8" s="54"/>
      <c r="M8" s="55" t="str">
        <f t="shared" si="0"/>
        <v/>
      </c>
      <c r="N8" s="55" t="str">
        <f t="shared" si="1"/>
        <v/>
      </c>
      <c r="O8" s="56" t="str">
        <f t="shared" si="2"/>
        <v/>
      </c>
      <c r="P8" t="str">
        <f t="shared" si="3"/>
        <v/>
      </c>
      <c r="Q8" t="str">
        <f t="shared" si="4"/>
        <v/>
      </c>
      <c r="R8" t="str">
        <f t="shared" si="5"/>
        <v/>
      </c>
      <c r="S8" t="str">
        <f t="shared" si="6"/>
        <v/>
      </c>
      <c r="T8" t="str">
        <f t="shared" si="7"/>
        <v/>
      </c>
      <c r="U8" t="str">
        <f t="shared" si="8"/>
        <v/>
      </c>
      <c r="V8" s="57">
        <f>MATCH(G8,options!$D$1:$D$20,0)</f>
        <v>5</v>
      </c>
    </row>
    <row r="9" spans="1:22" ht="14" x14ac:dyDescent="0.15">
      <c r="A9" s="45" t="s">
        <v>380</v>
      </c>
      <c r="B9" s="59" t="str">
        <f>IF(B6=options!C1,"2","5")</f>
        <v>2</v>
      </c>
      <c r="C9" s="50" t="b">
        <f>FALSE()</f>
        <v>0</v>
      </c>
      <c r="D9" s="50" t="b">
        <f>FALSE()</f>
        <v>0</v>
      </c>
      <c r="E9" s="73">
        <v>5714401726067</v>
      </c>
      <c r="F9" s="7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c r="L9" s="54"/>
      <c r="M9" s="55" t="str">
        <f t="shared" si="0"/>
        <v/>
      </c>
      <c r="N9" s="55" t="str">
        <f t="shared" si="1"/>
        <v/>
      </c>
      <c r="O9" s="56" t="str">
        <f t="shared" si="2"/>
        <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73"/>
      <c r="F10" s="7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c r="L10" s="54"/>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3"/>
      <c r="F11" s="74"/>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c r="L11" s="54"/>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73">
        <v>5714401726098</v>
      </c>
      <c r="F12" s="74"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f>FALSE()</f>
        <v>0</v>
      </c>
      <c r="K12" s="44"/>
      <c r="L12" s="54"/>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16</v>
      </c>
    </row>
    <row r="13" spans="1:22" ht="14" x14ac:dyDescent="0.15">
      <c r="A13" s="45" t="s">
        <v>387</v>
      </c>
      <c r="C13" s="50" t="b">
        <f>FALSE()</f>
        <v>0</v>
      </c>
      <c r="D13" s="50" t="b">
        <f>FALSE()</f>
        <v>0</v>
      </c>
      <c r="E13" s="73">
        <v>5714401726104</v>
      </c>
      <c r="F13" s="74"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f>FALSE()</f>
        <v>0</v>
      </c>
      <c r="K13" s="44"/>
      <c r="L13" s="54"/>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18</v>
      </c>
    </row>
    <row r="14" spans="1:22" x14ac:dyDescent="0.15">
      <c r="A14" s="45" t="s">
        <v>389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Ersatz-Dell-Laptop-Tastatur, gleiche Qualität wie OEM-Tastaturen. TellusRem ist seit 2011 der weltweit führende Distributor von Tastaturen. Perfekte Ersatztastatur, einfach auszutauschen und zu installieren. </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Dell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2022-09-01T01:38:39Z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