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70/"/>
    </mc:Choice>
  </mc:AlternateContent>
  <xr:revisionPtr revIDLastSave="0" documentId="13_ncr:1_{8846DD21-4A7C-AF47-9587-29511D6A9138}"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5" i="1" l="1"/>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L43" i="2"/>
  <c r="J43" i="2"/>
  <c r="L42" i="2"/>
  <c r="J42" i="2"/>
  <c r="L41" i="2"/>
  <c r="J41" i="2"/>
  <c r="FR42" i="1" s="1"/>
  <c r="L40" i="2"/>
  <c r="J40" i="2"/>
  <c r="FP41" i="1" s="1"/>
  <c r="L39" i="2"/>
  <c r="T39" i="2" s="1"/>
  <c r="T40" i="1" s="1"/>
  <c r="J39" i="2"/>
  <c r="FO40" i="1" s="1"/>
  <c r="L38" i="2"/>
  <c r="J38" i="2"/>
  <c r="L37" i="2"/>
  <c r="J37" i="2"/>
  <c r="FT38" i="1" s="1"/>
  <c r="L36" i="2"/>
  <c r="J36" i="2"/>
  <c r="FR37" i="1" s="1"/>
  <c r="L35" i="2"/>
  <c r="J35" i="2"/>
  <c r="FP36" i="1" s="1"/>
  <c r="L34" i="2"/>
  <c r="T34" i="2" s="1"/>
  <c r="T35" i="1" s="1"/>
  <c r="J34" i="2"/>
  <c r="FO35" i="1" s="1"/>
  <c r="L33" i="2"/>
  <c r="J33" i="2"/>
  <c r="L32" i="2"/>
  <c r="J32" i="2"/>
  <c r="FT33" i="1" s="1"/>
  <c r="L31" i="2"/>
  <c r="J31" i="2"/>
  <c r="FR32" i="1" s="1"/>
  <c r="L30" i="2"/>
  <c r="J30" i="2"/>
  <c r="FP31" i="1" s="1"/>
  <c r="L29" i="2"/>
  <c r="T29" i="2" s="1"/>
  <c r="T30" i="1" s="1"/>
  <c r="J29" i="2"/>
  <c r="FO30" i="1" s="1"/>
  <c r="L28" i="2"/>
  <c r="J28" i="2"/>
  <c r="L27" i="2"/>
  <c r="J27" i="2"/>
  <c r="FT28" i="1" s="1"/>
  <c r="L26" i="2"/>
  <c r="J26" i="2"/>
  <c r="FR27" i="1" s="1"/>
  <c r="L25" i="2"/>
  <c r="J25" i="2"/>
  <c r="FP26" i="1" s="1"/>
  <c r="L24" i="2"/>
  <c r="T24" i="2" s="1"/>
  <c r="T25" i="1" s="1"/>
  <c r="J24" i="2"/>
  <c r="L23" i="2"/>
  <c r="J23" i="2"/>
  <c r="L22" i="2"/>
  <c r="J22" i="2"/>
  <c r="FT23" i="1" s="1"/>
  <c r="L21" i="2"/>
  <c r="J21" i="2"/>
  <c r="FR22" i="1" s="1"/>
  <c r="L20" i="2"/>
  <c r="J20" i="2"/>
  <c r="FP21" i="1" s="1"/>
  <c r="L19" i="2"/>
  <c r="U19" i="2" s="1"/>
  <c r="U20" i="1" s="1"/>
  <c r="J19" i="2"/>
  <c r="AV20" i="1" s="1"/>
  <c r="L18" i="2"/>
  <c r="J18" i="2"/>
  <c r="L17" i="2"/>
  <c r="J17" i="2"/>
  <c r="FT18" i="1" s="1"/>
  <c r="L16" i="2"/>
  <c r="J16" i="2"/>
  <c r="FR17" i="1" s="1"/>
  <c r="L15" i="2"/>
  <c r="J15" i="2"/>
  <c r="FP16" i="1" s="1"/>
  <c r="L14" i="2"/>
  <c r="P14" i="2" s="1"/>
  <c r="P15" i="1" s="1"/>
  <c r="J14" i="2"/>
  <c r="FO15" i="1" s="1"/>
  <c r="L13" i="2"/>
  <c r="J13" i="2"/>
  <c r="L12" i="2"/>
  <c r="J12" i="2"/>
  <c r="FT13" i="1" s="1"/>
  <c r="L11" i="2"/>
  <c r="J11" i="2"/>
  <c r="FR12" i="1" s="1"/>
  <c r="L10" i="2"/>
  <c r="J10" i="2"/>
  <c r="FP11" i="1" s="1"/>
  <c r="J9" i="2"/>
  <c r="FO10" i="1" s="1"/>
  <c r="L8" i="2"/>
  <c r="P8" i="2" s="1"/>
  <c r="P9" i="1" s="1"/>
  <c r="J8" i="2"/>
  <c r="L7" i="2"/>
  <c r="J7" i="2"/>
  <c r="FT8" i="1" s="1"/>
  <c r="L6" i="2"/>
  <c r="J6" i="2"/>
  <c r="FR7" i="1" s="1"/>
  <c r="L5" i="2"/>
  <c r="J5" i="2"/>
  <c r="FP6" i="1" s="1"/>
  <c r="L4" i="2"/>
  <c r="J4" i="2"/>
  <c r="FS5" i="1" s="1"/>
  <c r="D43" i="2"/>
  <c r="C43" i="2"/>
  <c r="D42" i="2"/>
  <c r="C42" i="2"/>
  <c r="D41" i="2"/>
  <c r="C41" i="2"/>
  <c r="CO42" i="1" s="1"/>
  <c r="D40" i="2"/>
  <c r="C40" i="2"/>
  <c r="CO41" i="1" s="1"/>
  <c r="D39" i="2"/>
  <c r="C39" i="2"/>
  <c r="CO40" i="1" s="1"/>
  <c r="FE40" i="1" s="1"/>
  <c r="D38" i="2"/>
  <c r="C38" i="2"/>
  <c r="D37" i="2"/>
  <c r="C37" i="2"/>
  <c r="D36" i="2"/>
  <c r="C36" i="2"/>
  <c r="CO37" i="1" s="1"/>
  <c r="L37" i="1" s="1"/>
  <c r="D35" i="2"/>
  <c r="C35" i="2"/>
  <c r="CO36" i="1" s="1"/>
  <c r="L36" i="1" s="1"/>
  <c r="D34" i="2"/>
  <c r="C34" i="2"/>
  <c r="CO35" i="1" s="1"/>
  <c r="D33" i="2"/>
  <c r="C33" i="2"/>
  <c r="D32" i="2"/>
  <c r="C32" i="2"/>
  <c r="D31" i="2"/>
  <c r="C31" i="2"/>
  <c r="D30" i="2"/>
  <c r="C30" i="2"/>
  <c r="D29" i="2"/>
  <c r="C29" i="2"/>
  <c r="CO30" i="1" s="1"/>
  <c r="FE30" i="1" s="1"/>
  <c r="D28" i="2"/>
  <c r="C28" i="2"/>
  <c r="D27" i="2"/>
  <c r="C27" i="2"/>
  <c r="D26" i="2"/>
  <c r="C26" i="2"/>
  <c r="CO27" i="1" s="1"/>
  <c r="L27" i="1" s="1"/>
  <c r="D25" i="2"/>
  <c r="C25" i="2"/>
  <c r="CO26" i="1" s="1"/>
  <c r="L26" i="1" s="1"/>
  <c r="D24" i="2"/>
  <c r="C24" i="2"/>
  <c r="CO25" i="1" s="1"/>
  <c r="CO22" i="1"/>
  <c r="FE22" i="1" s="1"/>
  <c r="CO21" i="1"/>
  <c r="L21" i="1" s="1"/>
  <c r="CO20" i="1"/>
  <c r="L20" i="1" s="1"/>
  <c r="CO16" i="1"/>
  <c r="FE16" i="1" s="1"/>
  <c r="CO10" i="1"/>
  <c r="FE10" i="1" s="1"/>
  <c r="CO7" i="1"/>
  <c r="CO5" i="1"/>
  <c r="FE5" i="1" s="1"/>
  <c r="FO6" i="1"/>
  <c r="FS6" i="1"/>
  <c r="FT6" i="1"/>
  <c r="FU6" i="1"/>
  <c r="FV6" i="1"/>
  <c r="FP7" i="1"/>
  <c r="FQ7" i="1"/>
  <c r="FV7" i="1"/>
  <c r="FO8" i="1"/>
  <c r="FP8" i="1"/>
  <c r="FQ8" i="1"/>
  <c r="FR8" i="1"/>
  <c r="FS8" i="1"/>
  <c r="FV8" i="1"/>
  <c r="FO9" i="1"/>
  <c r="FP9" i="1"/>
  <c r="FQ9" i="1"/>
  <c r="FR9" i="1"/>
  <c r="FS9" i="1"/>
  <c r="FT9" i="1"/>
  <c r="FU9" i="1"/>
  <c r="FV9" i="1"/>
  <c r="FV10" i="1"/>
  <c r="FO11" i="1"/>
  <c r="FS11" i="1"/>
  <c r="FT11" i="1"/>
  <c r="FU11" i="1"/>
  <c r="FP12" i="1"/>
  <c r="FQ12" i="1"/>
  <c r="FV12" i="1"/>
  <c r="FO13" i="1"/>
  <c r="FP13" i="1"/>
  <c r="FQ13" i="1"/>
  <c r="FR13" i="1"/>
  <c r="FS13" i="1"/>
  <c r="FO14" i="1"/>
  <c r="FP14" i="1"/>
  <c r="FQ14" i="1"/>
  <c r="FR14" i="1"/>
  <c r="FS14" i="1"/>
  <c r="FT14" i="1"/>
  <c r="FU14" i="1"/>
  <c r="FV14" i="1"/>
  <c r="FO16" i="1"/>
  <c r="FS16" i="1"/>
  <c r="FT16" i="1"/>
  <c r="FU16" i="1"/>
  <c r="FP17" i="1"/>
  <c r="FQ17" i="1"/>
  <c r="FV17" i="1"/>
  <c r="FO18" i="1"/>
  <c r="FP18" i="1"/>
  <c r="FQ18" i="1"/>
  <c r="FR18" i="1"/>
  <c r="FS18" i="1"/>
  <c r="FV18" i="1"/>
  <c r="FO19" i="1"/>
  <c r="FP19" i="1"/>
  <c r="FQ19" i="1"/>
  <c r="FR19" i="1"/>
  <c r="FS19" i="1"/>
  <c r="FT19" i="1"/>
  <c r="FU19" i="1"/>
  <c r="FV19" i="1"/>
  <c r="FO21" i="1"/>
  <c r="FS21" i="1"/>
  <c r="FT21" i="1"/>
  <c r="FU21" i="1"/>
  <c r="FP22" i="1"/>
  <c r="FQ22" i="1"/>
  <c r="FV22" i="1"/>
  <c r="FO23" i="1"/>
  <c r="FP23" i="1"/>
  <c r="FQ23" i="1"/>
  <c r="FR23" i="1"/>
  <c r="FS23" i="1"/>
  <c r="FV23" i="1"/>
  <c r="FO24" i="1"/>
  <c r="FP24" i="1"/>
  <c r="FQ24" i="1"/>
  <c r="FR24" i="1"/>
  <c r="FS24" i="1"/>
  <c r="FT24" i="1"/>
  <c r="FU24" i="1"/>
  <c r="FV24" i="1"/>
  <c r="FO26" i="1"/>
  <c r="FS26" i="1"/>
  <c r="FT26" i="1"/>
  <c r="FU26" i="1"/>
  <c r="FV26" i="1"/>
  <c r="FO27" i="1"/>
  <c r="FP27" i="1"/>
  <c r="FQ27" i="1"/>
  <c r="FV27" i="1"/>
  <c r="FO28" i="1"/>
  <c r="FP28" i="1"/>
  <c r="FQ28" i="1"/>
  <c r="FR28" i="1"/>
  <c r="FS28" i="1"/>
  <c r="FV28" i="1"/>
  <c r="FO29" i="1"/>
  <c r="FP29" i="1"/>
  <c r="FQ29" i="1"/>
  <c r="FR29" i="1"/>
  <c r="FS29" i="1"/>
  <c r="FT29" i="1"/>
  <c r="FU29" i="1"/>
  <c r="FV29" i="1"/>
  <c r="FO31" i="1"/>
  <c r="FR31" i="1"/>
  <c r="FS31" i="1"/>
  <c r="FT31" i="1"/>
  <c r="FU31" i="1"/>
  <c r="FV31" i="1"/>
  <c r="FO32" i="1"/>
  <c r="FP32" i="1"/>
  <c r="FQ32" i="1"/>
  <c r="FV32" i="1"/>
  <c r="FO33" i="1"/>
  <c r="FP33" i="1"/>
  <c r="FQ33" i="1"/>
  <c r="FR33" i="1"/>
  <c r="FS33" i="1"/>
  <c r="FV33" i="1"/>
  <c r="FO34" i="1"/>
  <c r="FP34" i="1"/>
  <c r="FQ34" i="1"/>
  <c r="FR34" i="1"/>
  <c r="FS34" i="1"/>
  <c r="FT34" i="1"/>
  <c r="FU34" i="1"/>
  <c r="FV34" i="1"/>
  <c r="FO36" i="1"/>
  <c r="FR36" i="1"/>
  <c r="FS36" i="1"/>
  <c r="FT36" i="1"/>
  <c r="FU36" i="1"/>
  <c r="FV36" i="1"/>
  <c r="FO37" i="1"/>
  <c r="FP37" i="1"/>
  <c r="FQ37" i="1"/>
  <c r="FU37" i="1"/>
  <c r="FV37" i="1"/>
  <c r="FO38" i="1"/>
  <c r="FP38" i="1"/>
  <c r="FQ38" i="1"/>
  <c r="FR38" i="1"/>
  <c r="FS38" i="1"/>
  <c r="FV38" i="1"/>
  <c r="FO39" i="1"/>
  <c r="FP39" i="1"/>
  <c r="FQ39" i="1"/>
  <c r="FR39" i="1"/>
  <c r="FS39" i="1"/>
  <c r="FT39" i="1"/>
  <c r="FU39" i="1"/>
  <c r="FV39" i="1"/>
  <c r="FO41" i="1"/>
  <c r="FR41" i="1"/>
  <c r="FS41" i="1"/>
  <c r="FT41" i="1"/>
  <c r="FU41" i="1"/>
  <c r="FV41" i="1"/>
  <c r="FO42" i="1"/>
  <c r="FP42" i="1"/>
  <c r="FQ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1" i="1"/>
  <c r="K12" i="1"/>
  <c r="K13" i="1"/>
  <c r="K14" i="1"/>
  <c r="K16" i="1"/>
  <c r="K17" i="1"/>
  <c r="K18" i="1"/>
  <c r="K19" i="1"/>
  <c r="K21" i="1"/>
  <c r="K22" i="1"/>
  <c r="K23" i="1"/>
  <c r="K24" i="1"/>
  <c r="K26" i="1"/>
  <c r="K27" i="1"/>
  <c r="K28" i="1"/>
  <c r="K29" i="1"/>
  <c r="K31" i="1"/>
  <c r="K32" i="1"/>
  <c r="K33" i="1"/>
  <c r="K34" i="1"/>
  <c r="K36" i="1"/>
  <c r="K37" i="1"/>
  <c r="K38" i="1"/>
  <c r="K39"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H34" i="2"/>
  <c r="AT35" i="1" s="1"/>
  <c r="H35" i="2"/>
  <c r="AL36" i="1" s="1"/>
  <c r="H36" i="2"/>
  <c r="F37" i="1" s="1"/>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U43" i="1" s="1"/>
  <c r="T42" i="2"/>
  <c r="S42" i="2"/>
  <c r="R42" i="2"/>
  <c r="Q42" i="2"/>
  <c r="P42" i="2"/>
  <c r="O42" i="2"/>
  <c r="N42" i="2"/>
  <c r="M42" i="2"/>
  <c r="V41" i="2"/>
  <c r="U41" i="2"/>
  <c r="U42" i="1" s="1"/>
  <c r="T41" i="2"/>
  <c r="T42" i="1" s="1"/>
  <c r="S41" i="2"/>
  <c r="S42" i="1" s="1"/>
  <c r="R41" i="2"/>
  <c r="Q41" i="2"/>
  <c r="P41" i="2"/>
  <c r="O41" i="2"/>
  <c r="N41" i="2"/>
  <c r="N42" i="1" s="1"/>
  <c r="M41" i="2"/>
  <c r="M42" i="1" s="1"/>
  <c r="V40" i="2"/>
  <c r="U40" i="2"/>
  <c r="U41" i="1" s="1"/>
  <c r="T40" i="2"/>
  <c r="S40" i="2"/>
  <c r="R40" i="2"/>
  <c r="Q40" i="2"/>
  <c r="P40" i="2"/>
  <c r="O40" i="2"/>
  <c r="N40" i="2"/>
  <c r="M40" i="2"/>
  <c r="M41" i="1" s="1"/>
  <c r="V39" i="2"/>
  <c r="U39" i="2"/>
  <c r="V38" i="2"/>
  <c r="U38" i="2"/>
  <c r="U39" i="1" s="1"/>
  <c r="T38" i="2"/>
  <c r="S38" i="2"/>
  <c r="R38" i="2"/>
  <c r="Q38" i="2"/>
  <c r="P38" i="2"/>
  <c r="O38" i="2"/>
  <c r="N38" i="2"/>
  <c r="M38" i="2"/>
  <c r="V37" i="2"/>
  <c r="U37" i="2"/>
  <c r="U38" i="1" s="1"/>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U35" i="1" s="1"/>
  <c r="V33" i="2"/>
  <c r="U33" i="2"/>
  <c r="U34" i="1" s="1"/>
  <c r="T33" i="2"/>
  <c r="S33" i="2"/>
  <c r="R33" i="2"/>
  <c r="Q33" i="2"/>
  <c r="P33" i="2"/>
  <c r="O33" i="2"/>
  <c r="N33" i="2"/>
  <c r="N34" i="1" s="1"/>
  <c r="M33" i="2"/>
  <c r="M34" i="1" s="1"/>
  <c r="V32" i="2"/>
  <c r="U32" i="2"/>
  <c r="U33" i="1" s="1"/>
  <c r="T32" i="2"/>
  <c r="S32" i="2"/>
  <c r="R32" i="2"/>
  <c r="Q32" i="2"/>
  <c r="P32" i="2"/>
  <c r="O32" i="2"/>
  <c r="N32" i="2"/>
  <c r="N33" i="1" s="1"/>
  <c r="M32" i="2"/>
  <c r="M33" i="1" s="1"/>
  <c r="V31" i="2"/>
  <c r="U31" i="2"/>
  <c r="U32" i="1" s="1"/>
  <c r="T31" i="2"/>
  <c r="S31" i="2"/>
  <c r="R31" i="2"/>
  <c r="Q31" i="2"/>
  <c r="P31" i="2"/>
  <c r="O31" i="2"/>
  <c r="N31" i="2"/>
  <c r="N32" i="1" s="1"/>
  <c r="M31" i="2"/>
  <c r="V30" i="2"/>
  <c r="U30" i="2"/>
  <c r="U31" i="1" s="1"/>
  <c r="T30" i="2"/>
  <c r="S30" i="2"/>
  <c r="R30" i="2"/>
  <c r="Q30" i="2"/>
  <c r="P30" i="2"/>
  <c r="O30" i="2"/>
  <c r="N30" i="2"/>
  <c r="M30" i="2"/>
  <c r="V29" i="2"/>
  <c r="U29" i="2"/>
  <c r="U30" i="1" s="1"/>
  <c r="V28" i="2"/>
  <c r="U28" i="2"/>
  <c r="U29" i="1" s="1"/>
  <c r="T28" i="2"/>
  <c r="T29" i="1" s="1"/>
  <c r="S28" i="2"/>
  <c r="S29" i="1" s="1"/>
  <c r="R28" i="2"/>
  <c r="R29" i="1" s="1"/>
  <c r="Q28" i="2"/>
  <c r="Q29" i="1" s="1"/>
  <c r="P28" i="2"/>
  <c r="P29" i="1" s="1"/>
  <c r="O28" i="2"/>
  <c r="N28" i="2"/>
  <c r="N29" i="1" s="1"/>
  <c r="M28" i="2"/>
  <c r="M29" i="1" s="1"/>
  <c r="V27" i="2"/>
  <c r="U27" i="2"/>
  <c r="U28" i="1" s="1"/>
  <c r="T27" i="2"/>
  <c r="T28" i="1" s="1"/>
  <c r="S27" i="2"/>
  <c r="S28" i="1" s="1"/>
  <c r="R27" i="2"/>
  <c r="Q27" i="2"/>
  <c r="P27" i="2"/>
  <c r="P28" i="1" s="1"/>
  <c r="O27" i="2"/>
  <c r="N27" i="2"/>
  <c r="N28" i="1" s="1"/>
  <c r="M27" i="2"/>
  <c r="M28" i="1" s="1"/>
  <c r="V26" i="2"/>
  <c r="U26" i="2"/>
  <c r="U27" i="1" s="1"/>
  <c r="T26" i="2"/>
  <c r="T27" i="1" s="1"/>
  <c r="S26" i="2"/>
  <c r="R26" i="2"/>
  <c r="Q26" i="2"/>
  <c r="Q27" i="1" s="1"/>
  <c r="P26" i="2"/>
  <c r="P27" i="1" s="1"/>
  <c r="O26" i="2"/>
  <c r="N26" i="2"/>
  <c r="N27" i="1" s="1"/>
  <c r="M26" i="2"/>
  <c r="M27" i="1" s="1"/>
  <c r="V25" i="2"/>
  <c r="U25" i="2"/>
  <c r="U26" i="1" s="1"/>
  <c r="T25" i="2"/>
  <c r="T26" i="1" s="1"/>
  <c r="S25" i="2"/>
  <c r="S26" i="1" s="1"/>
  <c r="R25" i="2"/>
  <c r="R26" i="1" s="1"/>
  <c r="Q25" i="2"/>
  <c r="Q26" i="1" s="1"/>
  <c r="P25" i="2"/>
  <c r="P26" i="1" s="1"/>
  <c r="O25" i="2"/>
  <c r="N25" i="2"/>
  <c r="N26" i="1" s="1"/>
  <c r="M25" i="2"/>
  <c r="M26" i="1" s="1"/>
  <c r="V24" i="2"/>
  <c r="U24" i="2"/>
  <c r="U25" i="1" s="1"/>
  <c r="V23" i="2"/>
  <c r="R23" i="2"/>
  <c r="R24" i="1" s="1"/>
  <c r="Q23" i="2"/>
  <c r="Q24" i="1" s="1"/>
  <c r="M23" i="2"/>
  <c r="M24" i="1" s="1"/>
  <c r="P23" i="2"/>
  <c r="P24" i="1" s="1"/>
  <c r="I23" i="2"/>
  <c r="V22" i="2"/>
  <c r="T22" i="2"/>
  <c r="S22" i="2"/>
  <c r="S23" i="1" s="1"/>
  <c r="R22" i="2"/>
  <c r="R23" i="1" s="1"/>
  <c r="Q22" i="2"/>
  <c r="O22" i="2"/>
  <c r="O23" i="1" s="1"/>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R21" i="1" s="1"/>
  <c r="P20" i="2"/>
  <c r="P21" i="1" s="1"/>
  <c r="O20" i="2"/>
  <c r="O21" i="1" s="1"/>
  <c r="N20" i="2"/>
  <c r="N21" i="1" s="1"/>
  <c r="I20" i="2"/>
  <c r="V19" i="2"/>
  <c r="I19" i="2"/>
  <c r="V18" i="2"/>
  <c r="R18" i="2"/>
  <c r="R19" i="1" s="1"/>
  <c r="Q18" i="2"/>
  <c r="Q19" i="1" s="1"/>
  <c r="M18" i="2"/>
  <c r="P18" i="2"/>
  <c r="P19" i="1" s="1"/>
  <c r="I18" i="2"/>
  <c r="CO19" i="1"/>
  <c r="V17" i="2"/>
  <c r="T17" i="2"/>
  <c r="T18" i="1" s="1"/>
  <c r="S17" i="2"/>
  <c r="S18" i="1" s="1"/>
  <c r="R17" i="2"/>
  <c r="Q17" i="2"/>
  <c r="Q18" i="1" s="1"/>
  <c r="P17" i="2"/>
  <c r="P18" i="1" s="1"/>
  <c r="N17" i="2"/>
  <c r="M17" i="2"/>
  <c r="U17" i="2"/>
  <c r="U18" i="1" s="1"/>
  <c r="I17" i="2"/>
  <c r="V16" i="2"/>
  <c r="U16" i="2"/>
  <c r="T16" i="2"/>
  <c r="T17" i="1" s="1"/>
  <c r="S16" i="2"/>
  <c r="S17" i="1" s="1"/>
  <c r="R16" i="2"/>
  <c r="R17" i="1" s="1"/>
  <c r="Q16" i="2"/>
  <c r="Q17" i="1" s="1"/>
  <c r="P16" i="2"/>
  <c r="O16" i="2"/>
  <c r="N16" i="2"/>
  <c r="M16" i="2"/>
  <c r="I16" i="2"/>
  <c r="CO17" i="1"/>
  <c r="V15" i="2"/>
  <c r="U15" i="2"/>
  <c r="T15" i="2"/>
  <c r="T16" i="1" s="1"/>
  <c r="S15" i="2"/>
  <c r="S16" i="1" s="1"/>
  <c r="R15" i="2"/>
  <c r="Q15" i="2"/>
  <c r="P15" i="2"/>
  <c r="O15" i="2"/>
  <c r="N15" i="2"/>
  <c r="N16" i="1" s="1"/>
  <c r="M15" i="2"/>
  <c r="M16" i="1" s="1"/>
  <c r="I15" i="2"/>
  <c r="V14" i="2"/>
  <c r="U14" i="2"/>
  <c r="U15" i="1" s="1"/>
  <c r="T14" i="2"/>
  <c r="T15" i="1" s="1"/>
  <c r="I14" i="2"/>
  <c r="V13" i="2"/>
  <c r="Q13" i="2"/>
  <c r="P13" i="2"/>
  <c r="P14" i="1" s="1"/>
  <c r="O13" i="2"/>
  <c r="O14" i="1" s="1"/>
  <c r="I13" i="2"/>
  <c r="V12" i="2"/>
  <c r="U12" i="2"/>
  <c r="U13" i="1" s="1"/>
  <c r="I12" i="2"/>
  <c r="V11" i="2"/>
  <c r="U11" i="2"/>
  <c r="T11" i="2"/>
  <c r="S11" i="2"/>
  <c r="R11" i="2"/>
  <c r="Q11" i="2"/>
  <c r="Q12" i="1" s="1"/>
  <c r="P11" i="2"/>
  <c r="O11" i="2"/>
  <c r="N11" i="2"/>
  <c r="M11" i="2"/>
  <c r="I11" i="2"/>
  <c r="CO12" i="1"/>
  <c r="V10" i="2"/>
  <c r="T10" i="2"/>
  <c r="S10" i="2"/>
  <c r="S11" i="1" s="1"/>
  <c r="R10" i="2"/>
  <c r="R11" i="1" s="1"/>
  <c r="Q10" i="2"/>
  <c r="O10" i="2"/>
  <c r="N10" i="2"/>
  <c r="M10" i="2"/>
  <c r="M11" i="1" s="1"/>
  <c r="I10" i="2"/>
  <c r="V9" i="2"/>
  <c r="U9" i="2"/>
  <c r="U10" i="1" s="1"/>
  <c r="T9" i="2"/>
  <c r="T10" i="1" s="1"/>
  <c r="S9" i="2"/>
  <c r="S10" i="1" s="1"/>
  <c r="R9" i="2"/>
  <c r="R10" i="1" s="1"/>
  <c r="Q9" i="2"/>
  <c r="P9" i="2"/>
  <c r="P10" i="1" s="1"/>
  <c r="O9" i="2"/>
  <c r="O10" i="1" s="1"/>
  <c r="N9" i="2"/>
  <c r="M9" i="2"/>
  <c r="M10" i="1" s="1"/>
  <c r="I9" i="2"/>
  <c r="V8" i="2"/>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T43" i="1"/>
  <c r="S43" i="1"/>
  <c r="R43" i="1"/>
  <c r="Q43" i="1"/>
  <c r="P43" i="1"/>
  <c r="O43" i="1"/>
  <c r="N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J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L41" i="1"/>
  <c r="CK41" i="1"/>
  <c r="CJ41" i="1"/>
  <c r="CI41" i="1"/>
  <c r="CH41" i="1"/>
  <c r="CG41" i="1"/>
  <c r="BH41" i="1"/>
  <c r="BG41" i="1"/>
  <c r="BF41" i="1"/>
  <c r="BE41" i="1"/>
  <c r="AV41" i="1"/>
  <c r="AT41" i="1"/>
  <c r="AL41" i="1"/>
  <c r="AK41" i="1"/>
  <c r="AJ41" i="1"/>
  <c r="AA41" i="1"/>
  <c r="Z41" i="1"/>
  <c r="Y41" i="1"/>
  <c r="X41" i="1"/>
  <c r="W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V40" i="1"/>
  <c r="AT40" i="1"/>
  <c r="AK40" i="1"/>
  <c r="AJ40" i="1"/>
  <c r="AA40" i="1"/>
  <c r="Z40" i="1"/>
  <c r="Y40" i="1"/>
  <c r="X40" i="1"/>
  <c r="W40" i="1"/>
  <c r="U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M35" i="1"/>
  <c r="AK35" i="1"/>
  <c r="AJ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T34" i="1"/>
  <c r="AL34" i="1"/>
  <c r="AK34" i="1"/>
  <c r="AA34" i="1"/>
  <c r="Z34" i="1"/>
  <c r="Y34" i="1"/>
  <c r="X34" i="1"/>
  <c r="W34" i="1"/>
  <c r="T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L31" i="1"/>
  <c r="AK31" i="1"/>
  <c r="AA31" i="1"/>
  <c r="Z31" i="1"/>
  <c r="Y31" i="1"/>
  <c r="X31" i="1"/>
  <c r="W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T30" i="1"/>
  <c r="AK30" i="1"/>
  <c r="AJ30" i="1"/>
  <c r="AI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O28" i="1"/>
  <c r="J28" i="1"/>
  <c r="I28" i="1"/>
  <c r="H28" i="1"/>
  <c r="E28" i="1"/>
  <c r="D28" i="1"/>
  <c r="C28" i="1"/>
  <c r="B28" i="1"/>
  <c r="A28" i="1"/>
  <c r="FM27" i="1"/>
  <c r="FJ27" i="1"/>
  <c r="FI27" i="1"/>
  <c r="FH27" i="1"/>
  <c r="EV27" i="1"/>
  <c r="ES27" i="1"/>
  <c r="DY27" i="1"/>
  <c r="DO27" i="1"/>
  <c r="DA27" i="1"/>
  <c r="CZ27" i="1"/>
  <c r="CU27" i="1"/>
  <c r="CT27" i="1"/>
  <c r="CS27" i="1"/>
  <c r="CR27" i="1"/>
  <c r="CQ27" i="1"/>
  <c r="CP27" i="1"/>
  <c r="CL27" i="1"/>
  <c r="CK27" i="1"/>
  <c r="CJ27" i="1"/>
  <c r="CI27" i="1"/>
  <c r="CH27" i="1"/>
  <c r="CG27" i="1"/>
  <c r="BH27" i="1"/>
  <c r="BG27" i="1"/>
  <c r="BF27" i="1"/>
  <c r="BE27" i="1"/>
  <c r="AV27" i="1"/>
  <c r="AK27" i="1"/>
  <c r="AJ27" i="1"/>
  <c r="AA27" i="1"/>
  <c r="Z27" i="1"/>
  <c r="Y27" i="1"/>
  <c r="X27" i="1"/>
  <c r="W27" i="1"/>
  <c r="S27" i="1"/>
  <c r="R27" i="1"/>
  <c r="O27" i="1"/>
  <c r="J27" i="1"/>
  <c r="I27" i="1"/>
  <c r="H27" i="1"/>
  <c r="E27" i="1"/>
  <c r="D27" i="1"/>
  <c r="C27" i="1"/>
  <c r="B27" i="1"/>
  <c r="A27" i="1"/>
  <c r="FM26" i="1"/>
  <c r="FJ26" i="1"/>
  <c r="FI26" i="1"/>
  <c r="FH26" i="1"/>
  <c r="EV26" i="1"/>
  <c r="ES26" i="1"/>
  <c r="DY26" i="1"/>
  <c r="DO26" i="1"/>
  <c r="DA26" i="1"/>
  <c r="CZ26" i="1"/>
  <c r="CU26" i="1"/>
  <c r="CT26" i="1"/>
  <c r="CS26" i="1"/>
  <c r="CR26" i="1"/>
  <c r="CQ26" i="1"/>
  <c r="CP26" i="1"/>
  <c r="CL26" i="1"/>
  <c r="CK26" i="1"/>
  <c r="CJ26" i="1"/>
  <c r="CI26" i="1"/>
  <c r="CH26" i="1"/>
  <c r="CG26" i="1"/>
  <c r="BH26" i="1"/>
  <c r="BG26" i="1"/>
  <c r="BF26" i="1"/>
  <c r="BE26" i="1"/>
  <c r="AV26" i="1"/>
  <c r="AK26" i="1"/>
  <c r="AJ26" i="1"/>
  <c r="AB26" i="1"/>
  <c r="AA26" i="1"/>
  <c r="Z26" i="1"/>
  <c r="Y26" i="1"/>
  <c r="X26" i="1"/>
  <c r="W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K25" i="1"/>
  <c r="AJ25" i="1"/>
  <c r="AA25" i="1"/>
  <c r="Z25" i="1"/>
  <c r="Y25" i="1"/>
  <c r="X25" i="1"/>
  <c r="W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L21" i="1"/>
  <c r="CK21" i="1"/>
  <c r="CI21" i="1"/>
  <c r="CH21" i="1"/>
  <c r="CG21" i="1"/>
  <c r="BH21" i="1"/>
  <c r="BG21" i="1"/>
  <c r="BF21" i="1"/>
  <c r="BE21" i="1"/>
  <c r="AV21" i="1"/>
  <c r="AT21" i="1"/>
  <c r="AJ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U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B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L44" i="1" l="1"/>
  <c r="AL26" i="1"/>
  <c r="L43" i="1"/>
  <c r="FE33" i="1"/>
  <c r="AL25" i="1"/>
  <c r="FV40" i="1"/>
  <c r="FV35" i="1"/>
  <c r="FV30" i="1"/>
  <c r="FV25" i="1"/>
  <c r="FV20" i="1"/>
  <c r="FV15" i="1"/>
  <c r="Q8" i="2"/>
  <c r="Q9" i="1" s="1"/>
  <c r="M24" i="2"/>
  <c r="M25" i="1" s="1"/>
  <c r="M29" i="2"/>
  <c r="M30" i="1" s="1"/>
  <c r="M34" i="2"/>
  <c r="M35" i="1" s="1"/>
  <c r="M39" i="2"/>
  <c r="M40" i="1" s="1"/>
  <c r="FV5" i="1"/>
  <c r="FU40" i="1"/>
  <c r="FU35" i="1"/>
  <c r="FU30" i="1"/>
  <c r="FU25" i="1"/>
  <c r="FO22" i="1"/>
  <c r="FU20" i="1"/>
  <c r="FO17" i="1"/>
  <c r="FU15" i="1"/>
  <c r="FO12" i="1"/>
  <c r="FU10" i="1"/>
  <c r="FO7" i="1"/>
  <c r="AL30" i="1"/>
  <c r="N24" i="2"/>
  <c r="N25" i="1" s="1"/>
  <c r="N29" i="2"/>
  <c r="N30" i="1" s="1"/>
  <c r="N34" i="2"/>
  <c r="N35" i="1" s="1"/>
  <c r="N39" i="2"/>
  <c r="N40" i="1" s="1"/>
  <c r="FT40" i="1"/>
  <c r="FT35" i="1"/>
  <c r="FT30" i="1"/>
  <c r="FT25" i="1"/>
  <c r="FV21" i="1"/>
  <c r="FT20" i="1"/>
  <c r="FV16" i="1"/>
  <c r="FT15" i="1"/>
  <c r="FV11" i="1"/>
  <c r="FT10" i="1"/>
  <c r="K25" i="1"/>
  <c r="T19" i="2"/>
  <c r="T20" i="1" s="1"/>
  <c r="O24" i="2"/>
  <c r="O25" i="1" s="1"/>
  <c r="O29" i="2"/>
  <c r="O30" i="1" s="1"/>
  <c r="O34" i="2"/>
  <c r="O35" i="1" s="1"/>
  <c r="O39" i="2"/>
  <c r="O40" i="1" s="1"/>
  <c r="K5" i="1"/>
  <c r="FS40" i="1"/>
  <c r="FS35" i="1"/>
  <c r="FS30" i="1"/>
  <c r="FS25" i="1"/>
  <c r="FS20" i="1"/>
  <c r="FS15" i="1"/>
  <c r="FS10" i="1"/>
  <c r="K35" i="1"/>
  <c r="AV30" i="1"/>
  <c r="S14" i="2"/>
  <c r="S15" i="1" s="1"/>
  <c r="P24" i="2"/>
  <c r="P25" i="1" s="1"/>
  <c r="P29" i="2"/>
  <c r="P30" i="1" s="1"/>
  <c r="P34" i="2"/>
  <c r="P35" i="1" s="1"/>
  <c r="P39" i="2"/>
  <c r="P40" i="1" s="1"/>
  <c r="FR40" i="1"/>
  <c r="FR35" i="1"/>
  <c r="FR30" i="1"/>
  <c r="FR25" i="1"/>
  <c r="FR20" i="1"/>
  <c r="FR15" i="1"/>
  <c r="FR10" i="1"/>
  <c r="M14" i="2"/>
  <c r="M15" i="1" s="1"/>
  <c r="Q24" i="2"/>
  <c r="Q25" i="1" s="1"/>
  <c r="Q29" i="2"/>
  <c r="Q30" i="1" s="1"/>
  <c r="Q34" i="2"/>
  <c r="Q35" i="1" s="1"/>
  <c r="Q39" i="2"/>
  <c r="Q40" i="1" s="1"/>
  <c r="K40" i="1"/>
  <c r="K30" i="1"/>
  <c r="K20" i="1"/>
  <c r="K10" i="1"/>
  <c r="FP5" i="1"/>
  <c r="FQ40" i="1"/>
  <c r="FQ35" i="1"/>
  <c r="FU32" i="1"/>
  <c r="FQ30" i="1"/>
  <c r="FU27" i="1"/>
  <c r="FQ25" i="1"/>
  <c r="FU22" i="1"/>
  <c r="FQ20" i="1"/>
  <c r="FU17" i="1"/>
  <c r="FQ15" i="1"/>
  <c r="FU12" i="1"/>
  <c r="FQ10" i="1"/>
  <c r="FU7" i="1"/>
  <c r="K15" i="1"/>
  <c r="AV35" i="1"/>
  <c r="N14" i="2"/>
  <c r="N15" i="1" s="1"/>
  <c r="R24" i="2"/>
  <c r="R25" i="1" s="1"/>
  <c r="R29" i="2"/>
  <c r="R30" i="1" s="1"/>
  <c r="R34" i="2"/>
  <c r="R35" i="1" s="1"/>
  <c r="R39" i="2"/>
  <c r="R40" i="1" s="1"/>
  <c r="FQ5" i="1"/>
  <c r="FT42" i="1"/>
  <c r="FP40" i="1"/>
  <c r="FT37" i="1"/>
  <c r="FP35" i="1"/>
  <c r="FT32" i="1"/>
  <c r="FP30" i="1"/>
  <c r="FT27" i="1"/>
  <c r="FR26" i="1"/>
  <c r="FP25" i="1"/>
  <c r="FT22" i="1"/>
  <c r="FR21" i="1"/>
  <c r="FP20" i="1"/>
  <c r="FT17" i="1"/>
  <c r="FR16" i="1"/>
  <c r="FP15" i="1"/>
  <c r="FV13" i="1"/>
  <c r="FT12" i="1"/>
  <c r="FR11" i="1"/>
  <c r="FP10" i="1"/>
  <c r="FT7" i="1"/>
  <c r="FR6" i="1"/>
  <c r="AV15" i="1"/>
  <c r="AL40" i="1"/>
  <c r="O14" i="2"/>
  <c r="O15" i="1" s="1"/>
  <c r="S24" i="2"/>
  <c r="S25" i="1" s="1"/>
  <c r="S29" i="2"/>
  <c r="S30" i="1" s="1"/>
  <c r="S34" i="2"/>
  <c r="S35" i="1" s="1"/>
  <c r="S39" i="2"/>
  <c r="S40" i="1" s="1"/>
  <c r="FR5" i="1"/>
  <c r="FS42" i="1"/>
  <c r="FQ41" i="1"/>
  <c r="FU38" i="1"/>
  <c r="FS37" i="1"/>
  <c r="FQ36" i="1"/>
  <c r="FU33" i="1"/>
  <c r="FS32" i="1"/>
  <c r="FQ31" i="1"/>
  <c r="FU28" i="1"/>
  <c r="FS27" i="1"/>
  <c r="FQ26" i="1"/>
  <c r="FO25" i="1"/>
  <c r="FU23" i="1"/>
  <c r="FS22" i="1"/>
  <c r="FQ21" i="1"/>
  <c r="FO20" i="1"/>
  <c r="FU18" i="1"/>
  <c r="FS17" i="1"/>
  <c r="FQ16" i="1"/>
  <c r="FU13" i="1"/>
  <c r="FS12" i="1"/>
  <c r="FQ11" i="1"/>
  <c r="FU8" i="1"/>
  <c r="FS7" i="1"/>
  <c r="FQ6" i="1"/>
  <c r="L35" i="1"/>
  <c r="FE35" i="1"/>
  <c r="FE41" i="1"/>
  <c r="L41" i="1"/>
  <c r="L25" i="1"/>
  <c r="FE25" i="1"/>
  <c r="L42" i="1"/>
  <c r="FE42" i="1"/>
  <c r="FE34" i="1"/>
  <c r="FE31"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<sst xmlns="http://schemas.openxmlformats.org/spreadsheetml/2006/main" count="905" uniqueCount="736">
  <si>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</si>
  <si>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</si>
  <si>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</si>
  <si>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</si>
  <si>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</si>
  <si>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</si>
  <si>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</si>
  <si>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</si>
  <si>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</si>
  <si>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</si>
  <si>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</si>
  <si>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</si>
  <si>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</si>
  <si>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</si>
  <si>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</si>
  <si>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</si>
  <si>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</si>
  <si>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</si>
  <si>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</si>
  <si>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</si>
  <si>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</si>
  <si>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</si>
  <si>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</si>
  <si>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</si>
  <si>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</si>
  <si>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</si>
  <si>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</si>
  <si>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</si>
  <si>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</si>
  <si>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</si>
  <si>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</si>
  <si>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</si>
  <si>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</si>
  <si>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</si>
  <si>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</si>
  <si>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</si>
  <si>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</si>
  <si>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</si>
  <si>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</si>
  <si>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</si>
  <si>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</si>
  <si>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</si>
  <si>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</si>
  <si>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</si>
  <si>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</si>
  <si>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</si>
  <si>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</si>
  <si>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</si>
  <si>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</si>
  <si>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</si>
  <si>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</si>
  <si>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</si>
  <si>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</si>
  <si>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</si>
  <si>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</si>
  <si>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</si>
  <si>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</si>
  <si>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</si>
  <si>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</si>
  <si>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</si>
  <si>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</si>
  <si>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</si>
  <si>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</si>
  <si>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</si>
  <si>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</si>
  <si>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</si>
  <si>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</si>
  <si>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</si>
  <si>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</si>
  <si>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</si>
  <si>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</si>
  <si>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</si>
  <si>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</si>
  <si>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</si>
  <si>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</si>
  <si>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</si>
  <si>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</si>
  <si>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</si>
  <si>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</si>
  <si>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</si>
  <si>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</si>
  <si>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</si>
  <si>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</si>
  <si>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</si>
  <si>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</si>
  <si>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</si>
  <si>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</si>
  <si>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</si>
  <si>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</si>
  <si>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</si>
  <si>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</si>
  <si>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</si>
  <si>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</si>
  <si>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</si>
  <si>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</si>
  <si>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</si>
  <si>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</si>
  <si>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</si>
  <si>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</si>
  <si>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</si>
  <si>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</si>
  <si>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</si>
  <si>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</si>
  <si>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</si>
  <si>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</si>
  <si>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</si>
  <si>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</si>
  <si>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</si>
  <si>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</si>
  <si>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</si>
  <si>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</si>
  <si>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</si>
  <si>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</si>
  <si>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</si>
  <si>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</si>
  <si>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</si>
  <si>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</si>
  <si>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</si>
  <si>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</si>
  <si>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</si>
  <si>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</si>
  <si>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</si>
  <si>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</si>
  <si>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</si>
  <si>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</si>
  <si>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</si>
  <si>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</si>
  <si>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</si>
  <si>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</si>
  <si>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</si>
  <si>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</si>
  <si>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</si>
  <si>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</si>
  <si>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</si>
  <si>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</si>
  <si>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</si>
  <si>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</si>
  <si>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</si>
  <si>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</si>
  <si>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</si>
  <si>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</si>
  <si>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</si>
  <si>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</si>
  <si>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</si>
  <si>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</si>
  <si>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</si>
  <si>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</si>
  <si>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</si>
  <si>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</si>
  <si>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</si>
  <si>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</si>
  <si>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</si>
  <si>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</si>
  <si>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</si>
  <si>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</si>
  <si>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</si>
  <si>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</si>
  <si>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</si>
  <si>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</si>
  <si>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</si>
  <si>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</si>
  <si>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</si>
  <si>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</si>
  <si>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</si>
  <si>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</si>
  <si>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</si>
  <si>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</si>
  <si>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</si>
  <si>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</si>
  <si>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</si>
  <si>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</si>
  <si>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</si>
  <si>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</si>
  <si>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</si>
  <si>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</si>
  <si>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</si>
  <si>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</si>
  <si>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</si>
  <si>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</si>
  <si>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</si>
  <si>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</si>
  <si>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</si>
  <si>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</si>
  <si>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</si>
  <si>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</si>
  <si>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</si>
  <si>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</si>
  <si>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</si>
  <si>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</si>
  <si>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</si>
  <si>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</si>
  <si>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</si>
  <si>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</si>
  <si>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</si>
  <si>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</si>
  <si>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</si>
  <si>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</si>
  <si>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</si>
  <si>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</si>
  <si>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</si>
  <si>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</si>
  <si>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</si>
  <si>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</si>
  <si>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</si>
  <si>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</si>
  <si>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</si>
  <si>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</si>
  <si>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</si>
  <si>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</si>
  <si>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</si>
  <si>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</si>
  <si>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</si>
  <si>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</si>
  <si>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</si>
  <si>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</si>
  <si>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</si>
  <si>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</si>
  <si>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</si>
  <si>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</si>
  <si>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</si>
  <si>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</si>
  <si>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</si>
  <si>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</si>
  <si>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</si>
  <si>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</si>
  <si>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</si>
  <si>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</si>
  <si>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</si>
  <si>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</si>
  <si>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</si>
  <si>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</si>
  <si>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</si>
  <si>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</si>
  <si>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</si>
  <si>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</si>
  <si>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</si>
  <si>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</si>
  <si>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</si>
  <si>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</si>
  <si>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</si>
  <si>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</si>
  <si>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</si>
  <si>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</si>
  <si>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</si>
  <si>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</si>
  <si>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</si>
  <si>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</si>
  <si>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</si>
  <si>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</si>
  <si>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</si>
  <si>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</si>
  <si>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</si>
  <si>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</si>
  <si>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</si>
  <si>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</si>
  <si>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</si>
  <si>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</si>
  <si>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</si>
  <si>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</si>
  <si>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</si>
  <si>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</si>
  <si>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</si>
  <si>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</si>
  <si>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</si>
  <si>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</si>
  <si>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</si>
  <si>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</si>
  <si>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</si>
  <si>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</si>
  <si>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</si>
  <si>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</si>
  <si>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</si>
  <si>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</si>
  <si>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</si>
  <si>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</si>
  <si>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</si>
  <si>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</si>
  <si>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</si>
  <si>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</si>
  <si>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</si>
  <si>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</si>
  <si>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</si>
  <si>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</si>
  <si>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</si>
  <si>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</si>
  <si>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</si>
  <si>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</si>
  <si>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</si>
  <si>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</si>
  <si>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</si>
  <si>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</si>
  <si>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</si>
  <si>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</si>
  <si>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</si>
  <si>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</si>
  <si>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</si>
  <si>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</si>
  <si>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</si>
  <si>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</si>
  <si>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</si>
  <si>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</si>
  <si>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</si>
  <si>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</si>
  <si>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</si>
  <si>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</si>
  <si>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</si>
  <si>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</si>
  <si>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</si>
  <si>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</si>
  <si>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</si>
  <si>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</si>
  <si>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</si>
  <si>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</si>
  <si>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</si>
  <si>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</si>
  <si>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</si>
  <si>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</si>
  <si>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</si>
  <si>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</si>
  <si>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</si>
  <si>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</si>
  <si>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</si>
  <si>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</si>
  <si>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</si>
  <si>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</si>
  <si>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</si>
  <si>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</si>
  <si>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</si>
  <si>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</si>
  <si>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</si>
  <si>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</si>
  <si>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</si>
  <si>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</si>
  <si>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</si>
  <si>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</si>
  <si>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</si>
  <si>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</si>
  <si>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</si>
  <si>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</si>
  <si>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</si>
  <si>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</si>
  <si>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</si>
  <si>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</si>
  <si>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</si>
  <si>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</si>
  <si>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</si>
  <si>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</si>
  <si>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</si>
  <si>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</si>
  <si>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</si>
  <si>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</si>
  <si>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</si>
  <si>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</si>
  <si>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</si>
  <si>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</si>
  <si>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</si>
  <si>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</si>
  <si>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</si>
  <si>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</si>
  <si>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</si>
  <si>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</si>
  <si>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</si>
  <si>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</si>
  <si>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</si>
  <si>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</si>
  <si>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</si>
  <si>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</si>
  <si>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</si>
  <si>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</si>
  <si>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</si>
  <si>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</si>
  <si>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</si>
  <si>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</si>
  <si>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</si>
  <si>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</si>
  <si>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</si>
  <si>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</si>
  <si>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</si>
  <si>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</si>
  <si>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</si>
  <si>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</si>
  <si>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</si>
  <si>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</si>
  <si>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</si>
  <si>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</si>
  <si>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</si>
  <si>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</si>
  <si>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</si>
  <si>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</si>
  <si>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</si>
  <si>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</si>
  <si>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</si>
  <si>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</si>
  <si>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</si>
  <si>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</si>
  <si>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</si>
  <si>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</si>
  <si>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</si>
  <si>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</si>
  <si>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</si>
  <si>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</si>
  <si>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</si>
  <si>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</si>
  <si>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</si>
  <si>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</si>
  <si>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</si>
  <si>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</si>
  <si>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</si>
  <si>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</si>
  <si>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</si>
  <si>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</si>
  <si>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</si>
  <si>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</si>
  <si>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</si>
  <si>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</si>
  <si>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</si>
  <si>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</si>
  <si>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</si>
  <si>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</si>
  <si>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</si>
  <si>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</si>
  <si>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</si>
  <si>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</si>
  <si>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</si>
  <si>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</si>
  <si>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</si>
  <si>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</si>
  <si>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</si>
  <si>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</si>
  <si>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</si>
  <si>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</si>
  <si>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</si>
  <si>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</si>
  <si>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</si>
  <si>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</si>
  <si>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</si>
  <si>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</si>
  <si>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</si>
  <si>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</si>
  <si>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</si>
  <si>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</si>
  <si>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</si>
  <si>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</si>
  <si>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</si>
  <si>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</si>
  <si>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</si>
  <si>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</si>
  <si>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</si>
  <si>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</si>
  <si>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</si>
  <si>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</si>
  <si>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</si>
  <si>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</si>
  <si>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</si>
  <si>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</si>
  <si>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</si>
  <si>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</si>
  <si>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</si>
  <si>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</si>
  <si>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</si>
  <si>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</si>
  <si>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</si>
  <si>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</si>
  <si>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</si>
  <si>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</si>
  <si>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</si>
  <si>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</si>
  <si>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</si>
  <si>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</si>
  <si>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</si>
  <si>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</si>
  <si>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</si>
  <si>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</si>
  <si>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</si>
  <si>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</si>
  <si>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</si>
  <si>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</si>
  <si>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</si>
  <si>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</si>
  <si>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</si>
  <si>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</si>
  <si>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</si>
  <si>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</si>
  <si>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</si>
  <si>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</si>
  <si>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</si>
  <si>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</si>
  <si>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</si>
  <si>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</si>
  <si>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</si>
  <si>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</si>
  <si>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</si>
  <si>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</si>
  <si>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</si>
  <si>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</si>
  <si>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</si>
  <si>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</si>
  <si>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</si>
  <si>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</si>
  <si>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</si>
  <si>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</si>
  <si>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</si>
  <si>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</si>
  <si>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</si>
  <si>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</si>
  <si>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</si>
  <si>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</si>
  <si>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</si>
  <si>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</si>
  <si>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</si>
  <si>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</si>
  <si>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</si>
  <si>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</si>
  <si>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</si>
  <si>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</si>
  <si>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</si>
  <si>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</si>
  <si>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</si>
  <si>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</si>
  <si>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</si>
  <si>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</si>
  <si>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</si>
  <si>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</si>
  <si>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</si>
  <si>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</si>
  <si>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</si>
  <si>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</si>
  <si>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</si>
  <si>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</si>
  <si>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</si>
  <si>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</si>
  <si>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</si>
  <si>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</si>
  <si>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</si>
  <si>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</si>
  <si>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</si>
  <si>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</si>
  <si>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</si>
  <si>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</si>
  <si>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</si>
  <si>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</si>
  <si>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</si>
  <si>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</si>
  <si>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</si>
  <si>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</si>
  <si>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</si>
  <si>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</si>
  <si>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</si>
  <si>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</si>
  <si>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</si>
  <si>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</si>
  <si>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</si>
  <si>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</si>
  <si>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</si>
  <si>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</si>
  <si>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</si>
  <si>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</si>
  <si>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</si>
  <si>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</si>
  <si>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</si>
  <si>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</si>
  <si>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</si>
  <si>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</si>
  <si>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</si>
  <si>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</si>
  <si>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</si>
  <si>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</si>
  <si>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</si>
  <si>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</si>
  <si>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</si>
  <si>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</si>
  <si>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</si>
  <si>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</si>
  <si>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</si>
  <si>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</si>
  <si>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</si>
  <si>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</si>
  <si>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</si>
  <si>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</si>
  <si>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</si>
  <si>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</si>
  <si>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</si>
  <si>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</si>
  <si>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</si>
  <si>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</si>
  <si>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</si>
  <si>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</si>
  <si>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</si>
  <si>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</si>
  <si>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</si>
  <si>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</si>
  <si>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</si>
  <si>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</si>
  <si>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</si>
  <si>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</si>
  <si>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</si>
  <si>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</si>
  <si>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</si>
  <si>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</si>
  <si>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</si>
  <si>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</si>
  <si>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</si>
  <si>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</si>
  <si>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</si>
  <si>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</si>
  <si>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</si>
  <si>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</si>
  <si>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</si>
  <si>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</si>
  <si>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</si>
  <si>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</si>
  <si>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</si>
  <si>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</si>
  <si>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</si>
  <si>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</si>
  <si>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</si>
  <si>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</si>
  <si>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</si>
  <si>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</si>
  <si>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</si>
  <si>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</si>
  <si>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</si>
  <si>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</si>
  <si>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</si>
  <si>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</si>
  <si>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</si>
  <si>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</si>
  <si>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</si>
  <si>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</si>
  <si>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</si>
  <si>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</si>
  <si>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</si>
  <si>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</si>
  <si>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</si>
  <si>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</si>
  <si>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</si>
  <si>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</si>
  <si>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</si>
  <si>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</si>
  <si>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</si>
  <si>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</si>
  <si>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</si>
  <si>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</si>
  <si>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</si>
  <si>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</si>
  <si>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</si>
  <si>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</si>
  <si>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</si>
  <si>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</si>
  <si>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</si>
  <si>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</si>
  <si>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</si>
  <si>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</si>
  <si>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</si>
  <si>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</si>
  <si>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</si>
  <si>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</si>
  <si>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</si>
  <si>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</si>
  <si>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</si>
  <si>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</si>
  <si>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</si>
  <si>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</si>
  <si>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</si>
  <si>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</si>
  <si>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</si>
  <si>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</si>
  <si>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</si>
  <si>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</si>
  <si>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</si>
  <si>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</si>
  <si>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</si>
  <si>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</si>
  <si>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</si>
  <si>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</si>
  <si>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</si>
  <si>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T470 T480</t>
  </si>
  <si>
    <t>Lenovo T470 parent</t>
  </si>
  <si>
    <t>Lenovo T470 BL - DE V2</t>
  </si>
  <si>
    <t>Lenovo T470 BL - FR V2</t>
  </si>
  <si>
    <t>Lenovo T470 BL - IT</t>
  </si>
  <si>
    <t>Lenovo T470 BL - ES</t>
  </si>
  <si>
    <t>Lenovo T470 - UK FBA</t>
  </si>
  <si>
    <t>Lenovo T470 BL - NOR</t>
  </si>
  <si>
    <t>Lenovo T470 BL - BE</t>
  </si>
  <si>
    <t>Lenovo T470 BL - BG</t>
  </si>
  <si>
    <t>Lenovo T470 BL - CZ</t>
  </si>
  <si>
    <t>Lenovo T470 BL - DK</t>
  </si>
  <si>
    <t>Lenovo T470 BL - HU</t>
  </si>
  <si>
    <t>Lenovo T470 BL - NL</t>
  </si>
  <si>
    <t>Lenovo T470 BL - NO</t>
  </si>
  <si>
    <t>Lenovo T470 BL - PL</t>
  </si>
  <si>
    <t>Lenovo T470 BL - PT</t>
  </si>
  <si>
    <t>Lenovo T470 BL - SE/FI</t>
  </si>
  <si>
    <t>Lenovo T470 BL - CH</t>
  </si>
  <si>
    <t>Lenovo T470 BL - US INT</t>
  </si>
  <si>
    <t>Lenovo T470 BL - RUS</t>
  </si>
  <si>
    <t>Lenovo/T470/BL/DE</t>
  </si>
  <si>
    <t>Lenovo/T470/BL/FR</t>
  </si>
  <si>
    <t>Lenovo/T470/BL/IT</t>
  </si>
  <si>
    <t>Lenovo/T470/BL/ES</t>
  </si>
  <si>
    <t>Lenovo/T470/BL/UK</t>
  </si>
  <si>
    <t>01EN934</t>
  </si>
  <si>
    <t>01EN935</t>
  </si>
  <si>
    <t>01ER508</t>
  </si>
  <si>
    <t>01ER509</t>
  </si>
  <si>
    <t>01EN943</t>
  </si>
  <si>
    <t>01EN947</t>
  </si>
  <si>
    <t>01ER520</t>
  </si>
  <si>
    <t>01EN950</t>
  </si>
  <si>
    <t>01EN954</t>
  </si>
  <si>
    <t>01EN955</t>
  </si>
  <si>
    <t>Lenovo/T470/BL/USI</t>
  </si>
  <si>
    <t>01ER523</t>
  </si>
  <si>
    <t>Lenovo/T470/BL/US</t>
  </si>
  <si>
    <t>01ER547</t>
  </si>
  <si>
    <t>01ER548</t>
  </si>
  <si>
    <t>01ER549</t>
  </si>
  <si>
    <t>01ER591</t>
  </si>
  <si>
    <t>01ER556</t>
  </si>
  <si>
    <t>01ER601</t>
  </si>
  <si>
    <t>01ER602</t>
  </si>
  <si>
    <t>01ER563</t>
  </si>
  <si>
    <t>01ER567</t>
  </si>
  <si>
    <t>01ER568</t>
  </si>
  <si>
    <t>01ER605</t>
  </si>
  <si>
    <t>Lenovo/T470/BL/NOR</t>
  </si>
  <si>
    <t>Lenovo/T470/RG/DE</t>
  </si>
  <si>
    <t>Lenovo/T470/RG/FR</t>
  </si>
  <si>
    <t>Lenovo/T470/RG/IT</t>
  </si>
  <si>
    <t>Lenovo/T470/RG/ES</t>
  </si>
  <si>
    <t>Lenovo/T470/RG/UK</t>
  </si>
  <si>
    <t>Lenovo/T470/RG/NOR</t>
  </si>
  <si>
    <t>Lenovo/T470/RG/USI</t>
  </si>
  <si>
    <t>Lenovo/T470/RG/US</t>
  </si>
  <si>
    <t>Lenovo T470 BL - US V2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</si>
</sst>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6" sqref="G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T470 parent</v>
      </c>
      <c r="C4" s="27" t="s">
        <v>345</v>
      </c>
      <c r="D4" s="28">
        <f>Values!B14</f>
        <v>5714401470991</v>
      </c>
      <c r="E4" s="1" t="s">
        <v>346</v>
      </c>
      <c r="F4" s="27" t="str">
        <f>SUBSTITUTE(Values!B1, "{language}", "") &amp; " " &amp; Values!B3</f>
        <v>clavier de remplacement  rétroéclairé pour Lenovo Thinkpad T470 T480</v>
      </c>
      <c r="G4" s="27" t="s">
        <v>345</v>
      </c>
      <c r="H4" s="1" t="str">
        <f>Values!B16</f>
        <v>computer-keyboards</v>
      </c>
      <c r="I4" s="1" t="str">
        <f>IF(ISBLANK(Values!E3),"","4730574031")</f>
        <v>4730574031</v>
      </c>
      <c r="J4" s="29" t="str">
        <f>Values!B13</f>
        <v>Lenovo T470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computercomponent</v>
      </c>
      <c r="B25" s="33" t="str">
        <f>IF(ISBLANK(Values!E24),"",Values!F24)</f>
        <v>Lenovo T470 BL - DE V2</v>
      </c>
      <c r="C25" s="29" t="str">
        <f>IF(ISBLANK(Values!E24),"","TellusRem")</f>
        <v>TellusRem</v>
      </c>
      <c r="D25" s="28">
        <f>IF(ISBLANK(Values!E24),"",Values!E24)</f>
        <v>5714401470212</v>
      </c>
      <c r="E25" s="1" t="str">
        <f>IF(ISBLANK(Values!E24),"","EAN")</f>
        <v>EAN</v>
      </c>
      <c r="F25" s="27" t="str">
        <f>IF(ISBLANK(Values!E24),"",IF(Values!J24, SUBSTITUTE(Values!$B$1, "{language}", Values!H24) &amp; " " &amp;Values!$B$3, SUBSTITUTE(Values!$B$2, "{language}", Values!$H24) &amp; " " &amp;Values!$B$3))</f>
        <v>clavier de remplacement Allemand rétroéclairé pour Lenovo Thinkpad T470 T480</v>
      </c>
      <c r="G25" s="29" t="str">
        <f>IF(ISBLANK(Values!E24),"",IF(Values!$B$20="PartialUpdate","","TellusRem"))</f>
        <v/>
      </c>
      <c r="H25" s="1" t="str">
        <f>IF(ISBLANK(Values!E24),"",Values!$B$16)</f>
        <v>computer-keyboards</v>
      </c>
      <c r="I25" s="1" t="str">
        <f>IF(ISBLANK(Values!E24),"","4730574031")</f>
        <v>4730574031</v>
      </c>
      <c r="J25" s="31" t="str">
        <f>IF(ISBLANK(Values!E24),"",Values!F24 )</f>
        <v>Lenovo T470 BL - DE V2</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https://raw.githubusercontent.com/PatrickVibild/TellusAmazonPictures/master/pictures/Lenovo/T470/BL/DE/1.jpg</v>
      </c>
      <c r="N25" s="27" t="str">
        <f>IF(ISBLANK(Values!$F24),"",Values!N24)</f>
        <v>https://raw.githubusercontent.com/PatrickVibild/TellusAmazonPictures/master/pictures/Lenovo/T470/BL/DE/2.jpg</v>
      </c>
      <c r="O25" s="27" t="str">
        <f>IF(ISBLANK(Values!$F24),"",Values!O24)</f>
        <v>https://raw.githubusercontent.com/PatrickVibild/TellusAmazonPictures/master/pictures/Lenovo/T470/BL/DE/3.jpg</v>
      </c>
      <c r="P25" s="27" t="str">
        <f>IF(ISBLANK(Values!$F24),"",Values!P24)</f>
        <v>https://raw.githubusercontent.com/PatrickVibild/TellusAmazonPictures/master/pictures/Lenovo/T470/BL/DE/4.jpg</v>
      </c>
      <c r="Q25" s="27" t="str">
        <f>IF(ISBLANK(Values!$F24),"",Values!Q24)</f>
        <v>https://raw.githubusercontent.com/PatrickVibild/TellusAmazonPictures/master/pictures/Lenovo/T470/BL/DE/5.jpg</v>
      </c>
      <c r="R25" s="27" t="str">
        <f>IF(ISBLANK(Values!$F24),"",Values!R24)</f>
        <v>https://raw.githubusercontent.com/PatrickVibild/TellusAmazonPictures/master/pictures/Lenovo/T470/BL/DE/6.jpg</v>
      </c>
      <c r="S25" s="27" t="str">
        <f>IF(ISBLANK(Values!$F24),"",Values!S24)</f>
        <v>https://raw.githubusercontent.com/PatrickVibild/TellusAmazonPictures/master/pictures/Lenovo/T470/BL/DE/7.jpg</v>
      </c>
      <c r="T25" s="27" t="str">
        <f>IF(ISBLANK(Values!$F24),"",Values!T24)</f>
        <v>https://raw.githubusercontent.com/PatrickVibild/TellusAmazonPictures/master/pictures/Lenovo/T470/BL/DE/8.jpg</v>
      </c>
      <c r="U25" s="27" t="str">
        <f>IF(ISBLANK(Values!$F24),"",Values!U24)</f>
        <v>https://raw.githubusercontent.com/PatrickVibild/TellusAmazonPictures/master/pictures/Lenovo/T470/BL/DE/9.jpg</v>
      </c>
      <c r="V25" s="1"/>
      <c r="W25" s="29" t="str">
        <f>IF(ISBLANK(Values!E24),"","Child")</f>
        <v>Child</v>
      </c>
      <c r="X25" s="29" t="str">
        <f>IF(ISBLANK(Values!E24),"",Values!$B$13)</f>
        <v>Lenovo T470 parent</v>
      </c>
      <c r="Y25" s="31" t="str">
        <f>IF(ISBLANK(Values!E24),"","Size-Color")</f>
        <v>Size-Color</v>
      </c>
      <c r="Z25" s="29" t="str">
        <f>IF(ISBLANK(Values!E24),"","variation")</f>
        <v>variation</v>
      </c>
      <c r="AA25" s="1" t="str">
        <f>IF(ISBLANK(Values!E24),"",Values!$B$20)</f>
        <v>PartialUpdate</v>
      </c>
      <c r="AB25" s="1" t="str">
        <f>IF(ISBLANK(Values!E24),"",Values!$B$29)</f>
        <v>Clavier distribué par Tellus Remarketing, leader européen des claviers portables. Le clavier a été nettoyé, emballé et testé dans notre ligne de production au Danemark. Pour toute question de compatibilité, contactez-nous via le site Web d'Amazon.</v>
      </c>
      <c r="AC25" s="1"/>
      <c r="AD25" s="1"/>
      <c r="AE25" s="1"/>
      <c r="AF25" s="1"/>
      <c r="AG25" s="1"/>
      <c r="AH25" s="1"/>
      <c r="AI25" s="34" t="str">
        <f>IF(ISBLANK(Values!E24),"",IF(Values!I24,Values!$B$23,Values!$B$33))</f>
        <v>👉  DISPOSITION - {flag} {language} non rétroéclairé.</v>
      </c>
      <c r="AJ25" s="32" t="str">
        <f>IF(ISBLANK(Values!E24),"",Values!$B$24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25" s="1" t="str">
        <f>IF(ISBLANK(Values!E24),"",Values!$B$25)</f>
        <v xml:space="preserve">♻️ PRODUIT ÉCOLOGIQUE - Achetez remis à neuf, ACHETEZ VERT! Réduisez plus de 80% de dioxyde de carbone en achetant nos claviers remis à neuf, par rapport à l'achat d'un nouveau clavier! </v>
      </c>
      <c r="AL25" s="1" t="str">
        <f>IF(ISBLANK(Values!E24),"",SUBSTITUTE(SUBSTITUTE(IF(Values!$J24, Values!$B$26, Values!$B$33), "{language}", Values!$H24), "{flag}", INDEX(options!$E$1:$E$20, Values!$V24)))</f>
        <v>👉  DISPOSITION - 🇩🇪 Allemand rétroéclairé.</v>
      </c>
      <c r="AM25" s="1" t="str">
        <f>SUBSTITUTE(IF(ISBLANK(Values!E24),"",Values!$B$27),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25" s="1"/>
      <c r="AO25" s="1"/>
      <c r="AP25" s="1"/>
      <c r="AQ25" s="1"/>
      <c r="AR25" s="1"/>
      <c r="AS25" s="1"/>
      <c r="AT25" s="27" t="str">
        <f>IF(ISBLANK(Values!E24),"",Values!H24)</f>
        <v>Allemand</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6" x14ac:dyDescent="0.2">
      <c r="A26" s="1" t="str">
        <f>IF(ISBLANK(Values!E25),"",IF(Values!$B$37="EU","computercomponent","computer"))</f>
        <v>computercomponent</v>
      </c>
      <c r="B26" s="33" t="str">
        <f>IF(ISBLANK(Values!E25),"",Values!F25)</f>
        <v>Lenovo T470 BL - FR V2</v>
      </c>
      <c r="C26" s="29" t="str">
        <f>IF(ISBLANK(Values!E25),"","TellusRem")</f>
        <v>TellusRem</v>
      </c>
      <c r="D26" s="28">
        <f>IF(ISBLANK(Values!E25),"",Values!E25)</f>
        <v>5714401470229</v>
      </c>
      <c r="E26" s="1" t="str">
        <f>IF(ISBLANK(Values!E25),"","EAN")</f>
        <v>EAN</v>
      </c>
      <c r="F26" s="27" t="str">
        <f>IF(ISBLANK(Values!E25),"",IF(Values!J25, SUBSTITUTE(Values!$B$1, "{language}", Values!H25) &amp; " " &amp;Values!$B$3, SUBSTITUTE(Values!$B$2, "{language}", Values!$H25) &amp; " " &amp;Values!$B$3))</f>
        <v>clavier de remplacement Français rétroéclairé pour Lenovo Thinkpad T470 T480</v>
      </c>
      <c r="G26" s="29" t="str">
        <f>IF(ISBLANK(Values!E25),"",IF(Values!$B$20="PartialUpdate","","TellusRem"))</f>
        <v/>
      </c>
      <c r="H26" s="1" t="str">
        <f>IF(ISBLANK(Values!E25),"",Values!$B$16)</f>
        <v>computer-keyboards</v>
      </c>
      <c r="I26" s="1" t="str">
        <f>IF(ISBLANK(Values!E25),"","4730574031")</f>
        <v>4730574031</v>
      </c>
      <c r="J26" s="31" t="str">
        <f>IF(ISBLANK(Values!E25),"",Values!F25 )</f>
        <v>Lenovo T470 BL - FR V2</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https://raw.githubusercontent.com/PatrickVibild/TellusAmazonPictures/master/pictures/Lenovo/T470/BL/FR/1.jpg</v>
      </c>
      <c r="N26" s="27" t="str">
        <f>IF(ISBLANK(Values!$F25),"",Values!N25)</f>
        <v>https://raw.githubusercontent.com/PatrickVibild/TellusAmazonPictures/master/pictures/Lenovo/T470/BL/FR/2.jpg</v>
      </c>
      <c r="O26" s="27" t="str">
        <f>IF(ISBLANK(Values!$F25),"",Values!O25)</f>
        <v>https://raw.githubusercontent.com/PatrickVibild/TellusAmazonPictures/master/pictures/Lenovo/T470/BL/FR/3.jpg</v>
      </c>
      <c r="P26" s="27" t="str">
        <f>IF(ISBLANK(Values!$F25),"",Values!P25)</f>
        <v>https://raw.githubusercontent.com/PatrickVibild/TellusAmazonPictures/master/pictures/Lenovo/T470/BL/FR/4.jpg</v>
      </c>
      <c r="Q26" s="27" t="str">
        <f>IF(ISBLANK(Values!$F25),"",Values!Q25)</f>
        <v>https://raw.githubusercontent.com/PatrickVibild/TellusAmazonPictures/master/pictures/Lenovo/T470/BL/FR/5.jpg</v>
      </c>
      <c r="R26" s="27" t="str">
        <f>IF(ISBLANK(Values!$F25),"",Values!R25)</f>
        <v>https://raw.githubusercontent.com/PatrickVibild/TellusAmazonPictures/master/pictures/Lenovo/T470/BL/FR/6.jpg</v>
      </c>
      <c r="S26" s="27" t="str">
        <f>IF(ISBLANK(Values!$F25),"",Values!S25)</f>
        <v>https://raw.githubusercontent.com/PatrickVibild/TellusAmazonPictures/master/pictures/Lenovo/T470/BL/FR/7.jpg</v>
      </c>
      <c r="T26" s="27" t="str">
        <f>IF(ISBLANK(Values!$F25),"",Values!T25)</f>
        <v>https://raw.githubusercontent.com/PatrickVibild/TellusAmazonPictures/master/pictures/Lenovo/T470/BL/FR/8.jpg</v>
      </c>
      <c r="U26" s="27" t="str">
        <f>IF(ISBLANK(Values!$F25),"",Values!U25)</f>
        <v>https://raw.githubusercontent.com/PatrickVibild/TellusAmazonPictures/master/pictures/Lenovo/T470/BL/FR/9.jpg</v>
      </c>
      <c r="V26" s="1"/>
      <c r="W26" s="29" t="str">
        <f>IF(ISBLANK(Values!E25),"","Child")</f>
        <v>Child</v>
      </c>
      <c r="X26" s="29" t="str">
        <f>IF(ISBLANK(Values!E25),"",Values!$B$13)</f>
        <v>Lenovo T470 parent</v>
      </c>
      <c r="Y26" s="31" t="str">
        <f>IF(ISBLANK(Values!E25),"","Size-Color")</f>
        <v>Size-Color</v>
      </c>
      <c r="Z26" s="29" t="str">
        <f>IF(ISBLANK(Values!E25),"","variation")</f>
        <v>variation</v>
      </c>
      <c r="AA26" s="1" t="str">
        <f>IF(ISBLANK(Values!E25),"",Values!$B$20)</f>
        <v>PartialUpdate</v>
      </c>
      <c r="AB26" s="1" t="str">
        <f>IF(ISBLANK(Values!E25),"",Values!$B$29)</f>
        <v>Clavier distribué par Tellus Remarketing, leader européen des claviers portables. Le clavier a été nettoyé, emballé et testé dans notre ligne de production au Danemark. Pour toute question de compatibilité, contactez-nous via le site Web d'Amazon.</v>
      </c>
      <c r="AC26" s="1"/>
      <c r="AD26" s="1"/>
      <c r="AE26" s="1"/>
      <c r="AF26" s="1"/>
      <c r="AG26" s="1"/>
      <c r="AH26" s="1"/>
      <c r="AI26" s="34" t="str">
        <f>IF(ISBLANK(Values!E25),"",IF(Values!I25,Values!$B$23,Values!$B$33))</f>
        <v>👉  DISPOSITION - {flag} {language} non rétroéclairé.</v>
      </c>
      <c r="AJ26" s="32" t="str">
        <f>IF(ISBLANK(Values!E25),"",Values!$B$24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26" s="1" t="str">
        <f>IF(ISBLANK(Values!E25),"",Values!$B$25)</f>
        <v xml:space="preserve">♻️ PRODUIT ÉCOLOGIQUE - Achetez remis à neuf, ACHETEZ VERT! Réduisez plus de 80% de dioxyde de carbone en achetant nos claviers remis à neuf, par rapport à l'achat d'un nouveau clavier! </v>
      </c>
      <c r="AL26" s="1" t="str">
        <f>IF(ISBLANK(Values!E25),"",SUBSTITUTE(SUBSTITUTE(IF(Values!$J25, Values!$B$26, Values!$B$33), "{language}", Values!$H25), "{flag}", INDEX(options!$E$1:$E$20, Values!$V25)))</f>
        <v>👉  DISPOSITION - 🇫🇷 Français rétroéclairé.</v>
      </c>
      <c r="AM26" s="1" t="str">
        <f>SUBSTITUTE(IF(ISBLANK(Values!E25),"",Values!$B$27),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26" s="1"/>
      <c r="AO26" s="1"/>
      <c r="AP26" s="1"/>
      <c r="AQ26" s="1"/>
      <c r="AR26" s="1"/>
      <c r="AS26" s="1"/>
      <c r="AT26" s="27" t="str">
        <f>IF(ISBLANK(Values!E25),"",Values!H25)</f>
        <v>Français</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6" x14ac:dyDescent="0.2">
      <c r="A27" s="1" t="str">
        <f>IF(ISBLANK(Values!E26),"",IF(Values!$B$37="EU","computercomponent","computer"))</f>
        <v>computercomponent</v>
      </c>
      <c r="B27" s="33" t="str">
        <f>IF(ISBLANK(Values!E26),"",Values!F26)</f>
        <v>Lenovo T470 BL - IT</v>
      </c>
      <c r="C27" s="29" t="str">
        <f>IF(ISBLANK(Values!E26),"","TellusRem")</f>
        <v>TellusRem</v>
      </c>
      <c r="D27" s="28">
        <f>IF(ISBLANK(Values!E26),"",Values!E26)</f>
        <v>5714401470038</v>
      </c>
      <c r="E27" s="1" t="str">
        <f>IF(ISBLANK(Values!E26),"","EAN")</f>
        <v>EAN</v>
      </c>
      <c r="F27" s="27" t="str">
        <f>IF(ISBLANK(Values!E26),"",IF(Values!J26, SUBSTITUTE(Values!$B$1, "{language}", Values!H26) &amp; " " &amp;Values!$B$3, SUBSTITUTE(Values!$B$2, "{language}", Values!$H26) &amp; " " &amp;Values!$B$3))</f>
        <v>clavier de remplacement Italien rétroéclairé pour Lenovo Thinkpad T470 T480</v>
      </c>
      <c r="G27" s="29" t="str">
        <f>IF(ISBLANK(Values!E26),"",IF(Values!$B$20="PartialUpdate","","TellusRem"))</f>
        <v/>
      </c>
      <c r="H27" s="1" t="str">
        <f>IF(ISBLANK(Values!E26),"",Values!$B$16)</f>
        <v>computer-keyboards</v>
      </c>
      <c r="I27" s="1" t="str">
        <f>IF(ISBLANK(Values!E26),"","4730574031")</f>
        <v>4730574031</v>
      </c>
      <c r="J27" s="31" t="str">
        <f>IF(ISBLANK(Values!E26),"",Values!F26 )</f>
        <v>Lenovo T470 BL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https://raw.githubusercontent.com/PatrickVibild/TellusAmazonPictures/master/pictures/Lenovo/T470/BL/IT/1.jpg</v>
      </c>
      <c r="N27" s="27" t="str">
        <f>IF(ISBLANK(Values!$F26),"",Values!N26)</f>
        <v>https://raw.githubusercontent.com/PatrickVibild/TellusAmazonPictures/master/pictures/Lenovo/T470/BL/IT/2.jpg</v>
      </c>
      <c r="O27" s="27" t="str">
        <f>IF(ISBLANK(Values!$F26),"",Values!O26)</f>
        <v>https://raw.githubusercontent.com/PatrickVibild/TellusAmazonPictures/master/pictures/Lenovo/T470/BL/IT/3.jpg</v>
      </c>
      <c r="P27" s="27" t="str">
        <f>IF(ISBLANK(Values!$F26),"",Values!P26)</f>
        <v>https://raw.githubusercontent.com/PatrickVibild/TellusAmazonPictures/master/pictures/Lenovo/T470/BL/IT/4.jpg</v>
      </c>
      <c r="Q27" s="27" t="str">
        <f>IF(ISBLANK(Values!$F26),"",Values!Q26)</f>
        <v>https://raw.githubusercontent.com/PatrickVibild/TellusAmazonPictures/master/pictures/Lenovo/T470/BL/IT/5.jpg</v>
      </c>
      <c r="R27" s="27" t="str">
        <f>IF(ISBLANK(Values!$F26),"",Values!R26)</f>
        <v>https://raw.githubusercontent.com/PatrickVibild/TellusAmazonPictures/master/pictures/Lenovo/T470/BL/IT/6.jpg</v>
      </c>
      <c r="S27" s="27" t="str">
        <f>IF(ISBLANK(Values!$F26),"",Values!S26)</f>
        <v>https://raw.githubusercontent.com/PatrickVibild/TellusAmazonPictures/master/pictures/Lenovo/T470/BL/IT/7.jpg</v>
      </c>
      <c r="T27" s="27" t="str">
        <f>IF(ISBLANK(Values!$F26),"",Values!T26)</f>
        <v>https://raw.githubusercontent.com/PatrickVibild/TellusAmazonPictures/master/pictures/Lenovo/T470/BL/IT/8.jpg</v>
      </c>
      <c r="U27" s="27" t="str">
        <f>IF(ISBLANK(Values!$F26),"",Values!U26)</f>
        <v>https://raw.githubusercontent.com/PatrickVibild/TellusAmazonPictures/master/pictures/Lenovo/T470/BL/IT/9.jpg</v>
      </c>
      <c r="V27" s="1"/>
      <c r="W27" s="29" t="str">
        <f>IF(ISBLANK(Values!E26),"","Child")</f>
        <v>Child</v>
      </c>
      <c r="X27" s="29" t="str">
        <f>IF(ISBLANK(Values!E26),"",Values!$B$13)</f>
        <v>Lenovo T470 parent</v>
      </c>
      <c r="Y27" s="31" t="str">
        <f>IF(ISBLANK(Values!E26),"","Size-Color")</f>
        <v>Size-Color</v>
      </c>
      <c r="Z27" s="29" t="str">
        <f>IF(ISBLANK(Values!E26),"","variation")</f>
        <v>variation</v>
      </c>
      <c r="AA27" s="1" t="str">
        <f>IF(ISBLANK(Values!E26),"",Values!$B$20)</f>
        <v>PartialUpdate</v>
      </c>
      <c r="AB27" s="1" t="str">
        <f>IF(ISBLANK(Values!E26),"",Values!$B$29)</f>
        <v>Clavier distribué par Tellus Remarketing, leader européen des claviers portables. Le clavier a été nettoyé, emballé et testé dans notre ligne de production au Danemark. Pour toute question de compatibilité, contactez-nous via le site Web d'Amazon.</v>
      </c>
      <c r="AC27" s="1"/>
      <c r="AD27" s="1"/>
      <c r="AE27" s="1"/>
      <c r="AF27" s="1"/>
      <c r="AG27" s="1"/>
      <c r="AH27" s="1"/>
      <c r="AI27" s="34" t="str">
        <f>IF(ISBLANK(Values!E26),"",IF(Values!I26,Values!$B$23,Values!$B$33))</f>
        <v>👉  DISPOSITION - {flag} {language} non rétroéclairé.</v>
      </c>
      <c r="AJ27" s="32" t="str">
        <f>IF(ISBLANK(Values!E26),"",Values!$B$24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27" s="1" t="str">
        <f>IF(ISBLANK(Values!E26),"",Values!$B$25)</f>
        <v xml:space="preserve">♻️ PRODUIT ÉCOLOGIQUE - Achetez remis à neuf, ACHETEZ VERT! Réduisez plus de 80% de dioxyde de carbone en achetant nos claviers remis à neuf, par rapport à l'achat d'un nouveau clavier! </v>
      </c>
      <c r="AL27" s="1" t="str">
        <f>IF(ISBLANK(Values!E26),"",SUBSTITUTE(SUBSTITUTE(IF(Values!$J26, Values!$B$26, Values!$B$33), "{language}", Values!$H26), "{flag}", INDEX(options!$E$1:$E$20, Values!$V26)))</f>
        <v>👉  DISPOSITION - 🇮🇹 Italien rétroéclairé.</v>
      </c>
      <c r="AM27" s="1" t="str">
        <f>SUBSTITUTE(IF(ISBLANK(Values!E26),"",Values!$B$27),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27" s="1"/>
      <c r="AO27" s="1"/>
      <c r="AP27" s="1"/>
      <c r="AQ27" s="1"/>
      <c r="AR27" s="1"/>
      <c r="AS27" s="1"/>
      <c r="AT27" s="27" t="str">
        <f>IF(ISBLANK(Values!E26),"",Values!H26)</f>
        <v>Italien</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6" x14ac:dyDescent="0.2">
      <c r="A28" s="1" t="str">
        <f>IF(ISBLANK(Values!E27),"",IF(Values!$B$37="EU","computercomponent","computer"))</f>
        <v>computercomponent</v>
      </c>
      <c r="B28" s="33" t="str">
        <f>IF(ISBLANK(Values!E27),"",Values!F27)</f>
        <v>Lenovo T470 BL - ES</v>
      </c>
      <c r="C28" s="29" t="str">
        <f>IF(ISBLANK(Values!E27),"","TellusRem")</f>
        <v>TellusRem</v>
      </c>
      <c r="D28" s="28">
        <f>IF(ISBLANK(Values!E27),"",Values!E27)</f>
        <v>5714401470045</v>
      </c>
      <c r="E28" s="1" t="str">
        <f>IF(ISBLANK(Values!E27),"","EAN")</f>
        <v>EAN</v>
      </c>
      <c r="F28" s="27" t="str">
        <f>IF(ISBLANK(Values!E27),"",IF(Values!J27, SUBSTITUTE(Values!$B$1, "{language}", Values!H27) &amp; " " &amp;Values!$B$3, SUBSTITUTE(Values!$B$2, "{language}", Values!$H27) &amp; " " &amp;Values!$B$3))</f>
        <v>clavier de remplacement Espagnol rétroéclairé pour Lenovo Thinkpad T470 T480</v>
      </c>
      <c r="G28" s="29" t="str">
        <f>IF(ISBLANK(Values!E27),"",IF(Values!$B$20="PartialUpdate","","TellusRem"))</f>
        <v/>
      </c>
      <c r="H28" s="1" t="str">
        <f>IF(ISBLANK(Values!E27),"",Values!$B$16)</f>
        <v>computer-keyboards</v>
      </c>
      <c r="I28" s="1" t="str">
        <f>IF(ISBLANK(Values!E27),"","4730574031")</f>
        <v>4730574031</v>
      </c>
      <c r="J28" s="31" t="str">
        <f>IF(ISBLANK(Values!E27),"",Values!F27 )</f>
        <v>Lenovo T470 BL - ES</v>
      </c>
      <c r="K28" s="27" t="str">
        <f>IF(IF(ISBLANK(Values!E27),"",IF(Values!J27, Values!$B$4, Values!$B$5))=0,"",IF(ISBLANK(Values!E27),"",IF(Values!J27, Values!$B$4, Values!$B$5)))</f>
        <v/>
      </c>
      <c r="L28" s="27" t="str">
        <f>IF(ISBLANK(Values!E27),"",IF($CO28="DEFAULT", Values!$B$18, ""))</f>
        <v/>
      </c>
      <c r="M28" s="27" t="str">
        <f>IF(ISBLANK(Values!E27),"",Values!$M27)</f>
        <v>https://raw.githubusercontent.com/PatrickVibild/TellusAmazonPictures/master/pictures/Lenovo/T470/BL/ES/1.jpg</v>
      </c>
      <c r="N28" s="27" t="str">
        <f>IF(ISBLANK(Values!$F27),"",Values!N27)</f>
        <v>https://raw.githubusercontent.com/PatrickVibild/TellusAmazonPictures/master/pictures/Lenovo/T470/BL/ES/2.jpg</v>
      </c>
      <c r="O28" s="27" t="str">
        <f>IF(ISBLANK(Values!$F27),"",Values!O27)</f>
        <v>https://raw.githubusercontent.com/PatrickVibild/TellusAmazonPictures/master/pictures/Lenovo/T470/BL/ES/3.jpg</v>
      </c>
      <c r="P28" s="27" t="str">
        <f>IF(ISBLANK(Values!$F27),"",Values!P27)</f>
        <v>https://raw.githubusercontent.com/PatrickVibild/TellusAmazonPictures/master/pictures/Lenovo/T470/BL/ES/4.jpg</v>
      </c>
      <c r="Q28" s="27" t="str">
        <f>IF(ISBLANK(Values!$F27),"",Values!Q27)</f>
        <v>https://raw.githubusercontent.com/PatrickVibild/TellusAmazonPictures/master/pictures/Lenovo/T470/BL/ES/5.jpg</v>
      </c>
      <c r="R28" s="27" t="str">
        <f>IF(ISBLANK(Values!$F27),"",Values!R27)</f>
        <v>https://raw.githubusercontent.com/PatrickVibild/TellusAmazonPictures/master/pictures/Lenovo/T470/BL/ES/6.jpg</v>
      </c>
      <c r="S28" s="27" t="str">
        <f>IF(ISBLANK(Values!$F27),"",Values!S27)</f>
        <v>https://raw.githubusercontent.com/PatrickVibild/TellusAmazonPictures/master/pictures/Lenovo/T470/BL/ES/7.jpg</v>
      </c>
      <c r="T28" s="27" t="str">
        <f>IF(ISBLANK(Values!$F27),"",Values!T27)</f>
        <v>https://raw.githubusercontent.com/PatrickVibild/TellusAmazonPictures/master/pictures/Lenovo/T470/BL/ES/8.jpg</v>
      </c>
      <c r="U28" s="27" t="str">
        <f>IF(ISBLANK(Values!$F27),"",Values!U27)</f>
        <v>https://raw.githubusercontent.com/PatrickVibild/TellusAmazonPictures/master/pictures/Lenovo/T470/BL/ES/9.jpg</v>
      </c>
      <c r="V28" s="1"/>
      <c r="W28" s="29" t="str">
        <f>IF(ISBLANK(Values!E27),"","Child")</f>
        <v>Child</v>
      </c>
      <c r="X28" s="29" t="str">
        <f>IF(ISBLANK(Values!E27),"",Values!$B$13)</f>
        <v>Lenovo T470 parent</v>
      </c>
      <c r="Y28" s="31" t="str">
        <f>IF(ISBLANK(Values!E27),"","Size-Color")</f>
        <v>Size-Color</v>
      </c>
      <c r="Z28" s="29" t="str">
        <f>IF(ISBLANK(Values!E27),"","variation")</f>
        <v>variation</v>
      </c>
      <c r="AA28" s="1" t="str">
        <f>IF(ISBLANK(Values!E27),"",Values!$B$20)</f>
        <v>PartialUpdate</v>
      </c>
      <c r="AB28" s="1" t="str">
        <f>IF(ISBLANK(Values!E27),"",Values!$B$29)</f>
        <v>Clavier distribué par Tellus Remarketing, leader européen des claviers portables. Le clavier a été nettoyé, emballé et testé dans notre ligne de production au Danemark. Pour toute question de compatibilité, contactez-nous via le site Web d'Amazon.</v>
      </c>
      <c r="AC28" s="1"/>
      <c r="AD28" s="1"/>
      <c r="AE28" s="1"/>
      <c r="AF28" s="1"/>
      <c r="AG28" s="1"/>
      <c r="AH28" s="1"/>
      <c r="AI28" s="34" t="str">
        <f>IF(ISBLANK(Values!E27),"",IF(Values!I27,Values!$B$23,Values!$B$33))</f>
        <v>👉  DISPOSITION - {flag} {language} non rétroéclairé.</v>
      </c>
      <c r="AJ28" s="32" t="str">
        <f>IF(ISBLANK(Values!E27),"",Values!$B$24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28" s="1" t="str">
        <f>IF(ISBLANK(Values!E27),"",Values!$B$25)</f>
        <v xml:space="preserve">♻️ PRODUIT ÉCOLOGIQUE - Achetez remis à neuf, ACHETEZ VERT! Réduisez plus de 80% de dioxyde de carbone en achetant nos claviers remis à neuf, par rapport à l'achat d'un nouveau clavier! </v>
      </c>
      <c r="AL28" s="1" t="str">
        <f>IF(ISBLANK(Values!E27),"",SUBSTITUTE(SUBSTITUTE(IF(Values!$J27, Values!$B$26, Values!$B$33), "{language}", Values!$H27), "{flag}", INDEX(options!$E$1:$E$20, Values!$V27)))</f>
        <v>👉  DISPOSITION - 🇪🇸 Espagnol rétroéclairé.</v>
      </c>
      <c r="AM28" s="1" t="str">
        <f>SUBSTITUTE(IF(ISBLANK(Values!E27),"",Values!$B$27),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28" s="1"/>
      <c r="AO28" s="1"/>
      <c r="AP28" s="1"/>
      <c r="AQ28" s="1"/>
      <c r="AR28" s="1"/>
      <c r="AS28" s="1"/>
      <c r="AT28" s="27" t="str">
        <f>IF(ISBLANK(Values!E27),"",Values!H27)</f>
        <v>Espagnol</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6" x14ac:dyDescent="0.2">
      <c r="A29" s="1" t="str">
        <f>IF(ISBLANK(Values!E28),"",IF(Values!$B$37="EU","computercomponent","computer"))</f>
        <v>computercomponent</v>
      </c>
      <c r="B29" s="33" t="str">
        <f>IF(ISBLANK(Values!E28),"",Values!F28)</f>
        <v>Lenovo T470 - UK FBA</v>
      </c>
      <c r="C29" s="29" t="str">
        <f>IF(ISBLANK(Values!E28),"","TellusRem")</f>
        <v>TellusRem</v>
      </c>
      <c r="D29" s="28">
        <f>IF(ISBLANK(Values!E28),"",Values!E28)</f>
        <v>5714401470052</v>
      </c>
      <c r="E29" s="1" t="str">
        <f>IF(ISBLANK(Values!E28),"","EAN")</f>
        <v>EAN</v>
      </c>
      <c r="F29" s="27" t="str">
        <f>IF(ISBLANK(Values!E28),"",IF(Values!J28, SUBSTITUTE(Values!$B$1, "{language}", Values!H28) &amp; " " &amp;Values!$B$3, SUBSTITUTE(Values!$B$2, "{language}", Values!$H28) &amp; " " &amp;Values!$B$3))</f>
        <v>clavier de remplacement UK rétroéclairé pour Lenovo Thinkpad T470 T480</v>
      </c>
      <c r="G29" s="29" t="str">
        <f>IF(ISBLANK(Values!E28),"",IF(Values!$B$20="PartialUpdate","","TellusRem"))</f>
        <v/>
      </c>
      <c r="H29" s="1" t="str">
        <f>IF(ISBLANK(Values!E28),"",Values!$B$16)</f>
        <v>computer-keyboards</v>
      </c>
      <c r="I29" s="1" t="str">
        <f>IF(ISBLANK(Values!E28),"","4730574031")</f>
        <v>4730574031</v>
      </c>
      <c r="J29" s="31" t="str">
        <f>IF(ISBLANK(Values!E28),"",Values!F28 )</f>
        <v>Lenovo T470 - UK FBA</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https://raw.githubusercontent.com/PatrickVibild/TellusAmazonPictures/master/pictures/Lenovo/T470/BL/UK/1.jpg</v>
      </c>
      <c r="N29" s="27" t="str">
        <f>IF(ISBLANK(Values!$F28),"",Values!N28)</f>
        <v>https://raw.githubusercontent.com/PatrickVibild/TellusAmazonPictures/master/pictures/Lenovo/T470/BL/UK/2.jpg</v>
      </c>
      <c r="O29" s="27" t="str">
        <f>IF(ISBLANK(Values!$F28),"",Values!O28)</f>
        <v>https://raw.githubusercontent.com/PatrickVibild/TellusAmazonPictures/master/pictures/Lenovo/T470/BL/UK/3.jpg</v>
      </c>
      <c r="P29" s="27" t="str">
        <f>IF(ISBLANK(Values!$F28),"",Values!P28)</f>
        <v>https://raw.githubusercontent.com/PatrickVibild/TellusAmazonPictures/master/pictures/Lenovo/T470/BL/UK/4.jpg</v>
      </c>
      <c r="Q29" s="27" t="str">
        <f>IF(ISBLANK(Values!$F28),"",Values!Q28)</f>
        <v>https://raw.githubusercontent.com/PatrickVibild/TellusAmazonPictures/master/pictures/Lenovo/T470/BL/UK/5.jpg</v>
      </c>
      <c r="R29" s="27" t="str">
        <f>IF(ISBLANK(Values!$F28),"",Values!R28)</f>
        <v>https://raw.githubusercontent.com/PatrickVibild/TellusAmazonPictures/master/pictures/Lenovo/T470/BL/UK/6.jpg</v>
      </c>
      <c r="S29" s="27" t="str">
        <f>IF(ISBLANK(Values!$F28),"",Values!S28)</f>
        <v>https://raw.githubusercontent.com/PatrickVibild/TellusAmazonPictures/master/pictures/Lenovo/T470/BL/UK/7.jpg</v>
      </c>
      <c r="T29" s="27" t="str">
        <f>IF(ISBLANK(Values!$F28),"",Values!T28)</f>
        <v>https://raw.githubusercontent.com/PatrickVibild/TellusAmazonPictures/master/pictures/Lenovo/T470/BL/UK/8.jpg</v>
      </c>
      <c r="U29" s="27" t="str">
        <f>IF(ISBLANK(Values!$F28),"",Values!U28)</f>
        <v>https://raw.githubusercontent.com/PatrickVibild/TellusAmazonPictures/master/pictures/Lenovo/T470/BL/UK/9.jpg</v>
      </c>
      <c r="V29" s="1"/>
      <c r="W29" s="29" t="str">
        <f>IF(ISBLANK(Values!E28),"","Child")</f>
        <v>Child</v>
      </c>
      <c r="X29" s="29" t="str">
        <f>IF(ISBLANK(Values!E28),"",Values!$B$13)</f>
        <v>Lenovo T470 parent</v>
      </c>
      <c r="Y29" s="31" t="str">
        <f>IF(ISBLANK(Values!E28),"","Size-Color")</f>
        <v>Size-Color</v>
      </c>
      <c r="Z29" s="29" t="str">
        <f>IF(ISBLANK(Values!E28),"","variation")</f>
        <v>variation</v>
      </c>
      <c r="AA29" s="1" t="str">
        <f>IF(ISBLANK(Values!E28),"",Values!$B$20)</f>
        <v>PartialUpdate</v>
      </c>
      <c r="AB29" s="1" t="str">
        <f>IF(ISBLANK(Values!E28),"",Values!$B$29)</f>
        <v>Clavier distribué par Tellus Remarketing, leader européen des claviers portables. Le clavier a été nettoyé, emballé et testé dans notre ligne de production au Danemark. Pour toute question de compatibilité, contactez-nous via le site Web d'Amazon.</v>
      </c>
      <c r="AC29" s="1"/>
      <c r="AD29" s="1"/>
      <c r="AE29" s="1"/>
      <c r="AF29" s="1"/>
      <c r="AG29" s="1"/>
      <c r="AH29" s="1"/>
      <c r="AI29" s="34" t="str">
        <f>IF(ISBLANK(Values!E28),"",IF(Values!I28,Values!$B$23,Values!$B$33))</f>
        <v>👉  DISPOSITION - {flag} {language} non rétroéclairé.</v>
      </c>
      <c r="AJ29" s="32" t="str">
        <f>IF(ISBLANK(Values!E28),"",Values!$B$24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29" s="1" t="str">
        <f>IF(ISBLANK(Values!E28),"",Values!$B$25)</f>
        <v xml:space="preserve">♻️ PRODUIT ÉCOLOGIQUE - Achetez remis à neuf, ACHETEZ VERT! Réduisez plus de 80% de dioxyde de carbone en achetant nos claviers remis à neuf, par rapport à l'achat d'un nouveau clavier! </v>
      </c>
      <c r="AL29" s="1" t="str">
        <f>IF(ISBLANK(Values!E28),"",SUBSTITUTE(SUBSTITUTE(IF(Values!$J28, Values!$B$26, Values!$B$33), "{language}", Values!$H28), "{flag}", INDEX(options!$E$1:$E$20, Values!$V28)))</f>
        <v>👉  DISPOSITION - 🇬🇧 UK rétroéclairé.</v>
      </c>
      <c r="AM29" s="1" t="str">
        <f>SUBSTITUTE(IF(ISBLANK(Values!E28),"",Values!$B$27),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29" s="1"/>
      <c r="AO29" s="1"/>
      <c r="AP29" s="1"/>
      <c r="AQ29" s="1"/>
      <c r="AR29" s="1"/>
      <c r="AS29" s="1"/>
      <c r="AT29" s="27" t="str">
        <f>IF(ISBLANK(Values!E28),"",Values!H28)</f>
        <v>UK</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6" x14ac:dyDescent="0.2">
      <c r="A30" s="1" t="str">
        <f>IF(ISBLANK(Values!E29),"",IF(Values!$B$37="EU","computercomponent","computer"))</f>
        <v>computercomponent</v>
      </c>
      <c r="B30" s="33" t="str">
        <f>IF(ISBLANK(Values!E29),"",Values!F29)</f>
        <v>Lenovo T470 BL - NOR</v>
      </c>
      <c r="C30" s="29" t="str">
        <f>IF(ISBLANK(Values!E29),"","TellusRem")</f>
        <v>TellusRem</v>
      </c>
      <c r="D30" s="28">
        <f>IF(ISBLANK(Values!E29),"",Values!E29)</f>
        <v>5714401470069</v>
      </c>
      <c r="E30" s="1" t="str">
        <f>IF(ISBLANK(Values!E29),"","EAN")</f>
        <v>EAN</v>
      </c>
      <c r="F30" s="27" t="str">
        <f>IF(ISBLANK(Values!E29),"",IF(Values!J29, SUBSTITUTE(Values!$B$1, "{language}", Values!H29) &amp; " " &amp;Values!$B$3, SUBSTITUTE(Values!$B$2, "{language}", Values!$H29) &amp; " " &amp;Values!$B$3))</f>
        <v>clavier de remplacement Scandinave - nordique rétroéclairé pour Lenovo Thinkpad T470 T480</v>
      </c>
      <c r="G30" s="29" t="str">
        <f>IF(ISBLANK(Values!E29),"",IF(Values!$B$20="PartialUpdate","","TellusRem"))</f>
        <v/>
      </c>
      <c r="H30" s="1" t="str">
        <f>IF(ISBLANK(Values!E29),"",Values!$B$16)</f>
        <v>computer-keyboards</v>
      </c>
      <c r="I30" s="1" t="str">
        <f>IF(ISBLANK(Values!E29),"","4730574031")</f>
        <v>4730574031</v>
      </c>
      <c r="J30" s="31" t="str">
        <f>IF(ISBLANK(Values!E29),"",Values!F29 )</f>
        <v>Lenovo T470 BL - NOR</v>
      </c>
      <c r="K30" s="27" t="str">
        <f>IF(IF(ISBLANK(Values!E29),"",IF(Values!J29, Values!$B$4, Values!$B$5))=0,"",IF(ISBLANK(Values!E29),"",IF(Values!J29, Values!$B$4, Values!$B$5)))</f>
        <v/>
      </c>
      <c r="L30" s="27">
        <f>IF(ISBLANK(Values!E29),"",IF($CO30="DEFAULT", Values!$B$18, ""))</f>
        <v>5</v>
      </c>
      <c r="M30" s="27" t="str">
        <f>IF(ISBLANK(Values!E29),"",Values!$M29)</f>
        <v>https://download.lenovo.com/Images/Parts/Lenovo/T470/BL/NOR/Lenovo/T470/BL/NOR_A.jpg</v>
      </c>
      <c r="N30" s="27" t="str">
        <f>IF(ISBLANK(Values!$F29),"",Values!N29)</f>
        <v>https://download.lenovo.com/Images/Parts/Lenovo/T470/BL/NOR/Lenovo/T470/BL/NOR_B.jpg</v>
      </c>
      <c r="O30" s="27" t="str">
        <f>IF(ISBLANK(Values!$F29),"",Values!O29)</f>
        <v>https://download.lenovo.com/Images/Parts/Lenovo/T470/BL/NOR/Lenovo/T470/BL/NOR_details.jpg</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Child</v>
      </c>
      <c r="X30" s="29" t="str">
        <f>IF(ISBLANK(Values!E29),"",Values!$B$13)</f>
        <v>Lenovo T470 parent</v>
      </c>
      <c r="Y30" s="31" t="str">
        <f>IF(ISBLANK(Values!E29),"","Size-Color")</f>
        <v>Size-Color</v>
      </c>
      <c r="Z30" s="29" t="str">
        <f>IF(ISBLANK(Values!E29),"","variation")</f>
        <v>variation</v>
      </c>
      <c r="AA30" s="1" t="str">
        <f>IF(ISBLANK(Values!E29),"",Values!$B$20)</f>
        <v>PartialUpdate</v>
      </c>
      <c r="AB30" s="1" t="str">
        <f>IF(ISBLANK(Values!E29),"",Values!$B$29)</f>
        <v>Clavier distribué par Tellus Remarketing, leader européen des claviers portables. Le clavier a été nettoyé, emballé et testé dans notre ligne de production au Danemark. Pour toute question de compatibilité, contactez-nous via le site Web d'Amazon.</v>
      </c>
      <c r="AC30" s="1"/>
      <c r="AD30" s="1"/>
      <c r="AE30" s="1"/>
      <c r="AF30" s="1"/>
      <c r="AG30" s="1"/>
      <c r="AH30" s="1"/>
      <c r="AI30" s="34" t="str">
        <f>IF(ISBLANK(Values!E29),"",IF(Values!I29,Values!$B$23,Values!$B$33))</f>
        <v>👉  DISPOSITION - {flag} {language} non rétroéclairé.</v>
      </c>
      <c r="AJ30" s="32" t="str">
        <f>IF(ISBLANK(Values!E29),"",Values!$B$24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30" s="1" t="str">
        <f>IF(ISBLANK(Values!E29),"",Values!$B$25)</f>
        <v xml:space="preserve">♻️ PRODUIT ÉCOLOGIQUE - Achetez remis à neuf, ACHETEZ VERT! Réduisez plus de 80% de dioxyde de carbone en achetant nos claviers remis à neuf, par rapport à l'achat d'un nouveau clavier! </v>
      </c>
      <c r="AL30" s="1" t="str">
        <f>IF(ISBLANK(Values!E29),"",SUBSTITUTE(SUBSTITUTE(IF(Values!$J29, Values!$B$26, Values!$B$33), "{language}", Values!$H29), "{flag}", INDEX(options!$E$1:$E$20, Values!$V29)))</f>
        <v>👉  DISPOSITION - 🇸🇪 🇫🇮 🇳🇴 🇩🇰 Scandinave - nordique rétroéclairé.</v>
      </c>
      <c r="AM30" s="1" t="str">
        <f>SUBSTITUTE(IF(ISBLANK(Values!E29),"",Values!$B$27),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30" s="1"/>
      <c r="AO30" s="1"/>
      <c r="AP30" s="1"/>
      <c r="AQ30" s="1"/>
      <c r="AR30" s="1"/>
      <c r="AS30" s="1"/>
      <c r="AT30" s="27" t="str">
        <f>IF(ISBLANK(Values!E29),"",Values!H29)</f>
        <v>Scandinave - nordique</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6" x14ac:dyDescent="0.2">
      <c r="A31" s="1" t="str">
        <f>IF(ISBLANK(Values!E30),"",IF(Values!$B$37="EU","computercomponent","computer"))</f>
        <v>computercomponent</v>
      </c>
      <c r="B31" s="33" t="str">
        <f>IF(ISBLANK(Values!E30),"",Values!F30)</f>
        <v>Lenovo T470 BL - BE</v>
      </c>
      <c r="C31" s="29" t="str">
        <f>IF(ISBLANK(Values!E30),"","TellusRem")</f>
        <v>TellusRem</v>
      </c>
      <c r="D31" s="28">
        <f>IF(ISBLANK(Values!E30),"",Values!E30)</f>
        <v>5714401470076</v>
      </c>
      <c r="E31" s="1" t="str">
        <f>IF(ISBLANK(Values!E30),"","EAN")</f>
        <v>EAN</v>
      </c>
      <c r="F31" s="27" t="str">
        <f>IF(ISBLANK(Values!E30),"",IF(Values!J30, SUBSTITUTE(Values!$B$1, "{language}", Values!H30) &amp; " " &amp;Values!$B$3, SUBSTITUTE(Values!$B$2, "{language}", Values!$H30) &amp; " " &amp;Values!$B$3))</f>
        <v>clavier de remplacement Belge rétroéclairé pour Lenovo Thinkpad T470 T480</v>
      </c>
      <c r="G31" s="29" t="str">
        <f>IF(ISBLANK(Values!E30),"",IF(Values!$B$20="PartialUpdate","","TellusRem"))</f>
        <v/>
      </c>
      <c r="H31" s="1" t="str">
        <f>IF(ISBLANK(Values!E30),"",Values!$B$16)</f>
        <v>computer-keyboards</v>
      </c>
      <c r="I31" s="1" t="str">
        <f>IF(ISBLANK(Values!E30),"","4730574031")</f>
        <v>4730574031</v>
      </c>
      <c r="J31" s="31" t="str">
        <f>IF(ISBLANK(Values!E30),"",Values!F30 )</f>
        <v>Lenovo T470 BL - BE</v>
      </c>
      <c r="K31" s="27" t="str">
        <f>IF(IF(ISBLANK(Values!E30),"",IF(Values!J30, Values!$B$4, Values!$B$5))=0,"",IF(ISBLANK(Values!E30),"",IF(Values!J30, Values!$B$4, Values!$B$5)))</f>
        <v/>
      </c>
      <c r="L31" s="27">
        <f>IF(ISBLANK(Values!E30),"",IF($CO31="DEFAULT", Values!$B$18, ""))</f>
        <v>5</v>
      </c>
      <c r="M31" s="27" t="str">
        <f>IF(ISBLANK(Values!E30),"",Values!$M30)</f>
        <v>https://download.lenovo.com/Images/Parts/01ER547/01ER547_A.jpg</v>
      </c>
      <c r="N31" s="27" t="str">
        <f>IF(ISBLANK(Values!$F30),"",Values!N30)</f>
        <v>https://download.lenovo.com/Images/Parts/01ER547/01ER547_B.jpg</v>
      </c>
      <c r="O31" s="27" t="str">
        <f>IF(ISBLANK(Values!$F30),"",Values!O30)</f>
        <v>https://download.lenovo.com/Images/Parts/01ER547/01ER547_details.jpg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T470 parent</v>
      </c>
      <c r="Y31" s="31" t="str">
        <f>IF(ISBLANK(Values!E30),"","Size-Color")</f>
        <v>Size-Color</v>
      </c>
      <c r="Z31" s="29" t="str">
        <f>IF(ISBLANK(Values!E30),"","variation")</f>
        <v>variation</v>
      </c>
      <c r="AA31" s="1" t="str">
        <f>IF(ISBLANK(Values!E30),"",Values!$B$20)</f>
        <v>PartialUpdate</v>
      </c>
      <c r="AB31" s="1" t="str">
        <f>IF(ISBLANK(Values!E30),"",Values!$B$29)</f>
        <v>Clavier distribué par Tellus Remarketing, leader européen des claviers portables. Le clavier a été nettoyé, emballé et testé dans notre ligne de production au Danemark. Pour toute question de compatibilité, contactez-nous via le site Web d'Amazon.</v>
      </c>
      <c r="AC31" s="1"/>
      <c r="AD31" s="1"/>
      <c r="AE31" s="1"/>
      <c r="AF31" s="1"/>
      <c r="AG31" s="1"/>
      <c r="AH31" s="1"/>
      <c r="AI31" s="34" t="str">
        <f>IF(ISBLANK(Values!E30),"",IF(Values!I30,Values!$B$23,Values!$B$33))</f>
        <v>👉  DISPOSITION - {flag} {language} non rétroéclairé.</v>
      </c>
      <c r="AJ31" s="32" t="str">
        <f>IF(ISBLANK(Values!E30),"",Values!$B$24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31" s="1" t="str">
        <f>IF(ISBLANK(Values!E30),"",Values!$B$25)</f>
        <v xml:space="preserve">♻️ PRODUIT ÉCOLOGIQUE - Achetez remis à neuf, ACHETEZ VERT! Réduisez plus de 80% de dioxyde de carbone en achetant nos claviers remis à neuf, par rapport à l'achat d'un nouveau clavier! </v>
      </c>
      <c r="AL31" s="1" t="str">
        <f>IF(ISBLANK(Values!E30),"",SUBSTITUTE(SUBSTITUTE(IF(Values!$J30, Values!$B$26, Values!$B$33), "{language}", Values!$H30), "{flag}", INDEX(options!$E$1:$E$20, Values!$V30)))</f>
        <v>👉  DISPOSITION - 🇧🇪 Belge rétroéclairé.</v>
      </c>
      <c r="AM31" s="1" t="str">
        <f>SUBSTITUTE(IF(ISBLANK(Values!E30),"",Values!$B$27),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31" s="1"/>
      <c r="AO31" s="1"/>
      <c r="AP31" s="1"/>
      <c r="AQ31" s="1"/>
      <c r="AR31" s="1"/>
      <c r="AS31" s="1"/>
      <c r="AT31" s="27" t="str">
        <f>IF(ISBLANK(Values!E30),"",Values!H30)</f>
        <v>Belge</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6" x14ac:dyDescent="0.2">
      <c r="A32" s="1" t="str">
        <f>IF(ISBLANK(Values!E31),"",IF(Values!$B$37="EU","computercomponent","computer"))</f>
        <v>computercomponent</v>
      </c>
      <c r="B32" s="33" t="str">
        <f>IF(ISBLANK(Values!E31),"",Values!F31)</f>
        <v>Lenovo T470 BL - BG</v>
      </c>
      <c r="C32" s="29" t="str">
        <f>IF(ISBLANK(Values!E31),"","TellusRem")</f>
        <v>TellusRem</v>
      </c>
      <c r="D32" s="28">
        <f>IF(ISBLANK(Values!E31),"",Values!E31)</f>
        <v>5714401470083</v>
      </c>
      <c r="E32" s="1" t="str">
        <f>IF(ISBLANK(Values!E31),"","EAN")</f>
        <v>EAN</v>
      </c>
      <c r="F32" s="27" t="str">
        <f>IF(ISBLANK(Values!E31),"",IF(Values!J31, SUBSTITUTE(Values!$B$1, "{language}", Values!H31) &amp; " " &amp;Values!$B$3, SUBSTITUTE(Values!$B$2, "{language}", Values!$H31) &amp; " " &amp;Values!$B$3))</f>
        <v>clavier de remplacement Bulgare rétroéclairé pour Lenovo Thinkpad T470 T480</v>
      </c>
      <c r="G32" s="29" t="str">
        <f>IF(ISBLANK(Values!E31),"",IF(Values!$B$20="PartialUpdate","","TellusRem"))</f>
        <v/>
      </c>
      <c r="H32" s="1" t="str">
        <f>IF(ISBLANK(Values!E31),"",Values!$B$16)</f>
        <v>computer-keyboards</v>
      </c>
      <c r="I32" s="1" t="str">
        <f>IF(ISBLANK(Values!E31),"","4730574031")</f>
        <v>4730574031</v>
      </c>
      <c r="J32" s="31" t="str">
        <f>IF(ISBLANK(Values!E31),"",Values!F31 )</f>
        <v>Lenovo T470 BL - BG</v>
      </c>
      <c r="K32" s="27" t="str">
        <f>IF(IF(ISBLANK(Values!E31),"",IF(Values!J31, Values!$B$4, Values!$B$5))=0,"",IF(ISBLANK(Values!E31),"",IF(Values!J31, Values!$B$4, Values!$B$5)))</f>
        <v/>
      </c>
      <c r="L32" s="27">
        <f>IF(ISBLANK(Values!E31),"",IF($CO32="DEFAULT", Values!$B$18, ""))</f>
        <v>5</v>
      </c>
      <c r="M32" s="27" t="str">
        <f>IF(ISBLANK(Values!E31),"",Values!$M31)</f>
        <v>https://download.lenovo.com/Images/Parts/01ER548/01ER548_A.jpg</v>
      </c>
      <c r="N32" s="27" t="str">
        <f>IF(ISBLANK(Values!$F31),"",Values!N31)</f>
        <v>https://download.lenovo.com/Images/Parts/01ER548/01ER548_B.jpg</v>
      </c>
      <c r="O32" s="27" t="str">
        <f>IF(ISBLANK(Values!$F31),"",Values!O31)</f>
        <v>https://download.lenovo.com/Images/Parts/01ER548/01ER548_details.jpg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T470 parent</v>
      </c>
      <c r="Y32" s="31" t="str">
        <f>IF(ISBLANK(Values!E31),"","Size-Color")</f>
        <v>Size-Color</v>
      </c>
      <c r="Z32" s="29" t="str">
        <f>IF(ISBLANK(Values!E31),"","variation")</f>
        <v>variation</v>
      </c>
      <c r="AA32" s="1" t="str">
        <f>IF(ISBLANK(Values!E31),"",Values!$B$20)</f>
        <v>PartialUpdate</v>
      </c>
      <c r="AB32" s="1" t="str">
        <f>IF(ISBLANK(Values!E31),"",Values!$B$29)</f>
        <v>Clavier distribué par Tellus Remarketing, leader européen des claviers portables. Le clavier a été nettoyé, emballé et testé dans notre ligne de production au Danemark. Pour toute question de compatibilité, contactez-nous via le site Web d'Amazon.</v>
      </c>
      <c r="AC32" s="1"/>
      <c r="AD32" s="1"/>
      <c r="AE32" s="1"/>
      <c r="AF32" s="1"/>
      <c r="AG32" s="1"/>
      <c r="AH32" s="1"/>
      <c r="AI32" s="34" t="str">
        <f>IF(ISBLANK(Values!E31),"",IF(Values!I31,Values!$B$23,Values!$B$33))</f>
        <v>👉  DISPOSITION - {flag} {language} non rétroéclairé.</v>
      </c>
      <c r="AJ32" s="32" t="str">
        <f>IF(ISBLANK(Values!E31),"",Values!$B$24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32" s="1" t="str">
        <f>IF(ISBLANK(Values!E31),"",Values!$B$25)</f>
        <v xml:space="preserve">♻️ PRODUIT ÉCOLOGIQUE - Achetez remis à neuf, ACHETEZ VERT! Réduisez plus de 80% de dioxyde de carbone en achetant nos claviers remis à neuf, par rapport à l'achat d'un nouveau clavier! </v>
      </c>
      <c r="AL32" s="1" t="str">
        <f>IF(ISBLANK(Values!E31),"",SUBSTITUTE(SUBSTITUTE(IF(Values!$J31, Values!$B$26, Values!$B$33), "{language}", Values!$H31), "{flag}", INDEX(options!$E$1:$E$20, Values!$V31)))</f>
        <v>👉  DISPOSITION - 🇧🇬 Bulgare rétroéclairé.</v>
      </c>
      <c r="AM32" s="1" t="str">
        <f>SUBSTITUTE(IF(ISBLANK(Values!E31),"",Values!$B$27),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32" s="1"/>
      <c r="AO32" s="1"/>
      <c r="AP32" s="1"/>
      <c r="AQ32" s="1"/>
      <c r="AR32" s="1"/>
      <c r="AS32" s="1"/>
      <c r="AT32" s="27" t="str">
        <f>IF(ISBLANK(Values!E31),"",Values!H31)</f>
        <v>Bulgare</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6" x14ac:dyDescent="0.2">
      <c r="A33" s="1" t="str">
        <f>IF(ISBLANK(Values!E32),"",IF(Values!$B$37="EU","computercomponent","computer"))</f>
        <v>computercomponent</v>
      </c>
      <c r="B33" s="33" t="str">
        <f>IF(ISBLANK(Values!E32),"",Values!F32)</f>
        <v>Lenovo T470 BL - CZ</v>
      </c>
      <c r="C33" s="29" t="str">
        <f>IF(ISBLANK(Values!E32),"","TellusRem")</f>
        <v>TellusRem</v>
      </c>
      <c r="D33" s="28">
        <f>IF(ISBLANK(Values!E32),"",Values!E32)</f>
        <v>5714401470090</v>
      </c>
      <c r="E33" s="1" t="str">
        <f>IF(ISBLANK(Values!E32),"","EAN")</f>
        <v>EAN</v>
      </c>
      <c r="F33" s="27" t="str">
        <f>IF(ISBLANK(Values!E32),"",IF(Values!J32, SUBSTITUTE(Values!$B$1, "{language}", Values!H32) &amp; " " &amp;Values!$B$3, SUBSTITUTE(Values!$B$2, "{language}", Values!$H32) &amp; " " &amp;Values!$B$3))</f>
        <v>clavier de remplacement Tchèque rétroéclairé pour Lenovo Thinkpad T470 T480</v>
      </c>
      <c r="G33" s="29" t="str">
        <f>IF(ISBLANK(Values!E32),"",IF(Values!$B$20="PartialUpdate","","TellusRem"))</f>
        <v/>
      </c>
      <c r="H33" s="1" t="str">
        <f>IF(ISBLANK(Values!E32),"",Values!$B$16)</f>
        <v>computer-keyboards</v>
      </c>
      <c r="I33" s="1" t="str">
        <f>IF(ISBLANK(Values!E32),"","4730574031")</f>
        <v>4730574031</v>
      </c>
      <c r="J33" s="31" t="str">
        <f>IF(ISBLANK(Values!E32),"",Values!F32 )</f>
        <v>Lenovo T470 BL - CZ</v>
      </c>
      <c r="K33" s="27" t="str">
        <f>IF(IF(ISBLANK(Values!E32),"",IF(Values!J32, Values!$B$4, Values!$B$5))=0,"",IF(ISBLANK(Values!E32),"",IF(Values!J32, Values!$B$4, Values!$B$5)))</f>
        <v/>
      </c>
      <c r="L33" s="27">
        <f>IF(ISBLANK(Values!E32),"",IF($CO33="DEFAULT", Values!$B$18, ""))</f>
        <v>5</v>
      </c>
      <c r="M33" s="27" t="str">
        <f>IF(ISBLANK(Values!E32),"",Values!$M32)</f>
        <v>https://download.lenovo.com/Images/Parts/01ER549/01ER549_A.jpg</v>
      </c>
      <c r="N33" s="27" t="str">
        <f>IF(ISBLANK(Values!$F32),"",Values!N32)</f>
        <v>https://download.lenovo.com/Images/Parts/01ER549/01ER549_B.jpg</v>
      </c>
      <c r="O33" s="27" t="str">
        <f>IF(ISBLANK(Values!$F32),"",Values!O32)</f>
        <v>https://download.lenovo.com/Images/Parts/01ER549/01ER549_details.jpg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T470 parent</v>
      </c>
      <c r="Y33" s="31" t="str">
        <f>IF(ISBLANK(Values!E32),"","Size-Color")</f>
        <v>Size-Color</v>
      </c>
      <c r="Z33" s="29" t="str">
        <f>IF(ISBLANK(Values!E32),"","variation")</f>
        <v>variation</v>
      </c>
      <c r="AA33" s="1" t="str">
        <f>IF(ISBLANK(Values!E32),"",Values!$B$20)</f>
        <v>PartialUpdate</v>
      </c>
      <c r="AB33" s="1" t="str">
        <f>IF(ISBLANK(Values!E32),"",Values!$B$29)</f>
        <v>Clavier distribué par Tellus Remarketing, leader européen des claviers portables. Le clavier a été nettoyé, emballé et testé dans notre ligne de production au Danemark. Pour toute question de compatibilité, contactez-nous via le site Web d'Amazon.</v>
      </c>
      <c r="AC33" s="1"/>
      <c r="AD33" s="1"/>
      <c r="AE33" s="1"/>
      <c r="AF33" s="1"/>
      <c r="AG33" s="1"/>
      <c r="AH33" s="1"/>
      <c r="AI33" s="34" t="str">
        <f>IF(ISBLANK(Values!E32),"",IF(Values!I32,Values!$B$23,Values!$B$33))</f>
        <v>👉  DISPOSITION - {flag} {language} non rétroéclairé.</v>
      </c>
      <c r="AJ33" s="32" t="str">
        <f>IF(ISBLANK(Values!E32),"",Values!$B$24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33" s="1" t="str">
        <f>IF(ISBLANK(Values!E32),"",Values!$B$25)</f>
        <v xml:space="preserve">♻️ PRODUIT ÉCOLOGIQUE - Achetez remis à neuf, ACHETEZ VERT! Réduisez plus de 80% de dioxyde de carbone en achetant nos claviers remis à neuf, par rapport à l'achat d'un nouveau clavier! </v>
      </c>
      <c r="AL33" s="1" t="str">
        <f>IF(ISBLANK(Values!E32),"",SUBSTITUTE(SUBSTITUTE(IF(Values!$J32, Values!$B$26, Values!$B$33), "{language}", Values!$H32), "{flag}", INDEX(options!$E$1:$E$20, Values!$V32)))</f>
        <v>👉  DISPOSITION - 🇨🇿 Tchèque rétroéclairé.</v>
      </c>
      <c r="AM33" s="1" t="str">
        <f>SUBSTITUTE(IF(ISBLANK(Values!E32),"",Values!$B$27),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33" s="1"/>
      <c r="AO33" s="1"/>
      <c r="AP33" s="1"/>
      <c r="AQ33" s="1"/>
      <c r="AR33" s="1"/>
      <c r="AS33" s="1"/>
      <c r="AT33" s="27" t="str">
        <f>IF(ISBLANK(Values!E32),"",Values!H32)</f>
        <v>Tchèque</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6" x14ac:dyDescent="0.2">
      <c r="A34" s="1" t="str">
        <f>IF(ISBLANK(Values!E33),"",IF(Values!$B$37="EU","computercomponent","computer"))</f>
        <v>computercomponent</v>
      </c>
      <c r="B34" s="33" t="str">
        <f>IF(ISBLANK(Values!E33),"",Values!F33)</f>
        <v>Lenovo T470 BL - DK</v>
      </c>
      <c r="C34" s="29" t="str">
        <f>IF(ISBLANK(Values!E33),"","TellusRem")</f>
        <v>TellusRem</v>
      </c>
      <c r="D34" s="28">
        <f>IF(ISBLANK(Values!E33),"",Values!E33)</f>
        <v>5714401470106</v>
      </c>
      <c r="E34" s="1" t="str">
        <f>IF(ISBLANK(Values!E33),"","EAN")</f>
        <v>EAN</v>
      </c>
      <c r="F34" s="27" t="str">
        <f>IF(ISBLANK(Values!E33),"",IF(Values!J33, SUBSTITUTE(Values!$B$1, "{language}", Values!H33) &amp; " " &amp;Values!$B$3, SUBSTITUTE(Values!$B$2, "{language}", Values!$H33) &amp; " " &amp;Values!$B$3))</f>
        <v>clavier de remplacement Danois rétroéclairé pour Lenovo Thinkpad T470 T480</v>
      </c>
      <c r="G34" s="29" t="str">
        <f>IF(ISBLANK(Values!E33),"",IF(Values!$B$20="PartialUpdate","","TellusRem"))</f>
        <v/>
      </c>
      <c r="H34" s="1" t="str">
        <f>IF(ISBLANK(Values!E33),"",Values!$B$16)</f>
        <v>computer-keyboards</v>
      </c>
      <c r="I34" s="1" t="str">
        <f>IF(ISBLANK(Values!E33),"","4730574031")</f>
        <v>4730574031</v>
      </c>
      <c r="J34" s="31" t="str">
        <f>IF(ISBLANK(Values!E33),"",Values!F33 )</f>
        <v>Lenovo T470 BL - DK</v>
      </c>
      <c r="K34" s="27" t="str">
        <f>IF(IF(ISBLANK(Values!E33),"",IF(Values!J33, Values!$B$4, Values!$B$5))=0,"",IF(ISBLANK(Values!E33),"",IF(Values!J33, Values!$B$4, Values!$B$5)))</f>
        <v/>
      </c>
      <c r="L34" s="27">
        <f>IF(ISBLANK(Values!E33),"",IF($CO34="DEFAULT", Values!$B$18, ""))</f>
        <v>5</v>
      </c>
      <c r="M34" s="27" t="str">
        <f>IF(ISBLANK(Values!E33),"",Values!$M33)</f>
        <v>https://download.lenovo.com/Images/Parts/01ER591/01ER591_A.jpg</v>
      </c>
      <c r="N34" s="27" t="str">
        <f>IF(ISBLANK(Values!$F33),"",Values!N33)</f>
        <v>https://download.lenovo.com/Images/Parts/01ER591/01ER591_B.jpg</v>
      </c>
      <c r="O34" s="27" t="str">
        <f>IF(ISBLANK(Values!$F33),"",Values!O33)</f>
        <v>https://download.lenovo.com/Images/Parts/01ER591/01ER591_details.jpg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T470 parent</v>
      </c>
      <c r="Y34" s="31" t="str">
        <f>IF(ISBLANK(Values!E33),"","Size-Color")</f>
        <v>Size-Color</v>
      </c>
      <c r="Z34" s="29" t="str">
        <f>IF(ISBLANK(Values!E33),"","variation")</f>
        <v>variation</v>
      </c>
      <c r="AA34" s="1" t="str">
        <f>IF(ISBLANK(Values!E33),"",Values!$B$20)</f>
        <v>PartialUpdate</v>
      </c>
      <c r="AB34" s="1" t="str">
        <f>IF(ISBLANK(Values!E33),"",Values!$B$29)</f>
        <v>Clavier distribué par Tellus Remarketing, leader européen des claviers portables. Le clavier a été nettoyé, emballé et testé dans notre ligne de production au Danemark. Pour toute question de compatibilité, contactez-nous via le site Web d'Amazon.</v>
      </c>
      <c r="AC34" s="1"/>
      <c r="AD34" s="1"/>
      <c r="AE34" s="1"/>
      <c r="AF34" s="1"/>
      <c r="AG34" s="1"/>
      <c r="AH34" s="1"/>
      <c r="AI34" s="34" t="str">
        <f>IF(ISBLANK(Values!E33),"",IF(Values!I33,Values!$B$23,Values!$B$33))</f>
        <v>👉  DISPOSITION - {flag} {language} non rétroéclairé.</v>
      </c>
      <c r="AJ34" s="32" t="str">
        <f>IF(ISBLANK(Values!E33),"",Values!$B$24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34" s="1" t="str">
        <f>IF(ISBLANK(Values!E33),"",Values!$B$25)</f>
        <v xml:space="preserve">♻️ PRODUIT ÉCOLOGIQUE - Achetez remis à neuf, ACHETEZ VERT! Réduisez plus de 80% de dioxyde de carbone en achetant nos claviers remis à neuf, par rapport à l'achat d'un nouveau clavier! </v>
      </c>
      <c r="AL34" s="1" t="str">
        <f>IF(ISBLANK(Values!E33),"",SUBSTITUTE(SUBSTITUTE(IF(Values!$J33, Values!$B$26, Values!$B$33), "{language}", Values!$H33), "{flag}", INDEX(options!$E$1:$E$20, Values!$V33)))</f>
        <v>👉  DISPOSITION - 🇩🇰 Danois rétroéclairé.</v>
      </c>
      <c r="AM34" s="1" t="str">
        <f>SUBSTITUTE(IF(ISBLANK(Values!E33),"",Values!$B$27),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34" s="1"/>
      <c r="AO34" s="1"/>
      <c r="AP34" s="1"/>
      <c r="AQ34" s="1"/>
      <c r="AR34" s="1"/>
      <c r="AS34" s="1"/>
      <c r="AT34" s="27" t="str">
        <f>IF(ISBLANK(Values!E33),"",Values!H33)</f>
        <v>Danois</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6" x14ac:dyDescent="0.2">
      <c r="A35" s="1" t="str">
        <f>IF(ISBLANK(Values!E34),"",IF(Values!$B$37="EU","computercomponent","computer"))</f>
        <v>computercomponent</v>
      </c>
      <c r="B35" s="33" t="str">
        <f>IF(ISBLANK(Values!E34),"",Values!F34)</f>
        <v>Lenovo T470 BL - HU</v>
      </c>
      <c r="C35" s="29" t="str">
        <f>IF(ISBLANK(Values!E34),"","TellusRem")</f>
        <v>TellusRem</v>
      </c>
      <c r="D35" s="28">
        <f>IF(ISBLANK(Values!E34),"",Values!E34)</f>
        <v>5714401470113</v>
      </c>
      <c r="E35" s="1" t="str">
        <f>IF(ISBLANK(Values!E34),"","EAN")</f>
        <v>EAN</v>
      </c>
      <c r="F35" s="27" t="str">
        <f>IF(ISBLANK(Values!E34),"",IF(Values!J34, SUBSTITUTE(Values!$B$1, "{language}", Values!H34) &amp; " " &amp;Values!$B$3, SUBSTITUTE(Values!$B$2, "{language}", Values!$H34) &amp; " " &amp;Values!$B$3))</f>
        <v>clavier de remplacement Hongrois rétroéclairé pour Lenovo Thinkpad T470 T480</v>
      </c>
      <c r="G35" s="29" t="str">
        <f>IF(ISBLANK(Values!E34),"",IF(Values!$B$20="PartialUpdate","","TellusRem"))</f>
        <v/>
      </c>
      <c r="H35" s="1" t="str">
        <f>IF(ISBLANK(Values!E34),"",Values!$B$16)</f>
        <v>computer-keyboards</v>
      </c>
      <c r="I35" s="1" t="str">
        <f>IF(ISBLANK(Values!E34),"","4730574031")</f>
        <v>4730574031</v>
      </c>
      <c r="J35" s="31" t="str">
        <f>IF(ISBLANK(Values!E34),"",Values!F34 )</f>
        <v>Lenovo T470 BL - HU</v>
      </c>
      <c r="K35" s="27" t="str">
        <f>IF(IF(ISBLANK(Values!E34),"",IF(Values!J34, Values!$B$4, Values!$B$5))=0,"",IF(ISBLANK(Values!E34),"",IF(Values!J34, Values!$B$4, Values!$B$5)))</f>
        <v/>
      </c>
      <c r="L35" s="27">
        <f>IF(ISBLANK(Values!E34),"",IF($CO35="DEFAULT", Values!$B$18, ""))</f>
        <v>5</v>
      </c>
      <c r="M35" s="27" t="str">
        <f>IF(ISBLANK(Values!E34),"",Values!$M34)</f>
        <v>https://download.lenovo.com/Images/Parts/01ER556/01ER556_A.jpg</v>
      </c>
      <c r="N35" s="27" t="str">
        <f>IF(ISBLANK(Values!$F34),"",Values!N34)</f>
        <v>https://download.lenovo.com/Images/Parts/01ER556/01ER556_B.jpg</v>
      </c>
      <c r="O35" s="27" t="str">
        <f>IF(ISBLANK(Values!$F34),"",Values!O34)</f>
        <v>https://download.lenovo.com/Images/Parts/01ER556/01ER556_details.jpg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T470 parent</v>
      </c>
      <c r="Y35" s="31" t="str">
        <f>IF(ISBLANK(Values!E34),"","Size-Color")</f>
        <v>Size-Color</v>
      </c>
      <c r="Z35" s="29" t="str">
        <f>IF(ISBLANK(Values!E34),"","variation")</f>
        <v>variation</v>
      </c>
      <c r="AA35" s="1" t="str">
        <f>IF(ISBLANK(Values!E34),"",Values!$B$20)</f>
        <v>PartialUpdate</v>
      </c>
      <c r="AB35" s="1" t="str">
        <f>IF(ISBLANK(Values!E34),"",Values!$B$29)</f>
        <v>Clavier distribué par Tellus Remarketing, leader européen des claviers portables. Le clavier a été nettoyé, emballé et testé dans notre ligne de production au Danemark. Pour toute question de compatibilité, contactez-nous via le site Web d'Amazon.</v>
      </c>
      <c r="AC35" s="1"/>
      <c r="AD35" s="1"/>
      <c r="AE35" s="1"/>
      <c r="AF35" s="1"/>
      <c r="AG35" s="1"/>
      <c r="AH35" s="1"/>
      <c r="AI35" s="34" t="str">
        <f>IF(ISBLANK(Values!E34),"",IF(Values!I34,Values!$B$23,Values!$B$33))</f>
        <v>👉  DISPOSITION - {flag} {language} non rétroéclairé.</v>
      </c>
      <c r="AJ35" s="32" t="str">
        <f>IF(ISBLANK(Values!E34),"",Values!$B$24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35" s="1" t="str">
        <f>IF(ISBLANK(Values!E34),"",Values!$B$25)</f>
        <v xml:space="preserve">♻️ PRODUIT ÉCOLOGIQUE - Achetez remis à neuf, ACHETEZ VERT! Réduisez plus de 80% de dioxyde de carbone en achetant nos claviers remis à neuf, par rapport à l'achat d'un nouveau clavier! </v>
      </c>
      <c r="AL35" s="1" t="str">
        <f>IF(ISBLANK(Values!E34),"",SUBSTITUTE(SUBSTITUTE(IF(Values!$J34, Values!$B$26, Values!$B$33), "{language}", Values!$H34), "{flag}", INDEX(options!$E$1:$E$20, Values!$V34)))</f>
        <v>👉  DISPOSITION - 🇭🇺 Hongrois rétroéclairé.</v>
      </c>
      <c r="AM35" s="1" t="str">
        <f>SUBSTITUTE(IF(ISBLANK(Values!E34),"",Values!$B$27),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35" s="1"/>
      <c r="AO35" s="1"/>
      <c r="AP35" s="1"/>
      <c r="AQ35" s="1"/>
      <c r="AR35" s="1"/>
      <c r="AS35" s="1"/>
      <c r="AT35" s="27" t="str">
        <f>IF(ISBLANK(Values!E34),"",Values!H34)</f>
        <v>Hongrois</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6" x14ac:dyDescent="0.2">
      <c r="A36" s="1" t="str">
        <f>IF(ISBLANK(Values!E35),"",IF(Values!$B$37="EU","computercomponent","computer"))</f>
        <v>computercomponent</v>
      </c>
      <c r="B36" s="33" t="str">
        <f>IF(ISBLANK(Values!E35),"",Values!F35)</f>
        <v>Lenovo T470 BL - NL</v>
      </c>
      <c r="C36" s="29" t="str">
        <f>IF(ISBLANK(Values!E35),"","TellusRem")</f>
        <v>TellusRem</v>
      </c>
      <c r="D36" s="28">
        <f>IF(ISBLANK(Values!E35),"",Values!E35)</f>
        <v>5714401470120</v>
      </c>
      <c r="E36" s="1" t="str">
        <f>IF(ISBLANK(Values!E35),"","EAN")</f>
        <v>EAN</v>
      </c>
      <c r="F36" s="27" t="str">
        <f>IF(ISBLANK(Values!E35),"",IF(Values!J35, SUBSTITUTE(Values!$B$1, "{language}", Values!H35) &amp; " " &amp;Values!$B$3, SUBSTITUTE(Values!$B$2, "{language}", Values!$H35) &amp; " " &amp;Values!$B$3))</f>
        <v>clavier de remplacement Néerlandais rétroéclairé pour Lenovo Thinkpad T470 T480</v>
      </c>
      <c r="G36" s="29" t="str">
        <f>IF(ISBLANK(Values!E35),"",IF(Values!$B$20="PartialUpdate","","TellusRem"))</f>
        <v/>
      </c>
      <c r="H36" s="1" t="str">
        <f>IF(ISBLANK(Values!E35),"",Values!$B$16)</f>
        <v>computer-keyboards</v>
      </c>
      <c r="I36" s="1" t="str">
        <f>IF(ISBLANK(Values!E35),"","4730574031")</f>
        <v>4730574031</v>
      </c>
      <c r="J36" s="31" t="str">
        <f>IF(ISBLANK(Values!E35),"",Values!F35 )</f>
        <v>Lenovo T470 BL - NL</v>
      </c>
      <c r="K36" s="27" t="str">
        <f>IF(IF(ISBLANK(Values!E35),"",IF(Values!J35, Values!$B$4, Values!$B$5))=0,"",IF(ISBLANK(Values!E35),"",IF(Values!J35, Values!$B$4, Values!$B$5)))</f>
        <v/>
      </c>
      <c r="L36" s="27">
        <f>IF(ISBLANK(Values!E35),"",IF($CO36="DEFAULT", Values!$B$18, ""))</f>
        <v>5</v>
      </c>
      <c r="M36" s="27" t="str">
        <f>IF(ISBLANK(Values!E35),"",Values!$M35)</f>
        <v>https://download.lenovo.com/Images/Parts/01ER601/01ER601_A.jpg</v>
      </c>
      <c r="N36" s="27" t="str">
        <f>IF(ISBLANK(Values!$F35),"",Values!N35)</f>
        <v>https://download.lenovo.com/Images/Parts/01ER601/01ER601_B.jpg</v>
      </c>
      <c r="O36" s="27" t="str">
        <f>IF(ISBLANK(Values!$F35),"",Values!O35)</f>
        <v>https://download.lenovo.com/Images/Parts/01ER601/01ER601_details.jpg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T470 parent</v>
      </c>
      <c r="Y36" s="31" t="str">
        <f>IF(ISBLANK(Values!E35),"","Size-Color")</f>
        <v>Size-Color</v>
      </c>
      <c r="Z36" s="29" t="str">
        <f>IF(ISBLANK(Values!E35),"","variation")</f>
        <v>variation</v>
      </c>
      <c r="AA36" s="1" t="str">
        <f>IF(ISBLANK(Values!E35),"",Values!$B$20)</f>
        <v>PartialUpdate</v>
      </c>
      <c r="AB36" s="1" t="str">
        <f>IF(ISBLANK(Values!E35),"",Values!$B$29)</f>
        <v>Clavier distribué par Tellus Remarketing, leader européen des claviers portables. Le clavier a été nettoyé, emballé et testé dans notre ligne de production au Danemark. Pour toute question de compatibilité, contactez-nous via le site Web d'Amazon.</v>
      </c>
      <c r="AC36" s="1"/>
      <c r="AD36" s="1"/>
      <c r="AE36" s="1"/>
      <c r="AF36" s="1"/>
      <c r="AG36" s="1"/>
      <c r="AH36" s="1"/>
      <c r="AI36" s="34" t="str">
        <f>IF(ISBLANK(Values!E35),"",IF(Values!I35,Values!$B$23,Values!$B$33))</f>
        <v>👉  DISPOSITION - {flag} {language} non rétroéclairé.</v>
      </c>
      <c r="AJ36" s="32" t="str">
        <f>IF(ISBLANK(Values!E35),"",Values!$B$24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36" s="1" t="str">
        <f>IF(ISBLANK(Values!E35),"",Values!$B$25)</f>
        <v xml:space="preserve">♻️ PRODUIT ÉCOLOGIQUE - Achetez remis à neuf, ACHETEZ VERT! Réduisez plus de 80% de dioxyde de carbone en achetant nos claviers remis à neuf, par rapport à l'achat d'un nouveau clavier! </v>
      </c>
      <c r="AL36" s="1" t="str">
        <f>IF(ISBLANK(Values!E35),"",SUBSTITUTE(SUBSTITUTE(IF(Values!$J35, Values!$B$26, Values!$B$33), "{language}", Values!$H35), "{flag}", INDEX(options!$E$1:$E$20, Values!$V35)))</f>
        <v>👉  DISPOSITION - 🇳🇱 Néerlandais rétroéclairé.</v>
      </c>
      <c r="AM36" s="1" t="str">
        <f>SUBSTITUTE(IF(ISBLANK(Values!E35),"",Values!$B$27),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36" s="1"/>
      <c r="AO36" s="1"/>
      <c r="AP36" s="1"/>
      <c r="AQ36" s="1"/>
      <c r="AR36" s="1"/>
      <c r="AS36" s="1"/>
      <c r="AT36" s="27" t="str">
        <f>IF(ISBLANK(Values!E35),"",Values!H35)</f>
        <v>Néerlandais</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6" x14ac:dyDescent="0.2">
      <c r="A37" s="1" t="str">
        <f>IF(ISBLANK(Values!E36),"",IF(Values!$B$37="EU","computercomponent","computer"))</f>
        <v>computercomponent</v>
      </c>
      <c r="B37" s="33" t="str">
        <f>IF(ISBLANK(Values!E36),"",Values!F36)</f>
        <v>Lenovo T470 BL - NO</v>
      </c>
      <c r="C37" s="29" t="str">
        <f>IF(ISBLANK(Values!E36),"","TellusRem")</f>
        <v>TellusRem</v>
      </c>
      <c r="D37" s="28">
        <f>IF(ISBLANK(Values!E36),"",Values!E36)</f>
        <v>5714401470137</v>
      </c>
      <c r="E37" s="1" t="str">
        <f>IF(ISBLANK(Values!E36),"","EAN")</f>
        <v>EAN</v>
      </c>
      <c r="F37" s="27" t="str">
        <f>IF(ISBLANK(Values!E36),"",IF(Values!J36, SUBSTITUTE(Values!$B$1, "{language}", Values!H36) &amp; " " &amp;Values!$B$3, SUBSTITUTE(Values!$B$2, "{language}", Values!$H36) &amp; " " &amp;Values!$B$3))</f>
        <v>clavier de remplacement Norvégienne rétroéclairé pour Lenovo Thinkpad T470 T480</v>
      </c>
      <c r="G37" s="29" t="str">
        <f>IF(ISBLANK(Values!E36),"",IF(Values!$B$20="PartialUpdate","","TellusRem"))</f>
        <v/>
      </c>
      <c r="H37" s="1" t="str">
        <f>IF(ISBLANK(Values!E36),"",Values!$B$16)</f>
        <v>computer-keyboards</v>
      </c>
      <c r="I37" s="1" t="str">
        <f>IF(ISBLANK(Values!E36),"","4730574031")</f>
        <v>4730574031</v>
      </c>
      <c r="J37" s="31" t="str">
        <f>IF(ISBLANK(Values!E36),"",Values!F36 )</f>
        <v>Lenovo T470 BL - NO</v>
      </c>
      <c r="K37" s="27" t="str">
        <f>IF(IF(ISBLANK(Values!E36),"",IF(Values!J36, Values!$B$4, Values!$B$5))=0,"",IF(ISBLANK(Values!E36),"",IF(Values!J36, Values!$B$4, Values!$B$5)))</f>
        <v/>
      </c>
      <c r="L37" s="27">
        <f>IF(ISBLANK(Values!E36),"",IF($CO37="DEFAULT", Values!$B$18, ""))</f>
        <v>5</v>
      </c>
      <c r="M37" s="27" t="str">
        <f>IF(ISBLANK(Values!E36),"",Values!$M36)</f>
        <v>https://download.lenovo.com/Images/Parts/01ER602/01ER602_A.jpg</v>
      </c>
      <c r="N37" s="27" t="str">
        <f>IF(ISBLANK(Values!$F36),"",Values!N36)</f>
        <v>https://download.lenovo.com/Images/Parts/01ER602/01ER602_B.jpg</v>
      </c>
      <c r="O37" s="27" t="str">
        <f>IF(ISBLANK(Values!$F36),"",Values!O36)</f>
        <v>https://download.lenovo.com/Images/Parts/01ER602/01ER602_details.jpg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T470 parent</v>
      </c>
      <c r="Y37" s="31" t="str">
        <f>IF(ISBLANK(Values!E36),"","Size-Color")</f>
        <v>Size-Color</v>
      </c>
      <c r="Z37" s="29" t="str">
        <f>IF(ISBLANK(Values!E36),"","variation")</f>
        <v>variation</v>
      </c>
      <c r="AA37" s="1" t="str">
        <f>IF(ISBLANK(Values!E36),"",Values!$B$20)</f>
        <v>PartialUpdate</v>
      </c>
      <c r="AB37" s="1" t="str">
        <f>IF(ISBLANK(Values!E36),"",Values!$B$29)</f>
        <v>Clavier distribué par Tellus Remarketing, leader européen des claviers portables. Le clavier a été nettoyé, emballé et testé dans notre ligne de production au Danemark. Pour toute question de compatibilité, contactez-nous via le site Web d'Amazon.</v>
      </c>
      <c r="AC37" s="1"/>
      <c r="AD37" s="1"/>
      <c r="AE37" s="1"/>
      <c r="AF37" s="1"/>
      <c r="AG37" s="1"/>
      <c r="AH37" s="1"/>
      <c r="AI37" s="34" t="str">
        <f>IF(ISBLANK(Values!E36),"",IF(Values!I36,Values!$B$23,Values!$B$33))</f>
        <v>👉  DISPOSITION - {flag} {language} non rétroéclairé.</v>
      </c>
      <c r="AJ37" s="32" t="str">
        <f>IF(ISBLANK(Values!E36),"",Values!$B$24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37" s="1" t="str">
        <f>IF(ISBLANK(Values!E36),"",Values!$B$25)</f>
        <v xml:space="preserve">♻️ PRODUIT ÉCOLOGIQUE - Achetez remis à neuf, ACHETEZ VERT! Réduisez plus de 80% de dioxyde de carbone en achetant nos claviers remis à neuf, par rapport à l'achat d'un nouveau clavier! </v>
      </c>
      <c r="AL37" s="1" t="str">
        <f>IF(ISBLANK(Values!E36),"",SUBSTITUTE(SUBSTITUTE(IF(Values!$J36, Values!$B$26, Values!$B$33), "{language}", Values!$H36), "{flag}", INDEX(options!$E$1:$E$20, Values!$V36)))</f>
        <v>👉  DISPOSITION - 🇳🇴 Norvégienne rétroéclairé.</v>
      </c>
      <c r="AM37" s="1" t="str">
        <f>SUBSTITUTE(IF(ISBLANK(Values!E36),"",Values!$B$27),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37" s="1"/>
      <c r="AO37" s="1"/>
      <c r="AP37" s="1"/>
      <c r="AQ37" s="1"/>
      <c r="AR37" s="1"/>
      <c r="AS37" s="1"/>
      <c r="AT37" s="27" t="str">
        <f>IF(ISBLANK(Values!E36),"",Values!H36)</f>
        <v>Norvégienne</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6" x14ac:dyDescent="0.2">
      <c r="A38" s="1" t="str">
        <f>IF(ISBLANK(Values!E37),"",IF(Values!$B$37="EU","computercomponent","computer"))</f>
        <v>computercomponent</v>
      </c>
      <c r="B38" s="33" t="str">
        <f>IF(ISBLANK(Values!E37),"",Values!F37)</f>
        <v>Lenovo T470 BL - PL</v>
      </c>
      <c r="C38" s="29" t="str">
        <f>IF(ISBLANK(Values!E37),"","TellusRem")</f>
        <v>TellusRem</v>
      </c>
      <c r="D38" s="28">
        <f>IF(ISBLANK(Values!E37),"",Values!E37)</f>
        <v>5714401470144</v>
      </c>
      <c r="E38" s="1" t="str">
        <f>IF(ISBLANK(Values!E37),"","EAN")</f>
        <v>EAN</v>
      </c>
      <c r="F38" s="27" t="str">
        <f>IF(ISBLANK(Values!E37),"",IF(Values!J37, SUBSTITUTE(Values!$B$1, "{language}", Values!H37) &amp; " " &amp;Values!$B$3, SUBSTITUTE(Values!$B$2, "{language}", Values!$H37) &amp; " " &amp;Values!$B$3))</f>
        <v>clavier de remplacement Polonais rétroéclairé pour Lenovo Thinkpad T470 T480</v>
      </c>
      <c r="G38" s="29" t="str">
        <f>IF(ISBLANK(Values!E37),"",IF(Values!$B$20="PartialUpdate","","TellusRem"))</f>
        <v/>
      </c>
      <c r="H38" s="1" t="str">
        <f>IF(ISBLANK(Values!E37),"",Values!$B$16)</f>
        <v>computer-keyboards</v>
      </c>
      <c r="I38" s="1" t="str">
        <f>IF(ISBLANK(Values!E37),"","4730574031")</f>
        <v>4730574031</v>
      </c>
      <c r="J38" s="31" t="str">
        <f>IF(ISBLANK(Values!E37),"",Values!F37 )</f>
        <v>Lenovo T470 BL - PL</v>
      </c>
      <c r="K38" s="27" t="str">
        <f>IF(IF(ISBLANK(Values!E37),"",IF(Values!J37, Values!$B$4, Values!$B$5))=0,"",IF(ISBLANK(Values!E37),"",IF(Values!J37, Values!$B$4, Values!$B$5)))</f>
        <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T470 parent</v>
      </c>
      <c r="Y38" s="31" t="str">
        <f>IF(ISBLANK(Values!E37),"","Size-Color")</f>
        <v>Size-Color</v>
      </c>
      <c r="Z38" s="29" t="str">
        <f>IF(ISBLANK(Values!E37),"","variation")</f>
        <v>variation</v>
      </c>
      <c r="AA38" s="1" t="str">
        <f>IF(ISBLANK(Values!E37),"",Values!$B$20)</f>
        <v>PartialUpdate</v>
      </c>
      <c r="AB38" s="1" t="str">
        <f>IF(ISBLANK(Values!E37),"",Values!$B$29)</f>
        <v>Clavier distribué par Tellus Remarketing, leader européen des claviers portables. Le clavier a été nettoyé, emballé et testé dans notre ligne de production au Danemark. Pour toute question de compatibilité, contactez-nous via le site Web d'Amazon.</v>
      </c>
      <c r="AC38" s="1"/>
      <c r="AD38" s="1"/>
      <c r="AE38" s="1"/>
      <c r="AF38" s="1"/>
      <c r="AG38" s="1"/>
      <c r="AH38" s="1"/>
      <c r="AI38" s="34" t="str">
        <f>IF(ISBLANK(Values!E37),"",IF(Values!I37,Values!$B$23,Values!$B$33))</f>
        <v>👉  DISPOSITION - {flag} {language} non rétroéclairé.</v>
      </c>
      <c r="AJ38" s="32" t="str">
        <f>IF(ISBLANK(Values!E37),"",Values!$B$24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38" s="1" t="str">
        <f>IF(ISBLANK(Values!E37),"",Values!$B$25)</f>
        <v xml:space="preserve">♻️ PRODUIT ÉCOLOGIQUE - Achetez remis à neuf, ACHETEZ VERT! Réduisez plus de 80% de dioxyde de carbone en achetant nos claviers remis à neuf, par rapport à l'achat d'un nouveau clavier! </v>
      </c>
      <c r="AL38" s="1" t="str">
        <f>IF(ISBLANK(Values!E37),"",SUBSTITUTE(SUBSTITUTE(IF(Values!$J37, Values!$B$26, Values!$B$33), "{language}", Values!$H37), "{flag}", INDEX(options!$E$1:$E$20, Values!$V37)))</f>
        <v>👉  DISPOSITION - 🇵🇱 Polonais rétroéclairé.</v>
      </c>
      <c r="AM38" s="1" t="str">
        <f>SUBSTITUTE(IF(ISBLANK(Values!E37),"",Values!$B$27),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38" s="1"/>
      <c r="AO38" s="1"/>
      <c r="AP38" s="1"/>
      <c r="AQ38" s="1"/>
      <c r="AR38" s="1"/>
      <c r="AS38" s="1"/>
      <c r="AT38" s="27" t="str">
        <f>IF(ISBLANK(Values!E37),"",Values!H37)</f>
        <v>Polonais</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6" x14ac:dyDescent="0.2">
      <c r="A39" s="1" t="str">
        <f>IF(ISBLANK(Values!E38),"",IF(Values!$B$37="EU","computercomponent","computer"))</f>
        <v>computercomponent</v>
      </c>
      <c r="B39" s="33" t="str">
        <f>IF(ISBLANK(Values!E38),"",Values!F38)</f>
        <v>Lenovo T470 BL - PT</v>
      </c>
      <c r="C39" s="29" t="str">
        <f>IF(ISBLANK(Values!E38),"","TellusRem")</f>
        <v>TellusRem</v>
      </c>
      <c r="D39" s="28">
        <f>IF(ISBLANK(Values!E38),"",Values!E38)</f>
        <v>5714401470151</v>
      </c>
      <c r="E39" s="1" t="str">
        <f>IF(ISBLANK(Values!E38),"","EAN")</f>
        <v>EAN</v>
      </c>
      <c r="F39" s="27" t="str">
        <f>IF(ISBLANK(Values!E38),"",IF(Values!J38, SUBSTITUTE(Values!$B$1, "{language}", Values!H38) &amp; " " &amp;Values!$B$3, SUBSTITUTE(Values!$B$2, "{language}", Values!$H38) &amp; " " &amp;Values!$B$3))</f>
        <v>clavier de remplacement Portugais rétroéclairé pour Lenovo Thinkpad T470 T480</v>
      </c>
      <c r="G39" s="29" t="str">
        <f>IF(ISBLANK(Values!E38),"",IF(Values!$B$20="PartialUpdate","","TellusRem"))</f>
        <v/>
      </c>
      <c r="H39" s="1" t="str">
        <f>IF(ISBLANK(Values!E38),"",Values!$B$16)</f>
        <v>computer-keyboards</v>
      </c>
      <c r="I39" s="1" t="str">
        <f>IF(ISBLANK(Values!E38),"","4730574031")</f>
        <v>4730574031</v>
      </c>
      <c r="J39" s="31" t="str">
        <f>IF(ISBLANK(Values!E38),"",Values!F38 )</f>
        <v>Lenovo T470 BL - PT</v>
      </c>
      <c r="K39" s="27" t="str">
        <f>IF(IF(ISBLANK(Values!E38),"",IF(Values!J38, Values!$B$4, Values!$B$5))=0,"",IF(ISBLANK(Values!E38),"",IF(Values!J38, Values!$B$4, Values!$B$5)))</f>
        <v/>
      </c>
      <c r="L39" s="27">
        <f>IF(ISBLANK(Values!E38),"",IF($CO39="DEFAULT", Values!$B$18, ""))</f>
        <v>5</v>
      </c>
      <c r="M39" s="27" t="str">
        <f>IF(ISBLANK(Values!E38),"",Values!$M38)</f>
        <v>https://download.lenovo.com/Images/Parts/01ER563/01ER563_A.jpg</v>
      </c>
      <c r="N39" s="27" t="str">
        <f>IF(ISBLANK(Values!$F38),"",Values!N38)</f>
        <v>https://download.lenovo.com/Images/Parts/01ER563/01ER563_B.jpg</v>
      </c>
      <c r="O39" s="27" t="str">
        <f>IF(ISBLANK(Values!$F38),"",Values!O38)</f>
        <v>https://download.lenovo.com/Images/Parts/01ER563/01ER563_details.jpg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T470 parent</v>
      </c>
      <c r="Y39" s="31" t="str">
        <f>IF(ISBLANK(Values!E38),"","Size-Color")</f>
        <v>Size-Color</v>
      </c>
      <c r="Z39" s="29" t="str">
        <f>IF(ISBLANK(Values!E38),"","variation")</f>
        <v>variation</v>
      </c>
      <c r="AA39" s="1" t="str">
        <f>IF(ISBLANK(Values!E38),"",Values!$B$20)</f>
        <v>PartialUpdate</v>
      </c>
      <c r="AB39" s="1" t="str">
        <f>IF(ISBLANK(Values!E38),"",Values!$B$29)</f>
        <v>Clavier distribué par Tellus Remarketing, leader européen des claviers portables. Le clavier a été nettoyé, emballé et testé dans notre ligne de production au Danemark. Pour toute question de compatibilité, contactez-nous via le site Web d'Amazon.</v>
      </c>
      <c r="AC39" s="1"/>
      <c r="AD39" s="1"/>
      <c r="AE39" s="1"/>
      <c r="AF39" s="1"/>
      <c r="AG39" s="1"/>
      <c r="AH39" s="1"/>
      <c r="AI39" s="34" t="str">
        <f>IF(ISBLANK(Values!E38),"",IF(Values!I38,Values!$B$23,Values!$B$33))</f>
        <v>👉  DISPOSITION - {flag} {language} non rétroéclairé.</v>
      </c>
      <c r="AJ39" s="32" t="str">
        <f>IF(ISBLANK(Values!E38),"",Values!$B$24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39" s="1" t="str">
        <f>IF(ISBLANK(Values!E38),"",Values!$B$25)</f>
        <v xml:space="preserve">♻️ PRODUIT ÉCOLOGIQUE - Achetez remis à neuf, ACHETEZ VERT! Réduisez plus de 80% de dioxyde de carbone en achetant nos claviers remis à neuf, par rapport à l'achat d'un nouveau clavier! </v>
      </c>
      <c r="AL39" s="1" t="str">
        <f>IF(ISBLANK(Values!E38),"",SUBSTITUTE(SUBSTITUTE(IF(Values!$J38, Values!$B$26, Values!$B$33), "{language}", Values!$H38), "{flag}", INDEX(options!$E$1:$E$20, Values!$V38)))</f>
        <v>👉  DISPOSITION - 🇵🇹 Portugais rétroéclairé.</v>
      </c>
      <c r="AM39" s="1" t="str">
        <f>SUBSTITUTE(IF(ISBLANK(Values!E38),"",Values!$B$27),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39" s="1"/>
      <c r="AO39" s="1"/>
      <c r="AP39" s="1"/>
      <c r="AQ39" s="1"/>
      <c r="AR39" s="1"/>
      <c r="AS39" s="1"/>
      <c r="AT39" s="27" t="str">
        <f>IF(ISBLANK(Values!E38),"",Values!H38)</f>
        <v>Portugais</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6" x14ac:dyDescent="0.2">
      <c r="A40" s="1" t="str">
        <f>IF(ISBLANK(Values!E39),"",IF(Values!$B$37="EU","computercomponent","computer"))</f>
        <v>computercomponent</v>
      </c>
      <c r="B40" s="33" t="str">
        <f>IF(ISBLANK(Values!E39),"",Values!F39)</f>
        <v>Lenovo T470 BL - SE/FI</v>
      </c>
      <c r="C40" s="29" t="str">
        <f>IF(ISBLANK(Values!E39),"","TellusRem")</f>
        <v>TellusRem</v>
      </c>
      <c r="D40" s="28">
        <f>IF(ISBLANK(Values!E39),"",Values!E39)</f>
        <v>5714401470168</v>
      </c>
      <c r="E40" s="1" t="str">
        <f>IF(ISBLANK(Values!E39),"","EAN")</f>
        <v>EAN</v>
      </c>
      <c r="F40" s="27" t="str">
        <f>IF(ISBLANK(Values!E39),"",IF(Values!J39, SUBSTITUTE(Values!$B$1, "{language}", Values!H39) &amp; " " &amp;Values!$B$3, SUBSTITUTE(Values!$B$2, "{language}", Values!$H39) &amp; " " &amp;Values!$B$3))</f>
        <v>clavier de remplacement Suédois – Finlandais rétroéclairé pour Lenovo Thinkpad T470 T480</v>
      </c>
      <c r="G40" s="29" t="str">
        <f>IF(ISBLANK(Values!E39),"",IF(Values!$B$20="PartialUpdate","","TellusRem"))</f>
        <v/>
      </c>
      <c r="H40" s="1" t="str">
        <f>IF(ISBLANK(Values!E39),"",Values!$B$16)</f>
        <v>computer-keyboards</v>
      </c>
      <c r="I40" s="1" t="str">
        <f>IF(ISBLANK(Values!E39),"","4730574031")</f>
        <v>4730574031</v>
      </c>
      <c r="J40" s="31" t="str">
        <f>IF(ISBLANK(Values!E39),"",Values!F39 )</f>
        <v>Lenovo T470 BL - SE/FI</v>
      </c>
      <c r="K40" s="27" t="str">
        <f>IF(IF(ISBLANK(Values!E39),"",IF(Values!J39, Values!$B$4, Values!$B$5))=0,"",IF(ISBLANK(Values!E39),"",IF(Values!J39, Values!$B$4, Values!$B$5)))</f>
        <v/>
      </c>
      <c r="L40" s="27">
        <f>IF(ISBLANK(Values!E39),"",IF($CO40="DEFAULT", Values!$B$18, ""))</f>
        <v>5</v>
      </c>
      <c r="M40" s="27" t="str">
        <f>IF(ISBLANK(Values!E39),"",Values!$M39)</f>
        <v>https://download.lenovo.com/Images/Parts/01ER567/01ER567_A.jpg</v>
      </c>
      <c r="N40" s="27" t="str">
        <f>IF(ISBLANK(Values!$F39),"",Values!N39)</f>
        <v>https://download.lenovo.com/Images/Parts/01ER567/01ER567_B.jpg</v>
      </c>
      <c r="O40" s="27" t="str">
        <f>IF(ISBLANK(Values!$F39),"",Values!O39)</f>
        <v>https://download.lenovo.com/Images/Parts/01ER567/01ER567_details.jpg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T470 parent</v>
      </c>
      <c r="Y40" s="31" t="str">
        <f>IF(ISBLANK(Values!E39),"","Size-Color")</f>
        <v>Size-Color</v>
      </c>
      <c r="Z40" s="29" t="str">
        <f>IF(ISBLANK(Values!E39),"","variation")</f>
        <v>variation</v>
      </c>
      <c r="AA40" s="1" t="str">
        <f>IF(ISBLANK(Values!E39),"",Values!$B$20)</f>
        <v>PartialUpdate</v>
      </c>
      <c r="AB40" s="1" t="str">
        <f>IF(ISBLANK(Values!E39),"",Values!$B$29)</f>
        <v>Clavier distribué par Tellus Remarketing, leader européen des claviers portables. Le clavier a été nettoyé, emballé et testé dans notre ligne de production au Danemark. Pour toute question de compatibilité, contactez-nous via le site Web d'Amazon.</v>
      </c>
      <c r="AC40" s="1"/>
      <c r="AD40" s="1"/>
      <c r="AE40" s="1"/>
      <c r="AF40" s="1"/>
      <c r="AG40" s="1"/>
      <c r="AH40" s="1"/>
      <c r="AI40" s="34" t="str">
        <f>IF(ISBLANK(Values!E39),"",IF(Values!I39,Values!$B$23,Values!$B$33))</f>
        <v>👉  DISPOSITION - {flag} {language} non rétroéclairé.</v>
      </c>
      <c r="AJ40" s="32" t="str">
        <f>IF(ISBLANK(Values!E39),"",Values!$B$24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40" s="1" t="str">
        <f>IF(ISBLANK(Values!E39),"",Values!$B$25)</f>
        <v xml:space="preserve">♻️ PRODUIT ÉCOLOGIQUE - Achetez remis à neuf, ACHETEZ VERT! Réduisez plus de 80% de dioxyde de carbone en achetant nos claviers remis à neuf, par rapport à l'achat d'un nouveau clavier! </v>
      </c>
      <c r="AL40" s="1" t="str">
        <f>IF(ISBLANK(Values!E39),"",SUBSTITUTE(SUBSTITUTE(IF(Values!$J39, Values!$B$26, Values!$B$33), "{language}", Values!$H39), "{flag}", INDEX(options!$E$1:$E$20, Values!$V39)))</f>
        <v>👉  DISPOSITION - 🇸🇪 🇫🇮 Suédois – Finlandais rétroéclairé.</v>
      </c>
      <c r="AM40" s="1" t="str">
        <f>SUBSTITUTE(IF(ISBLANK(Values!E39),"",Values!$B$27),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40" s="1"/>
      <c r="AO40" s="1"/>
      <c r="AP40" s="1"/>
      <c r="AQ40" s="1"/>
      <c r="AR40" s="1"/>
      <c r="AS40" s="1"/>
      <c r="AT40" s="27" t="str">
        <f>IF(ISBLANK(Values!E39),"",Values!H39)</f>
        <v>Suédois – Finlandais</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6" x14ac:dyDescent="0.2">
      <c r="A41" s="1" t="str">
        <f>IF(ISBLANK(Values!E40),"",IF(Values!$B$37="EU","computercomponent","computer"))</f>
        <v>computercomponent</v>
      </c>
      <c r="B41" s="33" t="str">
        <f>IF(ISBLANK(Values!E40),"",Values!F40)</f>
        <v>Lenovo T470 BL - CH</v>
      </c>
      <c r="C41" s="29" t="str">
        <f>IF(ISBLANK(Values!E40),"","TellusRem")</f>
        <v>TellusRem</v>
      </c>
      <c r="D41" s="28">
        <f>IF(ISBLANK(Values!E40),"",Values!E40)</f>
        <v>5714401470175</v>
      </c>
      <c r="E41" s="1" t="str">
        <f>IF(ISBLANK(Values!E40),"","EAN")</f>
        <v>EAN</v>
      </c>
      <c r="F41" s="27" t="str">
        <f>IF(ISBLANK(Values!E40),"",IF(Values!J40, SUBSTITUTE(Values!$B$1, "{language}", Values!H40) &amp; " " &amp;Values!$B$3, SUBSTITUTE(Values!$B$2, "{language}", Values!$H40) &amp; " " &amp;Values!$B$3))</f>
        <v>clavier de remplacement Suisse rétroéclairé pour Lenovo Thinkpad T470 T480</v>
      </c>
      <c r="G41" s="29" t="str">
        <f>IF(ISBLANK(Values!E40),"",IF(Values!$B$20="PartialUpdate","","TellusRem"))</f>
        <v/>
      </c>
      <c r="H41" s="1" t="str">
        <f>IF(ISBLANK(Values!E40),"",Values!$B$16)</f>
        <v>computer-keyboards</v>
      </c>
      <c r="I41" s="1" t="str">
        <f>IF(ISBLANK(Values!E40),"","4730574031")</f>
        <v>4730574031</v>
      </c>
      <c r="J41" s="31" t="str">
        <f>IF(ISBLANK(Values!E40),"",Values!F40 )</f>
        <v>Lenovo T470 BL - CH</v>
      </c>
      <c r="K41" s="27" t="str">
        <f>IF(IF(ISBLANK(Values!E40),"",IF(Values!J40, Values!$B$4, Values!$B$5))=0,"",IF(ISBLANK(Values!E40),"",IF(Values!J40, Values!$B$4, Values!$B$5)))</f>
        <v/>
      </c>
      <c r="L41" s="27">
        <f>IF(ISBLANK(Values!E40),"",IF($CO41="DEFAULT", Values!$B$18, ""))</f>
        <v>5</v>
      </c>
      <c r="M41" s="27" t="str">
        <f>IF(ISBLANK(Values!E40),"",Values!$M40)</f>
        <v>https://download.lenovo.com/Images/Parts/01ER568/01ER568_A.jpg</v>
      </c>
      <c r="N41" s="27" t="str">
        <f>IF(ISBLANK(Values!$F40),"",Values!N40)</f>
        <v>https://download.lenovo.com/Images/Parts/01ER568/01ER568_B.jpg</v>
      </c>
      <c r="O41" s="27" t="str">
        <f>IF(ISBLANK(Values!$F40),"",Values!O40)</f>
        <v>https://download.lenovo.com/Images/Parts/01ER568/01ER568_details.jpg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T470 parent</v>
      </c>
      <c r="Y41" s="31" t="str">
        <f>IF(ISBLANK(Values!E40),"","Size-Color")</f>
        <v>Size-Color</v>
      </c>
      <c r="Z41" s="29" t="str">
        <f>IF(ISBLANK(Values!E40),"","variation")</f>
        <v>variation</v>
      </c>
      <c r="AA41" s="1" t="str">
        <f>IF(ISBLANK(Values!E40),"",Values!$B$20)</f>
        <v>PartialUpdate</v>
      </c>
      <c r="AB41" s="1" t="str">
        <f>IF(ISBLANK(Values!E40),"",Values!$B$29)</f>
        <v>Clavier distribué par Tellus Remarketing, leader européen des claviers portables. Le clavier a été nettoyé, emballé et testé dans notre ligne de production au Danemark. Pour toute question de compatibilité, contactez-nous via le site Web d'Amazon.</v>
      </c>
      <c r="AC41" s="1"/>
      <c r="AD41" s="1"/>
      <c r="AE41" s="1"/>
      <c r="AF41" s="1"/>
      <c r="AG41" s="1"/>
      <c r="AH41" s="1"/>
      <c r="AI41" s="34" t="str">
        <f>IF(ISBLANK(Values!E40),"",IF(Values!I40,Values!$B$23,Values!$B$33))</f>
        <v>👉  DISPOSITION - {flag} {language} non rétroéclairé.</v>
      </c>
      <c r="AJ41" s="32" t="str">
        <f>IF(ISBLANK(Values!E40),"",Values!$B$24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41" s="1" t="str">
        <f>IF(ISBLANK(Values!E40),"",Values!$B$25)</f>
        <v xml:space="preserve">♻️ PRODUIT ÉCOLOGIQUE - Achetez remis à neuf, ACHETEZ VERT! Réduisez plus de 80% de dioxyde de carbone en achetant nos claviers remis à neuf, par rapport à l'achat d'un nouveau clavier! </v>
      </c>
      <c r="AL41" s="1" t="str">
        <f>IF(ISBLANK(Values!E40),"",SUBSTITUTE(SUBSTITUTE(IF(Values!$J40, Values!$B$26, Values!$B$33), "{language}", Values!$H40), "{flag}", INDEX(options!$E$1:$E$20, Values!$V40)))</f>
        <v>👉  DISPOSITION - 🇨🇭 Suisse rétroéclairé.</v>
      </c>
      <c r="AM41" s="1" t="str">
        <f>SUBSTITUTE(IF(ISBLANK(Values!E40),"",Values!$B$27),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41" s="1"/>
      <c r="AO41" s="1"/>
      <c r="AP41" s="1"/>
      <c r="AQ41" s="1"/>
      <c r="AR41" s="1"/>
      <c r="AS41" s="1"/>
      <c r="AT41" s="27" t="str">
        <f>IF(ISBLANK(Values!E40),"",Values!H40)</f>
        <v>Suisse</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6" x14ac:dyDescent="0.2">
      <c r="A42" s="1" t="str">
        <f>IF(ISBLANK(Values!E41),"",IF(Values!$B$37="EU","computercomponent","computer"))</f>
        <v>computercomponent</v>
      </c>
      <c r="B42" s="33" t="str">
        <f>IF(ISBLANK(Values!E41),"",Values!F41)</f>
        <v>Lenovo T470 BL - US INT</v>
      </c>
      <c r="C42" s="29" t="str">
        <f>IF(ISBLANK(Values!E41),"","TellusRem")</f>
        <v>TellusRem</v>
      </c>
      <c r="D42" s="28">
        <f>IF(ISBLANK(Values!E41),"",Values!E41)</f>
        <v>5714401470182</v>
      </c>
      <c r="E42" s="1" t="str">
        <f>IF(ISBLANK(Values!E41),"","EAN")</f>
        <v>EAN</v>
      </c>
      <c r="F42" s="27" t="str">
        <f>IF(ISBLANK(Values!E41),"",IF(Values!J41, SUBSTITUTE(Values!$B$1, "{language}", Values!H41) &amp; " " &amp;Values!$B$3, SUBSTITUTE(Values!$B$2, "{language}", Values!$H41) &amp; " " &amp;Values!$B$3))</f>
        <v>clavier de remplacement US international rétroéclairé pour Lenovo Thinkpad T470 T480</v>
      </c>
      <c r="G42" s="29" t="str">
        <f>IF(ISBLANK(Values!E41),"",IF(Values!$B$20="PartialUpdate","","TellusRem"))</f>
        <v/>
      </c>
      <c r="H42" s="1" t="str">
        <f>IF(ISBLANK(Values!E41),"",Values!$B$16)</f>
        <v>computer-keyboards</v>
      </c>
      <c r="I42" s="1" t="str">
        <f>IF(ISBLANK(Values!E41),"","4730574031")</f>
        <v>4730574031</v>
      </c>
      <c r="J42" s="31" t="str">
        <f>IF(ISBLANK(Values!E41),"",Values!F41 )</f>
        <v>Lenovo T470 BL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https://raw.githubusercontent.com/PatrickVibild/TellusAmazonPictures/master/pictures/Lenovo/T470/BL/USI/1.jpg</v>
      </c>
      <c r="N42" s="27" t="str">
        <f>IF(ISBLANK(Values!$F41),"",Values!N41)</f>
        <v>https://raw.githubusercontent.com/PatrickVibild/TellusAmazonPictures/master/pictures/Lenovo/T470/BL/USI/2.jpg</v>
      </c>
      <c r="O42" s="27" t="str">
        <f>IF(ISBLANK(Values!$F41),"",Values!O41)</f>
        <v>https://raw.githubusercontent.com/PatrickVibild/TellusAmazonPictures/master/pictures/Lenovo/T470/BL/USI/3.jpg</v>
      </c>
      <c r="P42" s="27" t="str">
        <f>IF(ISBLANK(Values!$F41),"",Values!P41)</f>
        <v>https://raw.githubusercontent.com/PatrickVibild/TellusAmazonPictures/master/pictures/Lenovo/T470/BL/USI/4.jpg</v>
      </c>
      <c r="Q42" s="27" t="str">
        <f>IF(ISBLANK(Values!$F41),"",Values!Q41)</f>
        <v>https://raw.githubusercontent.com/PatrickVibild/TellusAmazonPictures/master/pictures/Lenovo/T470/BL/USI/5.jpg</v>
      </c>
      <c r="R42" s="27" t="str">
        <f>IF(ISBLANK(Values!$F41),"",Values!R41)</f>
        <v>https://raw.githubusercontent.com/PatrickVibild/TellusAmazonPictures/master/pictures/Lenovo/T470/BL/USI/6.jpg</v>
      </c>
      <c r="S42" s="27" t="str">
        <f>IF(ISBLANK(Values!$F41),"",Values!S41)</f>
        <v>https://raw.githubusercontent.com/PatrickVibild/TellusAmazonPictures/master/pictures/Lenovo/T470/BL/USI/7.jpg</v>
      </c>
      <c r="T42" s="27" t="str">
        <f>IF(ISBLANK(Values!$F41),"",Values!T41)</f>
        <v>https://raw.githubusercontent.com/PatrickVibild/TellusAmazonPictures/master/pictures/Lenovo/T470/BL/USI/8.jpg</v>
      </c>
      <c r="U42" s="27" t="str">
        <f>IF(ISBLANK(Values!$F41),"",Values!U41)</f>
        <v>https://raw.githubusercontent.com/PatrickVibild/TellusAmazonPictures/master/pictures/Lenovo/T470/BL/USI/9.jpg</v>
      </c>
      <c r="W42" s="29" t="str">
        <f>IF(ISBLANK(Values!E41),"","Child")</f>
        <v>Child</v>
      </c>
      <c r="X42" s="29" t="str">
        <f>IF(ISBLANK(Values!E41),"",Values!$B$13)</f>
        <v>Lenovo T470 parent</v>
      </c>
      <c r="Y42" s="31" t="str">
        <f>IF(ISBLANK(Values!E41),"","Size-Color")</f>
        <v>Size-Color</v>
      </c>
      <c r="Z42" s="29" t="str">
        <f>IF(ISBLANK(Values!E41),"","variation")</f>
        <v>variation</v>
      </c>
      <c r="AA42" s="1" t="str">
        <f>IF(ISBLANK(Values!E41),"",Values!$B$20)</f>
        <v>PartialUpdate</v>
      </c>
      <c r="AB42" s="1" t="str">
        <f>IF(ISBLANK(Values!E41),"",Values!$B$29)</f>
        <v>Clavier distribué par Tellus Remarketing, leader européen des claviers portables. Le clavier a été nettoyé, emballé et testé dans notre ligne de production au Danemark. Pour toute question de compatibilité, contactez-nous via le site Web d'Amazon.</v>
      </c>
      <c r="AI42" s="34" t="str">
        <f>IF(ISBLANK(Values!E41),"",IF(Values!I41,Values!$B$23,Values!$B$33))</f>
        <v>👉  DISPOSITION - {flag} {language} non rétroéclairé.</v>
      </c>
      <c r="AJ42" s="32" t="str">
        <f>IF(ISBLANK(Values!E41),"",Values!$B$24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42" s="1" t="str">
        <f>IF(ISBLANK(Values!E41),"",Values!$B$25)</f>
        <v xml:space="preserve">♻️ PRODUIT ÉCOLOGIQUE - Achetez remis à neuf, ACHETEZ VERT! Réduisez plus de 80% de dioxyde de carbone en achetant nos claviers remis à neuf, par rapport à l'achat d'un nouveau clavier! </v>
      </c>
      <c r="AL42" s="1" t="str">
        <f>IF(ISBLANK(Values!E41),"",SUBSTITUTE(SUBSTITUTE(IF(Values!$J41, Values!$B$26, Values!$B$33), "{language}", Values!$H41), "{flag}", INDEX(options!$E$1:$E$20, Values!$V41)))</f>
        <v>👉  DISPOSITION - 🇺🇸 with € symbol US international rétroéclairé.</v>
      </c>
      <c r="AM42" s="1" t="str">
        <f>SUBSTITUTE(IF(ISBLANK(Values!E41),"",Values!$B$27),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42" s="27" t="str">
        <f>IF(ISBLANK(Values!E41),"",Values!H41)</f>
        <v>US international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2" s="1" t="str">
        <f>IF(ISBLANK(Values!E41),"","No")</f>
        <v>No</v>
      </c>
      <c r="DA42" s="1" t="str">
        <f>IF(ISBLANK(Values!E41),"","No")</f>
        <v>No</v>
      </c>
      <c r="DO42" s="1" t="str">
        <f>IF(ISBLANK(Values!E41),"","Parts")</f>
        <v>Parts</v>
      </c>
      <c r="DP42" s="1"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DY42" t="str">
        <f>IF(ISBLANK(Values!$E41), "", "not_applicable")</f>
        <v>not_applicable</v>
      </c>
      <c r="EI42" s="1"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6" x14ac:dyDescent="0.2">
      <c r="A43" s="1" t="str">
        <f>IF(ISBLANK(Values!E42),"",IF(Values!$B$37="EU","computercomponent","computer"))</f>
        <v>computercomponent</v>
      </c>
      <c r="B43" s="33" t="str">
        <f>IF(ISBLANK(Values!E42),"",Values!F42)</f>
        <v>Lenovo T470 BL - RUS</v>
      </c>
      <c r="C43" s="29" t="str">
        <f>IF(ISBLANK(Values!E42),"","TellusRem")</f>
        <v>TellusRem</v>
      </c>
      <c r="D43" s="28">
        <f>IF(ISBLANK(Values!E42),"",Values!E42)</f>
        <v>5714401470199</v>
      </c>
      <c r="E43" s="1" t="str">
        <f>IF(ISBLANK(Values!E42),"","EAN")</f>
        <v>EAN</v>
      </c>
      <c r="F43" s="27" t="str">
        <f>IF(ISBLANK(Values!E42),"",IF(Values!J42, SUBSTITUTE(Values!$B$1, "{language}", Values!H42) &amp; " " &amp;Values!$B$3, SUBSTITUTE(Values!$B$2, "{language}", Values!$H42) &amp; " " &amp;Values!$B$3))</f>
        <v>clavier de remplacement Russe rétroéclairé pour Lenovo Thinkpad T470 T480</v>
      </c>
      <c r="G43" s="29" t="str">
        <f>IF(ISBLANK(Values!E42),"",IF(Values!$B$20="PartialUpdate","","TellusRem"))</f>
        <v/>
      </c>
      <c r="H43" s="1" t="str">
        <f>IF(ISBLANK(Values!E42),"",Values!$B$16)</f>
        <v>computer-keyboards</v>
      </c>
      <c r="I43" s="1" t="str">
        <f>IF(ISBLANK(Values!E42),"","4730574031")</f>
        <v>4730574031</v>
      </c>
      <c r="J43" s="31" t="str">
        <f>IF(ISBLANK(Values!E42),"",Values!F42 )</f>
        <v>Lenovo T470 BL - RUS</v>
      </c>
      <c r="K43" s="27" t="str">
        <f>IF(IF(ISBLANK(Values!E42),"",IF(Values!J42, Values!$B$4, Values!$B$5))=0,"",IF(ISBLANK(Values!E42),"",IF(Values!J42, Values!$B$4, Values!$B$5)))</f>
        <v/>
      </c>
      <c r="L43" s="27">
        <f>IF(ISBLANK(Values!E42),"",IF($CO43="DEFAULT", Values!$B$18, ""))</f>
        <v>5</v>
      </c>
      <c r="M43" s="27" t="str">
        <f>IF(ISBLANK(Values!E42),"",Values!$M42)</f>
        <v>https://download.lenovo.com/Images/Parts/01ER605/01ER605_A.jpg</v>
      </c>
      <c r="N43" s="27" t="str">
        <f>IF(ISBLANK(Values!$F42),"",Values!N42)</f>
        <v>https://download.lenovo.com/Images/Parts/01ER605/01ER605_B.jpg</v>
      </c>
      <c r="O43" s="27" t="str">
        <f>IF(ISBLANK(Values!$F42),"",Values!O42)</f>
        <v>https://download.lenovo.com/Images/Parts/01ER605/01ER605_details.jpg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T470 parent</v>
      </c>
      <c r="Y43" s="31" t="str">
        <f>IF(ISBLANK(Values!E42),"","Size-Color")</f>
        <v>Size-Color</v>
      </c>
      <c r="Z43" s="29" t="str">
        <f>IF(ISBLANK(Values!E42),"","variation")</f>
        <v>variation</v>
      </c>
      <c r="AA43" s="1" t="str">
        <f>IF(ISBLANK(Values!E42),"",Values!$B$20)</f>
        <v>PartialUpdate</v>
      </c>
      <c r="AB43" s="1" t="str">
        <f>IF(ISBLANK(Values!E42),"",Values!$B$29)</f>
        <v>Clavier distribué par Tellus Remarketing, leader européen des claviers portables. Le clavier a été nettoyé, emballé et testé dans notre ligne de production au Danemark. Pour toute question de compatibilité, contactez-nous via le site Web d'Amazon.</v>
      </c>
      <c r="AI43" s="34" t="str">
        <f>IF(ISBLANK(Values!E42),"",IF(Values!I42,Values!$B$23,Values!$B$33))</f>
        <v>👉  DISPOSITION - {flag} {language} non rétroéclairé.</v>
      </c>
      <c r="AJ43" s="32" t="str">
        <f>IF(ISBLANK(Values!E42),"",Values!$B$24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43" s="1" t="str">
        <f>IF(ISBLANK(Values!E42),"",Values!$B$25)</f>
        <v xml:space="preserve">♻️ PRODUIT ÉCOLOGIQUE - Achetez remis à neuf, ACHETEZ VERT! Réduisez plus de 80% de dioxyde de carbone en achetant nos claviers remis à neuf, par rapport à l'achat d'un nouveau clavier! </v>
      </c>
      <c r="AL43" s="1" t="str">
        <f>IF(ISBLANK(Values!E42),"",SUBSTITUTE(SUBSTITUTE(IF(Values!$J42, Values!$B$26, Values!$B$33), "{language}", Values!$H42), "{flag}", INDEX(options!$E$1:$E$20, Values!$V42)))</f>
        <v>👉  DISPOSITION - 🇷🇺 Russe rétroéclairé.</v>
      </c>
      <c r="AM43" s="1" t="str">
        <f>SUBSTITUTE(IF(ISBLANK(Values!E42),"",Values!$B$27),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43" s="27" t="str">
        <f>IF(ISBLANK(Values!E42),"",Values!H42)</f>
        <v>Russe</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3" s="1" t="str">
        <f>IF(ISBLANK(Values!E42),"","No")</f>
        <v>No</v>
      </c>
      <c r="DA43" s="1" t="str">
        <f>IF(ISBLANK(Values!E42),"","No")</f>
        <v>No</v>
      </c>
      <c r="DO43" s="1" t="str">
        <f>IF(ISBLANK(Values!E42),"","Parts")</f>
        <v>Parts</v>
      </c>
      <c r="DP43" s="1"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DY43" t="str">
        <f>IF(ISBLANK(Values!$E42), "", "not_applicable")</f>
        <v>not_applicable</v>
      </c>
      <c r="EI43" s="1"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6" x14ac:dyDescent="0.2">
      <c r="A44" s="1" t="str">
        <f>IF(ISBLANK(Values!E43),"",IF(Values!$B$37="EU","computercomponent","computer"))</f>
        <v>computercomponent</v>
      </c>
      <c r="B44" s="33" t="str">
        <f>IF(ISBLANK(Values!E43),"",Values!F43)</f>
        <v>Lenovo T470 BL - US V2</v>
      </c>
      <c r="C44" s="29" t="str">
        <f>IF(ISBLANK(Values!E43),"","TellusRem")</f>
        <v>TellusRem</v>
      </c>
      <c r="D44" s="28">
        <f>IF(ISBLANK(Values!E43),"",Values!E43)</f>
        <v>5714401470212</v>
      </c>
      <c r="E44" s="1" t="str">
        <f>IF(ISBLANK(Values!E43),"","EAN")</f>
        <v>EAN</v>
      </c>
      <c r="F44" s="27" t="str">
        <f>IF(ISBLANK(Values!E43),"",IF(Values!J43, SUBSTITUTE(Values!$B$1, "{language}", Values!H43) &amp; " " &amp;Values!$B$3, SUBSTITUTE(Values!$B$2, "{language}", Values!$H43) &amp; " " &amp;Values!$B$3))</f>
        <v>clavier de remplacement US rétroéclairé pour Lenovo Thinkpad T470 T480</v>
      </c>
      <c r="G44" s="29" t="str">
        <f>IF(ISBLANK(Values!E43),"",IF(Values!$B$20="PartialUpdate","","TellusRem"))</f>
        <v/>
      </c>
      <c r="H44" s="1" t="str">
        <f>IF(ISBLANK(Values!E43),"",Values!$B$16)</f>
        <v>computer-keyboards</v>
      </c>
      <c r="I44" s="1" t="str">
        <f>IF(ISBLANK(Values!E43),"","4730574031")</f>
        <v>4730574031</v>
      </c>
      <c r="J44" s="31" t="str">
        <f>IF(ISBLANK(Values!E43),"",Values!F43 )</f>
        <v>Lenovo T470 BL - US V2</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https://raw.githubusercontent.com/PatrickVibild/TellusAmazonPictures/master/pictures/Lenovo/T470/BL/US/1.jpg</v>
      </c>
      <c r="N44" s="27" t="str">
        <f>IF(ISBLANK(Values!$F43),"",Values!N43)</f>
        <v>https://raw.githubusercontent.com/PatrickVibild/TellusAmazonPictures/master/pictures/Lenovo/T470/BL/US/2.jpg</v>
      </c>
      <c r="O44" s="27" t="str">
        <f>IF(ISBLANK(Values!$F43),"",Values!O43)</f>
        <v>https://raw.githubusercontent.com/PatrickVibild/TellusAmazonPictures/master/pictures/Lenovo/T470/BL/US/3.jpg</v>
      </c>
      <c r="P44" s="27" t="str">
        <f>IF(ISBLANK(Values!$F43),"",Values!P43)</f>
        <v>https://raw.githubusercontent.com/PatrickVibild/TellusAmazonPictures/master/pictures/Lenovo/T470/BL/US/4.jpg</v>
      </c>
      <c r="Q44" s="27" t="str">
        <f>IF(ISBLANK(Values!$F43),"",Values!Q43)</f>
        <v>https://raw.githubusercontent.com/PatrickVibild/TellusAmazonPictures/master/pictures/Lenovo/T470/BL/US/5.jpg</v>
      </c>
      <c r="R44" s="27" t="str">
        <f>IF(ISBLANK(Values!$F43),"",Values!R43)</f>
        <v>https://raw.githubusercontent.com/PatrickVibild/TellusAmazonPictures/master/pictures/Lenovo/T470/BL/US/6.jpg</v>
      </c>
      <c r="S44" s="27" t="str">
        <f>IF(ISBLANK(Values!$F43),"",Values!S43)</f>
        <v>https://raw.githubusercontent.com/PatrickVibild/TellusAmazonPictures/master/pictures/Lenovo/T470/BL/US/7.jpg</v>
      </c>
      <c r="T44" s="27" t="str">
        <f>IF(ISBLANK(Values!$F43),"",Values!T43)</f>
        <v>https://raw.githubusercontent.com/PatrickVibild/TellusAmazonPictures/master/pictures/Lenovo/T470/BL/US/8.jpg</v>
      </c>
      <c r="U44" s="27" t="str">
        <f>IF(ISBLANK(Values!$F43),"",Values!U43)</f>
        <v>https://raw.githubusercontent.com/PatrickVibild/TellusAmazonPictures/master/pictures/Lenovo/T470/BL/US/9.jpg</v>
      </c>
      <c r="W44" s="29" t="str">
        <f>IF(ISBLANK(Values!E43),"","Child")</f>
        <v>Child</v>
      </c>
      <c r="X44" s="29" t="str">
        <f>IF(ISBLANK(Values!E43),"",Values!$B$13)</f>
        <v>Lenovo T470 parent</v>
      </c>
      <c r="Y44" s="31" t="str">
        <f>IF(ISBLANK(Values!E43),"","Size-Color")</f>
        <v>Size-Color</v>
      </c>
      <c r="Z44" s="29" t="str">
        <f>IF(ISBLANK(Values!E43),"","variation")</f>
        <v>variation</v>
      </c>
      <c r="AA44" s="1" t="str">
        <f>IF(ISBLANK(Values!E43),"",Values!$B$20)</f>
        <v>PartialUpdate</v>
      </c>
      <c r="AB44" s="1" t="str">
        <f>IF(ISBLANK(Values!E43),"",Values!$B$29)</f>
        <v>Clavier distribué par Tellus Remarketing, leader européen des claviers portables. Le clavier a été nettoyé, emballé et testé dans notre ligne de production au Danemark. Pour toute question de compatibilité, contactez-nous via le site Web d'Amazon.</v>
      </c>
      <c r="AI44" s="34" t="str">
        <f>IF(ISBLANK(Values!E43),"",IF(Values!I43,Values!$B$23,Values!$B$33))</f>
        <v>👉  DISPOSITION - {flag} {language} non rétroéclairé.</v>
      </c>
      <c r="AJ44" s="32" t="str">
        <f>IF(ISBLANK(Values!E43),"",Values!$B$24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44" s="1" t="str">
        <f>IF(ISBLANK(Values!E43),"",Values!$B$25)</f>
        <v xml:space="preserve">♻️ PRODUIT ÉCOLOGIQUE - Achetez remis à neuf, ACHETEZ VERT! Réduisez plus de 80% de dioxyde de carbone en achetant nos claviers remis à neuf, par rapport à l'achat d'un nouveau clavier! </v>
      </c>
      <c r="AL44" s="1" t="str">
        <f>IF(ISBLANK(Values!E43),"",SUBSTITUTE(SUBSTITUTE(IF(Values!$J43, Values!$B$26, Values!$B$33), "{language}", Values!$H43), "{flag}", INDEX(options!$E$1:$E$20, Values!$V43)))</f>
        <v>👉  DISPOSITION - 🇺🇸 US rétroéclairé.</v>
      </c>
      <c r="AM44" s="1" t="str">
        <f>SUBSTITUTE(IF(ISBLANK(Values!E43),"",Values!$B$27),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44" s="27" t="str">
        <f>IF(ISBLANK(Values!E43),"",Values!H43)</f>
        <v>US</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4" s="1" t="str">
        <f>IF(ISBLANK(Values!E43),"","No")</f>
        <v>No</v>
      </c>
      <c r="DA44" s="1" t="str">
        <f>IF(ISBLANK(Values!E43),"","No")</f>
        <v>No</v>
      </c>
      <c r="DO44" s="1" t="str">
        <f>IF(ISBLANK(Values!E43),"","Parts")</f>
        <v>Parts</v>
      </c>
      <c r="DP44" s="1"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DY44" t="str">
        <f>IF(ISBLANK(Values!$E43), "", "not_applicable")</f>
        <v>not_applicable</v>
      </c>
      <c r="EI44" s="1"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IF(ISBLANK(Values!E85),"",IF(Values!B101="PartialUpdate","","TellusRem"))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IF(ISBLANK(Values!E86),"",IF(Values!B102="PartialUpdate","","TellusRem"))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IF(ISBLANK(Values!E87),"",IF(Values!B103="PartialUpdate","","TellusRem"))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IF(ISBLANK(Values!E88),"",IF(Values!B104="PartialUpdate","","TellusRem"))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IF(ISBLANK(Values!E89),"",IF(Values!B105="PartialUpdate","","TellusRem"))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IF(ISBLANK(Values!E90),"",IF(Values!B106="PartialUpdate","","TellusRem"))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IF(ISBLANK(Values!E91),"",IF(Values!B107="PartialUpdate","","TellusRem"))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IF(ISBLANK(Values!E92),"",IF(Values!B108="PartialUpdate","","TellusRem"))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IF(ISBLANK(Values!E93),"",IF(Values!B109="PartialUpdate","","TellusRem"))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IF(ISBLANK(Values!E94),"",IF(Values!B110="PartialUpdate","","TellusRem"))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IF(ISBLANK(Values!E95),"",IF(Values!B111="PartialUpdate","","TellusRem"))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IF(ISBLANK(Values!E96),"",IF(Values!B112="PartialUpdate","","TellusRem"))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IF(ISBLANK(Values!E97),"",IF(Values!B113="PartialUpdate","","TellusRem"))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IF(ISBLANK(Values!E98),"",IF(Values!B114="PartialUpdate","","TellusRem"))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IF(ISBLANK(Values!E99),"",IF(Values!B115="PartialUpdate","","TellusRem"))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IF(ISBLANK(Values!E100),"",IF(Values!B116="PartialUpdate","","TellusRem"))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IF(ISBLANK(Values!E101),"",IF(Values!B117="PartialUpdate","","TellusRem"))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IF(ISBLANK(Values!E102),"",IF(Values!B118="PartialUpdate","","TellusRem"))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IF(ISBLANK(Values!E103),"",IF(Values!B119="PartialUpdate","","TellusRem"))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IF(ISBLANK(Values!E104),"",IF(Values!B120="PartialUpdate","","TellusRem"))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IF(ISBLANK(Values!E105),"",IF(Values!B121="PartialUpdate","","TellusRem"))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IF(ISBLANK(Values!E106),"",IF(Values!B122="PartialUpdate","","TellusRem"))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IF(ISBLANK(Values!E107),"",IF(Values!B123="PartialUpdate","","TellusRem"))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IF(ISBLANK(Values!E108),"",IF(Values!B124="PartialUpdate","","TellusRem"))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IF(ISBLANK(Values!E109),"",IF(Values!B125="PartialUpdate","","TellusRem"))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IF(ISBLANK(Values!E110),"",IF(Values!B126="PartialUpdate","","TellusRem"))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IF(ISBLANK(Values!E111),"",IF(Values!B127="PartialUpdate","","TellusRem"))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IF(ISBLANK(Values!E112),"",IF(Values!B128="PartialUpdate","","TellusRem"))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IF(ISBLANK(Values!E113),"",IF(Values!B129="PartialUpdate","","TellusRem"))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IF(ISBLANK(Values!E114),"",IF(Values!B130="PartialUpdate","","TellusRem"))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IF(ISBLANK(Values!E115),"",IF(Values!B131="PartialUpdate","","TellusRem"))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3" zoomScaleNormal="100" workbookViewId="0">
      <selection activeCell="E43" sqref="E43:F4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4" t="b">
        <f>TRUE()</f>
        <v>1</v>
      </c>
      <c r="J4" s="45" t="b">
        <f>FALSE()</f>
        <v>0</v>
      </c>
      <c r="K4" s="36" t="s">
        <v>727</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https://raw.githubusercontent.com/PatrickVibild/TellusAmazonPictures/master/pictures/Lenovo/T470/RG/DE/1.jpg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https://raw.githubusercontent.com/PatrickVibild/TellusAmazonPictures/master/pictures/Lenovo/T470/RG/DE/2.jpg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https://raw.githubusercontent.com/PatrickVibild/TellusAmazonPictures/master/pictures/Lenovo/T470/RG/DE/3.jpg</v>
      </c>
      <c r="P4" t="str">
        <f t="shared" ref="P4:P35" si="3">IF(ISBLANK(K4),"",IF(L4, "https://raw.githubusercontent.com/PatrickVibild/TellusAmazonPictures/master/pictures/"&amp;K4&amp;"/4.jpg", ""))</f>
        <v>https://raw.githubusercontent.com/PatrickVibild/TellusAmazonPictures/master/pictures/Lenovo/T470/RG/DE/4.jpg</v>
      </c>
      <c r="Q4" t="str">
        <f t="shared" ref="Q4:Q35" si="4">IF(ISBLANK(K4),"",IF(L4, "https://raw.githubusercontent.com/PatrickVibild/TellusAmazonPictures/master/pictures/"&amp;K4&amp;"/5.jpg", ""))</f>
        <v>https://raw.githubusercontent.com/PatrickVibild/TellusAmazonPictures/master/pictures/Lenovo/T470/RG/DE/5.jpg</v>
      </c>
      <c r="R4" t="str">
        <f t="shared" ref="R4:R35" si="5">IF(ISBLANK(K4),"",IF(L4, "https://raw.githubusercontent.com/PatrickVibild/TellusAmazonPictures/master/pictures/"&amp;K4&amp;"/6.jpg", ""))</f>
        <v>https://raw.githubusercontent.com/PatrickVibild/TellusAmazonPictures/master/pictures/Lenovo/T470/RG/DE/6.jpg</v>
      </c>
      <c r="S4" t="str">
        <f t="shared" ref="S4:S35" si="6">IF(ISBLANK(K4),"",IF(L4, "https://raw.githubusercontent.com/PatrickVibild/TellusAmazonPictures/master/pictures/"&amp;K4&amp;"/7.jpg", ""))</f>
        <v>https://raw.githubusercontent.com/PatrickVibild/TellusAmazonPictures/master/pictures/Lenovo/T470/RG/DE/7.jpg</v>
      </c>
      <c r="T4" t="str">
        <f t="shared" ref="T4:T35" si="7">IF(ISBLANK(K4),"",IF(L4, "https://raw.githubusercontent.com/PatrickVibild/TellusAmazonPictures/master/pictures/"&amp;K4&amp;"/8.jpg",""))</f>
        <v>https://raw.githubusercontent.com/PatrickVibild/TellusAmazonPictures/master/pictures/Lenovo/T470/RG/DE/8.jpg</v>
      </c>
      <c r="U4" t="str">
        <f t="shared" ref="U4:U35" si="8">IF(ISBLANK(K4),"",IF(L4, "https://raw.githubusercontent.com/PatrickVibild/TellusAmazonPictures/master/pictures/"&amp;K4&amp;"/9.jpg", ""))</f>
        <v>https://raw.githubusercontent.com/PatrickVibild/TellusAmazonPictures/master/pictures/Lenovo/T470/RG/DE/9.jpg</v>
      </c>
      <c r="V4" s="43">
        <f>MATCH(G4,options!$D$1:$D$20,0)</f>
        <v>1</v>
      </c>
    </row>
    <row r="5" spans="1:22" ht="28" x14ac:dyDescent="0.15">
      <c r="A5" s="37" t="s">
        <v>371</v>
      </c>
      <c r="B5" s="41"/>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4" t="b">
        <f>TRUE()</f>
        <v>1</v>
      </c>
      <c r="J5" s="45" t="b">
        <f>FALSE()</f>
        <v>0</v>
      </c>
      <c r="K5" s="36" t="s">
        <v>728</v>
      </c>
      <c r="L5" s="46" t="b">
        <f>TRUE()</f>
        <v>1</v>
      </c>
      <c r="M5" s="47" t="str">
        <f t="shared" si="0"/>
        <v>https://raw.githubusercontent.com/PatrickVibild/TellusAmazonPictures/master/pictures/Lenovo/T470/RG/FR/1.jpg</v>
      </c>
      <c r="N5" s="47" t="str">
        <f t="shared" si="1"/>
        <v>https://raw.githubusercontent.com/PatrickVibild/TellusAmazonPictures/master/pictures/Lenovo/T470/RG/FR/2.jpg</v>
      </c>
      <c r="O5" s="48" t="str">
        <f t="shared" si="2"/>
        <v>https://raw.githubusercontent.com/PatrickVibild/TellusAmazonPictures/master/pictures/Lenovo/T470/RG/FR/3.jpg</v>
      </c>
      <c r="P5" t="str">
        <f t="shared" si="3"/>
        <v>https://raw.githubusercontent.com/PatrickVibild/TellusAmazonPictures/master/pictures/Lenovo/T470/RG/FR/4.jpg</v>
      </c>
      <c r="Q5" t="str">
        <f t="shared" si="4"/>
        <v>https://raw.githubusercontent.com/PatrickVibild/TellusAmazonPictures/master/pictures/Lenovo/T470/RG/FR/5.jpg</v>
      </c>
      <c r="R5" t="str">
        <f t="shared" si="5"/>
        <v>https://raw.githubusercontent.com/PatrickVibild/TellusAmazonPictures/master/pictures/Lenovo/T470/RG/FR/6.jpg</v>
      </c>
      <c r="S5" t="str">
        <f t="shared" si="6"/>
        <v>https://raw.githubusercontent.com/PatrickVibild/TellusAmazonPictures/master/pictures/Lenovo/T470/RG/FR/7.jpg</v>
      </c>
      <c r="T5" t="str">
        <f t="shared" si="7"/>
        <v>https://raw.githubusercontent.com/PatrickVibild/TellusAmazonPictures/master/pictures/Lenovo/T470/RG/FR/8.jpg</v>
      </c>
      <c r="U5" t="str">
        <f t="shared" si="8"/>
        <v>https://raw.githubusercontent.com/PatrickVibild/TellusAmazonPictures/master/pictures/Lenovo/T470/RG/FR/9.jpg</v>
      </c>
      <c r="V5" s="43">
        <f>MATCH(G5,options!$D$1:$D$20,0)</f>
        <v>2</v>
      </c>
    </row>
    <row r="6" spans="1:22" ht="28" x14ac:dyDescent="0.15">
      <c r="A6" s="37" t="s">
        <v>373</v>
      </c>
      <c r="B6" s="49"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4" t="b">
        <f>TRUE()</f>
        <v>1</v>
      </c>
      <c r="J6" s="45" t="b">
        <f>FALSE()</f>
        <v>0</v>
      </c>
      <c r="K6" s="36" t="s">
        <v>729</v>
      </c>
      <c r="L6" s="46" t="b">
        <f>TRUE()</f>
        <v>1</v>
      </c>
      <c r="M6" s="47" t="str">
        <f t="shared" si="0"/>
        <v>https://raw.githubusercontent.com/PatrickVibild/TellusAmazonPictures/master/pictures/Lenovo/T470/RG/IT/1.jpg</v>
      </c>
      <c r="N6" s="47" t="str">
        <f t="shared" si="1"/>
        <v>https://raw.githubusercontent.com/PatrickVibild/TellusAmazonPictures/master/pictures/Lenovo/T470/RG/IT/2.jpg</v>
      </c>
      <c r="O6" s="48" t="str">
        <f t="shared" si="2"/>
        <v>https://raw.githubusercontent.com/PatrickVibild/TellusAmazonPictures/master/pictures/Lenovo/T470/RG/IT/3.jpg</v>
      </c>
      <c r="P6" t="str">
        <f t="shared" si="3"/>
        <v>https://raw.githubusercontent.com/PatrickVibild/TellusAmazonPictures/master/pictures/Lenovo/T470/RG/IT/4.jpg</v>
      </c>
      <c r="Q6" t="str">
        <f t="shared" si="4"/>
        <v>https://raw.githubusercontent.com/PatrickVibild/TellusAmazonPictures/master/pictures/Lenovo/T470/RG/IT/5.jpg</v>
      </c>
      <c r="R6" t="str">
        <f t="shared" si="5"/>
        <v>https://raw.githubusercontent.com/PatrickVibild/TellusAmazonPictures/master/pictures/Lenovo/T470/RG/IT/6.jpg</v>
      </c>
      <c r="S6" t="str">
        <f t="shared" si="6"/>
        <v>https://raw.githubusercontent.com/PatrickVibild/TellusAmazonPictures/master/pictures/Lenovo/T470/RG/IT/7.jpg</v>
      </c>
      <c r="T6" t="str">
        <f t="shared" si="7"/>
        <v>https://raw.githubusercontent.com/PatrickVibild/TellusAmazonPictures/master/pictures/Lenovo/T470/RG/IT/8.jpg</v>
      </c>
      <c r="U6" t="str">
        <f t="shared" si="8"/>
        <v>https://raw.githubusercontent.com/PatrickVibild/TellusAmazonPictures/master/pictures/Lenovo/T470/RG/IT/9.jpg</v>
      </c>
      <c r="V6" s="43">
        <f>MATCH(G6,options!$D$1:$D$20,0)</f>
        <v>3</v>
      </c>
    </row>
    <row r="7" spans="1:22" ht="28" x14ac:dyDescent="0.15">
      <c r="A7" s="37" t="s">
        <v>376</v>
      </c>
      <c r="B7" s="50"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4" t="b">
        <f>TRUE()</f>
        <v>1</v>
      </c>
      <c r="J7" s="45" t="b">
        <f>FALSE()</f>
        <v>0</v>
      </c>
      <c r="K7" s="36" t="s">
        <v>730</v>
      </c>
      <c r="L7" s="46" t="b">
        <f>TRUE()</f>
        <v>1</v>
      </c>
      <c r="M7" s="47" t="str">
        <f t="shared" si="0"/>
        <v>https://raw.githubusercontent.com/PatrickVibild/TellusAmazonPictures/master/pictures/Lenovo/T470/RG/ES/1.jpg</v>
      </c>
      <c r="N7" s="47" t="str">
        <f t="shared" si="1"/>
        <v>https://raw.githubusercontent.com/PatrickVibild/TellusAmazonPictures/master/pictures/Lenovo/T470/RG/ES/2.jpg</v>
      </c>
      <c r="O7" s="48" t="str">
        <f t="shared" si="2"/>
        <v>https://raw.githubusercontent.com/PatrickVibild/TellusAmazonPictures/master/pictures/Lenovo/T470/RG/ES/3.jpg</v>
      </c>
      <c r="P7" t="str">
        <f t="shared" si="3"/>
        <v>https://raw.githubusercontent.com/PatrickVibild/TellusAmazonPictures/master/pictures/Lenovo/T470/RG/ES/4.jpg</v>
      </c>
      <c r="Q7" t="str">
        <f t="shared" si="4"/>
        <v>https://raw.githubusercontent.com/PatrickVibild/TellusAmazonPictures/master/pictures/Lenovo/T470/RG/ES/5.jpg</v>
      </c>
      <c r="R7" t="str">
        <f t="shared" si="5"/>
        <v>https://raw.githubusercontent.com/PatrickVibild/TellusAmazonPictures/master/pictures/Lenovo/T470/RG/ES/6.jpg</v>
      </c>
      <c r="S7" t="str">
        <f t="shared" si="6"/>
        <v>https://raw.githubusercontent.com/PatrickVibild/TellusAmazonPictures/master/pictures/Lenovo/T470/RG/ES/7.jpg</v>
      </c>
      <c r="T7" t="str">
        <f t="shared" si="7"/>
        <v>https://raw.githubusercontent.com/PatrickVibild/TellusAmazonPictures/master/pictures/Lenovo/T470/RG/ES/8.jpg</v>
      </c>
      <c r="U7" t="str">
        <f t="shared" si="8"/>
        <v>https://raw.githubusercontent.com/PatrickVibild/TellusAmazonPictures/master/pictures/Lenovo/T470/RG/ES/9.jpg</v>
      </c>
      <c r="V7" s="43">
        <f>MATCH(G7,options!$D$1:$D$20,0)</f>
        <v>4</v>
      </c>
    </row>
    <row r="8" spans="1:22" ht="28" x14ac:dyDescent="0.15">
      <c r="A8" s="37" t="s">
        <v>378</v>
      </c>
      <c r="B8" s="50"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731</v>
      </c>
      <c r="L8" s="46" t="b">
        <f>TRUE()</f>
        <v>1</v>
      </c>
      <c r="M8" s="47" t="str">
        <f t="shared" si="0"/>
        <v>https://raw.githubusercontent.com/PatrickVibild/TellusAmazonPictures/master/pictures/Lenovo/T470/RG/UK/1.jpg</v>
      </c>
      <c r="N8" s="47" t="str">
        <f t="shared" si="1"/>
        <v>https://raw.githubusercontent.com/PatrickVibild/TellusAmazonPictures/master/pictures/Lenovo/T470/RG/UK/2.jpg</v>
      </c>
      <c r="O8" s="48" t="str">
        <f t="shared" si="2"/>
        <v>https://raw.githubusercontent.com/PatrickVibild/TellusAmazonPictures/master/pictures/Lenovo/T470/RG/UK/3.jpg</v>
      </c>
      <c r="P8" t="str">
        <f t="shared" si="3"/>
        <v>https://raw.githubusercontent.com/PatrickVibild/TellusAmazonPictures/master/pictures/Lenovo/T470/RG/UK/4.jpg</v>
      </c>
      <c r="Q8" t="str">
        <f t="shared" si="4"/>
        <v>https://raw.githubusercontent.com/PatrickVibild/TellusAmazonPictures/master/pictures/Lenovo/T470/RG/UK/5.jpg</v>
      </c>
      <c r="R8" t="str">
        <f t="shared" si="5"/>
        <v>https://raw.githubusercontent.com/PatrickVibild/TellusAmazonPictures/master/pictures/Lenovo/T470/RG/UK/6.jpg</v>
      </c>
      <c r="S8" t="str">
        <f t="shared" si="6"/>
        <v>https://raw.githubusercontent.com/PatrickVibild/TellusAmazonPictures/master/pictures/Lenovo/T470/RG/UK/7.jpg</v>
      </c>
      <c r="T8" t="str">
        <f t="shared" si="7"/>
        <v>https://raw.githubusercontent.com/PatrickVibild/TellusAmazonPictures/master/pictures/Lenovo/T470/RG/UK/8.jpg</v>
      </c>
      <c r="U8" t="str">
        <f t="shared" si="8"/>
        <v>https://raw.githubusercontent.com/PatrickVibild/TellusAmazonPictures/master/pictures/Lenovo/T470/RG/UK/9.jpg</v>
      </c>
      <c r="V8" s="43">
        <f>MATCH(G8,options!$D$1:$D$20,0)</f>
        <v>5</v>
      </c>
    </row>
    <row r="9" spans="1:22" ht="28" x14ac:dyDescent="0.15">
      <c r="A9" s="37" t="s">
        <v>380</v>
      </c>
      <c r="B9" s="50"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4" t="b">
        <f>TRUE()</f>
        <v>1</v>
      </c>
      <c r="J9" s="45" t="b">
        <f>FALSE()</f>
        <v>0</v>
      </c>
      <c r="K9" s="36" t="s">
        <v>732</v>
      </c>
      <c r="L9" s="46" t="b">
        <v>0</v>
      </c>
      <c r="M9" s="47" t="str">
        <f t="shared" si="0"/>
        <v>https://download.lenovo.com/Images/Parts/Lenovo/T470/RG/NOR/Lenovo/T470/RG/NOR_A.jpg</v>
      </c>
      <c r="N9" s="47" t="str">
        <f t="shared" si="1"/>
        <v>https://download.lenovo.com/Images/Parts/Lenovo/T470/RG/NOR/Lenovo/T470/RG/NOR_B.jpg</v>
      </c>
      <c r="O9" s="48" t="str">
        <f t="shared" si="2"/>
        <v>https://download.lenovo.com/Images/Parts/Lenovo/T470/RG/NOR/Lenovo/T470/RG/NOR_details.jpg</v>
      </c>
      <c r="P9" t="str">
        <f t="shared" si="3"/>
        <v/>
      </c>
      <c r="Q9" t="str">
        <f t="shared" si="4"/>
        <v/>
      </c>
      <c r="R9" t="str">
        <f t="shared" si="5"/>
        <v/>
      </c>
      <c r="S9" t="str">
        <f t="shared" si="6"/>
        <v/>
      </c>
      <c r="T9" t="str">
        <f t="shared" si="7"/>
        <v/>
      </c>
      <c r="U9" t="str">
        <f t="shared" si="8"/>
        <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44" t="b">
        <f>TRUE()</f>
        <v>1</v>
      </c>
      <c r="J10" s="45" t="b">
        <f>FALSE()</f>
        <v>0</v>
      </c>
      <c r="K10" s="36" t="s">
        <v>702</v>
      </c>
      <c r="L10" s="46" t="b">
        <f>FALSE()</f>
        <v>0</v>
      </c>
      <c r="M10" s="47" t="str">
        <f t="shared" si="0"/>
        <v>https://download.lenovo.com/Images/Parts/01EN934/01EN934_A.jpg</v>
      </c>
      <c r="N10" s="47" t="str">
        <f t="shared" si="1"/>
        <v>https://download.lenovo.com/Images/Parts/01EN934/01EN934_B.jpg</v>
      </c>
      <c r="O10" s="48" t="str">
        <f t="shared" si="2"/>
        <v>https://download.lenovo.com/Images/Parts/01EN934/01EN934_details.jpg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Bulgare</v>
      </c>
      <c r="I11" s="44" t="b">
        <f>TRUE()</f>
        <v>1</v>
      </c>
      <c r="J11" s="45" t="b">
        <f>FALSE()</f>
        <v>0</v>
      </c>
      <c r="K11" s="36" t="s">
        <v>703</v>
      </c>
      <c r="L11" s="46" t="b">
        <f>FALSE()</f>
        <v>0</v>
      </c>
      <c r="M11" s="47" t="str">
        <f t="shared" si="0"/>
        <v>https://download.lenovo.com/Images/Parts/01EN935/01EN935_A.jpg</v>
      </c>
      <c r="N11" s="47" t="str">
        <f t="shared" si="1"/>
        <v>https://download.lenovo.com/Images/Parts/01EN935/01EN935_B.jpg</v>
      </c>
      <c r="O11" s="48" t="str">
        <f t="shared" si="2"/>
        <v>https://download.lenovo.com/Images/Parts/01EN935/01EN935_details.jpg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Tchèque</v>
      </c>
      <c r="I12" s="44" t="b">
        <f>TRUE()</f>
        <v>1</v>
      </c>
      <c r="J12" s="45" t="b">
        <f>FALSE()</f>
        <v>0</v>
      </c>
      <c r="K12" s="36" t="s">
        <v>704</v>
      </c>
      <c r="L12" s="46" t="b">
        <f>FALSE()</f>
        <v>0</v>
      </c>
      <c r="M12" s="47" t="str">
        <f t="shared" si="0"/>
        <v>https://download.lenovo.com/Images/Parts/01ER508/01ER508_A.jpg</v>
      </c>
      <c r="N12" s="47" t="str">
        <f t="shared" si="1"/>
        <v>https://download.lenovo.com/Images/Parts/01ER508/01ER508_B.jpg</v>
      </c>
      <c r="O12" s="48" t="str">
        <f t="shared" si="2"/>
        <v>https://download.lenovo.com/Images/Parts/01ER508/01ER508_details.jpg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36" t="s">
        <v>677</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Danois</v>
      </c>
      <c r="I13" s="44" t="b">
        <f>TRUE()</f>
        <v>1</v>
      </c>
      <c r="J13" s="45" t="b">
        <f>FALSE()</f>
        <v>0</v>
      </c>
      <c r="K13" s="36" t="s">
        <v>705</v>
      </c>
      <c r="L13" s="46" t="b">
        <f>FALSE()</f>
        <v>0</v>
      </c>
      <c r="M13" s="47" t="str">
        <f t="shared" si="0"/>
        <v>https://download.lenovo.com/Images/Parts/01ER509/01ER509_A.jpg</v>
      </c>
      <c r="N13" s="47" t="str">
        <f t="shared" si="1"/>
        <v>https://download.lenovo.com/Images/Parts/01ER509/01ER509_B.jpg</v>
      </c>
      <c r="O13" s="48" t="str">
        <f t="shared" si="2"/>
        <v>https://download.lenovo.com/Images/Parts/01ER509/01ER509_details.jpg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36">
        <v>5714401470991</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44" t="b">
        <f>TRUE()</f>
        <v>1</v>
      </c>
      <c r="J14" s="45" t="b">
        <f>FALSE()</f>
        <v>0</v>
      </c>
      <c r="K14" s="36" t="s">
        <v>706</v>
      </c>
      <c r="L14" s="46" t="b">
        <f>FALSE()</f>
        <v>0</v>
      </c>
      <c r="M14" s="47" t="str">
        <f t="shared" si="0"/>
        <v>https://download.lenovo.com/Images/Parts/01EN943/01EN943_A.jpg</v>
      </c>
      <c r="N14" s="47" t="str">
        <f t="shared" si="1"/>
        <v>https://download.lenovo.com/Images/Parts/01EN943/01EN943_B.jpg</v>
      </c>
      <c r="O14" s="48" t="str">
        <f t="shared" si="2"/>
        <v>https://download.lenovo.com/Images/Parts/01EN943/01EN943_details.jpg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44" t="b">
        <f>TRUE()</f>
        <v>1</v>
      </c>
      <c r="J15" s="45" t="b">
        <f>FALSE()</f>
        <v>0</v>
      </c>
      <c r="K15" s="36" t="s">
        <v>707</v>
      </c>
      <c r="L15" s="46" t="b">
        <f>FALSE()</f>
        <v>0</v>
      </c>
      <c r="M15" s="47" t="str">
        <f t="shared" si="0"/>
        <v>https://download.lenovo.com/Images/Parts/01EN947/01EN947_A.jpg</v>
      </c>
      <c r="N15" s="47" t="str">
        <f t="shared" si="1"/>
        <v>https://download.lenovo.com/Images/Parts/01EN947/01EN947_B.jpg</v>
      </c>
      <c r="O15" s="48" t="str">
        <f t="shared" si="2"/>
        <v>https://download.lenovo.com/Images/Parts/01EN947/01EN947_details.jpg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44" t="b">
        <f>TRUE()</f>
        <v>1</v>
      </c>
      <c r="J16" s="45" t="b">
        <f>FALSE()</f>
        <v>0</v>
      </c>
      <c r="K16" s="36" t="s">
        <v>708</v>
      </c>
      <c r="L16" s="46" t="b">
        <f>FALSE()</f>
        <v>0</v>
      </c>
      <c r="M16" s="47" t="str">
        <f t="shared" si="0"/>
        <v>https://download.lenovo.com/Images/Parts/01ER520/01ER520_A.jpg</v>
      </c>
      <c r="N16" s="47" t="str">
        <f t="shared" si="1"/>
        <v>https://download.lenovo.com/Images/Parts/01ER520/01ER520_B.jpg</v>
      </c>
      <c r="O16" s="48" t="str">
        <f t="shared" si="2"/>
        <v>https://download.lenovo.com/Images/Parts/01ER520/01ER520_details.jpg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44" t="b">
        <f>TRUE()</f>
        <v>1</v>
      </c>
      <c r="J17" s="45" t="b">
        <f>FALSE()</f>
        <v>0</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44" t="b">
        <f>TRUE()</f>
        <v>1</v>
      </c>
      <c r="J18" s="45" t="b">
        <f>FALSE()</f>
        <v>0</v>
      </c>
      <c r="K18" s="36" t="s">
        <v>709</v>
      </c>
      <c r="L18" s="46" t="b">
        <f>FALSE()</f>
        <v>0</v>
      </c>
      <c r="M18" s="47" t="str">
        <f t="shared" si="0"/>
        <v>https://download.lenovo.com/Images/Parts/01EN950/01EN950_A.jpg</v>
      </c>
      <c r="N18" s="47" t="str">
        <f t="shared" si="1"/>
        <v>https://download.lenovo.com/Images/Parts/01EN950/01EN950_B.jpg</v>
      </c>
      <c r="O18" s="48" t="str">
        <f t="shared" si="2"/>
        <v>https://download.lenovo.com/Images/Parts/01EN950/01EN950_details.jpg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44" t="b">
        <f>TRUE()</f>
        <v>1</v>
      </c>
      <c r="J19" s="45" t="b">
        <f>FALSE()</f>
        <v>0</v>
      </c>
      <c r="K19" s="36" t="s">
        <v>710</v>
      </c>
      <c r="L19" s="46" t="b">
        <f>FALSE()</f>
        <v>0</v>
      </c>
      <c r="M19" s="47" t="str">
        <f t="shared" si="0"/>
        <v>https://download.lenovo.com/Images/Parts/01EN954/01EN954_A.jpg</v>
      </c>
      <c r="N19" s="47" t="str">
        <f t="shared" si="1"/>
        <v>https://download.lenovo.com/Images/Parts/01EN954/01EN954_B.jpg</v>
      </c>
      <c r="O19" s="48" t="str">
        <f t="shared" si="2"/>
        <v>https://download.lenovo.com/Images/Parts/01EN954/01EN954_details.jpg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44" t="b">
        <f>TRUE()</f>
        <v>1</v>
      </c>
      <c r="J20" s="45" t="b">
        <f>FALSE()</f>
        <v>0</v>
      </c>
      <c r="K20" s="36" t="s">
        <v>711</v>
      </c>
      <c r="L20" s="46" t="b">
        <f>FALSE()</f>
        <v>0</v>
      </c>
      <c r="M20" s="47" t="str">
        <f t="shared" si="0"/>
        <v>https://download.lenovo.com/Images/Parts/01EN955/01EN955_A.jpg</v>
      </c>
      <c r="N20" s="47" t="str">
        <f t="shared" si="1"/>
        <v>https://download.lenovo.com/Images/Parts/01EN955/01EN955_B.jpg</v>
      </c>
      <c r="O20" s="48" t="str">
        <f t="shared" si="2"/>
        <v>https://download.lenovo.com/Images/Parts/01EN955/01EN955_details.jpg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733</v>
      </c>
      <c r="L21" s="46" t="b">
        <f>TRUE()</f>
        <v>1</v>
      </c>
      <c r="M21" s="47" t="str">
        <f t="shared" si="0"/>
        <v>https://raw.githubusercontent.com/PatrickVibild/TellusAmazonPictures/master/pictures/Lenovo/T470/RG/USI/1.jpg</v>
      </c>
      <c r="N21" s="47" t="str">
        <f t="shared" si="1"/>
        <v>https://raw.githubusercontent.com/PatrickVibild/TellusAmazonPictures/master/pictures/Lenovo/T470/RG/USI/2.jpg</v>
      </c>
      <c r="O21" s="48" t="str">
        <f t="shared" si="2"/>
        <v>https://raw.githubusercontent.com/PatrickVibild/TellusAmazonPictures/master/pictures/Lenovo/T470/RG/USI/3.jpg</v>
      </c>
      <c r="P21" t="str">
        <f t="shared" si="3"/>
        <v>https://raw.githubusercontent.com/PatrickVibild/TellusAmazonPictures/master/pictures/Lenovo/T470/RG/USI/4.jpg</v>
      </c>
      <c r="Q21" t="str">
        <f t="shared" si="4"/>
        <v>https://raw.githubusercontent.com/PatrickVibild/TellusAmazonPictures/master/pictures/Lenovo/T470/RG/USI/5.jpg</v>
      </c>
      <c r="R21" t="str">
        <f t="shared" si="5"/>
        <v>https://raw.githubusercontent.com/PatrickVibild/TellusAmazonPictures/master/pictures/Lenovo/T470/RG/USI/6.jpg</v>
      </c>
      <c r="S21" t="str">
        <f t="shared" si="6"/>
        <v>https://raw.githubusercontent.com/PatrickVibild/TellusAmazonPictures/master/pictures/Lenovo/T470/RG/USI/7.jpg</v>
      </c>
      <c r="T21" t="str">
        <f t="shared" si="7"/>
        <v>https://raw.githubusercontent.com/PatrickVibild/TellusAmazonPictures/master/pictures/Lenovo/T470/RG/USI/8.jpg</v>
      </c>
      <c r="U21" t="str">
        <f t="shared" si="8"/>
        <v>https://raw.githubusercontent.com/PatrickVibild/TellusAmazonPictures/master/pictures/Lenovo/T470/RG/USI/9.jpg</v>
      </c>
      <c r="V21" s="43">
        <f>MATCH(G21,options!$D$1:$D$20,0)</f>
        <v>16</v>
      </c>
    </row>
    <row r="22" spans="1:22" ht="14"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44" t="b">
        <f>TRUE()</f>
        <v>1</v>
      </c>
      <c r="J22" s="45" t="b">
        <f>FALSE()</f>
        <v>0</v>
      </c>
      <c r="K22" s="36" t="s">
        <v>713</v>
      </c>
      <c r="L22" s="46" t="b">
        <f>FALSE()</f>
        <v>0</v>
      </c>
      <c r="M22" s="47" t="str">
        <f t="shared" si="0"/>
        <v>https://download.lenovo.com/Images/Parts/01ER523/01ER523_A.jpg</v>
      </c>
      <c r="N22" s="47" t="str">
        <f t="shared" si="1"/>
        <v>https://download.lenovo.com/Images/Parts/01ER523/01ER523_B.jpg</v>
      </c>
      <c r="O22" s="48" t="str">
        <f t="shared" si="2"/>
        <v>https://download.lenovo.com/Images/Parts/01ER523/01ER523_details.jpg</v>
      </c>
      <c r="P22" t="str">
        <f t="shared" si="3"/>
        <v/>
      </c>
      <c r="Q22" t="str">
        <f t="shared" si="4"/>
        <v/>
      </c>
      <c r="R22" t="str">
        <f t="shared" si="5"/>
        <v/>
      </c>
      <c r="S22" t="str">
        <f t="shared" si="6"/>
        <v/>
      </c>
      <c r="T22" t="str">
        <f t="shared" si="7"/>
        <v/>
      </c>
      <c r="U22" t="str">
        <f t="shared" si="8"/>
        <v/>
      </c>
      <c r="V22" s="43">
        <f>MATCH(G22,options!$D$1:$D$20,0)</f>
        <v>17</v>
      </c>
    </row>
    <row r="23" spans="1:22" ht="56"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2"/>
      <c r="D23" s="42"/>
      <c r="E23" s="36"/>
      <c r="F23" s="60"/>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734</v>
      </c>
      <c r="L23" s="46" t="b">
        <f>TRUE()</f>
        <v>1</v>
      </c>
      <c r="M23" s="47" t="str">
        <f t="shared" si="0"/>
        <v>https://raw.githubusercontent.com/PatrickVibild/TellusAmazonPictures/master/pictures/Lenovo/T470/RG/US/1.jpg</v>
      </c>
      <c r="N23" s="47" t="str">
        <f t="shared" si="1"/>
        <v>https://raw.githubusercontent.com/PatrickVibild/TellusAmazonPictures/master/pictures/Lenovo/T470/RG/US/2.jpg</v>
      </c>
      <c r="O23" s="48" t="str">
        <f t="shared" si="2"/>
        <v>https://raw.githubusercontent.com/PatrickVibild/TellusAmazonPictures/master/pictures/Lenovo/T470/RG/US/3.jpg</v>
      </c>
      <c r="P23" t="str">
        <f t="shared" si="3"/>
        <v>https://raw.githubusercontent.com/PatrickVibild/TellusAmazonPictures/master/pictures/Lenovo/T470/RG/US/4.jpg</v>
      </c>
      <c r="Q23" t="str">
        <f t="shared" si="4"/>
        <v>https://raw.githubusercontent.com/PatrickVibild/TellusAmazonPictures/master/pictures/Lenovo/T470/RG/US/5.jpg</v>
      </c>
      <c r="R23" t="str">
        <f t="shared" si="5"/>
        <v>https://raw.githubusercontent.com/PatrickVibild/TellusAmazonPictures/master/pictures/Lenovo/T470/RG/US/6.jpg</v>
      </c>
      <c r="S23" t="str">
        <f t="shared" si="6"/>
        <v>https://raw.githubusercontent.com/PatrickVibild/TellusAmazonPictures/master/pictures/Lenovo/T470/RG/US/7.jpg</v>
      </c>
      <c r="T23" t="str">
        <f t="shared" si="7"/>
        <v>https://raw.githubusercontent.com/PatrickVibild/TellusAmazonPictures/master/pictures/Lenovo/T470/RG/US/8.jpg</v>
      </c>
      <c r="U23" t="str">
        <f t="shared" si="8"/>
        <v>https://raw.githubusercontent.com/PatrickVibild/TellusAmazonPictures/master/pictures/Lenovo/T470/RG/US/9.jpg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2" t="b">
        <f>FALSE()</f>
        <v>0</v>
      </c>
      <c r="D24" s="42" t="b">
        <f>TRUE()</f>
        <v>1</v>
      </c>
      <c r="E24" s="36">
        <v>5714401470212</v>
      </c>
      <c r="F24" s="36" t="s">
        <v>678</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44"/>
      <c r="J24" s="45" t="b">
        <f>TRUE()</f>
        <v>1</v>
      </c>
      <c r="K24" s="36" t="s">
        <v>697</v>
      </c>
      <c r="L24" s="46" t="b">
        <f>TRUE()</f>
        <v>1</v>
      </c>
      <c r="M24" s="47" t="str">
        <f t="shared" si="0"/>
        <v>https://raw.githubusercontent.com/PatrickVibild/TellusAmazonPictures/master/pictures/Lenovo/T470/BL/DE/1.jpg</v>
      </c>
      <c r="N24" s="47" t="str">
        <f t="shared" si="1"/>
        <v>https://raw.githubusercontent.com/PatrickVibild/TellusAmazonPictures/master/pictures/Lenovo/T470/BL/DE/2.jpg</v>
      </c>
      <c r="O24" s="48" t="str">
        <f t="shared" si="2"/>
        <v>https://raw.githubusercontent.com/PatrickVibild/TellusAmazonPictures/master/pictures/Lenovo/T470/BL/DE/3.jpg</v>
      </c>
      <c r="P24" t="str">
        <f t="shared" si="3"/>
        <v>https://raw.githubusercontent.com/PatrickVibild/TellusAmazonPictures/master/pictures/Lenovo/T470/BL/DE/4.jpg</v>
      </c>
      <c r="Q24" t="str">
        <f t="shared" si="4"/>
        <v>https://raw.githubusercontent.com/PatrickVibild/TellusAmazonPictures/master/pictures/Lenovo/T470/BL/DE/5.jpg</v>
      </c>
      <c r="R24" t="str">
        <f t="shared" si="5"/>
        <v>https://raw.githubusercontent.com/PatrickVibild/TellusAmazonPictures/master/pictures/Lenovo/T470/BL/DE/6.jpg</v>
      </c>
      <c r="S24" t="str">
        <f t="shared" si="6"/>
        <v>https://raw.githubusercontent.com/PatrickVibild/TellusAmazonPictures/master/pictures/Lenovo/T470/BL/DE/7.jpg</v>
      </c>
      <c r="T24" t="str">
        <f t="shared" si="7"/>
        <v>https://raw.githubusercontent.com/PatrickVibild/TellusAmazonPictures/master/pictures/Lenovo/T470/BL/DE/8.jpg</v>
      </c>
      <c r="U24" t="str">
        <f t="shared" si="8"/>
        <v>https://raw.githubusercontent.com/PatrickVibild/TellusAmazonPictures/master/pictures/Lenovo/T470/BL/DE/9.jpg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2" t="b">
        <f>FALSE()</f>
        <v>0</v>
      </c>
      <c r="D25" s="42" t="b">
        <f>TRUE()</f>
        <v>1</v>
      </c>
      <c r="E25" s="36">
        <v>5714401470229</v>
      </c>
      <c r="F25" s="36" t="s">
        <v>679</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44"/>
      <c r="J25" s="45" t="b">
        <f>TRUE()</f>
        <v>1</v>
      </c>
      <c r="K25" s="36" t="s">
        <v>698</v>
      </c>
      <c r="L25" s="46" t="b">
        <f>TRUE()</f>
        <v>1</v>
      </c>
      <c r="M25" s="47" t="str">
        <f t="shared" si="0"/>
        <v>https://raw.githubusercontent.com/PatrickVibild/TellusAmazonPictures/master/pictures/Lenovo/T470/BL/FR/1.jpg</v>
      </c>
      <c r="N25" s="47" t="str">
        <f t="shared" si="1"/>
        <v>https://raw.githubusercontent.com/PatrickVibild/TellusAmazonPictures/master/pictures/Lenovo/T470/BL/FR/2.jpg</v>
      </c>
      <c r="O25" s="48" t="str">
        <f t="shared" si="2"/>
        <v>https://raw.githubusercontent.com/PatrickVibild/TellusAmazonPictures/master/pictures/Lenovo/T470/BL/FR/3.jpg</v>
      </c>
      <c r="P25" t="str">
        <f t="shared" si="3"/>
        <v>https://raw.githubusercontent.com/PatrickVibild/TellusAmazonPictures/master/pictures/Lenovo/T470/BL/FR/4.jpg</v>
      </c>
      <c r="Q25" t="str">
        <f t="shared" si="4"/>
        <v>https://raw.githubusercontent.com/PatrickVibild/TellusAmazonPictures/master/pictures/Lenovo/T470/BL/FR/5.jpg</v>
      </c>
      <c r="R25" t="str">
        <f t="shared" si="5"/>
        <v>https://raw.githubusercontent.com/PatrickVibild/TellusAmazonPictures/master/pictures/Lenovo/T470/BL/FR/6.jpg</v>
      </c>
      <c r="S25" t="str">
        <f t="shared" si="6"/>
        <v>https://raw.githubusercontent.com/PatrickVibild/TellusAmazonPictures/master/pictures/Lenovo/T470/BL/FR/7.jpg</v>
      </c>
      <c r="T25" t="str">
        <f t="shared" si="7"/>
        <v>https://raw.githubusercontent.com/PatrickVibild/TellusAmazonPictures/master/pictures/Lenovo/T470/BL/FR/8.jpg</v>
      </c>
      <c r="U25" t="str">
        <f t="shared" si="8"/>
        <v>https://raw.githubusercontent.com/PatrickVibild/TellusAmazonPictures/master/pictures/Lenovo/T470/BL/FR/9.jpg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2" t="b">
        <f>FALSE()</f>
        <v>0</v>
      </c>
      <c r="D26" s="42" t="b">
        <f>TRUE()</f>
        <v>1</v>
      </c>
      <c r="E26" s="36">
        <v>5714401470038</v>
      </c>
      <c r="F26" s="36" t="s">
        <v>680</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44"/>
      <c r="J26" s="45" t="b">
        <f>TRUE()</f>
        <v>1</v>
      </c>
      <c r="K26" s="36" t="s">
        <v>699</v>
      </c>
      <c r="L26" s="46" t="b">
        <f>TRUE()</f>
        <v>1</v>
      </c>
      <c r="M26" s="47" t="str">
        <f t="shared" si="0"/>
        <v>https://raw.githubusercontent.com/PatrickVibild/TellusAmazonPictures/master/pictures/Lenovo/T470/BL/IT/1.jpg</v>
      </c>
      <c r="N26" s="47" t="str">
        <f t="shared" si="1"/>
        <v>https://raw.githubusercontent.com/PatrickVibild/TellusAmazonPictures/master/pictures/Lenovo/T470/BL/IT/2.jpg</v>
      </c>
      <c r="O26" s="48" t="str">
        <f t="shared" si="2"/>
        <v>https://raw.githubusercontent.com/PatrickVibild/TellusAmazonPictures/master/pictures/Lenovo/T470/BL/IT/3.jpg</v>
      </c>
      <c r="P26" t="str">
        <f t="shared" si="3"/>
        <v>https://raw.githubusercontent.com/PatrickVibild/TellusAmazonPictures/master/pictures/Lenovo/T470/BL/IT/4.jpg</v>
      </c>
      <c r="Q26" t="str">
        <f t="shared" si="4"/>
        <v>https://raw.githubusercontent.com/PatrickVibild/TellusAmazonPictures/master/pictures/Lenovo/T470/BL/IT/5.jpg</v>
      </c>
      <c r="R26" t="str">
        <f t="shared" si="5"/>
        <v>https://raw.githubusercontent.com/PatrickVibild/TellusAmazonPictures/master/pictures/Lenovo/T470/BL/IT/6.jpg</v>
      </c>
      <c r="S26" t="str">
        <f t="shared" si="6"/>
        <v>https://raw.githubusercontent.com/PatrickVibild/TellusAmazonPictures/master/pictures/Lenovo/T470/BL/IT/7.jpg</v>
      </c>
      <c r="T26" t="str">
        <f t="shared" si="7"/>
        <v>https://raw.githubusercontent.com/PatrickVibild/TellusAmazonPictures/master/pictures/Lenovo/T470/BL/IT/8.jpg</v>
      </c>
      <c r="U26" t="str">
        <f t="shared" si="8"/>
        <v>https://raw.githubusercontent.com/PatrickVibild/TellusAmazonPictures/master/pictures/Lenovo/T470/BL/IT/9.jpg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Lenovo {model}. Veuillez vérifier attentivement l'image et la description avant d'acheter un clavier. Cela garantit que vous obtenez le bon clavier d'ordinateur portable pour votre ordinateur. Installation super facile. </v>
      </c>
      <c r="C27" s="42" t="b">
        <f>FALSE()</f>
        <v>0</v>
      </c>
      <c r="D27" s="42" t="b">
        <f>TRUE()</f>
        <v>1</v>
      </c>
      <c r="E27" s="36">
        <v>5714401470045</v>
      </c>
      <c r="F27" s="36" t="s">
        <v>681</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44"/>
      <c r="J27" s="45" t="b">
        <f>TRUE()</f>
        <v>1</v>
      </c>
      <c r="K27" s="36" t="s">
        <v>700</v>
      </c>
      <c r="L27" s="46" t="b">
        <f>TRUE()</f>
        <v>1</v>
      </c>
      <c r="M27" s="47" t="str">
        <f t="shared" si="0"/>
        <v>https://raw.githubusercontent.com/PatrickVibild/TellusAmazonPictures/master/pictures/Lenovo/T470/BL/ES/1.jpg</v>
      </c>
      <c r="N27" s="47" t="str">
        <f t="shared" si="1"/>
        <v>https://raw.githubusercontent.com/PatrickVibild/TellusAmazonPictures/master/pictures/Lenovo/T470/BL/ES/2.jpg</v>
      </c>
      <c r="O27" s="48" t="str">
        <f t="shared" si="2"/>
        <v>https://raw.githubusercontent.com/PatrickVibild/TellusAmazonPictures/master/pictures/Lenovo/T470/BL/ES/3.jpg</v>
      </c>
      <c r="P27" t="str">
        <f t="shared" si="3"/>
        <v>https://raw.githubusercontent.com/PatrickVibild/TellusAmazonPictures/master/pictures/Lenovo/T470/BL/ES/4.jpg</v>
      </c>
      <c r="Q27" t="str">
        <f t="shared" si="4"/>
        <v>https://raw.githubusercontent.com/PatrickVibild/TellusAmazonPictures/master/pictures/Lenovo/T470/BL/ES/5.jpg</v>
      </c>
      <c r="R27" t="str">
        <f t="shared" si="5"/>
        <v>https://raw.githubusercontent.com/PatrickVibild/TellusAmazonPictures/master/pictures/Lenovo/T470/BL/ES/6.jpg</v>
      </c>
      <c r="S27" t="str">
        <f t="shared" si="6"/>
        <v>https://raw.githubusercontent.com/PatrickVibild/TellusAmazonPictures/master/pictures/Lenovo/T470/BL/ES/7.jpg</v>
      </c>
      <c r="T27" t="str">
        <f t="shared" si="7"/>
        <v>https://raw.githubusercontent.com/PatrickVibild/TellusAmazonPictures/master/pictures/Lenovo/T470/BL/ES/8.jpg</v>
      </c>
      <c r="U27" t="str">
        <f t="shared" si="8"/>
        <v>https://raw.githubusercontent.com/PatrickVibild/TellusAmazonPictures/master/pictures/Lenovo/T470/BL/ES/9.jpg</v>
      </c>
      <c r="V27" s="43">
        <f>MATCH(G27,options!$D$1:$D$20,0)</f>
        <v>4</v>
      </c>
    </row>
    <row r="28" spans="1:22" ht="28" x14ac:dyDescent="0.15">
      <c r="B28" s="54"/>
      <c r="C28" s="42" t="b">
        <f>FALSE()</f>
        <v>0</v>
      </c>
      <c r="D28" s="42" t="b">
        <f>TRUE()</f>
        <v>1</v>
      </c>
      <c r="E28" s="36">
        <v>5714401470052</v>
      </c>
      <c r="F28" s="36" t="s">
        <v>682</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f>TRUE()</f>
        <v>1</v>
      </c>
      <c r="K28" s="36" t="s">
        <v>701</v>
      </c>
      <c r="L28" s="46" t="b">
        <f>TRUE()</f>
        <v>1</v>
      </c>
      <c r="M28" s="47" t="str">
        <f t="shared" si="0"/>
        <v>https://raw.githubusercontent.com/PatrickVibild/TellusAmazonPictures/master/pictures/Lenovo/T470/BL/UK/1.jpg</v>
      </c>
      <c r="N28" s="47" t="str">
        <f t="shared" si="1"/>
        <v>https://raw.githubusercontent.com/PatrickVibild/TellusAmazonPictures/master/pictures/Lenovo/T470/BL/UK/2.jpg</v>
      </c>
      <c r="O28" s="48" t="str">
        <f t="shared" si="2"/>
        <v>https://raw.githubusercontent.com/PatrickVibild/TellusAmazonPictures/master/pictures/Lenovo/T470/BL/UK/3.jpg</v>
      </c>
      <c r="P28" t="str">
        <f t="shared" si="3"/>
        <v>https://raw.githubusercontent.com/PatrickVibild/TellusAmazonPictures/master/pictures/Lenovo/T470/BL/UK/4.jpg</v>
      </c>
      <c r="Q28" t="str">
        <f t="shared" si="4"/>
        <v>https://raw.githubusercontent.com/PatrickVibild/TellusAmazonPictures/master/pictures/Lenovo/T470/BL/UK/5.jpg</v>
      </c>
      <c r="R28" t="str">
        <f t="shared" si="5"/>
        <v>https://raw.githubusercontent.com/PatrickVibild/TellusAmazonPictures/master/pictures/Lenovo/T470/BL/UK/6.jpg</v>
      </c>
      <c r="S28" t="str">
        <f t="shared" si="6"/>
        <v>https://raw.githubusercontent.com/PatrickVibild/TellusAmazonPictures/master/pictures/Lenovo/T470/BL/UK/7.jpg</v>
      </c>
      <c r="T28" t="str">
        <f t="shared" si="7"/>
        <v>https://raw.githubusercontent.com/PatrickVibild/TellusAmazonPictures/master/pictures/Lenovo/T470/BL/UK/8.jpg</v>
      </c>
      <c r="U28" t="str">
        <f t="shared" si="8"/>
        <v>https://raw.githubusercontent.com/PatrickVibild/TellusAmazonPictures/master/pictures/Lenovo/T470/BL/UK/9.jpg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2" t="b">
        <f>FALSE()</f>
        <v>0</v>
      </c>
      <c r="D29" s="42" t="b">
        <f>FALSE()</f>
        <v>0</v>
      </c>
      <c r="E29" s="36">
        <v>5714401470069</v>
      </c>
      <c r="F29" s="36" t="s">
        <v>683</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44"/>
      <c r="J29" s="45" t="b">
        <f>TRUE()</f>
        <v>1</v>
      </c>
      <c r="K29" s="36" t="s">
        <v>726</v>
      </c>
      <c r="L29" s="46" t="b">
        <f>FALSE()</f>
        <v>0</v>
      </c>
      <c r="M29" s="47" t="str">
        <f t="shared" si="0"/>
        <v>https://download.lenovo.com/Images/Parts/Lenovo/T470/BL/NOR/Lenovo/T470/BL/NOR_A.jpg</v>
      </c>
      <c r="N29" s="47" t="str">
        <f t="shared" si="1"/>
        <v>https://download.lenovo.com/Images/Parts/Lenovo/T470/BL/NOR/Lenovo/T470/BL/NOR_B.jpg</v>
      </c>
      <c r="O29" s="48" t="str">
        <f t="shared" si="2"/>
        <v>https://download.lenovo.com/Images/Parts/Lenovo/T470/BL/NOR/Lenovo/T470/BL/NOR_details.jpg</v>
      </c>
      <c r="P29" t="str">
        <f t="shared" si="3"/>
        <v/>
      </c>
      <c r="Q29" t="str">
        <f t="shared" si="4"/>
        <v/>
      </c>
      <c r="R29" t="str">
        <f t="shared" si="5"/>
        <v/>
      </c>
      <c r="S29" t="str">
        <f t="shared" si="6"/>
        <v/>
      </c>
      <c r="T29" t="str">
        <f t="shared" si="7"/>
        <v/>
      </c>
      <c r="U29" t="str">
        <f t="shared" si="8"/>
        <v/>
      </c>
      <c r="V29" s="43">
        <f>MATCH(G29,options!$D$1:$D$20,0)</f>
        <v>6</v>
      </c>
    </row>
    <row r="30" spans="1:22" ht="14" x14ac:dyDescent="0.15">
      <c r="B30" s="54"/>
      <c r="C30" s="42" t="b">
        <f>FALSE()</f>
        <v>0</v>
      </c>
      <c r="D30" s="42" t="b">
        <f>FALSE()</f>
        <v>0</v>
      </c>
      <c r="E30" s="36">
        <v>5714401470076</v>
      </c>
      <c r="F30" s="36" t="s">
        <v>684</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44"/>
      <c r="J30" s="45" t="b">
        <f>TRUE()</f>
        <v>1</v>
      </c>
      <c r="K30" s="36" t="s">
        <v>715</v>
      </c>
      <c r="L30" s="46" t="b">
        <f>FALSE()</f>
        <v>0</v>
      </c>
      <c r="M30" s="47" t="str">
        <f t="shared" si="0"/>
        <v>https://download.lenovo.com/Images/Parts/01ER547/01ER547_A.jpg</v>
      </c>
      <c r="N30" s="47" t="str">
        <f t="shared" si="1"/>
        <v>https://download.lenovo.com/Images/Parts/01ER547/01ER547_B.jpg</v>
      </c>
      <c r="O30" s="48" t="str">
        <f t="shared" si="2"/>
        <v>https://download.lenovo.com/Images/Parts/01ER547/01ER547_details.jpg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2" t="b">
        <f>FALSE()</f>
        <v>0</v>
      </c>
      <c r="D31" s="42" t="b">
        <f>FALSE()</f>
        <v>0</v>
      </c>
      <c r="E31" s="36">
        <v>5714401470083</v>
      </c>
      <c r="F31" s="36" t="s">
        <v>685</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44"/>
      <c r="J31" s="45" t="b">
        <f>TRUE()</f>
        <v>1</v>
      </c>
      <c r="K31" s="36" t="s">
        <v>716</v>
      </c>
      <c r="L31" s="46" t="b">
        <f>FALSE()</f>
        <v>0</v>
      </c>
      <c r="M31" s="47" t="str">
        <f t="shared" si="0"/>
        <v>https://download.lenovo.com/Images/Parts/01ER548/01ER548_A.jpg</v>
      </c>
      <c r="N31" s="47" t="str">
        <f t="shared" si="1"/>
        <v>https://download.lenovo.com/Images/Parts/01ER548/01ER548_B.jpg</v>
      </c>
      <c r="O31" s="48" t="str">
        <f t="shared" si="2"/>
        <v>https://download.lenovo.com/Images/Parts/01ER548/01ER548_details.jpg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5714401470090</v>
      </c>
      <c r="F32" s="36" t="s">
        <v>686</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44"/>
      <c r="J32" s="45" t="b">
        <f>TRUE()</f>
        <v>1</v>
      </c>
      <c r="K32" s="36" t="s">
        <v>717</v>
      </c>
      <c r="L32" s="46" t="b">
        <f>FALSE()</f>
        <v>0</v>
      </c>
      <c r="M32" s="47" t="str">
        <f t="shared" si="0"/>
        <v>https://download.lenovo.com/Images/Parts/01ER549/01ER549_A.jpg</v>
      </c>
      <c r="N32" s="47" t="str">
        <f t="shared" si="1"/>
        <v>https://download.lenovo.com/Images/Parts/01ER549/01ER549_B.jpg</v>
      </c>
      <c r="O32" s="48" t="str">
        <f t="shared" si="2"/>
        <v>https://download.lenovo.com/Images/Parts/01ER549/01ER549_details.jpg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2" t="b">
        <f>FALSE()</f>
        <v>0</v>
      </c>
      <c r="D33" s="42" t="b">
        <f>FALSE()</f>
        <v>0</v>
      </c>
      <c r="E33" s="36">
        <v>5714401470106</v>
      </c>
      <c r="F33" s="36" t="s">
        <v>687</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44"/>
      <c r="J33" s="45" t="b">
        <f>TRUE()</f>
        <v>1</v>
      </c>
      <c r="K33" s="36" t="s">
        <v>718</v>
      </c>
      <c r="L33" s="46" t="b">
        <f>FALSE()</f>
        <v>0</v>
      </c>
      <c r="M33" s="47" t="str">
        <f t="shared" si="0"/>
        <v>https://download.lenovo.com/Images/Parts/01ER591/01ER591_A.jpg</v>
      </c>
      <c r="N33" s="47" t="str">
        <f t="shared" si="1"/>
        <v>https://download.lenovo.com/Images/Parts/01ER591/01ER591_B.jpg</v>
      </c>
      <c r="O33" s="48" t="str">
        <f t="shared" si="2"/>
        <v>https://download.lenovo.com/Images/Parts/01ER591/01ER591_details.jpg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5714401470113</v>
      </c>
      <c r="F34" s="36" t="s">
        <v>688</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44"/>
      <c r="J34" s="45" t="b">
        <f>TRUE()</f>
        <v>1</v>
      </c>
      <c r="K34" s="36" t="s">
        <v>719</v>
      </c>
      <c r="L34" s="46" t="b">
        <f>FALSE()</f>
        <v>0</v>
      </c>
      <c r="M34" s="47" t="str">
        <f t="shared" si="0"/>
        <v>https://download.lenovo.com/Images/Parts/01ER556/01ER556_A.jpg</v>
      </c>
      <c r="N34" s="47" t="str">
        <f t="shared" si="1"/>
        <v>https://download.lenovo.com/Images/Parts/01ER556/01ER556_B.jpg</v>
      </c>
      <c r="O34" s="48" t="str">
        <f t="shared" si="2"/>
        <v>https://download.lenovo.com/Images/Parts/01ER556/01ER556_details.jpg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5714401470120</v>
      </c>
      <c r="F35" s="36" t="s">
        <v>689</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44"/>
      <c r="J35" s="45" t="b">
        <f>TRUE()</f>
        <v>1</v>
      </c>
      <c r="K35" s="36" t="s">
        <v>720</v>
      </c>
      <c r="L35" s="46" t="b">
        <f>FALSE()</f>
        <v>0</v>
      </c>
      <c r="M35" s="47" t="str">
        <f t="shared" si="0"/>
        <v>https://download.lenovo.com/Images/Parts/01ER601/01ER601_A.jpg</v>
      </c>
      <c r="N35" s="47" t="str">
        <f t="shared" si="1"/>
        <v>https://download.lenovo.com/Images/Parts/01ER601/01ER601_B.jpg</v>
      </c>
      <c r="O35" s="48" t="str">
        <f t="shared" si="2"/>
        <v>https://download.lenovo.com/Images/Parts/01ER601/01ER601_details.jpg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372</v>
      </c>
      <c r="C36" s="42" t="b">
        <f>FALSE()</f>
        <v>0</v>
      </c>
      <c r="D36" s="42" t="b">
        <f>FALSE()</f>
        <v>0</v>
      </c>
      <c r="E36" s="36">
        <v>5714401470137</v>
      </c>
      <c r="F36" s="36" t="s">
        <v>690</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44"/>
      <c r="J36" s="45" t="b">
        <f>TRUE()</f>
        <v>1</v>
      </c>
      <c r="K36" s="36" t="s">
        <v>721</v>
      </c>
      <c r="L36" s="46" t="b">
        <f>FALSE()</f>
        <v>0</v>
      </c>
      <c r="M36" s="47" t="str">
        <f t="shared" ref="M36:M67" si="9">IF(ISBLANK(K36),"",IF(L36, "https://raw.githubusercontent.com/PatrickVibild/TellusAmazonPictures/master/pictures/"&amp;K36&amp;"/1.jpg","https://download.lenovo.com/Images/Parts/"&amp;K36&amp;"/"&amp;K36&amp;"_A.jpg"))</f>
        <v>https://download.lenovo.com/Images/Parts/01ER602/01ER602_A.jpg</v>
      </c>
      <c r="N36" s="47" t="str">
        <f t="shared" ref="N36:N67" si="10">IF(ISBLANK(K36),"",IF(L36, "https://raw.githubusercontent.com/PatrickVibild/TellusAmazonPictures/master/pictures/"&amp;K36&amp;"/2.jpg","https://download.lenovo.com/Images/Parts/"&amp;K36&amp;"/"&amp;K36&amp;"_B.jpg"))</f>
        <v>https://download.lenovo.com/Images/Parts/01ER602/01ER602_B.jpg</v>
      </c>
      <c r="O36" s="48"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t="b">
        <f>FALSE()</f>
        <v>0</v>
      </c>
      <c r="D37" s="42" t="b">
        <f>FALSE()</f>
        <v>0</v>
      </c>
      <c r="E37" s="36">
        <v>5714401470144</v>
      </c>
      <c r="F37" s="36" t="s">
        <v>691</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44"/>
      <c r="J37" s="45" t="b">
        <f>TRUE()</f>
        <v>1</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5714401470151</v>
      </c>
      <c r="F38" s="36" t="s">
        <v>692</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44"/>
      <c r="J38" s="45" t="b">
        <f>TRUE()</f>
        <v>1</v>
      </c>
      <c r="K38" s="36" t="s">
        <v>722</v>
      </c>
      <c r="L38" s="46" t="b">
        <f>FALSE()</f>
        <v>0</v>
      </c>
      <c r="M38" s="47" t="str">
        <f t="shared" si="9"/>
        <v>https://download.lenovo.com/Images/Parts/01ER563/01ER563_A.jpg</v>
      </c>
      <c r="N38" s="47" t="str">
        <f t="shared" si="10"/>
        <v>https://download.lenovo.com/Images/Parts/01ER563/01ER563_B.jpg</v>
      </c>
      <c r="O38" s="48" t="str">
        <f t="shared" si="11"/>
        <v>https://download.lenovo.com/Images/Parts/01ER563/01ER563_details.jpg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5714401470168</v>
      </c>
      <c r="F39" s="36" t="s">
        <v>693</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44"/>
      <c r="J39" s="45" t="b">
        <f>TRUE()</f>
        <v>1</v>
      </c>
      <c r="K39" s="36" t="s">
        <v>723</v>
      </c>
      <c r="L39" s="46" t="b">
        <f>FALSE()</f>
        <v>0</v>
      </c>
      <c r="M39" s="47" t="str">
        <f t="shared" si="9"/>
        <v>https://download.lenovo.com/Images/Parts/01ER567/01ER567_A.jpg</v>
      </c>
      <c r="N39" s="47" t="str">
        <f t="shared" si="10"/>
        <v>https://download.lenovo.com/Images/Parts/01ER567/01ER567_B.jpg</v>
      </c>
      <c r="O39" s="48" t="str">
        <f t="shared" si="11"/>
        <v>https://download.lenovo.com/Images/Parts/01ER567/01ER567_details.jpg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5714401470175</v>
      </c>
      <c r="F40" s="36" t="s">
        <v>694</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44"/>
      <c r="J40" s="45" t="b">
        <f>TRUE()</f>
        <v>1</v>
      </c>
      <c r="K40" s="36" t="s">
        <v>724</v>
      </c>
      <c r="L40" s="46" t="b">
        <f>FALSE()</f>
        <v>0</v>
      </c>
      <c r="M40" s="47" t="str">
        <f t="shared" si="9"/>
        <v>https://download.lenovo.com/Images/Parts/01ER568/01ER568_A.jpg</v>
      </c>
      <c r="N40" s="47" t="str">
        <f t="shared" si="10"/>
        <v>https://download.lenovo.com/Images/Parts/01ER568/01ER568_B.jpg</v>
      </c>
      <c r="O40" s="48" t="str">
        <f t="shared" si="11"/>
        <v>https://download.lenovo.com/Images/Parts/01ER568/01ER568_details.jpg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t="b">
        <f>FALSE()</f>
        <v>0</v>
      </c>
      <c r="D41" s="42" t="b">
        <f>FALSE()</f>
        <v>0</v>
      </c>
      <c r="E41" s="36">
        <v>5714401470182</v>
      </c>
      <c r="F41" s="36" t="s">
        <v>695</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t="s">
        <v>712</v>
      </c>
      <c r="L41" s="46" t="b">
        <f>TRUE()</f>
        <v>1</v>
      </c>
      <c r="M41" s="47" t="str">
        <f t="shared" si="9"/>
        <v>https://raw.githubusercontent.com/PatrickVibild/TellusAmazonPictures/master/pictures/Lenovo/T470/BL/USI/1.jpg</v>
      </c>
      <c r="N41" s="47" t="str">
        <f t="shared" si="10"/>
        <v>https://raw.githubusercontent.com/PatrickVibild/TellusAmazonPictures/master/pictures/Lenovo/T470/BL/USI/2.jpg</v>
      </c>
      <c r="O41" s="48" t="str">
        <f t="shared" si="11"/>
        <v>https://raw.githubusercontent.com/PatrickVibild/TellusAmazonPictures/master/pictures/Lenovo/T470/BL/USI/3.jpg</v>
      </c>
      <c r="P41" t="str">
        <f t="shared" si="12"/>
        <v>https://raw.githubusercontent.com/PatrickVibild/TellusAmazonPictures/master/pictures/Lenovo/T470/BL/USI/4.jpg</v>
      </c>
      <c r="Q41" t="str">
        <f t="shared" si="13"/>
        <v>https://raw.githubusercontent.com/PatrickVibild/TellusAmazonPictures/master/pictures/Lenovo/T470/BL/USI/5.jpg</v>
      </c>
      <c r="R41" t="str">
        <f t="shared" si="14"/>
        <v>https://raw.githubusercontent.com/PatrickVibild/TellusAmazonPictures/master/pictures/Lenovo/T470/BL/USI/6.jpg</v>
      </c>
      <c r="S41" t="str">
        <f t="shared" si="15"/>
        <v>https://raw.githubusercontent.com/PatrickVibild/TellusAmazonPictures/master/pictures/Lenovo/T470/BL/USI/7.jpg</v>
      </c>
      <c r="T41" t="str">
        <f t="shared" si="16"/>
        <v>https://raw.githubusercontent.com/PatrickVibild/TellusAmazonPictures/master/pictures/Lenovo/T470/BL/USI/8.jpg</v>
      </c>
      <c r="U41" t="str">
        <f t="shared" si="17"/>
        <v>https://raw.githubusercontent.com/PatrickVibild/TellusAmazonPictures/master/pictures/Lenovo/T470/BL/USI/9.jpg</v>
      </c>
      <c r="V41" s="43">
        <f>MATCH(G41,options!$D$1:$D$20,0)</f>
        <v>16</v>
      </c>
    </row>
    <row r="42" spans="1:22" ht="14" x14ac:dyDescent="0.15">
      <c r="C42" s="42" t="b">
        <f>FALSE()</f>
        <v>0</v>
      </c>
      <c r="D42" s="42" t="b">
        <f>FALSE()</f>
        <v>0</v>
      </c>
      <c r="E42" s="36">
        <v>5714401470199</v>
      </c>
      <c r="F42" s="36" t="s">
        <v>696</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4"/>
      <c r="J42" s="45" t="b">
        <f>TRUE()</f>
        <v>1</v>
      </c>
      <c r="K42" s="36" t="s">
        <v>725</v>
      </c>
      <c r="L42" s="46" t="b">
        <f>FALSE()</f>
        <v>0</v>
      </c>
      <c r="M42" s="47" t="str">
        <f t="shared" si="9"/>
        <v>https://download.lenovo.com/Images/Parts/01ER605/01ER605_A.jpg</v>
      </c>
      <c r="N42" s="47" t="str">
        <f t="shared" si="10"/>
        <v>https://download.lenovo.com/Images/Parts/01ER605/01ER605_B.jpg</v>
      </c>
      <c r="O42" s="48" t="str">
        <f t="shared" si="11"/>
        <v>https://download.lenovo.com/Images/Parts/01ER605/01ER605_details.jpg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t="b">
        <f>TRUE()</f>
        <v>1</v>
      </c>
      <c r="D43" s="42" t="b">
        <f>FALSE()</f>
        <v>0</v>
      </c>
      <c r="E43" s="60">
        <v>5714401470212</v>
      </c>
      <c r="F43" s="61" t="s">
        <v>735</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f>TRUE()</f>
        <v>1</v>
      </c>
      <c r="K43" s="36" t="s">
        <v>714</v>
      </c>
      <c r="L43" s="46" t="b">
        <f>TRUE()</f>
        <v>1</v>
      </c>
      <c r="M43" s="47" t="str">
        <f t="shared" si="9"/>
        <v>https://raw.githubusercontent.com/PatrickVibild/TellusAmazonPictures/master/pictures/Lenovo/T470/BL/US/1.jpg</v>
      </c>
      <c r="N43" s="47" t="str">
        <f t="shared" si="10"/>
        <v>https://raw.githubusercontent.com/PatrickVibild/TellusAmazonPictures/master/pictures/Lenovo/T470/BL/US/2.jpg</v>
      </c>
      <c r="O43" s="48" t="str">
        <f t="shared" si="11"/>
        <v>https://raw.githubusercontent.com/PatrickVibild/TellusAmazonPictures/master/pictures/Lenovo/T470/BL/US/3.jpg</v>
      </c>
      <c r="P43" t="str">
        <f t="shared" si="12"/>
        <v>https://raw.githubusercontent.com/PatrickVibild/TellusAmazonPictures/master/pictures/Lenovo/T470/BL/US/4.jpg</v>
      </c>
      <c r="Q43" t="str">
        <f t="shared" si="13"/>
        <v>https://raw.githubusercontent.com/PatrickVibild/TellusAmazonPictures/master/pictures/Lenovo/T470/BL/US/5.jpg</v>
      </c>
      <c r="R43" t="str">
        <f t="shared" si="14"/>
        <v>https://raw.githubusercontent.com/PatrickVibild/TellusAmazonPictures/master/pictures/Lenovo/T470/BL/US/6.jpg</v>
      </c>
      <c r="S43" t="str">
        <f t="shared" si="15"/>
        <v>https://raw.githubusercontent.com/PatrickVibild/TellusAmazonPictures/master/pictures/Lenovo/T470/BL/US/7.jpg</v>
      </c>
      <c r="T43" t="str">
        <f t="shared" si="16"/>
        <v>https://raw.githubusercontent.com/PatrickVibild/TellusAmazonPictures/master/pictures/Lenovo/T470/BL/US/8.jpg</v>
      </c>
      <c r="U43" t="str">
        <f t="shared" si="17"/>
        <v>https://raw.githubusercontent.com/PatrickVibild/TellusAmazonPictures/master/pictures/Lenovo/T470/BL/US/9.jpg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2023-05-29T13:52:44Z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