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70s/"/>
    </mc:Choice>
  </mc:AlternateContent>
  <xr:revisionPtr revIDLastSave="0" documentId="13_ncr:1_{3059FD1F-6348-7348-A84C-90D682063242}" xr6:coauthVersionLast="47" xr6:coauthVersionMax="47" xr10:uidLastSave="{00000000-0000-0000-0000-000000000000}"/>
  <bookViews>
    <workbookView xWindow="0" yWindow="760" windowWidth="34560" windowHeight="2016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2" i="3" l="1"/>
  <c r="B1" i="3"/>
  <c r="W104" i="2"/>
  <c r="I104" i="2" s="1"/>
  <c r="P104" i="2"/>
  <c r="O104" i="2"/>
  <c r="N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AL44" i="1" s="1"/>
  <c r="S43" i="2"/>
  <c r="R44" i="1" s="1"/>
  <c r="R43" i="2"/>
  <c r="M43" i="2"/>
  <c r="T43" i="2" s="1"/>
  <c r="K43" i="2"/>
  <c r="J43" i="2"/>
  <c r="D43" i="2"/>
  <c r="C43" i="2"/>
  <c r="W42" i="2"/>
  <c r="V42" i="2"/>
  <c r="U42" i="2"/>
  <c r="T42" i="2"/>
  <c r="S42" i="2"/>
  <c r="P42" i="2"/>
  <c r="O42" i="2"/>
  <c r="N43" i="1" s="1"/>
  <c r="N42" i="2"/>
  <c r="M43" i="1" s="1"/>
  <c r="M42" i="2"/>
  <c r="R42" i="2" s="1"/>
  <c r="Q43" i="1" s="1"/>
  <c r="K42" i="2"/>
  <c r="J42" i="2"/>
  <c r="I42" i="2"/>
  <c r="D42" i="2"/>
  <c r="C42" i="2"/>
  <c r="W41" i="2"/>
  <c r="V41" i="2"/>
  <c r="U41" i="2"/>
  <c r="T42" i="1" s="1"/>
  <c r="T41" i="2"/>
  <c r="R41" i="2"/>
  <c r="Q41" i="2"/>
  <c r="P41" i="2"/>
  <c r="O41" i="2"/>
  <c r="M41" i="2"/>
  <c r="S41" i="2" s="1"/>
  <c r="R42" i="1" s="1"/>
  <c r="K41" i="2"/>
  <c r="J41" i="2"/>
  <c r="AI42" i="1" s="1"/>
  <c r="I41" i="2"/>
  <c r="AT42" i="1" s="1"/>
  <c r="D41" i="2"/>
  <c r="C41" i="2"/>
  <c r="W40" i="2"/>
  <c r="I40" i="2" s="1"/>
  <c r="V40" i="2"/>
  <c r="U40" i="2"/>
  <c r="Q40" i="2"/>
  <c r="P40" i="2"/>
  <c r="O41" i="1" s="1"/>
  <c r="M40" i="2"/>
  <c r="R40" i="2" s="1"/>
  <c r="Q41" i="1" s="1"/>
  <c r="K40" i="2"/>
  <c r="J40" i="2"/>
  <c r="D40" i="2"/>
  <c r="C40" i="2"/>
  <c r="W39" i="2"/>
  <c r="I39" i="2" s="1"/>
  <c r="AT40" i="1" s="1"/>
  <c r="M39" i="2"/>
  <c r="K39" i="2"/>
  <c r="J39" i="2"/>
  <c r="D39" i="2"/>
  <c r="C39" i="2"/>
  <c r="W38" i="2"/>
  <c r="I38" i="2" s="1"/>
  <c r="AL39" i="1" s="1"/>
  <c r="S38" i="2"/>
  <c r="R38" i="2"/>
  <c r="Q39" i="1" s="1"/>
  <c r="M38" i="2"/>
  <c r="T38" i="2" s="1"/>
  <c r="S39" i="1" s="1"/>
  <c r="K38" i="2"/>
  <c r="J38" i="2"/>
  <c r="D38" i="2"/>
  <c r="C38" i="2"/>
  <c r="CO39" i="1" s="1"/>
  <c r="FE39" i="1" s="1"/>
  <c r="W37" i="2"/>
  <c r="V37" i="2"/>
  <c r="U37" i="2"/>
  <c r="T37" i="2"/>
  <c r="S37" i="2"/>
  <c r="R37" i="2"/>
  <c r="Q37" i="2"/>
  <c r="P37" i="2"/>
  <c r="O37" i="2"/>
  <c r="N38" i="1" s="1"/>
  <c r="N37" i="2"/>
  <c r="M37" i="2"/>
  <c r="K37" i="2"/>
  <c r="J37" i="2"/>
  <c r="I37" i="2"/>
  <c r="D37" i="2"/>
  <c r="C37" i="2"/>
  <c r="W36" i="2"/>
  <c r="V36" i="2"/>
  <c r="U36" i="2"/>
  <c r="T36" i="2"/>
  <c r="S36" i="2"/>
  <c r="R36" i="2"/>
  <c r="Q36" i="2"/>
  <c r="P36" i="2"/>
  <c r="O36" i="2"/>
  <c r="M36" i="2"/>
  <c r="N36" i="2" s="1"/>
  <c r="M37" i="1" s="1"/>
  <c r="K36" i="2"/>
  <c r="J36" i="2"/>
  <c r="I36" i="2"/>
  <c r="D36" i="2"/>
  <c r="C36" i="2"/>
  <c r="W35" i="2"/>
  <c r="I35" i="2" s="1"/>
  <c r="V35" i="2"/>
  <c r="U35" i="2"/>
  <c r="Q35" i="2"/>
  <c r="P36" i="1" s="1"/>
  <c r="P35" i="2"/>
  <c r="O36" i="1" s="1"/>
  <c r="M35" i="2"/>
  <c r="R35" i="2" s="1"/>
  <c r="K35" i="2"/>
  <c r="J35" i="2"/>
  <c r="D35" i="2"/>
  <c r="C35" i="2"/>
  <c r="W34" i="2"/>
  <c r="I34" i="2" s="1"/>
  <c r="AT35" i="1" s="1"/>
  <c r="V34" i="2"/>
  <c r="U35" i="1" s="1"/>
  <c r="M34" i="2"/>
  <c r="K34" i="2"/>
  <c r="J34" i="2"/>
  <c r="D34" i="2"/>
  <c r="C34" i="2"/>
  <c r="W33" i="2"/>
  <c r="I33" i="2" s="1"/>
  <c r="AL34" i="1" s="1"/>
  <c r="S33" i="2"/>
  <c r="R33" i="2"/>
  <c r="Q34" i="1" s="1"/>
  <c r="M33" i="2"/>
  <c r="T33" i="2" s="1"/>
  <c r="S34" i="1" s="1"/>
  <c r="K33" i="2"/>
  <c r="J33" i="2"/>
  <c r="D33" i="2"/>
  <c r="C33" i="2"/>
  <c r="B33" i="2"/>
  <c r="W32" i="2"/>
  <c r="U32" i="2"/>
  <c r="T32" i="2"/>
  <c r="P32" i="2"/>
  <c r="O33" i="1" s="1"/>
  <c r="O32" i="2"/>
  <c r="N33" i="1" s="1"/>
  <c r="M32" i="2"/>
  <c r="Q32" i="2" s="1"/>
  <c r="P33" i="1" s="1"/>
  <c r="K32" i="2"/>
  <c r="J32" i="2"/>
  <c r="I32" i="2"/>
  <c r="D32" i="2"/>
  <c r="C32" i="2"/>
  <c r="W31" i="2"/>
  <c r="I31" i="2" s="1"/>
  <c r="V31" i="2"/>
  <c r="U31" i="2"/>
  <c r="T32" i="1" s="1"/>
  <c r="S31" i="2"/>
  <c r="Q31" i="2"/>
  <c r="P31" i="2"/>
  <c r="M31" i="2"/>
  <c r="T31" i="2" s="1"/>
  <c r="K31" i="2"/>
  <c r="J31" i="2"/>
  <c r="AI32" i="1" s="1"/>
  <c r="D31" i="2"/>
  <c r="C31" i="2"/>
  <c r="B31" i="2"/>
  <c r="W30" i="2"/>
  <c r="I30" i="2" s="1"/>
  <c r="S30" i="2"/>
  <c r="R30" i="2"/>
  <c r="Q31" i="1" s="1"/>
  <c r="M30" i="2"/>
  <c r="T30" i="2" s="1"/>
  <c r="S31" i="1" s="1"/>
  <c r="K30" i="2"/>
  <c r="J30" i="2"/>
  <c r="D30" i="2"/>
  <c r="C30" i="2"/>
  <c r="CO31" i="1" s="1"/>
  <c r="FE31" i="1" s="1"/>
  <c r="W29" i="2"/>
  <c r="V29" i="2"/>
  <c r="U29" i="2"/>
  <c r="T29" i="2"/>
  <c r="S29" i="2"/>
  <c r="R29" i="2"/>
  <c r="Q29" i="2"/>
  <c r="P29" i="2"/>
  <c r="O29" i="2"/>
  <c r="N30" i="1" s="1"/>
  <c r="N29" i="2"/>
  <c r="M30" i="1" s="1"/>
  <c r="K29" i="2"/>
  <c r="J29" i="2"/>
  <c r="I29" i="2"/>
  <c r="D29" i="2"/>
  <c r="C29" i="2"/>
  <c r="B29" i="2"/>
  <c r="W28" i="2"/>
  <c r="V28" i="2"/>
  <c r="U28" i="2"/>
  <c r="T28" i="2"/>
  <c r="S29" i="1" s="1"/>
  <c r="S28" i="2"/>
  <c r="R28" i="2"/>
  <c r="Q28" i="2"/>
  <c r="P28" i="2"/>
  <c r="O28" i="2"/>
  <c r="N28" i="2"/>
  <c r="K28" i="2"/>
  <c r="J28" i="2"/>
  <c r="I28" i="2"/>
  <c r="AL29" i="1" s="1"/>
  <c r="C28" i="2"/>
  <c r="CO29" i="1" s="1"/>
  <c r="FE29" i="1" s="1"/>
  <c r="W27" i="2"/>
  <c r="V27" i="2"/>
  <c r="U27" i="2"/>
  <c r="T27" i="2"/>
  <c r="S27" i="2"/>
  <c r="R27" i="2"/>
  <c r="Q27" i="2"/>
  <c r="P27" i="2"/>
  <c r="O27" i="2"/>
  <c r="N28" i="1" s="1"/>
  <c r="N27" i="2"/>
  <c r="K27" i="2"/>
  <c r="J27" i="2"/>
  <c r="I27" i="2"/>
  <c r="D27" i="2"/>
  <c r="C27" i="2"/>
  <c r="B27" i="2"/>
  <c r="W26" i="2"/>
  <c r="V26" i="2"/>
  <c r="U26" i="2"/>
  <c r="T26" i="2"/>
  <c r="S26" i="2"/>
  <c r="R26" i="2"/>
  <c r="Q26" i="2"/>
  <c r="P26" i="2"/>
  <c r="O26" i="2"/>
  <c r="M26" i="2"/>
  <c r="N26" i="2" s="1"/>
  <c r="M27" i="1" s="1"/>
  <c r="K26" i="2"/>
  <c r="J26" i="2"/>
  <c r="I26" i="2"/>
  <c r="D26" i="2"/>
  <c r="C26" i="2"/>
  <c r="B26" i="2"/>
  <c r="W25" i="2"/>
  <c r="I25" i="2" s="1"/>
  <c r="AT26" i="1" s="1"/>
  <c r="V25" i="2"/>
  <c r="R25" i="2"/>
  <c r="Q26" i="1" s="1"/>
  <c r="Q25" i="2"/>
  <c r="P26" i="1" s="1"/>
  <c r="M25" i="2"/>
  <c r="S25" i="2" s="1"/>
  <c r="R26" i="1" s="1"/>
  <c r="K25" i="2"/>
  <c r="J25" i="2"/>
  <c r="D25" i="2"/>
  <c r="C25" i="2"/>
  <c r="CO26" i="1" s="1"/>
  <c r="B25" i="2"/>
  <c r="W24" i="2"/>
  <c r="V24" i="2"/>
  <c r="U24" i="2"/>
  <c r="T24" i="2"/>
  <c r="S24" i="2"/>
  <c r="P24" i="2"/>
  <c r="O24" i="2"/>
  <c r="N24" i="2"/>
  <c r="M25" i="1" s="1"/>
  <c r="M24" i="2"/>
  <c r="R24" i="2" s="1"/>
  <c r="Q25" i="1" s="1"/>
  <c r="K24" i="2"/>
  <c r="J24" i="2"/>
  <c r="I24" i="2"/>
  <c r="D24" i="2"/>
  <c r="C24" i="2"/>
  <c r="B24" i="2"/>
  <c r="W23" i="2"/>
  <c r="I23" i="2" s="1"/>
  <c r="AT24" i="1" s="1"/>
  <c r="V23" i="2"/>
  <c r="U24" i="1" s="1"/>
  <c r="U23" i="2"/>
  <c r="T24" i="1" s="1"/>
  <c r="R23" i="2"/>
  <c r="Q23" i="2"/>
  <c r="P23" i="2"/>
  <c r="M23" i="2"/>
  <c r="T23" i="2" s="1"/>
  <c r="S24" i="1" s="1"/>
  <c r="K23" i="2"/>
  <c r="F24" i="1" s="1"/>
  <c r="J23" i="2"/>
  <c r="D23" i="2"/>
  <c r="C23" i="2"/>
  <c r="B23" i="2"/>
  <c r="W22" i="2"/>
  <c r="I22" i="2" s="1"/>
  <c r="S22" i="2"/>
  <c r="R22" i="2"/>
  <c r="Q23" i="1" s="1"/>
  <c r="M22" i="2"/>
  <c r="T22" i="2" s="1"/>
  <c r="K22" i="2"/>
  <c r="J22" i="2"/>
  <c r="D22" i="2"/>
  <c r="C22" i="2"/>
  <c r="W21" i="2"/>
  <c r="V21" i="2"/>
  <c r="U21" i="2"/>
  <c r="T21" i="2"/>
  <c r="S21" i="2"/>
  <c r="P21" i="2"/>
  <c r="O21" i="2"/>
  <c r="N22" i="1" s="1"/>
  <c r="N21" i="2"/>
  <c r="M21" i="2"/>
  <c r="R21" i="2" s="1"/>
  <c r="K21" i="2"/>
  <c r="J21" i="2"/>
  <c r="I21" i="2"/>
  <c r="D21" i="2"/>
  <c r="C21" i="2"/>
  <c r="W20" i="2"/>
  <c r="V20" i="2"/>
  <c r="U20" i="2"/>
  <c r="T21" i="1" s="1"/>
  <c r="T20" i="2"/>
  <c r="S21" i="1" s="1"/>
  <c r="S20" i="2"/>
  <c r="R20" i="2"/>
  <c r="Q20" i="2"/>
  <c r="P20" i="2"/>
  <c r="O20" i="2"/>
  <c r="M20" i="2"/>
  <c r="N20" i="2" s="1"/>
  <c r="K20" i="2"/>
  <c r="J20" i="2"/>
  <c r="AI21" i="1" s="1"/>
  <c r="I20" i="2"/>
  <c r="F21" i="1" s="1"/>
  <c r="D20" i="2"/>
  <c r="C20" i="2"/>
  <c r="W19" i="2"/>
  <c r="I19" i="2" s="1"/>
  <c r="V19" i="2"/>
  <c r="U19" i="2"/>
  <c r="Q19" i="2"/>
  <c r="P19" i="2"/>
  <c r="O20" i="1" s="1"/>
  <c r="M19" i="2"/>
  <c r="R19" i="2" s="1"/>
  <c r="K19" i="2"/>
  <c r="J19" i="2"/>
  <c r="D19" i="2"/>
  <c r="C19" i="2"/>
  <c r="W18" i="2"/>
  <c r="I18" i="2" s="1"/>
  <c r="AT19" i="1" s="1"/>
  <c r="V18" i="2"/>
  <c r="M18" i="2"/>
  <c r="K18" i="2"/>
  <c r="J18" i="2"/>
  <c r="D18" i="2"/>
  <c r="C18" i="2"/>
  <c r="W17" i="2"/>
  <c r="I17" i="2" s="1"/>
  <c r="F18" i="1" s="1"/>
  <c r="V17" i="2"/>
  <c r="U17" i="2"/>
  <c r="T17" i="2"/>
  <c r="S17" i="2"/>
  <c r="R17" i="2"/>
  <c r="Q18" i="1" s="1"/>
  <c r="Q17" i="2"/>
  <c r="P17" i="2"/>
  <c r="O17" i="2"/>
  <c r="N17" i="2"/>
  <c r="M17" i="2"/>
  <c r="K17" i="2"/>
  <c r="J17" i="2"/>
  <c r="D17" i="2"/>
  <c r="C17" i="2"/>
  <c r="W16" i="2"/>
  <c r="V16" i="2"/>
  <c r="U16" i="2"/>
  <c r="T16" i="2"/>
  <c r="S16" i="2"/>
  <c r="P16" i="2"/>
  <c r="O16" i="2"/>
  <c r="N17" i="1" s="1"/>
  <c r="N16" i="2"/>
  <c r="M16" i="2"/>
  <c r="R16" i="2" s="1"/>
  <c r="K16" i="2"/>
  <c r="J16" i="2"/>
  <c r="I16" i="2"/>
  <c r="D16" i="2"/>
  <c r="C16" i="2"/>
  <c r="W15" i="2"/>
  <c r="V15" i="2"/>
  <c r="U15" i="2"/>
  <c r="T16" i="1" s="1"/>
  <c r="T15" i="2"/>
  <c r="S15" i="2"/>
  <c r="R15" i="2"/>
  <c r="Q15" i="2"/>
  <c r="P15" i="2"/>
  <c r="O15" i="2"/>
  <c r="M15" i="2"/>
  <c r="N15" i="2" s="1"/>
  <c r="M16" i="1" s="1"/>
  <c r="K15" i="2"/>
  <c r="J15" i="2"/>
  <c r="I15" i="2"/>
  <c r="AT16" i="1" s="1"/>
  <c r="D15" i="2"/>
  <c r="C15" i="2"/>
  <c r="W14" i="2"/>
  <c r="I14" i="2" s="1"/>
  <c r="V14" i="2"/>
  <c r="U14" i="2"/>
  <c r="Q14" i="2"/>
  <c r="P14" i="2"/>
  <c r="M14" i="2"/>
  <c r="R14" i="2" s="1"/>
  <c r="K14" i="2"/>
  <c r="J14" i="2"/>
  <c r="D14" i="2"/>
  <c r="C14" i="2"/>
  <c r="W13" i="2"/>
  <c r="I13" i="2" s="1"/>
  <c r="M13" i="2"/>
  <c r="K13" i="2"/>
  <c r="J13" i="2"/>
  <c r="D13" i="2"/>
  <c r="C13" i="2"/>
  <c r="W12" i="2"/>
  <c r="I12" i="2" s="1"/>
  <c r="AL13" i="1" s="1"/>
  <c r="S12" i="2"/>
  <c r="R12" i="2"/>
  <c r="M12" i="2"/>
  <c r="T12" i="2" s="1"/>
  <c r="K12" i="2"/>
  <c r="J12" i="2"/>
  <c r="D12" i="2"/>
  <c r="C12" i="2"/>
  <c r="W11" i="2"/>
  <c r="V11" i="2"/>
  <c r="U11" i="2"/>
  <c r="T11" i="2"/>
  <c r="S11" i="2"/>
  <c r="P11" i="2"/>
  <c r="O11" i="2"/>
  <c r="N11" i="2"/>
  <c r="M11" i="2"/>
  <c r="R11" i="2" s="1"/>
  <c r="K11" i="2"/>
  <c r="J11" i="2"/>
  <c r="I11" i="2"/>
  <c r="D11" i="2"/>
  <c r="C11" i="2"/>
  <c r="W10" i="2"/>
  <c r="V10" i="2"/>
  <c r="U10" i="2"/>
  <c r="T10" i="2"/>
  <c r="S10" i="2"/>
  <c r="R10" i="2"/>
  <c r="Q10" i="2"/>
  <c r="P10" i="2"/>
  <c r="O10" i="2"/>
  <c r="M10" i="2"/>
  <c r="N10" i="2" s="1"/>
  <c r="K10" i="2"/>
  <c r="J10" i="2"/>
  <c r="I10" i="2"/>
  <c r="D10" i="2"/>
  <c r="C10" i="2"/>
  <c r="W9" i="2"/>
  <c r="V9" i="2"/>
  <c r="U9" i="2"/>
  <c r="T9" i="2"/>
  <c r="S9" i="2"/>
  <c r="R9" i="2"/>
  <c r="Q9" i="2"/>
  <c r="P9" i="2"/>
  <c r="O9" i="2"/>
  <c r="N9" i="2"/>
  <c r="K9" i="2"/>
  <c r="J9" i="2"/>
  <c r="I9" i="2"/>
  <c r="D9" i="2"/>
  <c r="C9" i="2"/>
  <c r="B9" i="2"/>
  <c r="W8" i="2"/>
  <c r="I8" i="2" s="1"/>
  <c r="V8" i="2"/>
  <c r="U8" i="2"/>
  <c r="T8" i="2"/>
  <c r="S8" i="2"/>
  <c r="R8" i="2"/>
  <c r="Q8" i="2"/>
  <c r="P8" i="2"/>
  <c r="O8" i="2"/>
  <c r="N8" i="2"/>
  <c r="K8" i="2"/>
  <c r="J8" i="2"/>
  <c r="C8" i="2"/>
  <c r="B8" i="2"/>
  <c r="W7" i="2"/>
  <c r="I7" i="2" s="1"/>
  <c r="V7" i="2"/>
  <c r="U7" i="2"/>
  <c r="T7" i="2"/>
  <c r="S7" i="2"/>
  <c r="R7" i="2"/>
  <c r="Q7" i="2"/>
  <c r="P7" i="2"/>
  <c r="O7" i="2"/>
  <c r="N7" i="2"/>
  <c r="K7" i="2"/>
  <c r="J7" i="2"/>
  <c r="D7" i="2"/>
  <c r="C7" i="2"/>
  <c r="B7" i="2"/>
  <c r="W6" i="2"/>
  <c r="I6" i="2" s="1"/>
  <c r="N6" i="2"/>
  <c r="M6" i="2"/>
  <c r="K6" i="2"/>
  <c r="J6" i="2"/>
  <c r="D6" i="2"/>
  <c r="C6" i="2"/>
  <c r="W5" i="2"/>
  <c r="V5" i="2"/>
  <c r="U5" i="2"/>
  <c r="T5" i="2"/>
  <c r="S5" i="2"/>
  <c r="R5" i="2"/>
  <c r="Q5" i="2"/>
  <c r="P5" i="2"/>
  <c r="O5" i="2"/>
  <c r="N5" i="2"/>
  <c r="M5" i="2"/>
  <c r="K5" i="2"/>
  <c r="J5" i="2"/>
  <c r="I5" i="2"/>
  <c r="D5" i="2"/>
  <c r="C5" i="2"/>
  <c r="W4" i="2"/>
  <c r="U4" i="2"/>
  <c r="T4" i="2"/>
  <c r="P4" i="2"/>
  <c r="O5" i="1" s="1"/>
  <c r="O4" i="2"/>
  <c r="M4" i="2"/>
  <c r="Q4" i="2" s="1"/>
  <c r="P5" i="1" s="1"/>
  <c r="K4" i="2"/>
  <c r="J4" i="2"/>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EV44" i="1"/>
  <c r="ES44" i="1"/>
  <c r="EI44" i="1"/>
  <c r="DY44" i="1"/>
  <c r="DP44" i="1"/>
  <c r="DO44" i="1"/>
  <c r="DA44" i="1"/>
  <c r="CZ44" i="1"/>
  <c r="CV44" i="1"/>
  <c r="CU44" i="1"/>
  <c r="CT44" i="1"/>
  <c r="CS44" i="1"/>
  <c r="CR44" i="1"/>
  <c r="CQ44" i="1"/>
  <c r="CO44" i="1"/>
  <c r="CL44" i="1"/>
  <c r="CK44" i="1"/>
  <c r="CJ44" i="1"/>
  <c r="CH44" i="1"/>
  <c r="CG44" i="1"/>
  <c r="BH44" i="1"/>
  <c r="BG44" i="1"/>
  <c r="BF44" i="1"/>
  <c r="BE44" i="1"/>
  <c r="AV44" i="1"/>
  <c r="AT44" i="1"/>
  <c r="AM44" i="1"/>
  <c r="AJ44" i="1"/>
  <c r="AI44" i="1"/>
  <c r="AB44" i="1"/>
  <c r="AA44" i="1"/>
  <c r="Z44" i="1"/>
  <c r="Y44" i="1"/>
  <c r="X44" i="1"/>
  <c r="W44" i="1"/>
  <c r="S44" i="1"/>
  <c r="Q44" i="1"/>
  <c r="K44" i="1"/>
  <c r="J44" i="1"/>
  <c r="I44" i="1"/>
  <c r="H44" i="1"/>
  <c r="G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O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O42" i="1"/>
  <c r="L42" i="1" s="1"/>
  <c r="CL42" i="1"/>
  <c r="CK42" i="1"/>
  <c r="CJ42" i="1"/>
  <c r="CI42" i="1"/>
  <c r="CH42" i="1"/>
  <c r="CG42" i="1"/>
  <c r="BH42" i="1"/>
  <c r="BG42" i="1"/>
  <c r="BF42" i="1"/>
  <c r="BE42" i="1"/>
  <c r="AV42" i="1"/>
  <c r="AM42" i="1"/>
  <c r="AJ42" i="1"/>
  <c r="AB42" i="1"/>
  <c r="AA42" i="1"/>
  <c r="Z42" i="1"/>
  <c r="Y42" i="1"/>
  <c r="X42" i="1"/>
  <c r="W42" i="1"/>
  <c r="U42" i="1"/>
  <c r="S42" i="1"/>
  <c r="Q42" i="1"/>
  <c r="P42" i="1"/>
  <c r="O42" i="1"/>
  <c r="N42" i="1"/>
  <c r="K42" i="1"/>
  <c r="J42" i="1"/>
  <c r="I42" i="1"/>
  <c r="H42" i="1"/>
  <c r="G42" i="1"/>
  <c r="E42" i="1"/>
  <c r="D42" i="1"/>
  <c r="C42" i="1"/>
  <c r="B42" i="1"/>
  <c r="A42" i="1"/>
  <c r="FV41" i="1"/>
  <c r="FU41" i="1"/>
  <c r="FT41" i="1"/>
  <c r="FS41" i="1"/>
  <c r="FR41" i="1"/>
  <c r="FQ41" i="1"/>
  <c r="FP41" i="1"/>
  <c r="FO41" i="1"/>
  <c r="FM41" i="1"/>
  <c r="FJ41" i="1"/>
  <c r="FI41" i="1"/>
  <c r="FH41" i="1"/>
  <c r="EV41" i="1"/>
  <c r="ES41" i="1"/>
  <c r="EI41" i="1"/>
  <c r="DY41" i="1"/>
  <c r="DP41" i="1"/>
  <c r="DO41" i="1"/>
  <c r="DA41" i="1"/>
  <c r="CZ41" i="1"/>
  <c r="CV41" i="1"/>
  <c r="CU41" i="1"/>
  <c r="CT41" i="1"/>
  <c r="CS41" i="1"/>
  <c r="CR41" i="1"/>
  <c r="CQ41" i="1"/>
  <c r="CP41" i="1"/>
  <c r="CO41" i="1"/>
  <c r="FE41" i="1" s="1"/>
  <c r="CL41" i="1"/>
  <c r="CK41" i="1"/>
  <c r="CJ41" i="1"/>
  <c r="CH41" i="1"/>
  <c r="CG41" i="1"/>
  <c r="BH41" i="1"/>
  <c r="BG41" i="1"/>
  <c r="BF41" i="1"/>
  <c r="BE41" i="1"/>
  <c r="AV41" i="1"/>
  <c r="AM41" i="1"/>
  <c r="AJ41" i="1"/>
  <c r="AI41" i="1"/>
  <c r="AB41" i="1"/>
  <c r="AA41" i="1"/>
  <c r="Z41" i="1"/>
  <c r="Y41" i="1"/>
  <c r="X41" i="1"/>
  <c r="W41" i="1"/>
  <c r="U41" i="1"/>
  <c r="T41" i="1"/>
  <c r="P41" i="1"/>
  <c r="L41" i="1"/>
  <c r="K41" i="1"/>
  <c r="J41" i="1"/>
  <c r="I41" i="1"/>
  <c r="H41" i="1"/>
  <c r="G41" i="1"/>
  <c r="F41" i="1"/>
  <c r="E41" i="1"/>
  <c r="D41" i="1"/>
  <c r="C41" i="1"/>
  <c r="B41" i="1"/>
  <c r="A41" i="1"/>
  <c r="FV40" i="1"/>
  <c r="FU40" i="1"/>
  <c r="FT40" i="1"/>
  <c r="FS40" i="1"/>
  <c r="FR40" i="1"/>
  <c r="FQ40" i="1"/>
  <c r="FP40" i="1"/>
  <c r="FM40" i="1"/>
  <c r="FJ40" i="1"/>
  <c r="FI40" i="1"/>
  <c r="FH40" i="1"/>
  <c r="FE40" i="1"/>
  <c r="EV40" i="1"/>
  <c r="ES40" i="1"/>
  <c r="EI40" i="1"/>
  <c r="DY40" i="1"/>
  <c r="DP40" i="1"/>
  <c r="DO40" i="1"/>
  <c r="DA40" i="1"/>
  <c r="CZ40" i="1"/>
  <c r="CV40" i="1"/>
  <c r="CU40" i="1"/>
  <c r="CT40" i="1"/>
  <c r="CS40" i="1"/>
  <c r="CR40" i="1"/>
  <c r="CQ40" i="1"/>
  <c r="CO40" i="1"/>
  <c r="L40" i="1" s="1"/>
  <c r="CL40" i="1"/>
  <c r="CK40" i="1"/>
  <c r="CJ40" i="1"/>
  <c r="CI40" i="1"/>
  <c r="CH40" i="1"/>
  <c r="CG40" i="1"/>
  <c r="BH40" i="1"/>
  <c r="BG40" i="1"/>
  <c r="BF40" i="1"/>
  <c r="BE40" i="1"/>
  <c r="AM40" i="1"/>
  <c r="AL40" i="1"/>
  <c r="AK40" i="1"/>
  <c r="AJ40" i="1"/>
  <c r="AI40" i="1"/>
  <c r="AB40" i="1"/>
  <c r="AA40" i="1"/>
  <c r="Z40" i="1"/>
  <c r="Y40" i="1"/>
  <c r="X40" i="1"/>
  <c r="W40" i="1"/>
  <c r="K40" i="1"/>
  <c r="J40" i="1"/>
  <c r="I40" i="1"/>
  <c r="H40" i="1"/>
  <c r="G40" i="1"/>
  <c r="E40" i="1"/>
  <c r="D40" i="1"/>
  <c r="C40" i="1"/>
  <c r="B40" i="1"/>
  <c r="A40" i="1"/>
  <c r="FV39" i="1"/>
  <c r="FU39" i="1"/>
  <c r="FT39" i="1"/>
  <c r="FS39" i="1"/>
  <c r="FR39" i="1"/>
  <c r="FQ39" i="1"/>
  <c r="FP39" i="1"/>
  <c r="FO39" i="1"/>
  <c r="FM39" i="1"/>
  <c r="FJ39" i="1"/>
  <c r="FI39" i="1"/>
  <c r="FH39" i="1"/>
  <c r="EV39" i="1"/>
  <c r="ES39" i="1"/>
  <c r="EI39" i="1"/>
  <c r="DY39" i="1"/>
  <c r="DP39" i="1"/>
  <c r="DO39" i="1"/>
  <c r="DA39" i="1"/>
  <c r="CZ39" i="1"/>
  <c r="CV39" i="1"/>
  <c r="CU39" i="1"/>
  <c r="CT39" i="1"/>
  <c r="CS39" i="1"/>
  <c r="CR39" i="1"/>
  <c r="CQ39" i="1"/>
  <c r="CL39" i="1"/>
  <c r="CK39" i="1"/>
  <c r="CJ39" i="1"/>
  <c r="CH39" i="1"/>
  <c r="CG39" i="1"/>
  <c r="BH39" i="1"/>
  <c r="BG39" i="1"/>
  <c r="BF39" i="1"/>
  <c r="BE39" i="1"/>
  <c r="AV39" i="1"/>
  <c r="AM39" i="1"/>
  <c r="AK39" i="1"/>
  <c r="AJ39" i="1"/>
  <c r="AI39" i="1"/>
  <c r="AB39" i="1"/>
  <c r="AA39" i="1"/>
  <c r="Z39" i="1"/>
  <c r="Y39" i="1"/>
  <c r="X39" i="1"/>
  <c r="W39" i="1"/>
  <c r="R39" i="1"/>
  <c r="L39" i="1"/>
  <c r="K39" i="1"/>
  <c r="J39" i="1"/>
  <c r="I39" i="1"/>
  <c r="H39" i="1"/>
  <c r="G39" i="1"/>
  <c r="E39" i="1"/>
  <c r="D39" i="1"/>
  <c r="C39" i="1"/>
  <c r="B39" i="1"/>
  <c r="A39" i="1"/>
  <c r="FV38" i="1"/>
  <c r="FU38" i="1"/>
  <c r="FT38" i="1"/>
  <c r="FS38" i="1"/>
  <c r="FR38" i="1"/>
  <c r="FQ38" i="1"/>
  <c r="FP38" i="1"/>
  <c r="FO38" i="1"/>
  <c r="FM38" i="1"/>
  <c r="FJ38" i="1"/>
  <c r="FI38" i="1"/>
  <c r="FH38" i="1"/>
  <c r="EV38" i="1"/>
  <c r="ES38" i="1"/>
  <c r="EI38" i="1"/>
  <c r="DY38" i="1"/>
  <c r="DP38" i="1"/>
  <c r="DO38" i="1"/>
  <c r="DA38" i="1"/>
  <c r="CZ38" i="1"/>
  <c r="CV38" i="1"/>
  <c r="CU38" i="1"/>
  <c r="CT38" i="1"/>
  <c r="CS38" i="1"/>
  <c r="CR38" i="1"/>
  <c r="CQ38" i="1"/>
  <c r="CP38" i="1"/>
  <c r="CO38" i="1"/>
  <c r="L38" i="1" s="1"/>
  <c r="CL38" i="1"/>
  <c r="CK38" i="1"/>
  <c r="CJ38" i="1"/>
  <c r="CI38" i="1"/>
  <c r="CH38" i="1"/>
  <c r="CG38" i="1"/>
  <c r="BH38" i="1"/>
  <c r="BG38" i="1"/>
  <c r="BF38" i="1"/>
  <c r="BE38" i="1"/>
  <c r="AV38" i="1"/>
  <c r="AT38" i="1"/>
  <c r="AM38" i="1"/>
  <c r="AL38" i="1"/>
  <c r="AJ38" i="1"/>
  <c r="AI38" i="1"/>
  <c r="AB38" i="1"/>
  <c r="AA38" i="1"/>
  <c r="Z38" i="1"/>
  <c r="Y38" i="1"/>
  <c r="X38" i="1"/>
  <c r="W38" i="1"/>
  <c r="U38" i="1"/>
  <c r="T38" i="1"/>
  <c r="S38" i="1"/>
  <c r="R38" i="1"/>
  <c r="Q38" i="1"/>
  <c r="P38" i="1"/>
  <c r="O38" i="1"/>
  <c r="M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L37" i="1" s="1"/>
  <c r="CL37" i="1"/>
  <c r="CK37" i="1"/>
  <c r="CJ37" i="1"/>
  <c r="CH37" i="1"/>
  <c r="CG37" i="1"/>
  <c r="BH37" i="1"/>
  <c r="BG37" i="1"/>
  <c r="BF37" i="1"/>
  <c r="BE37" i="1"/>
  <c r="AV37" i="1"/>
  <c r="AM37" i="1"/>
  <c r="AK37" i="1"/>
  <c r="AJ37" i="1"/>
  <c r="AI37" i="1"/>
  <c r="AB37" i="1"/>
  <c r="AA37" i="1"/>
  <c r="Z37" i="1"/>
  <c r="Y37" i="1"/>
  <c r="X37" i="1"/>
  <c r="W37" i="1"/>
  <c r="U37" i="1"/>
  <c r="T37" i="1"/>
  <c r="S37" i="1"/>
  <c r="R37" i="1"/>
  <c r="Q37" i="1"/>
  <c r="P37" i="1"/>
  <c r="O37" i="1"/>
  <c r="N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O36" i="1"/>
  <c r="CL36" i="1"/>
  <c r="CK36" i="1"/>
  <c r="CJ36" i="1"/>
  <c r="CI36" i="1"/>
  <c r="CH36" i="1"/>
  <c r="CG36" i="1"/>
  <c r="BH36" i="1"/>
  <c r="BG36" i="1"/>
  <c r="BF36" i="1"/>
  <c r="BE36" i="1"/>
  <c r="AV36" i="1"/>
  <c r="AT36" i="1"/>
  <c r="AM36" i="1"/>
  <c r="AL36" i="1"/>
  <c r="AJ36" i="1"/>
  <c r="AI36" i="1"/>
  <c r="AB36" i="1"/>
  <c r="AA36" i="1"/>
  <c r="Z36" i="1"/>
  <c r="Y36" i="1"/>
  <c r="X36" i="1"/>
  <c r="W36" i="1"/>
  <c r="U36" i="1"/>
  <c r="T36" i="1"/>
  <c r="Q36" i="1"/>
  <c r="L36" i="1"/>
  <c r="K36" i="1"/>
  <c r="J36" i="1"/>
  <c r="I36" i="1"/>
  <c r="H36" i="1"/>
  <c r="G36" i="1"/>
  <c r="E36" i="1"/>
  <c r="D36" i="1"/>
  <c r="C36" i="1"/>
  <c r="B36" i="1"/>
  <c r="A36" i="1"/>
  <c r="FV35" i="1"/>
  <c r="FU35" i="1"/>
  <c r="FT35" i="1"/>
  <c r="FS35" i="1"/>
  <c r="FR35" i="1"/>
  <c r="FQ35" i="1"/>
  <c r="FP35" i="1"/>
  <c r="FO35" i="1"/>
  <c r="FM35" i="1"/>
  <c r="FJ35" i="1"/>
  <c r="FI35" i="1"/>
  <c r="FH35" i="1"/>
  <c r="EV35" i="1"/>
  <c r="ES35" i="1"/>
  <c r="EI35" i="1"/>
  <c r="DY35" i="1"/>
  <c r="DP35" i="1"/>
  <c r="DO35" i="1"/>
  <c r="DA35" i="1"/>
  <c r="CZ35" i="1"/>
  <c r="CV35" i="1"/>
  <c r="CU35" i="1"/>
  <c r="CT35" i="1"/>
  <c r="CS35" i="1"/>
  <c r="CR35" i="1"/>
  <c r="CQ35" i="1"/>
  <c r="CP35" i="1"/>
  <c r="CO35" i="1"/>
  <c r="FE35" i="1" s="1"/>
  <c r="CL35" i="1"/>
  <c r="CK35" i="1"/>
  <c r="CJ35" i="1"/>
  <c r="CH35" i="1"/>
  <c r="CG35" i="1"/>
  <c r="BH35" i="1"/>
  <c r="BG35" i="1"/>
  <c r="BF35" i="1"/>
  <c r="BE35" i="1"/>
  <c r="AV35" i="1"/>
  <c r="AM35" i="1"/>
  <c r="AK35" i="1"/>
  <c r="AJ35" i="1"/>
  <c r="AI35" i="1"/>
  <c r="AB35" i="1"/>
  <c r="AA35" i="1"/>
  <c r="Z35" i="1"/>
  <c r="Y35" i="1"/>
  <c r="X35" i="1"/>
  <c r="W35" i="1"/>
  <c r="L35" i="1"/>
  <c r="J35" i="1"/>
  <c r="I35" i="1"/>
  <c r="H35" i="1"/>
  <c r="G35" i="1"/>
  <c r="F35" i="1"/>
  <c r="E35" i="1"/>
  <c r="D35" i="1"/>
  <c r="C35" i="1"/>
  <c r="B35" i="1"/>
  <c r="A35" i="1"/>
  <c r="FV34" i="1"/>
  <c r="FU34" i="1"/>
  <c r="FT34" i="1"/>
  <c r="FS34" i="1"/>
  <c r="FR34" i="1"/>
  <c r="FQ34" i="1"/>
  <c r="FP34" i="1"/>
  <c r="FO34" i="1"/>
  <c r="FM34" i="1"/>
  <c r="FJ34" i="1"/>
  <c r="FI34" i="1"/>
  <c r="FH34" i="1"/>
  <c r="EV34" i="1"/>
  <c r="ES34" i="1"/>
  <c r="EI34" i="1"/>
  <c r="DY34" i="1"/>
  <c r="DP34" i="1"/>
  <c r="DO34" i="1"/>
  <c r="DA34" i="1"/>
  <c r="CZ34" i="1"/>
  <c r="CV34" i="1"/>
  <c r="CU34" i="1"/>
  <c r="CT34" i="1"/>
  <c r="CS34" i="1"/>
  <c r="CR34" i="1"/>
  <c r="CQ34" i="1"/>
  <c r="CO34" i="1"/>
  <c r="CL34" i="1"/>
  <c r="CK34" i="1"/>
  <c r="CJ34" i="1"/>
  <c r="CH34" i="1"/>
  <c r="CG34" i="1"/>
  <c r="BH34" i="1"/>
  <c r="BG34" i="1"/>
  <c r="BF34" i="1"/>
  <c r="BE34" i="1"/>
  <c r="AV34" i="1"/>
  <c r="AT34" i="1"/>
  <c r="AM34" i="1"/>
  <c r="AJ34" i="1"/>
  <c r="AI34" i="1"/>
  <c r="AB34" i="1"/>
  <c r="AA34" i="1"/>
  <c r="Z34" i="1"/>
  <c r="Y34" i="1"/>
  <c r="X34" i="1"/>
  <c r="W34" i="1"/>
  <c r="R34" i="1"/>
  <c r="K34" i="1"/>
  <c r="J34" i="1"/>
  <c r="I34" i="1"/>
  <c r="H34" i="1"/>
  <c r="G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T33" i="1"/>
  <c r="S33" i="1"/>
  <c r="L33" i="1"/>
  <c r="K33" i="1"/>
  <c r="J33" i="1"/>
  <c r="I33" i="1"/>
  <c r="H33" i="1"/>
  <c r="G33" i="1"/>
  <c r="F33" i="1"/>
  <c r="E33" i="1"/>
  <c r="D33" i="1"/>
  <c r="C33" i="1"/>
  <c r="B33" i="1"/>
  <c r="A33" i="1"/>
  <c r="FV32" i="1"/>
  <c r="FU32" i="1"/>
  <c r="FT32" i="1"/>
  <c r="FS32" i="1"/>
  <c r="FR32" i="1"/>
  <c r="FQ32" i="1"/>
  <c r="FP32" i="1"/>
  <c r="FM32" i="1"/>
  <c r="FJ32" i="1"/>
  <c r="FI32" i="1"/>
  <c r="FH32" i="1"/>
  <c r="FE32" i="1"/>
  <c r="EV32" i="1"/>
  <c r="ES32" i="1"/>
  <c r="EI32" i="1"/>
  <c r="DY32" i="1"/>
  <c r="DP32" i="1"/>
  <c r="DO32" i="1"/>
  <c r="DA32" i="1"/>
  <c r="CZ32" i="1"/>
  <c r="CV32" i="1"/>
  <c r="CU32" i="1"/>
  <c r="CT32" i="1"/>
  <c r="CS32" i="1"/>
  <c r="CR32" i="1"/>
  <c r="CQ32" i="1"/>
  <c r="CO32" i="1"/>
  <c r="L32" i="1" s="1"/>
  <c r="CL32" i="1"/>
  <c r="CK32" i="1"/>
  <c r="CJ32" i="1"/>
  <c r="CI32" i="1"/>
  <c r="CH32" i="1"/>
  <c r="CG32" i="1"/>
  <c r="BH32" i="1"/>
  <c r="BG32" i="1"/>
  <c r="BF32" i="1"/>
  <c r="BE32" i="1"/>
  <c r="AV32" i="1"/>
  <c r="AT32" i="1"/>
  <c r="AM32" i="1"/>
  <c r="AL32" i="1"/>
  <c r="AJ32" i="1"/>
  <c r="AB32" i="1"/>
  <c r="AA32" i="1"/>
  <c r="Z32" i="1"/>
  <c r="Y32" i="1"/>
  <c r="X32" i="1"/>
  <c r="W32" i="1"/>
  <c r="U32" i="1"/>
  <c r="S32" i="1"/>
  <c r="R32" i="1"/>
  <c r="P32" i="1"/>
  <c r="O32" i="1"/>
  <c r="K32" i="1"/>
  <c r="J32" i="1"/>
  <c r="I32" i="1"/>
  <c r="H32" i="1"/>
  <c r="G32" i="1"/>
  <c r="E32" i="1"/>
  <c r="D32" i="1"/>
  <c r="C32" i="1"/>
  <c r="B32" i="1"/>
  <c r="A32" i="1"/>
  <c r="FV31" i="1"/>
  <c r="FU31" i="1"/>
  <c r="FT31" i="1"/>
  <c r="FS31" i="1"/>
  <c r="FR31" i="1"/>
  <c r="FQ31" i="1"/>
  <c r="FP31" i="1"/>
  <c r="FO31" i="1"/>
  <c r="FM31" i="1"/>
  <c r="FJ31" i="1"/>
  <c r="FI31" i="1"/>
  <c r="FH31" i="1"/>
  <c r="EV31" i="1"/>
  <c r="ES31" i="1"/>
  <c r="EI31" i="1"/>
  <c r="DY31" i="1"/>
  <c r="DP31" i="1"/>
  <c r="DO31" i="1"/>
  <c r="DA31" i="1"/>
  <c r="CZ31" i="1"/>
  <c r="CV31" i="1"/>
  <c r="CU31" i="1"/>
  <c r="CT31" i="1"/>
  <c r="CS31" i="1"/>
  <c r="CR31" i="1"/>
  <c r="CQ31" i="1"/>
  <c r="CP31" i="1"/>
  <c r="CL31" i="1"/>
  <c r="CK31" i="1"/>
  <c r="CJ31" i="1"/>
  <c r="CH31" i="1"/>
  <c r="CG31" i="1"/>
  <c r="BH31" i="1"/>
  <c r="BG31" i="1"/>
  <c r="BF31" i="1"/>
  <c r="BE31" i="1"/>
  <c r="AV31" i="1"/>
  <c r="AM31" i="1"/>
  <c r="AJ31" i="1"/>
  <c r="AI31" i="1"/>
  <c r="AB31" i="1"/>
  <c r="AA31" i="1"/>
  <c r="Z31" i="1"/>
  <c r="Y31" i="1"/>
  <c r="X31" i="1"/>
  <c r="W31" i="1"/>
  <c r="R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O30" i="1"/>
  <c r="L30" i="1" s="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K30" i="1"/>
  <c r="J30" i="1"/>
  <c r="I30" i="1"/>
  <c r="H30" i="1"/>
  <c r="G30" i="1"/>
  <c r="E30" i="1"/>
  <c r="D30" i="1"/>
  <c r="C30" i="1"/>
  <c r="B30" i="1"/>
  <c r="A30" i="1"/>
  <c r="FV29" i="1"/>
  <c r="FU29" i="1"/>
  <c r="FT29" i="1"/>
  <c r="FS29" i="1"/>
  <c r="FR29" i="1"/>
  <c r="FQ29" i="1"/>
  <c r="FP29" i="1"/>
  <c r="FO29" i="1"/>
  <c r="FM29" i="1"/>
  <c r="FJ29" i="1"/>
  <c r="FI29" i="1"/>
  <c r="FH29" i="1"/>
  <c r="EV29" i="1"/>
  <c r="ES29" i="1"/>
  <c r="EI29" i="1"/>
  <c r="DY29" i="1"/>
  <c r="DP29" i="1"/>
  <c r="DO29" i="1"/>
  <c r="DA29" i="1"/>
  <c r="CZ29" i="1"/>
  <c r="CV29" i="1"/>
  <c r="CU29" i="1"/>
  <c r="CT29" i="1"/>
  <c r="CS29" i="1"/>
  <c r="CR29" i="1"/>
  <c r="CQ29" i="1"/>
  <c r="CL29" i="1"/>
  <c r="CK29" i="1"/>
  <c r="CJ29" i="1"/>
  <c r="CH29" i="1"/>
  <c r="CG29" i="1"/>
  <c r="BH29" i="1"/>
  <c r="BG29" i="1"/>
  <c r="BF29" i="1"/>
  <c r="BE29" i="1"/>
  <c r="AV29" i="1"/>
  <c r="AT29" i="1"/>
  <c r="AM29" i="1"/>
  <c r="AK29" i="1"/>
  <c r="AJ29" i="1"/>
  <c r="AI29" i="1"/>
  <c r="AB29" i="1"/>
  <c r="AA29" i="1"/>
  <c r="Z29" i="1"/>
  <c r="Y29" i="1"/>
  <c r="X29" i="1"/>
  <c r="W29" i="1"/>
  <c r="U29" i="1"/>
  <c r="T29" i="1"/>
  <c r="R29" i="1"/>
  <c r="Q29" i="1"/>
  <c r="P29" i="1"/>
  <c r="O29" i="1"/>
  <c r="N29" i="1"/>
  <c r="M29" i="1"/>
  <c r="L29" i="1"/>
  <c r="K29" i="1"/>
  <c r="J29" i="1"/>
  <c r="I29" i="1"/>
  <c r="H29" i="1"/>
  <c r="G29" i="1"/>
  <c r="E29" i="1"/>
  <c r="D29" i="1"/>
  <c r="C29" i="1"/>
  <c r="B29" i="1"/>
  <c r="A29" i="1"/>
  <c r="FV28" i="1"/>
  <c r="FU28" i="1"/>
  <c r="FT28" i="1"/>
  <c r="FS28" i="1"/>
  <c r="FR28" i="1"/>
  <c r="FQ28" i="1"/>
  <c r="FP28" i="1"/>
  <c r="FO28" i="1"/>
  <c r="FM28" i="1"/>
  <c r="FJ28" i="1"/>
  <c r="FI28" i="1"/>
  <c r="FH28" i="1"/>
  <c r="EV28" i="1"/>
  <c r="ES28" i="1"/>
  <c r="EI28" i="1"/>
  <c r="DY28" i="1"/>
  <c r="DP28" i="1"/>
  <c r="DO28" i="1"/>
  <c r="DA28" i="1"/>
  <c r="CZ28" i="1"/>
  <c r="CV28" i="1"/>
  <c r="CU28" i="1"/>
  <c r="CT28" i="1"/>
  <c r="CS28" i="1"/>
  <c r="CR28" i="1"/>
  <c r="CQ28" i="1"/>
  <c r="CP28" i="1"/>
  <c r="CO28" i="1"/>
  <c r="L28" i="1" s="1"/>
  <c r="CL28" i="1"/>
  <c r="CK28" i="1"/>
  <c r="CJ28" i="1"/>
  <c r="CI28" i="1"/>
  <c r="CH28" i="1"/>
  <c r="CG28" i="1"/>
  <c r="BH28" i="1"/>
  <c r="BG28" i="1"/>
  <c r="BF28" i="1"/>
  <c r="BE28" i="1"/>
  <c r="AV28" i="1"/>
  <c r="AT28" i="1"/>
  <c r="AM28" i="1"/>
  <c r="AL28" i="1"/>
  <c r="AJ28" i="1"/>
  <c r="AI28" i="1"/>
  <c r="AB28" i="1"/>
  <c r="AA28" i="1"/>
  <c r="Z28" i="1"/>
  <c r="Y28" i="1"/>
  <c r="X28" i="1"/>
  <c r="W28" i="1"/>
  <c r="U28" i="1"/>
  <c r="T28" i="1"/>
  <c r="S28" i="1"/>
  <c r="R28" i="1"/>
  <c r="Q28" i="1"/>
  <c r="P28" i="1"/>
  <c r="O28" i="1"/>
  <c r="M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L27" i="1" s="1"/>
  <c r="CL27" i="1"/>
  <c r="CK27" i="1"/>
  <c r="CJ27" i="1"/>
  <c r="CH27" i="1"/>
  <c r="CG27" i="1"/>
  <c r="BH27" i="1"/>
  <c r="BG27" i="1"/>
  <c r="BF27" i="1"/>
  <c r="BE27" i="1"/>
  <c r="AV27" i="1"/>
  <c r="AM27" i="1"/>
  <c r="AK27" i="1"/>
  <c r="AJ27" i="1"/>
  <c r="AI27" i="1"/>
  <c r="AB27" i="1"/>
  <c r="AA27" i="1"/>
  <c r="Z27" i="1"/>
  <c r="Y27" i="1"/>
  <c r="X27" i="1"/>
  <c r="W27" i="1"/>
  <c r="U27" i="1"/>
  <c r="T27" i="1"/>
  <c r="S27" i="1"/>
  <c r="R27" i="1"/>
  <c r="Q27" i="1"/>
  <c r="P27" i="1"/>
  <c r="O27" i="1"/>
  <c r="N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L26" i="1"/>
  <c r="CK26" i="1"/>
  <c r="CJ26" i="1"/>
  <c r="CI26" i="1"/>
  <c r="CH26" i="1"/>
  <c r="CG26" i="1"/>
  <c r="BH26" i="1"/>
  <c r="BG26" i="1"/>
  <c r="BF26" i="1"/>
  <c r="BE26" i="1"/>
  <c r="AV26" i="1"/>
  <c r="AM26" i="1"/>
  <c r="AL26" i="1"/>
  <c r="AJ26" i="1"/>
  <c r="AI26" i="1"/>
  <c r="AB26" i="1"/>
  <c r="AA26" i="1"/>
  <c r="Z26" i="1"/>
  <c r="Y26" i="1"/>
  <c r="X26" i="1"/>
  <c r="W26" i="1"/>
  <c r="U26" i="1"/>
  <c r="L26" i="1"/>
  <c r="K26" i="1"/>
  <c r="J26" i="1"/>
  <c r="I26" i="1"/>
  <c r="H26" i="1"/>
  <c r="G26" i="1"/>
  <c r="E26" i="1"/>
  <c r="D26" i="1"/>
  <c r="C26" i="1"/>
  <c r="B26" i="1"/>
  <c r="A26" i="1"/>
  <c r="FV25" i="1"/>
  <c r="FU25" i="1"/>
  <c r="FT25" i="1"/>
  <c r="FS25" i="1"/>
  <c r="FR25" i="1"/>
  <c r="FQ25" i="1"/>
  <c r="FP25" i="1"/>
  <c r="FO25" i="1"/>
  <c r="FM25" i="1"/>
  <c r="FJ25" i="1"/>
  <c r="FI25" i="1"/>
  <c r="FH25" i="1"/>
  <c r="EV25" i="1"/>
  <c r="ES25" i="1"/>
  <c r="EI25" i="1"/>
  <c r="DY25" i="1"/>
  <c r="DP25" i="1"/>
  <c r="DO25" i="1"/>
  <c r="DA25" i="1"/>
  <c r="CZ25" i="1"/>
  <c r="CV25" i="1"/>
  <c r="CU25" i="1"/>
  <c r="CT25" i="1"/>
  <c r="CS25" i="1"/>
  <c r="CR25" i="1"/>
  <c r="CQ25" i="1"/>
  <c r="CP25" i="1"/>
  <c r="CO25" i="1"/>
  <c r="FE25" i="1" s="1"/>
  <c r="CL25" i="1"/>
  <c r="CK25" i="1"/>
  <c r="CJ25" i="1"/>
  <c r="CH25" i="1"/>
  <c r="CG25" i="1"/>
  <c r="BH25" i="1"/>
  <c r="BG25" i="1"/>
  <c r="BF25" i="1"/>
  <c r="BE25" i="1"/>
  <c r="AV25" i="1"/>
  <c r="AT25" i="1"/>
  <c r="AM25" i="1"/>
  <c r="AL25" i="1"/>
  <c r="AK25" i="1"/>
  <c r="AJ25" i="1"/>
  <c r="AI25" i="1"/>
  <c r="AB25" i="1"/>
  <c r="AA25" i="1"/>
  <c r="Z25" i="1"/>
  <c r="Y25" i="1"/>
  <c r="X25" i="1"/>
  <c r="W25" i="1"/>
  <c r="U25" i="1"/>
  <c r="T25" i="1"/>
  <c r="S25" i="1"/>
  <c r="R25" i="1"/>
  <c r="O25" i="1"/>
  <c r="N25" i="1"/>
  <c r="K25" i="1"/>
  <c r="J25" i="1"/>
  <c r="I25" i="1"/>
  <c r="H25" i="1"/>
  <c r="E25" i="1"/>
  <c r="D25" i="1"/>
  <c r="C25" i="1"/>
  <c r="B25" i="1"/>
  <c r="A25" i="1"/>
  <c r="FV24" i="1"/>
  <c r="FU24" i="1"/>
  <c r="FT24" i="1"/>
  <c r="FS24" i="1"/>
  <c r="FR24" i="1"/>
  <c r="FQ24" i="1"/>
  <c r="FP24" i="1"/>
  <c r="FM24" i="1"/>
  <c r="FJ24" i="1"/>
  <c r="FI24" i="1"/>
  <c r="FH24" i="1"/>
  <c r="EV24" i="1"/>
  <c r="ES24" i="1"/>
  <c r="EI24" i="1"/>
  <c r="DY24" i="1"/>
  <c r="DP24" i="1"/>
  <c r="DO24" i="1"/>
  <c r="DA24" i="1"/>
  <c r="CZ24" i="1"/>
  <c r="CV24" i="1"/>
  <c r="CU24" i="1"/>
  <c r="CT24" i="1"/>
  <c r="CS24" i="1"/>
  <c r="CR24" i="1"/>
  <c r="CQ24" i="1"/>
  <c r="CP24" i="1"/>
  <c r="CO24" i="1"/>
  <c r="FE24" i="1" s="1"/>
  <c r="CL24" i="1"/>
  <c r="CK24" i="1"/>
  <c r="CJ24" i="1"/>
  <c r="CH24" i="1"/>
  <c r="CG24" i="1"/>
  <c r="BH24" i="1"/>
  <c r="BG24" i="1"/>
  <c r="BF24" i="1"/>
  <c r="BE24" i="1"/>
  <c r="AM24" i="1"/>
  <c r="AJ24" i="1"/>
  <c r="AI24" i="1"/>
  <c r="AB24" i="1"/>
  <c r="AA24" i="1"/>
  <c r="Z24" i="1"/>
  <c r="Y24" i="1"/>
  <c r="X24" i="1"/>
  <c r="W24" i="1"/>
  <c r="Q24" i="1"/>
  <c r="P24" i="1"/>
  <c r="O24" i="1"/>
  <c r="L24" i="1"/>
  <c r="J24" i="1"/>
  <c r="I24" i="1"/>
  <c r="H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L23" i="1"/>
  <c r="CK23" i="1"/>
  <c r="CJ23" i="1"/>
  <c r="CH23" i="1"/>
  <c r="CG23" i="1"/>
  <c r="BH23" i="1"/>
  <c r="BG23" i="1"/>
  <c r="BF23" i="1"/>
  <c r="BE23" i="1"/>
  <c r="AV23" i="1"/>
  <c r="AM23" i="1"/>
  <c r="AK23" i="1"/>
  <c r="AJ23" i="1"/>
  <c r="AI23" i="1"/>
  <c r="AB23" i="1"/>
  <c r="AA23" i="1"/>
  <c r="Z23" i="1"/>
  <c r="Y23" i="1"/>
  <c r="X23" i="1"/>
  <c r="W23" i="1"/>
  <c r="S23" i="1"/>
  <c r="R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O22" i="1"/>
  <c r="CL22" i="1"/>
  <c r="CK22" i="1"/>
  <c r="CJ22" i="1"/>
  <c r="CI22" i="1"/>
  <c r="CH22" i="1"/>
  <c r="CG22" i="1"/>
  <c r="BH22" i="1"/>
  <c r="BG22" i="1"/>
  <c r="BF22" i="1"/>
  <c r="BE22" i="1"/>
  <c r="AV22" i="1"/>
  <c r="AT22" i="1"/>
  <c r="AM22" i="1"/>
  <c r="AL22" i="1"/>
  <c r="AJ22" i="1"/>
  <c r="AI22" i="1"/>
  <c r="AB22" i="1"/>
  <c r="AA22" i="1"/>
  <c r="Z22" i="1"/>
  <c r="Y22" i="1"/>
  <c r="X22" i="1"/>
  <c r="W22" i="1"/>
  <c r="U22" i="1"/>
  <c r="T22" i="1"/>
  <c r="S22" i="1"/>
  <c r="R22" i="1"/>
  <c r="Q22" i="1"/>
  <c r="O22" i="1"/>
  <c r="M22" i="1"/>
  <c r="L22" i="1"/>
  <c r="K22" i="1"/>
  <c r="I22" i="1"/>
  <c r="H22" i="1"/>
  <c r="G22" i="1"/>
  <c r="F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Q21" i="1"/>
  <c r="CO21" i="1"/>
  <c r="L21" i="1" s="1"/>
  <c r="CL21" i="1"/>
  <c r="CK21" i="1"/>
  <c r="CJ21" i="1"/>
  <c r="CI21" i="1"/>
  <c r="CH21" i="1"/>
  <c r="CG21" i="1"/>
  <c r="BH21" i="1"/>
  <c r="BG21" i="1"/>
  <c r="BF21" i="1"/>
  <c r="BE21" i="1"/>
  <c r="AV21" i="1"/>
  <c r="AT21" i="1"/>
  <c r="AM21" i="1"/>
  <c r="AL21" i="1"/>
  <c r="AJ21" i="1"/>
  <c r="AB21" i="1"/>
  <c r="AA21" i="1"/>
  <c r="Z21" i="1"/>
  <c r="Y21" i="1"/>
  <c r="X21" i="1"/>
  <c r="W21" i="1"/>
  <c r="U21" i="1"/>
  <c r="R21" i="1"/>
  <c r="Q21" i="1"/>
  <c r="P21" i="1"/>
  <c r="O21" i="1"/>
  <c r="N21" i="1"/>
  <c r="M21" i="1"/>
  <c r="K21" i="1"/>
  <c r="J21" i="1"/>
  <c r="I21" i="1"/>
  <c r="H21" i="1"/>
  <c r="G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R20" i="1"/>
  <c r="CQ20" i="1"/>
  <c r="CP20" i="1"/>
  <c r="CO20" i="1"/>
  <c r="FE20" i="1" s="1"/>
  <c r="CL20" i="1"/>
  <c r="CK20" i="1"/>
  <c r="CJ20" i="1"/>
  <c r="CH20" i="1"/>
  <c r="CG20" i="1"/>
  <c r="BH20" i="1"/>
  <c r="BG20" i="1"/>
  <c r="BF20" i="1"/>
  <c r="BE20" i="1"/>
  <c r="AV20" i="1"/>
  <c r="AM20" i="1"/>
  <c r="AJ20" i="1"/>
  <c r="AI20" i="1"/>
  <c r="AB20" i="1"/>
  <c r="AA20" i="1"/>
  <c r="Z20" i="1"/>
  <c r="Y20" i="1"/>
  <c r="X20" i="1"/>
  <c r="W20" i="1"/>
  <c r="U20" i="1"/>
  <c r="T20" i="1"/>
  <c r="Q20" i="1"/>
  <c r="P20" i="1"/>
  <c r="L20" i="1"/>
  <c r="K20" i="1"/>
  <c r="J20" i="1"/>
  <c r="I20" i="1"/>
  <c r="H20" i="1"/>
  <c r="G20" i="1"/>
  <c r="F20" i="1"/>
  <c r="E20" i="1"/>
  <c r="D20" i="1"/>
  <c r="C20" i="1"/>
  <c r="B20" i="1"/>
  <c r="A20" i="1"/>
  <c r="FV19" i="1"/>
  <c r="FU19" i="1"/>
  <c r="FT19" i="1"/>
  <c r="FS19" i="1"/>
  <c r="FR19" i="1"/>
  <c r="FQ19" i="1"/>
  <c r="FP19" i="1"/>
  <c r="FM19" i="1"/>
  <c r="FJ19" i="1"/>
  <c r="FI19" i="1"/>
  <c r="FH19" i="1"/>
  <c r="EV19" i="1"/>
  <c r="ES19" i="1"/>
  <c r="EI19" i="1"/>
  <c r="DY19" i="1"/>
  <c r="DP19" i="1"/>
  <c r="DO19" i="1"/>
  <c r="DA19" i="1"/>
  <c r="CZ19" i="1"/>
  <c r="CV19" i="1"/>
  <c r="CU19" i="1"/>
  <c r="CT19" i="1"/>
  <c r="CS19" i="1"/>
  <c r="CR19" i="1"/>
  <c r="CQ19" i="1"/>
  <c r="CO19" i="1"/>
  <c r="FE19" i="1" s="1"/>
  <c r="CL19" i="1"/>
  <c r="CK19" i="1"/>
  <c r="CJ19" i="1"/>
  <c r="CI19" i="1"/>
  <c r="CH19" i="1"/>
  <c r="CG19" i="1"/>
  <c r="BH19" i="1"/>
  <c r="BG19" i="1"/>
  <c r="BF19" i="1"/>
  <c r="BE19" i="1"/>
  <c r="AM19" i="1"/>
  <c r="AL19" i="1"/>
  <c r="AK19" i="1"/>
  <c r="AJ19" i="1"/>
  <c r="AI19" i="1"/>
  <c r="AB19" i="1"/>
  <c r="AA19" i="1"/>
  <c r="Z19" i="1"/>
  <c r="Y19" i="1"/>
  <c r="X19" i="1"/>
  <c r="W19" i="1"/>
  <c r="U19" i="1"/>
  <c r="K19" i="1"/>
  <c r="J19" i="1"/>
  <c r="I19" i="1"/>
  <c r="H19" i="1"/>
  <c r="G19" i="1"/>
  <c r="F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Q18" i="1"/>
  <c r="CO18" i="1"/>
  <c r="FE18" i="1" s="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P18" i="1"/>
  <c r="O18" i="1"/>
  <c r="N18" i="1"/>
  <c r="M18" i="1"/>
  <c r="L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Q17" i="1"/>
  <c r="CP17" i="1"/>
  <c r="CO17" i="1"/>
  <c r="L17" i="1" s="1"/>
  <c r="CL17" i="1"/>
  <c r="CK17" i="1"/>
  <c r="CJ17" i="1"/>
  <c r="CI17" i="1"/>
  <c r="CH17" i="1"/>
  <c r="CG17" i="1"/>
  <c r="BH17" i="1"/>
  <c r="BG17" i="1"/>
  <c r="BF17" i="1"/>
  <c r="BE17" i="1"/>
  <c r="AV17" i="1"/>
  <c r="AT17" i="1"/>
  <c r="AM17" i="1"/>
  <c r="AL17" i="1"/>
  <c r="AJ17" i="1"/>
  <c r="AI17" i="1"/>
  <c r="AB17" i="1"/>
  <c r="AA17" i="1"/>
  <c r="Z17" i="1"/>
  <c r="Y17" i="1"/>
  <c r="X17" i="1"/>
  <c r="W17" i="1"/>
  <c r="U17" i="1"/>
  <c r="T17" i="1"/>
  <c r="S17" i="1"/>
  <c r="R17" i="1"/>
  <c r="Q17" i="1"/>
  <c r="O17" i="1"/>
  <c r="M17" i="1"/>
  <c r="K17" i="1"/>
  <c r="J17" i="1"/>
  <c r="I17" i="1"/>
  <c r="H17" i="1"/>
  <c r="G17" i="1"/>
  <c r="F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FE16" i="1" s="1"/>
  <c r="CL16" i="1"/>
  <c r="CK16" i="1"/>
  <c r="CJ16" i="1"/>
  <c r="CI16" i="1"/>
  <c r="CH16" i="1"/>
  <c r="CG16" i="1"/>
  <c r="BH16" i="1"/>
  <c r="BG16" i="1"/>
  <c r="BF16" i="1"/>
  <c r="BE16" i="1"/>
  <c r="AV16" i="1"/>
  <c r="AM16" i="1"/>
  <c r="AK16" i="1"/>
  <c r="AJ16" i="1"/>
  <c r="AI16" i="1"/>
  <c r="AB16" i="1"/>
  <c r="AA16" i="1"/>
  <c r="Z16" i="1"/>
  <c r="Y16" i="1"/>
  <c r="X16" i="1"/>
  <c r="W16" i="1"/>
  <c r="U16" i="1"/>
  <c r="S16" i="1"/>
  <c r="R16" i="1"/>
  <c r="Q16" i="1"/>
  <c r="P16" i="1"/>
  <c r="O16" i="1"/>
  <c r="N16" i="1"/>
  <c r="L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O15" i="1"/>
  <c r="L15" i="1" s="1"/>
  <c r="CL15" i="1"/>
  <c r="CK15" i="1"/>
  <c r="CJ15" i="1"/>
  <c r="CI15" i="1"/>
  <c r="CH15" i="1"/>
  <c r="CG15" i="1"/>
  <c r="BH15" i="1"/>
  <c r="BG15" i="1"/>
  <c r="BF15" i="1"/>
  <c r="BE15" i="1"/>
  <c r="AV15" i="1"/>
  <c r="AT15" i="1"/>
  <c r="AM15" i="1"/>
  <c r="AL15" i="1"/>
  <c r="AK15" i="1"/>
  <c r="AJ15" i="1"/>
  <c r="AI15" i="1"/>
  <c r="AB15" i="1"/>
  <c r="AA15" i="1"/>
  <c r="Z15" i="1"/>
  <c r="Y15" i="1"/>
  <c r="X15" i="1"/>
  <c r="W15" i="1"/>
  <c r="U15" i="1"/>
  <c r="T15" i="1"/>
  <c r="Q15" i="1"/>
  <c r="P15" i="1"/>
  <c r="O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L14" i="1"/>
  <c r="K14" i="1"/>
  <c r="J14" i="1"/>
  <c r="I14" i="1"/>
  <c r="H14" i="1"/>
  <c r="G14" i="1"/>
  <c r="F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L13" i="1" s="1"/>
  <c r="CL13" i="1"/>
  <c r="CK13" i="1"/>
  <c r="CJ13" i="1"/>
  <c r="CI13" i="1"/>
  <c r="CH13" i="1"/>
  <c r="CG13" i="1"/>
  <c r="BH13" i="1"/>
  <c r="BG13" i="1"/>
  <c r="BF13" i="1"/>
  <c r="BE13" i="1"/>
  <c r="AV13" i="1"/>
  <c r="AT13" i="1"/>
  <c r="AM13" i="1"/>
  <c r="AK13" i="1"/>
  <c r="AJ13" i="1"/>
  <c r="AI13" i="1"/>
  <c r="AB13" i="1"/>
  <c r="AA13" i="1"/>
  <c r="Z13" i="1"/>
  <c r="Y13" i="1"/>
  <c r="X13" i="1"/>
  <c r="W13" i="1"/>
  <c r="S13" i="1"/>
  <c r="R13" i="1"/>
  <c r="Q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L12" i="1" s="1"/>
  <c r="CL12" i="1"/>
  <c r="CK12" i="1"/>
  <c r="CJ12" i="1"/>
  <c r="CI12" i="1"/>
  <c r="CH12" i="1"/>
  <c r="CG12" i="1"/>
  <c r="BH12" i="1"/>
  <c r="BG12" i="1"/>
  <c r="BF12" i="1"/>
  <c r="BE12" i="1"/>
  <c r="AV12" i="1"/>
  <c r="AT12" i="1"/>
  <c r="AM12" i="1"/>
  <c r="AL12" i="1"/>
  <c r="AK12" i="1"/>
  <c r="AJ12" i="1"/>
  <c r="AI12" i="1"/>
  <c r="AB12" i="1"/>
  <c r="AA12" i="1"/>
  <c r="Z12" i="1"/>
  <c r="Y12" i="1"/>
  <c r="X12" i="1"/>
  <c r="W12" i="1"/>
  <c r="U12" i="1"/>
  <c r="T12" i="1"/>
  <c r="S12" i="1"/>
  <c r="R12" i="1"/>
  <c r="Q12" i="1"/>
  <c r="O12" i="1"/>
  <c r="N12" i="1"/>
  <c r="M12" i="1"/>
  <c r="K12" i="1"/>
  <c r="J12" i="1"/>
  <c r="I12" i="1"/>
  <c r="H12" i="1"/>
  <c r="G12" i="1"/>
  <c r="F12" i="1"/>
  <c r="E12" i="1"/>
  <c r="D12" i="1"/>
  <c r="C12" i="1"/>
  <c r="B12" i="1"/>
  <c r="A12" i="1"/>
  <c r="FV11" i="1"/>
  <c r="FU11" i="1"/>
  <c r="FT11" i="1"/>
  <c r="FS11" i="1"/>
  <c r="FR11" i="1"/>
  <c r="FQ11" i="1"/>
  <c r="FP11" i="1"/>
  <c r="FO11" i="1"/>
  <c r="FM11" i="1"/>
  <c r="FJ11" i="1"/>
  <c r="FI11" i="1"/>
  <c r="FH11" i="1"/>
  <c r="FE11" i="1"/>
  <c r="EV11" i="1"/>
  <c r="ES11" i="1"/>
  <c r="EI11" i="1"/>
  <c r="DY11" i="1"/>
  <c r="DP11" i="1"/>
  <c r="DO11" i="1"/>
  <c r="DA11" i="1"/>
  <c r="CZ11" i="1"/>
  <c r="CV11" i="1"/>
  <c r="CU11" i="1"/>
  <c r="CT11" i="1"/>
  <c r="CS11" i="1"/>
  <c r="CR11" i="1"/>
  <c r="CQ11" i="1"/>
  <c r="CP11" i="1"/>
  <c r="CO11" i="1"/>
  <c r="CL11" i="1"/>
  <c r="CK11" i="1"/>
  <c r="CJ11" i="1"/>
  <c r="CI11" i="1"/>
  <c r="CH11" i="1"/>
  <c r="CG11" i="1"/>
  <c r="BH11" i="1"/>
  <c r="BG11" i="1"/>
  <c r="BF11" i="1"/>
  <c r="BE11" i="1"/>
  <c r="AV11" i="1"/>
  <c r="AT11" i="1"/>
  <c r="AM11" i="1"/>
  <c r="AL11" i="1"/>
  <c r="AK11" i="1"/>
  <c r="AJ11" i="1"/>
  <c r="AI11" i="1"/>
  <c r="AB11" i="1"/>
  <c r="AA11" i="1"/>
  <c r="Z11" i="1"/>
  <c r="Y11" i="1"/>
  <c r="X11" i="1"/>
  <c r="W11" i="1"/>
  <c r="U11" i="1"/>
  <c r="T11" i="1"/>
  <c r="S11" i="1"/>
  <c r="R11" i="1"/>
  <c r="Q11" i="1"/>
  <c r="P11" i="1"/>
  <c r="O11" i="1"/>
  <c r="N11" i="1"/>
  <c r="M11" i="1"/>
  <c r="L11" i="1"/>
  <c r="K11" i="1"/>
  <c r="J11" i="1"/>
  <c r="I11" i="1"/>
  <c r="H11" i="1"/>
  <c r="G11" i="1"/>
  <c r="F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J10" i="1"/>
  <c r="CI10" i="1"/>
  <c r="CH10" i="1"/>
  <c r="CG10" i="1"/>
  <c r="BH10" i="1"/>
  <c r="BG10" i="1"/>
  <c r="BF10" i="1"/>
  <c r="BE10" i="1"/>
  <c r="AV10" i="1"/>
  <c r="AT10" i="1"/>
  <c r="AM10" i="1"/>
  <c r="AL10" i="1"/>
  <c r="AK10" i="1"/>
  <c r="AJ10" i="1"/>
  <c r="AI10" i="1"/>
  <c r="AB10" i="1"/>
  <c r="AA10" i="1"/>
  <c r="Z10" i="1"/>
  <c r="Y10" i="1"/>
  <c r="X10" i="1"/>
  <c r="W10" i="1"/>
  <c r="U10" i="1"/>
  <c r="T10" i="1"/>
  <c r="S10" i="1"/>
  <c r="R10" i="1"/>
  <c r="Q10" i="1"/>
  <c r="P10" i="1"/>
  <c r="O10" i="1"/>
  <c r="N10" i="1"/>
  <c r="M10" i="1"/>
  <c r="L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L9" i="1" s="1"/>
  <c r="CL9" i="1"/>
  <c r="CK9" i="1"/>
  <c r="CJ9" i="1"/>
  <c r="CI9" i="1"/>
  <c r="CH9" i="1"/>
  <c r="CG9" i="1"/>
  <c r="BH9" i="1"/>
  <c r="BG9" i="1"/>
  <c r="BF9" i="1"/>
  <c r="BE9" i="1"/>
  <c r="AV9" i="1"/>
  <c r="AT9" i="1"/>
  <c r="AM9" i="1"/>
  <c r="AL9" i="1"/>
  <c r="AK9" i="1"/>
  <c r="AJ9" i="1"/>
  <c r="AI9" i="1"/>
  <c r="AB9" i="1"/>
  <c r="AA9" i="1"/>
  <c r="Z9" i="1"/>
  <c r="Y9" i="1"/>
  <c r="X9" i="1"/>
  <c r="W9" i="1"/>
  <c r="U9" i="1"/>
  <c r="T9" i="1"/>
  <c r="S9" i="1"/>
  <c r="R9" i="1"/>
  <c r="Q9" i="1"/>
  <c r="P9" i="1"/>
  <c r="O9" i="1"/>
  <c r="N9" i="1"/>
  <c r="M9" i="1"/>
  <c r="K9" i="1"/>
  <c r="J9" i="1"/>
  <c r="I9" i="1"/>
  <c r="H9" i="1"/>
  <c r="G9" i="1"/>
  <c r="F9" i="1"/>
  <c r="E9" i="1"/>
  <c r="D9" i="1"/>
  <c r="C9" i="1"/>
  <c r="B9" i="1"/>
  <c r="A9" i="1"/>
  <c r="FV8" i="1"/>
  <c r="FU8" i="1"/>
  <c r="FT8" i="1"/>
  <c r="FS8" i="1"/>
  <c r="FR8" i="1"/>
  <c r="FQ8" i="1"/>
  <c r="FP8" i="1"/>
  <c r="FO8" i="1"/>
  <c r="FM8" i="1"/>
  <c r="FJ8" i="1"/>
  <c r="FI8" i="1"/>
  <c r="FH8" i="1"/>
  <c r="FE8" i="1"/>
  <c r="EV8" i="1"/>
  <c r="ES8" i="1"/>
  <c r="EI8" i="1"/>
  <c r="DY8" i="1"/>
  <c r="DP8" i="1"/>
  <c r="DO8" i="1"/>
  <c r="DA8" i="1"/>
  <c r="CZ8" i="1"/>
  <c r="CV8" i="1"/>
  <c r="CU8" i="1"/>
  <c r="CT8" i="1"/>
  <c r="CS8" i="1"/>
  <c r="CR8" i="1"/>
  <c r="CQ8" i="1"/>
  <c r="CP8" i="1"/>
  <c r="CO8" i="1"/>
  <c r="L8" i="1" s="1"/>
  <c r="CL8" i="1"/>
  <c r="CK8" i="1"/>
  <c r="CJ8" i="1"/>
  <c r="CI8" i="1"/>
  <c r="CH8" i="1"/>
  <c r="CG8" i="1"/>
  <c r="BH8" i="1"/>
  <c r="BG8" i="1"/>
  <c r="BF8" i="1"/>
  <c r="BE8" i="1"/>
  <c r="AV8" i="1"/>
  <c r="AT8" i="1"/>
  <c r="AM8" i="1"/>
  <c r="AL8" i="1"/>
  <c r="AK8" i="1"/>
  <c r="AJ8" i="1"/>
  <c r="AI8" i="1"/>
  <c r="AB8" i="1"/>
  <c r="AA8" i="1"/>
  <c r="Z8" i="1"/>
  <c r="Y8" i="1"/>
  <c r="X8" i="1"/>
  <c r="W8" i="1"/>
  <c r="U8" i="1"/>
  <c r="T8" i="1"/>
  <c r="S8" i="1"/>
  <c r="R8" i="1"/>
  <c r="Q8" i="1"/>
  <c r="P8" i="1"/>
  <c r="O8" i="1"/>
  <c r="N8" i="1"/>
  <c r="M8" i="1"/>
  <c r="K8" i="1"/>
  <c r="J8" i="1"/>
  <c r="I8" i="1"/>
  <c r="H8" i="1"/>
  <c r="G8" i="1"/>
  <c r="F8" i="1"/>
  <c r="E8" i="1"/>
  <c r="D8" i="1"/>
  <c r="C8" i="1"/>
  <c r="B8" i="1"/>
  <c r="A8" i="1"/>
  <c r="FV7" i="1"/>
  <c r="FU7" i="1"/>
  <c r="FT7" i="1"/>
  <c r="FS7" i="1"/>
  <c r="FR7" i="1"/>
  <c r="FQ7" i="1"/>
  <c r="FP7" i="1"/>
  <c r="FO7" i="1"/>
  <c r="FM7" i="1"/>
  <c r="FJ7" i="1"/>
  <c r="FI7" i="1"/>
  <c r="FH7" i="1"/>
  <c r="FE7" i="1"/>
  <c r="EV7" i="1"/>
  <c r="ES7" i="1"/>
  <c r="EI7" i="1"/>
  <c r="DY7" i="1"/>
  <c r="DP7" i="1"/>
  <c r="DO7" i="1"/>
  <c r="DA7" i="1"/>
  <c r="CZ7" i="1"/>
  <c r="CV7" i="1"/>
  <c r="CU7" i="1"/>
  <c r="CT7" i="1"/>
  <c r="CS7" i="1"/>
  <c r="CR7" i="1"/>
  <c r="CQ7" i="1"/>
  <c r="CP7" i="1"/>
  <c r="CO7" i="1"/>
  <c r="CL7" i="1"/>
  <c r="CK7" i="1"/>
  <c r="CJ7" i="1"/>
  <c r="CI7" i="1"/>
  <c r="CH7" i="1"/>
  <c r="CG7" i="1"/>
  <c r="BH7" i="1"/>
  <c r="BG7" i="1"/>
  <c r="BF7" i="1"/>
  <c r="BE7" i="1"/>
  <c r="AV7" i="1"/>
  <c r="AT7" i="1"/>
  <c r="AM7" i="1"/>
  <c r="AL7" i="1"/>
  <c r="AK7" i="1"/>
  <c r="AJ7" i="1"/>
  <c r="AI7" i="1"/>
  <c r="AB7" i="1"/>
  <c r="AA7" i="1"/>
  <c r="Z7" i="1"/>
  <c r="Y7" i="1"/>
  <c r="X7" i="1"/>
  <c r="W7" i="1"/>
  <c r="M7" i="1"/>
  <c r="L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T6" i="1"/>
  <c r="AM6" i="1"/>
  <c r="AL6" i="1"/>
  <c r="AK6" i="1"/>
  <c r="AJ6" i="1"/>
  <c r="AI6" i="1"/>
  <c r="AB6" i="1"/>
  <c r="AA6" i="1"/>
  <c r="Z6" i="1"/>
  <c r="Y6" i="1"/>
  <c r="X6" i="1"/>
  <c r="W6" i="1"/>
  <c r="U6" i="1"/>
  <c r="T6" i="1"/>
  <c r="S6" i="1"/>
  <c r="R6" i="1"/>
  <c r="Q6" i="1"/>
  <c r="P6" i="1"/>
  <c r="O6" i="1"/>
  <c r="N6" i="1"/>
  <c r="M6" i="1"/>
  <c r="K6" i="1"/>
  <c r="J6" i="1"/>
  <c r="I6" i="1"/>
  <c r="H6" i="1"/>
  <c r="G6" i="1"/>
  <c r="F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L5" i="1" s="1"/>
  <c r="CL5" i="1"/>
  <c r="CK5" i="1"/>
  <c r="CJ5" i="1"/>
  <c r="CI5" i="1"/>
  <c r="CH5" i="1"/>
  <c r="CG5" i="1"/>
  <c r="BH5" i="1"/>
  <c r="BG5" i="1"/>
  <c r="BF5" i="1"/>
  <c r="BE5" i="1"/>
  <c r="AV5" i="1"/>
  <c r="AT5" i="1"/>
  <c r="AM5" i="1"/>
  <c r="AL5" i="1"/>
  <c r="AK5" i="1"/>
  <c r="AJ5" i="1"/>
  <c r="AI5" i="1"/>
  <c r="AB5" i="1"/>
  <c r="AA5" i="1"/>
  <c r="Z5" i="1"/>
  <c r="Y5" i="1"/>
  <c r="X5" i="1"/>
  <c r="W5" i="1"/>
  <c r="T5" i="1"/>
  <c r="S5" i="1"/>
  <c r="N5" i="1"/>
  <c r="K5" i="1"/>
  <c r="J5" i="1"/>
  <c r="I5" i="1"/>
  <c r="H5" i="1"/>
  <c r="G5" i="1"/>
  <c r="F5" i="1"/>
  <c r="E5" i="1"/>
  <c r="D5" i="1"/>
  <c r="C5" i="1"/>
  <c r="B5" i="1"/>
  <c r="A5" i="1"/>
  <c r="AA4" i="1"/>
  <c r="J4" i="1"/>
  <c r="I4" i="1"/>
  <c r="H4" i="1"/>
  <c r="F4" i="1"/>
  <c r="D4" i="1"/>
  <c r="B4" i="1"/>
  <c r="A4" i="1"/>
  <c r="L25" i="1" l="1"/>
  <c r="L19" i="1"/>
  <c r="L44" i="1"/>
  <c r="FE44" i="1"/>
  <c r="F16" i="1"/>
  <c r="F42" i="1"/>
  <c r="F25" i="1"/>
  <c r="F44" i="1"/>
  <c r="F34" i="1"/>
  <c r="F30" i="1"/>
  <c r="F36" i="1"/>
  <c r="F26" i="1"/>
  <c r="F39" i="1"/>
  <c r="F29" i="1"/>
  <c r="AK44" i="1"/>
  <c r="AK34" i="1"/>
  <c r="AK36" i="1"/>
  <c r="AK26" i="1"/>
  <c r="AK22" i="1"/>
  <c r="AK42" i="1"/>
  <c r="AK32" i="1"/>
  <c r="AK21" i="1"/>
  <c r="AK38" i="1"/>
  <c r="AK28" i="1"/>
  <c r="AK17" i="1"/>
  <c r="AK41" i="1"/>
  <c r="AK31" i="1"/>
  <c r="AK24" i="1"/>
  <c r="AK20" i="1"/>
  <c r="FE5" i="1"/>
  <c r="FE15" i="1"/>
  <c r="AV24" i="1"/>
  <c r="FO24" i="1"/>
  <c r="AL42" i="1"/>
  <c r="AL37" i="1"/>
  <c r="AT37" i="1"/>
  <c r="FO40" i="1"/>
  <c r="F40" i="1"/>
  <c r="AV40" i="1"/>
  <c r="F13" i="1"/>
  <c r="FE12" i="1"/>
  <c r="AT39" i="1"/>
  <c r="N13" i="2"/>
  <c r="M14" i="1" s="1"/>
  <c r="U13" i="2"/>
  <c r="T14" i="1" s="1"/>
  <c r="T13" i="2"/>
  <c r="S14" i="1" s="1"/>
  <c r="S13" i="2"/>
  <c r="R14" i="1" s="1"/>
  <c r="R13" i="2"/>
  <c r="Q14" i="1" s="1"/>
  <c r="Q13" i="2"/>
  <c r="P14" i="1" s="1"/>
  <c r="P13" i="2"/>
  <c r="O14" i="1" s="1"/>
  <c r="O13" i="2"/>
  <c r="N14" i="1" s="1"/>
  <c r="FO19" i="1"/>
  <c r="AV19" i="1"/>
  <c r="AL23" i="1"/>
  <c r="AT23" i="1"/>
  <c r="N39" i="2"/>
  <c r="M40" i="1" s="1"/>
  <c r="U39" i="2"/>
  <c r="T40" i="1" s="1"/>
  <c r="T39" i="2"/>
  <c r="S40" i="1" s="1"/>
  <c r="S39" i="2"/>
  <c r="R40" i="1" s="1"/>
  <c r="R39" i="2"/>
  <c r="Q40" i="1" s="1"/>
  <c r="Q39" i="2"/>
  <c r="P40" i="1" s="1"/>
  <c r="P39" i="2"/>
  <c r="O40" i="1" s="1"/>
  <c r="O39" i="2"/>
  <c r="N40" i="1" s="1"/>
  <c r="AL24" i="1"/>
  <c r="K24" i="1"/>
  <c r="FE9" i="1"/>
  <c r="AL16" i="1"/>
  <c r="FE21" i="1"/>
  <c r="L34" i="1"/>
  <c r="FE34" i="1"/>
  <c r="O6" i="2"/>
  <c r="N7" i="1" s="1"/>
  <c r="V6" i="2"/>
  <c r="U7" i="1" s="1"/>
  <c r="U6" i="2"/>
  <c r="T7" i="1" s="1"/>
  <c r="T6" i="2"/>
  <c r="S7" i="1" s="1"/>
  <c r="S6" i="2"/>
  <c r="R7" i="1" s="1"/>
  <c r="R6" i="2"/>
  <c r="Q7" i="1" s="1"/>
  <c r="Q6" i="2"/>
  <c r="P7" i="1" s="1"/>
  <c r="P6" i="2"/>
  <c r="O7" i="1" s="1"/>
  <c r="V13" i="2"/>
  <c r="U14" i="1" s="1"/>
  <c r="N18" i="2"/>
  <c r="M19" i="1" s="1"/>
  <c r="U18" i="2"/>
  <c r="T19" i="1" s="1"/>
  <c r="T18" i="2"/>
  <c r="S19" i="1" s="1"/>
  <c r="S18" i="2"/>
  <c r="R19" i="1" s="1"/>
  <c r="R18" i="2"/>
  <c r="Q19" i="1" s="1"/>
  <c r="Q18" i="2"/>
  <c r="P19" i="1" s="1"/>
  <c r="P18" i="2"/>
  <c r="O19" i="1" s="1"/>
  <c r="O18" i="2"/>
  <c r="N19" i="1" s="1"/>
  <c r="AL27" i="1"/>
  <c r="AT27" i="1"/>
  <c r="V39" i="2"/>
  <c r="U40" i="1" s="1"/>
  <c r="AT31" i="1"/>
  <c r="AL31" i="1"/>
  <c r="FE6" i="1"/>
  <c r="FE17" i="1"/>
  <c r="FE38" i="1"/>
  <c r="FO32" i="1"/>
  <c r="F32" i="1"/>
  <c r="AT41" i="1"/>
  <c r="AL41" i="1"/>
  <c r="FE13" i="1"/>
  <c r="FE28" i="1"/>
  <c r="AT20" i="1"/>
  <c r="AL20" i="1"/>
  <c r="CO23" i="1"/>
  <c r="AL35" i="1"/>
  <c r="K35" i="1"/>
  <c r="CP42" i="1"/>
  <c r="CI37" i="1"/>
  <c r="CP32" i="1"/>
  <c r="CI27" i="1"/>
  <c r="CI23" i="1"/>
  <c r="CP21" i="1"/>
  <c r="CP44" i="1"/>
  <c r="CI39" i="1"/>
  <c r="CP34" i="1"/>
  <c r="CI29" i="1"/>
  <c r="CP40" i="1"/>
  <c r="CI35" i="1"/>
  <c r="CP30" i="1"/>
  <c r="CI25" i="1"/>
  <c r="CP19" i="1"/>
  <c r="CI41" i="1"/>
  <c r="CP36" i="1"/>
  <c r="CI31" i="1"/>
  <c r="CP26" i="1"/>
  <c r="CI24" i="1"/>
  <c r="CP22" i="1"/>
  <c r="CI20" i="1"/>
  <c r="CI44" i="1"/>
  <c r="CP39" i="1"/>
  <c r="CI34" i="1"/>
  <c r="CP29" i="1"/>
  <c r="CP18" i="1"/>
  <c r="N34" i="2"/>
  <c r="M35" i="1" s="1"/>
  <c r="U34" i="2"/>
  <c r="T35" i="1" s="1"/>
  <c r="T34" i="2"/>
  <c r="S35" i="1" s="1"/>
  <c r="S34" i="2"/>
  <c r="R35" i="1" s="1"/>
  <c r="R34" i="2"/>
  <c r="Q35" i="1" s="1"/>
  <c r="Q34" i="2"/>
  <c r="P35" i="1" s="1"/>
  <c r="P34" i="2"/>
  <c r="O35" i="1" s="1"/>
  <c r="O34" i="2"/>
  <c r="N35" i="1" s="1"/>
  <c r="R4" i="2"/>
  <c r="Q5" i="1" s="1"/>
  <c r="Q11" i="2"/>
  <c r="P12" i="1" s="1"/>
  <c r="U12" i="2"/>
  <c r="T13" i="1" s="1"/>
  <c r="S14" i="2"/>
  <c r="R15" i="1" s="1"/>
  <c r="Q16" i="2"/>
  <c r="P17" i="1" s="1"/>
  <c r="S19" i="2"/>
  <c r="R20" i="1" s="1"/>
  <c r="Q21" i="2"/>
  <c r="P22" i="1" s="1"/>
  <c r="U22" i="2"/>
  <c r="T23" i="1" s="1"/>
  <c r="N23" i="2"/>
  <c r="M24" i="1" s="1"/>
  <c r="Q24" i="2"/>
  <c r="P25" i="1" s="1"/>
  <c r="T25" i="2"/>
  <c r="S26" i="1" s="1"/>
  <c r="U30" i="2"/>
  <c r="T31" i="1" s="1"/>
  <c r="N31" i="2"/>
  <c r="M32" i="1" s="1"/>
  <c r="R32" i="2"/>
  <c r="Q33" i="1" s="1"/>
  <c r="U33" i="2"/>
  <c r="T34" i="1" s="1"/>
  <c r="S35" i="2"/>
  <c r="R36" i="1" s="1"/>
  <c r="U38" i="2"/>
  <c r="T39" i="1" s="1"/>
  <c r="S40" i="2"/>
  <c r="R41" i="1" s="1"/>
  <c r="Q42" i="2"/>
  <c r="P43" i="1" s="1"/>
  <c r="U43" i="2"/>
  <c r="T44" i="1" s="1"/>
  <c r="S4" i="2"/>
  <c r="R5" i="1" s="1"/>
  <c r="V12" i="2"/>
  <c r="U13" i="1" s="1"/>
  <c r="T14" i="2"/>
  <c r="S15" i="1" s="1"/>
  <c r="T19" i="2"/>
  <c r="S20" i="1" s="1"/>
  <c r="V22" i="2"/>
  <c r="U23" i="1" s="1"/>
  <c r="O23" i="2"/>
  <c r="N24" i="1" s="1"/>
  <c r="U25" i="2"/>
  <c r="T26" i="1" s="1"/>
  <c r="V30" i="2"/>
  <c r="U31" i="1" s="1"/>
  <c r="O31" i="2"/>
  <c r="N32" i="1" s="1"/>
  <c r="S32" i="2"/>
  <c r="R33" i="1" s="1"/>
  <c r="V33" i="2"/>
  <c r="U34" i="1" s="1"/>
  <c r="T35" i="2"/>
  <c r="S36" i="1" s="1"/>
  <c r="V38" i="2"/>
  <c r="U39" i="1" s="1"/>
  <c r="T40" i="2"/>
  <c r="S41" i="1" s="1"/>
  <c r="N41" i="2"/>
  <c r="M42" i="1" s="1"/>
  <c r="V43" i="2"/>
  <c r="U44" i="1" s="1"/>
  <c r="N12" i="2"/>
  <c r="M13" i="1" s="1"/>
  <c r="N22" i="2"/>
  <c r="M23" i="1" s="1"/>
  <c r="N30" i="2"/>
  <c r="M31" i="1" s="1"/>
  <c r="N33" i="2"/>
  <c r="M34" i="1" s="1"/>
  <c r="N38" i="2"/>
  <c r="M39" i="1" s="1"/>
  <c r="N43" i="2"/>
  <c r="M44" i="1" s="1"/>
  <c r="V4" i="2"/>
  <c r="U5" i="1" s="1"/>
  <c r="O12" i="2"/>
  <c r="N13" i="1" s="1"/>
  <c r="O22" i="2"/>
  <c r="N23" i="1" s="1"/>
  <c r="N25" i="2"/>
  <c r="M26" i="1" s="1"/>
  <c r="O30" i="2"/>
  <c r="N31" i="1" s="1"/>
  <c r="R31" i="2"/>
  <c r="Q32" i="1" s="1"/>
  <c r="V32" i="2"/>
  <c r="U33" i="1" s="1"/>
  <c r="O33" i="2"/>
  <c r="N34" i="1" s="1"/>
  <c r="O38" i="2"/>
  <c r="N39" i="1" s="1"/>
  <c r="O43" i="2"/>
  <c r="N44" i="1" s="1"/>
  <c r="P12" i="2"/>
  <c r="O13" i="1" s="1"/>
  <c r="N14" i="2"/>
  <c r="M15" i="1" s="1"/>
  <c r="N19" i="2"/>
  <c r="M20" i="1" s="1"/>
  <c r="P22" i="2"/>
  <c r="O23" i="1" s="1"/>
  <c r="S23" i="2"/>
  <c r="R24" i="1" s="1"/>
  <c r="O25" i="2"/>
  <c r="N26" i="1" s="1"/>
  <c r="P30" i="2"/>
  <c r="O31" i="1" s="1"/>
  <c r="P33" i="2"/>
  <c r="O34" i="1" s="1"/>
  <c r="N35" i="2"/>
  <c r="M36" i="1" s="1"/>
  <c r="P38" i="2"/>
  <c r="O39" i="1" s="1"/>
  <c r="N40" i="2"/>
  <c r="M41" i="1" s="1"/>
  <c r="P43" i="2"/>
  <c r="O44" i="1" s="1"/>
  <c r="N4" i="2"/>
  <c r="M5" i="1" s="1"/>
  <c r="Q12" i="2"/>
  <c r="P13" i="1" s="1"/>
  <c r="O14" i="2"/>
  <c r="N15" i="1" s="1"/>
  <c r="O19" i="2"/>
  <c r="N20" i="1" s="1"/>
  <c r="Q22" i="2"/>
  <c r="P23" i="1" s="1"/>
  <c r="P25" i="2"/>
  <c r="O26" i="1" s="1"/>
  <c r="Q30" i="2"/>
  <c r="P31" i="1" s="1"/>
  <c r="N32" i="2"/>
  <c r="M33" i="1" s="1"/>
  <c r="Q33" i="2"/>
  <c r="P34" i="1" s="1"/>
  <c r="O35" i="2"/>
  <c r="N36" i="1" s="1"/>
  <c r="Q38" i="2"/>
  <c r="P39" i="1" s="1"/>
  <c r="O40" i="2"/>
  <c r="N41" i="1" s="1"/>
  <c r="Q43" i="2"/>
  <c r="P44" i="1" s="1"/>
  <c r="FE23" i="1" l="1"/>
  <c r="L23" i="1"/>
</calcChain>
</file>

<file path=xl/sharedStrings.xml><?xml version="1.0" encoding="utf-8"?>
<sst xmlns="http://schemas.openxmlformats.org/spreadsheetml/2006/main" count="824" uniqueCount="672">
  <si>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</si>
  <si>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</si>
  <si>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</si>
  <si>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</si>
  <si>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</si>
  <si>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</si>
  <si>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</si>
  <si>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</si>
  <si>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</si>
  <si>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</si>
  <si>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</si>
  <si>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</si>
  <si>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</si>
  <si>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</si>
  <si>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</si>
  <si>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</si>
  <si>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</si>
  <si>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</si>
  <si>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</si>
  <si>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</si>
  <si>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</si>
  <si>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</si>
  <si>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</si>
  <si>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</si>
  <si>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</si>
  <si>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</si>
  <si>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</si>
  <si>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</si>
  <si>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</si>
  <si>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</si>
  <si>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</si>
  <si>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</si>
  <si>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</si>
  <si>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</si>
  <si>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</si>
  <si>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</si>
  <si>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</si>
  <si>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</si>
  <si>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</si>
  <si>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</si>
  <si>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</si>
  <si>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</si>
  <si>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</si>
  <si>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</si>
  <si>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</si>
  <si>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</si>
  <si>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</si>
  <si>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</si>
  <si>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</si>
  <si>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</si>
  <si>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</si>
  <si>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</si>
  <si>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</si>
  <si>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</si>
  <si>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</si>
  <si>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</si>
  <si>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</si>
  <si>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</si>
  <si>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</si>
  <si>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</si>
  <si>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</si>
  <si>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</si>
  <si>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</si>
  <si>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</si>
  <si>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</si>
  <si>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</si>
  <si>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</si>
  <si>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</si>
  <si>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</si>
  <si>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</si>
  <si>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</si>
  <si>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</si>
  <si>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</si>
  <si>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</si>
  <si>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</si>
  <si>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</si>
  <si>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</si>
  <si>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</si>
  <si>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</si>
  <si>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</si>
  <si>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</si>
  <si>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</si>
  <si>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</si>
  <si>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</si>
  <si>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</si>
  <si>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</si>
  <si>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</si>
  <si>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</si>
  <si>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</si>
  <si>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</si>
  <si>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</si>
  <si>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</si>
  <si>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</si>
  <si>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</si>
  <si>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</si>
  <si>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</si>
  <si>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</si>
  <si>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</si>
  <si>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</si>
  <si>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</si>
  <si>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</si>
  <si>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</si>
  <si>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</si>
  <si>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</si>
  <si>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</si>
  <si>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</si>
  <si>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</si>
  <si>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</si>
  <si>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</si>
  <si>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</si>
  <si>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</si>
  <si>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</si>
  <si>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</si>
  <si>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</si>
  <si>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</si>
  <si>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</si>
  <si>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</si>
  <si>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</si>
  <si>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</si>
  <si>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</si>
  <si>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</si>
  <si>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</si>
  <si>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</si>
  <si>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</si>
  <si>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</si>
  <si>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</si>
  <si>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</si>
  <si>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</si>
  <si>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</si>
  <si>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</si>
  <si>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</si>
  <si>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</si>
  <si>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</si>
  <si>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</si>
  <si>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</si>
  <si>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</si>
  <si>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</si>
  <si>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</si>
  <si>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</si>
  <si>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</si>
  <si>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</si>
  <si>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</si>
  <si>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</si>
  <si>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</si>
  <si>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</si>
  <si>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</si>
  <si>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</si>
  <si>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</si>
  <si>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</si>
  <si>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</si>
  <si>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</si>
  <si>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</si>
  <si>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</si>
  <si>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</si>
  <si>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</si>
  <si>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</si>
  <si>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</si>
  <si>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</si>
  <si>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</si>
  <si>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</si>
  <si>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</si>
  <si>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</si>
  <si>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</si>
  <si>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</si>
  <si>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</si>
  <si>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</si>
  <si>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</si>
  <si>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</si>
  <si>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</si>
  <si>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</si>
  <si>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</si>
  <si>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</si>
  <si>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</si>
  <si>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</si>
  <si>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</si>
  <si>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</si>
  <si>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</si>
  <si>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</si>
  <si>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</si>
  <si>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</si>
  <si>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</si>
  <si>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</si>
  <si>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</si>
  <si>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</si>
  <si>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</si>
  <si>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</si>
  <si>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</si>
  <si>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</si>
  <si>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</si>
  <si>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</si>
  <si>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</si>
  <si>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</si>
  <si>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</si>
  <si>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</si>
  <si>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</si>
  <si>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</si>
  <si>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</si>
  <si>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</si>
  <si>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</si>
  <si>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</si>
  <si>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</si>
  <si>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</si>
  <si>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</si>
  <si>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</si>
  <si>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</si>
  <si>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</si>
  <si>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</si>
  <si>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</si>
  <si>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</si>
  <si>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</si>
  <si>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</si>
  <si>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</si>
  <si>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</si>
  <si>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</si>
  <si>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</si>
  <si>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</si>
  <si>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</si>
  <si>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</si>
  <si>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</si>
  <si>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</si>
  <si>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</si>
  <si>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</si>
  <si>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</si>
  <si>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</si>
  <si>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</si>
  <si>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</si>
  <si>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</si>
  <si>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</si>
  <si>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</si>
  <si>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</si>
  <si>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</si>
  <si>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</si>
  <si>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</si>
  <si>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</si>
  <si>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</si>
  <si>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</si>
  <si>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</si>
  <si>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</si>
  <si>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</si>
  <si>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</si>
  <si>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</si>
  <si>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</si>
  <si>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</si>
  <si>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</si>
  <si>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</si>
  <si>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</si>
  <si>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</si>
  <si>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</si>
  <si>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</si>
  <si>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</si>
  <si>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</si>
  <si>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</si>
  <si>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</si>
  <si>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</si>
  <si>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</si>
  <si>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</si>
  <si>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</si>
  <si>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</si>
  <si>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</si>
  <si>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</si>
  <si>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</si>
  <si>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</si>
  <si>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</si>
  <si>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</si>
  <si>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</si>
  <si>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</si>
  <si>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</si>
  <si>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</si>
  <si>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</si>
  <si>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</si>
  <si>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</si>
  <si>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</si>
  <si>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</si>
  <si>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</si>
  <si>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</si>
  <si>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</si>
  <si>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</si>
  <si>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</si>
  <si>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</si>
  <si>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</si>
  <si>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</si>
  <si>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</si>
  <si>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</si>
  <si>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</si>
  <si>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</si>
  <si>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</si>
  <si>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</si>
  <si>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</si>
  <si>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</si>
  <si>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</si>
  <si>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</si>
  <si>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</si>
  <si>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</si>
  <si>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</si>
  <si>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</si>
  <si>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</si>
  <si>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</si>
  <si>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</si>
  <si>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</si>
  <si>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</si>
  <si>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</si>
  <si>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</si>
  <si>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</si>
  <si>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</si>
  <si>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</si>
  <si>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</si>
  <si>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</si>
  <si>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</si>
  <si>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</si>
  <si>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</si>
  <si>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</si>
  <si>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</si>
  <si>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</si>
  <si>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</si>
  <si>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</si>
  <si>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</si>
  <si>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</si>
  <si>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</si>
  <si>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</si>
  <si>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</si>
  <si>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</si>
  <si>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</si>
  <si>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</si>
  <si>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</si>
  <si>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</si>
  <si>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</si>
  <si>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</si>
  <si>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</si>
  <si>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</si>
  <si>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</si>
  <si>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</si>
  <si>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</si>
  <si>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</si>
  <si>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</si>
  <si>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</si>
  <si>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</si>
  <si>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</si>
  <si>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</si>
  <si>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</si>
  <si>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</si>
  <si>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</si>
  <si>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</si>
  <si>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</si>
  <si>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</si>
  <si>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</si>
  <si>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</si>
  <si>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</si>
  <si>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</si>
  <si>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</si>
  <si>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</si>
  <si>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</si>
  <si>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Lenovo T440 - US</t>
  </si>
  <si>
    <t>Tellus Remarketing ApS</t>
  </si>
  <si>
    <t>Pruduct Title Backlit</t>
  </si>
  <si>
    <t>MODELS</t>
  </si>
  <si>
    <t>Product Title</t>
  </si>
  <si>
    <t>Product Model</t>
  </si>
  <si>
    <t>T470s</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</si>
  <si>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</si>
  <si>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</si>
  <si>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</si>
  <si>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</si>
  <si>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</si>
  <si>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</si>
  <si>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</si>
  <si>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</si>
  <si>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</si>
  <si>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</si>
  <si>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</si>
  <si>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</si>
  <si>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</si>
  <si>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</si>
  <si>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</si>
  <si>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</si>
  <si>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Lenovo T470s - Regular DE</t>
  </si>
  <si>
    <t>German</t>
  </si>
  <si>
    <t>Lenovo/T470S/RG/DE</t>
  </si>
  <si>
    <t>Price – NON-Backlit</t>
  </si>
  <si>
    <t>Lenovo T470s - Regular FR</t>
  </si>
  <si>
    <t>French</t>
  </si>
  <si>
    <t>Lenovo/T470S/RG/FR</t>
  </si>
  <si>
    <t>Packing size</t>
  </si>
  <si>
    <t>Big</t>
  </si>
  <si>
    <t>Lenovo T470s - Regular IT</t>
  </si>
  <si>
    <t>Italian</t>
  </si>
  <si>
    <t>Lenovo/T470S/RG/IT</t>
  </si>
  <si>
    <t>Package height (CM)</t>
  </si>
  <si>
    <t>Lenovo T470s - Regular ES</t>
  </si>
  <si>
    <t>Spanish</t>
  </si>
  <si>
    <t>Lenovo/T470S/RG/ES</t>
  </si>
  <si>
    <t>Package width (CM)</t>
  </si>
  <si>
    <t>Lenovo T470s - Regular UK</t>
  </si>
  <si>
    <t>UK</t>
  </si>
  <si>
    <t>Lenovo/T470S/RG/UK</t>
  </si>
  <si>
    <t>Package length (CM)</t>
  </si>
  <si>
    <t>Lenovo T470s - Regular NOR</t>
  </si>
  <si>
    <t>Scandinavian – Nordic</t>
  </si>
  <si>
    <t>Lenovo/T470S/RG/NOR</t>
  </si>
  <si>
    <t>Origin of Product</t>
  </si>
  <si>
    <t>Lenovo T470s - Regular BE</t>
  </si>
  <si>
    <t>Belgian</t>
  </si>
  <si>
    <t>01EN606</t>
  </si>
  <si>
    <t>Package weight (GR)</t>
  </si>
  <si>
    <t>Lenovo T470s - Regular BG</t>
  </si>
  <si>
    <t>Bulgarian</t>
  </si>
  <si>
    <t>01EN607</t>
  </si>
  <si>
    <t>Lenovo T470s - Regular CZ</t>
  </si>
  <si>
    <t>Czech</t>
  </si>
  <si>
    <t>01EN649</t>
  </si>
  <si>
    <t>Parent sku</t>
  </si>
  <si>
    <t>Lenovo T470s parent</t>
  </si>
  <si>
    <t>Lenovo T470s - Regular DK</t>
  </si>
  <si>
    <t>Danish</t>
  </si>
  <si>
    <t>01EN650</t>
  </si>
  <si>
    <t>Parent EAN</t>
  </si>
  <si>
    <t>Lenovo T470s - Regular HU</t>
  </si>
  <si>
    <t>Hungarian</t>
  </si>
  <si>
    <t>01EN656</t>
  </si>
  <si>
    <t>Lenovo T470s - Regular NL</t>
  </si>
  <si>
    <t>Dutch</t>
  </si>
  <si>
    <t>01EN619</t>
  </si>
  <si>
    <t>Item_type</t>
  </si>
  <si>
    <t>laptop-computer-replacement-parts</t>
  </si>
  <si>
    <t>Lenovo T470s - Regular NO</t>
  </si>
  <si>
    <t>Norwegian</t>
  </si>
  <si>
    <t>01EN620</t>
  </si>
  <si>
    <t>Lenovo T470s - Regular PL</t>
  </si>
  <si>
    <t>Polish</t>
  </si>
  <si>
    <t>Default quantity</t>
  </si>
  <si>
    <t>Lenovo T470s - Regular PT</t>
  </si>
  <si>
    <t>Portuguese</t>
  </si>
  <si>
    <t>01EN663</t>
  </si>
  <si>
    <t>Lenovo T470s - Regular SE/FI</t>
  </si>
  <si>
    <t>Swedish – Finnish</t>
  </si>
  <si>
    <t>01EN667</t>
  </si>
  <si>
    <t>Format</t>
  </si>
  <si>
    <t>PartialUpdate</t>
  </si>
  <si>
    <t>Lenovo T470s - Regular CH</t>
  </si>
  <si>
    <t>Swiss</t>
  </si>
  <si>
    <t>01EN750</t>
  </si>
  <si>
    <t>Lenovo T470s - Regular US INT</t>
  </si>
  <si>
    <t>US International</t>
  </si>
  <si>
    <t>Lenovo/T470S/RG/USI</t>
  </si>
  <si>
    <t>Lenovo T470s - Regular RUS</t>
  </si>
  <si>
    <t>Russian</t>
  </si>
  <si>
    <t>01EN623</t>
  </si>
  <si>
    <t>Bullet Point 1:</t>
  </si>
  <si>
    <t>Lenovo T470s - Regular US</t>
  </si>
  <si>
    <t>US</t>
  </si>
  <si>
    <t>Lenovo/T470S/RG/US</t>
  </si>
  <si>
    <t>Bullet Point 2:</t>
  </si>
  <si>
    <t>Lenovo/T470S/BL/DE</t>
  </si>
  <si>
    <t>Bullet Point 5:</t>
  </si>
  <si>
    <t>Lenovo T470s - FR FBA</t>
  </si>
  <si>
    <t>Lenovo/T470S/BL/FR</t>
  </si>
  <si>
    <t>Bullet Point 4:</t>
  </si>
  <si>
    <t>Lenovo T470s BL - IT</t>
  </si>
  <si>
    <t>Lenovo/T470S/BL/IT</t>
  </si>
  <si>
    <t>Lenovo T470s BL - ES</t>
  </si>
  <si>
    <t>Lenovo/T470S/BL/ES</t>
  </si>
  <si>
    <t>Lenovo T470s BL - UK V2</t>
  </si>
  <si>
    <t>Lenovo/T470S/BL/UK</t>
  </si>
  <si>
    <t>Product Description</t>
  </si>
  <si>
    <t>Lenovo T470s BL - NOR</t>
  </si>
  <si>
    <t>Lenovo/T470S/BL/NOR</t>
  </si>
  <si>
    <t>Lenovo T470s - BE</t>
  </si>
  <si>
    <t>01EN735</t>
  </si>
  <si>
    <t>Warranty Message</t>
  </si>
  <si>
    <t>Lenovo T470s BL - BG</t>
  </si>
  <si>
    <t>01EN730</t>
  </si>
  <si>
    <t>Lenovo T470s BL - CZ</t>
  </si>
  <si>
    <t>01EN690</t>
  </si>
  <si>
    <t>bullet point 4: regular</t>
  </si>
  <si>
    <t>Lenovo T470s BL - DK</t>
  </si>
  <si>
    <t>01EN732</t>
  </si>
  <si>
    <t>Lenovo T470s BL - HU</t>
  </si>
  <si>
    <t>Lenovo T470s BL - NL</t>
  </si>
  <si>
    <t>01EN701</t>
  </si>
  <si>
    <t>language</t>
  </si>
  <si>
    <t>Lenovo T470s BL - NO</t>
  </si>
  <si>
    <t>01EN702</t>
  </si>
  <si>
    <t>Marketplace</t>
  </si>
  <si>
    <t>EU</t>
  </si>
  <si>
    <t>Lenovo T470s BL - PL</t>
  </si>
  <si>
    <t>Lenovo T470s BL - PT</t>
  </si>
  <si>
    <t>01EN704</t>
  </si>
  <si>
    <t>Lenovo T470s BL - SE/FI</t>
  </si>
  <si>
    <t>01EN749</t>
  </si>
  <si>
    <t>Lenovo T470s - CH</t>
  </si>
  <si>
    <t>01EN712</t>
  </si>
  <si>
    <t>Lenovo T470s BL - US INT</t>
  </si>
  <si>
    <t>Lenovo/T470S/BL/USI</t>
  </si>
  <si>
    <t>Lenovo T470s BL - RUS</t>
  </si>
  <si>
    <t>01EN705</t>
  </si>
  <si>
    <t>Lenovo T470s - US</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</si>
  <si>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</si>
  <si>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</si>
  <si>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</si>
  <si>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</si>
  <si>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</si>
  <si>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</si>
  <si>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</si>
  <si>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</si>
  <si>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</si>
  <si>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</si>
  <si>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</si>
  <si>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</si>
  <si>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</si>
  <si>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</si>
  <si>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</si>
  <si>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</si>
  <si>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</si>
  <si>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</si>
  <si>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</si>
  <si>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</si>
  <si>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</si>
  <si>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</si>
  <si>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</si>
  <si>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</si>
  <si>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</si>
  <si>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</si>
  <si>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</si>
  <si>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</si>
  <si>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</si>
  <si>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</si>
  <si>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</si>
  <si>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</si>
  <si>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</si>
  <si>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</si>
  <si>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</si>
  <si>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</si>
  <si>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</si>
  <si>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</si>
  <si>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</si>
  <si>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</si>
  <si>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</si>
  <si>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</si>
  <si>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</si>
  <si>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</si>
  <si>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</si>
  <si>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</si>
  <si>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</si>
  <si>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</si>
  <si>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</si>
  <si>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</si>
  <si>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</si>
  <si>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</si>
  <si>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</si>
  <si>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</si>
  <si>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</si>
  <si>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</si>
  <si>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</si>
  <si>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</si>
  <si>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</si>
  <si>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</si>
  <si>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</si>
  <si>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</si>
  <si>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</si>
  <si>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</si>
  <si>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</si>
  <si>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</si>
  <si>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</si>
  <si>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</si>
  <si>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</si>
  <si>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</si>
  <si>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</si>
  <si>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</si>
  <si>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</si>
  <si>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</si>
  <si>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</si>
  <si>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</si>
  <si>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</si>
  <si>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</si>
  <si>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</si>
  <si>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</si>
  <si>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</si>
  <si>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</si>
  <si>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</si>
  <si>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</si>
  <si>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</si>
  <si>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</si>
  <si>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</si>
  <si>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</si>
  <si>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</si>
  <si>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</si>
  <si>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</si>
  <si>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</si>
  <si>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</si>
  <si>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</si>
  <si>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</si>
  <si>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</si>
  <si>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</si>
  <si>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</si>
  <si>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</si>
  <si>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</si>
  <si>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</si>
  <si>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</si>
  <si>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</si>
  <si>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</si>
  <si>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</si>
  <si>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</si>
  <si>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</si>
  <si>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</si>
  <si>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</si>
  <si>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</si>
  <si>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</si>
  <si>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</si>
  <si>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</si>
  <si>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</si>
  <si>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</si>
  <si>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</si>
  <si>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</si>
  <si>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</si>
  <si>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</si>
  <si>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</si>
  <si>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</si>
  <si>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</si>
  <si>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</si>
  <si>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</si>
  <si>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</si>
  <si>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</si>
  <si>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</si>
  <si>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</si>
  <si>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</si>
  <si>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</si>
  <si>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</si>
  <si>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</si>
  <si>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</si>
  <si>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</si>
  <si>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</si>
  <si>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</si>
  <si>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</si>
  <si>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</si>
  <si>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</si>
  <si>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</si>
  <si>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</si>
  <si>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</si>
  <si>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</si>
  <si>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</si>
  <si>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</si>
  <si>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</si>
  <si>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</si>
  <si>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</si>
  <si>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</si>
  <si>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</si>
  <si>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</si>
  <si>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</si>
  <si>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</si>
  <si>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</si>
  <si>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</si>
  <si>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</si>
  <si>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</si>
  <si>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</si>
  <si>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</si>
  <si>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</si>
  <si>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</si>
  <si>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</si>
  <si>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</si>
  <si>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</si>
  <si>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</si>
  <si>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</si>
  <si>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</si>
  <si>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</si>
  <si>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</si>
  <si>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</si>
  <si>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</si>
  <si>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</si>
  <si>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</si>
  <si>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</si>
  <si>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</si>
  <si>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</si>
  <si>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 xml:space="preserve">Lenovo T470s - II 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</si>
</sst>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Alignment="1">
      <alignment wrapText="1"/>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0" fontId="0" fillId="0" borderId="0" xfId="0" applyAlignment="1">
      <alignment horizontal="right" wrapText="1"/>
    </xf>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8" fillId="0" borderId="0" xfId="0" applyFont="1"/>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20AA883F" TargetMode="External"/><Relationship Id="rId1" Type="http://schemas.openxmlformats.org/officeDocument/2006/relationships/externalLinkPath" Target="file:///20AA883F/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G1" zoomScaleNormal="100" workbookViewId="0">
      <selection activeCell="CJ8" sqref="CJ8"/>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 t="str">
        <f>IF(ISBLANK(Values!F3),"",IF(Values!$B$37="EU","computercomponent","computer"))</f>
        <v>computercomponent</v>
      </c>
      <c r="B4" s="28" t="str">
        <f>Values!B13</f>
        <v>Lenovo T470s parent</v>
      </c>
      <c r="C4" s="28" t="s">
        <v>345</v>
      </c>
      <c r="D4" s="29">
        <f>Values!B14</f>
        <v>5714401471998</v>
      </c>
      <c r="E4" s="2" t="s">
        <v>346</v>
      </c>
      <c r="F4" s="28" t="str">
        <f>SUBSTITUTE(Values!B1, "{language}", "") &amp; " " &amp; Values!B3</f>
        <v>ersatztastatur  Hintergrundbeleuchtung für Lenovo Thinkpad T470s</v>
      </c>
      <c r="G4" s="28" t="s">
        <v>345</v>
      </c>
      <c r="H4" s="2" t="str">
        <f>Values!B16</f>
        <v>laptop-computer-replacement-parts</v>
      </c>
      <c r="I4" s="2" t="str">
        <f>IF(ISBLANK(Values!F3),"","4730574031")</f>
        <v>4730574031</v>
      </c>
      <c r="J4" s="30" t="str">
        <f>Values!B13</f>
        <v>Lenovo T470s parent</v>
      </c>
      <c r="K4" s="31"/>
      <c r="L4" s="28"/>
      <c r="M4" s="28"/>
      <c r="W4" s="28" t="s">
        <v>347</v>
      </c>
      <c r="X4" s="28"/>
      <c r="Y4" s="32" t="s">
        <v>348</v>
      </c>
      <c r="Z4" s="28"/>
      <c r="AA4" s="2" t="str">
        <f>Values!B20</f>
        <v>PartialUpdate</v>
      </c>
      <c r="DY4" s="33" t="s">
        <v>349</v>
      </c>
      <c r="DZ4" s="33" t="s">
        <v>349</v>
      </c>
      <c r="EA4" s="33" t="s">
        <v>349</v>
      </c>
      <c r="EB4" s="33" t="s">
        <v>349</v>
      </c>
      <c r="EC4" s="33" t="s">
        <v>349</v>
      </c>
      <c r="EV4" s="2" t="s">
        <v>350</v>
      </c>
    </row>
    <row r="5" spans="1:192" ht="48" x14ac:dyDescent="0.2">
      <c r="A5" s="2" t="str">
        <f>IF(ISBLANK(Values!F4),"",IF(Values!$B$37="EU","computercomponent","computer"))</f>
        <v>computercomponent</v>
      </c>
      <c r="B5" s="34" t="str">
        <f>IF(ISBLANK(Values!F4),"",Values!G4)</f>
        <v>Lenovo T470s - Regular DE</v>
      </c>
      <c r="C5" s="30" t="str">
        <f>IF(ISBLANK(Values!F4),"","TellusRem")</f>
        <v>TellusRem</v>
      </c>
      <c r="D5" s="29">
        <f>IF(ISBLANK(Values!F4),"",Values!F4)</f>
        <v>5714401479017</v>
      </c>
      <c r="E5" s="2" t="str">
        <f>IF(ISBLANK(Values!F4),"","EAN")</f>
        <v>EAN</v>
      </c>
      <c r="F5" s="28" t="str">
        <f>IF(ISBLANK(Values!F4),"",IF(Values!K4, SUBSTITUTE(Values!$B$1, "{language}", Values!I4) &amp; " " &amp;Values!$B$3, SUBSTITUTE(Values!$B$2, "{language}", Values!$I4) &amp; " " &amp;Values!$B$3))</f>
        <v>ersatztastatur Deutsche Nicht Hintergrundbeleuchtung für Lenovo Thinkpad T470s</v>
      </c>
      <c r="G5" s="30" t="str">
        <f>IF(ISBLANK(Values!F4),"","TellusRem")</f>
        <v>TellusRem</v>
      </c>
      <c r="H5" s="2" t="str">
        <f>IF(ISBLANK(Values!F4),"",Values!$B$16)</f>
        <v>laptop-computer-replacement-parts</v>
      </c>
      <c r="I5" s="2" t="str">
        <f>IF(ISBLANK(Values!F4),"","4730574031")</f>
        <v>4730574031</v>
      </c>
      <c r="J5" s="32" t="str">
        <f>IF(ISBLANK(Values!F4),"",Values!G4 )</f>
        <v>Lenovo T470s - Regular DE</v>
      </c>
      <c r="K5" s="28">
        <f>IF(ISBLANK(Values!F4),"",IF(Values!K4, Values!$B$4, Values!$B$5))</f>
        <v>54.99</v>
      </c>
      <c r="L5" s="28" t="str">
        <f>IF(ISBLANK(Values!F4),"",IF($CO5="DEFAULT", Values!$B$18, ""))</f>
        <v/>
      </c>
      <c r="M5" s="28" t="str">
        <f>IF(ISBLANK(Values!F4),"",Values!$N4)</f>
        <v>https://raw.githubusercontent.com/PatrickVibild/TellusAmazonPictures/master/pictures/Lenovo/T470S/RG/DE/1.jpg</v>
      </c>
      <c r="N5" s="28" t="str">
        <f>IF(ISBLANK(Values!$G4),"",Values!O4)</f>
        <v>https://raw.githubusercontent.com/PatrickVibild/TellusAmazonPictures/master/pictures/Lenovo/T470S/RG/DE/2.jpg</v>
      </c>
      <c r="O5" s="28" t="str">
        <f>IF(ISBLANK(Values!$G4),"",Values!P4)</f>
        <v>https://raw.githubusercontent.com/PatrickVibild/TellusAmazonPictures/master/pictures/Lenovo/T470S/RG/DE/3.jpg</v>
      </c>
      <c r="P5" s="28" t="str">
        <f>IF(ISBLANK(Values!$G4),"",Values!Q4)</f>
        <v>https://raw.githubusercontent.com/PatrickVibild/TellusAmazonPictures/master/pictures/Lenovo/T470S/RG/DE/4.jpg</v>
      </c>
      <c r="Q5" s="28" t="str">
        <f>IF(ISBLANK(Values!$G4),"",Values!R4)</f>
        <v>https://raw.githubusercontent.com/PatrickVibild/TellusAmazonPictures/master/pictures/Lenovo/T470S/RG/DE/5.jpg</v>
      </c>
      <c r="R5" s="28" t="str">
        <f>IF(ISBLANK(Values!$G4),"",Values!S4)</f>
        <v>https://raw.githubusercontent.com/PatrickVibild/TellusAmazonPictures/master/pictures/Lenovo/T470S/RG/DE/6.jpg</v>
      </c>
      <c r="S5" s="28" t="str">
        <f>IF(ISBLANK(Values!$G4),"",Values!T4)</f>
        <v>https://raw.githubusercontent.com/PatrickVibild/TellusAmazonPictures/master/pictures/Lenovo/T470S/RG/DE/7.jpg</v>
      </c>
      <c r="T5" s="28" t="str">
        <f>IF(ISBLANK(Values!$G4),"",Values!U4)</f>
        <v>https://raw.githubusercontent.com/PatrickVibild/TellusAmazonPictures/master/pictures/Lenovo/T470S/RG/DE/8.jpg</v>
      </c>
      <c r="U5" s="28" t="str">
        <f>IF(ISBLANK(Values!$G4),"",Values!V4)</f>
        <v>https://raw.githubusercontent.com/PatrickVibild/TellusAmazonPictures/master/pictures/Lenovo/T470S/RG/DE/9.jpg</v>
      </c>
      <c r="W5" s="30" t="str">
        <f>IF(ISBLANK(Values!F4),"","Child")</f>
        <v>Child</v>
      </c>
      <c r="X5" s="30" t="str">
        <f>IF(ISBLANK(Values!F4),"",Values!$B$13)</f>
        <v>Lenovo T470s parent</v>
      </c>
      <c r="Y5" s="32" t="str">
        <f>IF(ISBLANK(Values!F4),"","Size-Color")</f>
        <v>Size-Color</v>
      </c>
      <c r="Z5" s="30" t="str">
        <f>IF(ISBLANK(Values!F4),"","variation")</f>
        <v>variation</v>
      </c>
      <c r="AA5" s="2" t="str">
        <f>IF(ISBLANK(Values!F4),"",Values!$B$20)</f>
        <v>PartialUpdate</v>
      </c>
      <c r="AB5" s="2" t="str">
        <f>IF(ISBLANK(Values!F4),"",Values!$B$29)</f>
        <v>6 Monate Garantie nach dem Liefertermin. Im Falle einer Fehlfunktion der Tastatur wird ein neues Gerät oder ein Ersatzteil für die Tastatur des Produkts gesendet. Bei Sortierung des Bestands wird eine volle Rückerstattung gewährt.</v>
      </c>
      <c r="AI5" s="35" t="str">
        <f>IF(ISBLANK(Values!F4),"",IF(Values!J4,Values!$B$23,Values!$B$33))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33" t="str">
        <f>IF(ISBLANK(Values!F4),"",Values!$B$24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5" s="2" t="str">
        <f>IF(ISBLANK(Values!F4),"",Values!$B$25)</f>
        <v xml:space="preserve">♻️ ÖFFENTLICHES PRODUKT - Kaufen Sie renoviert, KAUFEN SIE GRÜN! Reduzieren Sie mehr als 80% Kohlendioxid, indem Sie unsere überholten Tastaturen kaufen, im Vergleich zu einer neuen Tastatur! </v>
      </c>
      <c r="AL5" s="2" t="str">
        <f>IF(ISBLANK(Values!F4),"",SUBSTITUTE(SUBSTITUTE(IF(Values!$K4, Values!$B$26, Values!$B$33), "{language}", Values!$I4), "{flag}", INDEX(options!$E$1:$E$20, Values!$W4)))</f>
        <v xml:space="preserve">👉 LAYOUT - 🇩🇪 Deutsche Nicht Hintergrundbeleuchtung </v>
      </c>
      <c r="AM5" s="2" t="str">
        <f>SUBSTITUTE(IF(ISBLANK(Values!F4),"",Values!$B$27),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T5" s="28" t="str">
        <f>IF(ISBLANK(Values!F4),"",Values!I4)</f>
        <v>Deutsche</v>
      </c>
      <c r="AV5" s="2" t="str">
        <f>IF(ISBLANK(Values!F4),"",IF(Values!K4,"Backlit", "Non-Backlit"))</f>
        <v>Non-Backlit</v>
      </c>
      <c r="AW5"/>
      <c r="BE5" s="2" t="str">
        <f>IF(ISBLANK(Values!F4),"","Professional Audience")</f>
        <v>Professional Audience</v>
      </c>
      <c r="BF5" s="2" t="str">
        <f>IF(ISBLANK(Values!F4),"","Consumer Audience")</f>
        <v>Consumer Audience</v>
      </c>
      <c r="BG5" s="2" t="str">
        <f>IF(ISBLANK(Values!F4),"","Adults")</f>
        <v>Adults</v>
      </c>
      <c r="BH5" s="2" t="str">
        <f>IF(ISBLANK(Values!F4),"","People")</f>
        <v>People</v>
      </c>
      <c r="CG5" s="2">
        <f>IF(ISBLANK(Values!F4),"",Values!$B$11)</f>
        <v>150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AMAZON_EU</v>
      </c>
      <c r="CP5" s="2" t="str">
        <f>IF(ISBLANK(Values!F4),"",Values!$B$7)</f>
        <v>41</v>
      </c>
      <c r="CQ5" s="2" t="str">
        <f>IF(ISBLANK(Values!F4),"",Values!$B$8)</f>
        <v>17</v>
      </c>
      <c r="CR5" s="2" t="str">
        <f>IF(ISBLANK(Values!F4),"",Values!$B$9)</f>
        <v>5</v>
      </c>
      <c r="CS5" s="2">
        <f>IF(ISBLANK(Values!F4),"",Values!$B$11)</f>
        <v>150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Dänemark</v>
      </c>
      <c r="CZ5" s="2" t="str">
        <f>IF(ISBLANK(Values!F4),"","No")</f>
        <v>No</v>
      </c>
      <c r="DA5" s="2" t="str">
        <f>IF(ISBLANK(Values!F4),"","No")</f>
        <v>No</v>
      </c>
      <c r="DO5" s="2" t="str">
        <f>IF(ISBLANK(Values!F4),"","Parts")</f>
        <v>Parts</v>
      </c>
      <c r="DP5" s="2" t="str">
        <f>IF(ISBLANK(Values!F4),"",Values!$B$31)</f>
        <v>6 Monate Garantie nach dem Liefertermin. Im Falle einer Fehlfunktion der Tastatur wird ein neues Gerät oder ein Ersatzteil für die Tastatur des Produkts gesendet. Bei Sortierung des Bestands wird eine volle Rückerstattung gewährt.</v>
      </c>
      <c r="DY5" t="str">
        <f>IF(ISBLANK(Values!$F4), "", "not_applicable")</f>
        <v>not_applicable</v>
      </c>
      <c r="EI5" s="2" t="str">
        <f>IF(ISBLANK(Values!F4),"",Values!$B$31)</f>
        <v>6 Monate Garantie nach dem Liefertermin. Im Falle einer Fehlfunktion der Tastatur wird ein neues Gerät oder ein Ersatzteil für die Tastatur des Produkts gesendet. Bei Sortierung des Bestands wird eine volle Rückerstattung gewährt.</v>
      </c>
      <c r="ES5" s="2" t="str">
        <f>IF(ISBLANK(Values!F4),"","Amazon Tellus UPS")</f>
        <v>Amazon Tellus UPS</v>
      </c>
      <c r="EV5" s="2" t="str">
        <f>IF(ISBLANK(Values!F4),"","New")</f>
        <v>New</v>
      </c>
      <c r="FE5" s="2" t="str">
        <f>IF(ISBLANK(Values!F4),"",IF(CO5&lt;&gt;"DEFAULT", "", 3))</f>
        <v/>
      </c>
      <c r="FH5" s="2" t="str">
        <f>IF(ISBLANK(Values!F4),"","FALSE")</f>
        <v>FALSE</v>
      </c>
      <c r="FI5" s="2" t="str">
        <f>IF(ISBLANK(Values!F4),"","FALSE")</f>
        <v>FALSE</v>
      </c>
      <c r="FJ5" s="2" t="str">
        <f>IF(ISBLANK(Values!F4),"","FALSE")</f>
        <v>FALSE</v>
      </c>
      <c r="FM5" s="2" t="str">
        <f>IF(ISBLANK(Values!F4),"","1")</f>
        <v>1</v>
      </c>
      <c r="FO5" s="28">
        <f>IF(ISBLANK(Values!F4),"",IF(Values!K4, Values!$B$4, Values!$B$5))</f>
        <v>54.99</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row>
    <row r="6" spans="1:192" ht="48" x14ac:dyDescent="0.2">
      <c r="A6" s="2" t="str">
        <f>IF(ISBLANK(Values!F5),"",IF(Values!$B$37="EU","computercomponent","computer"))</f>
        <v>computercomponent</v>
      </c>
      <c r="B6" s="34" t="str">
        <f>IF(ISBLANK(Values!F5),"",Values!G5)</f>
        <v>Lenovo T470s - Regular FR</v>
      </c>
      <c r="C6" s="30" t="str">
        <f>IF(ISBLANK(Values!F5),"","TellusRem")</f>
        <v>TellusRem</v>
      </c>
      <c r="D6" s="29">
        <f>IF(ISBLANK(Values!F5),"",Values!F5)</f>
        <v>5714401479024</v>
      </c>
      <c r="E6" s="2" t="str">
        <f>IF(ISBLANK(Values!F5),"","EAN")</f>
        <v>EAN</v>
      </c>
      <c r="F6" s="28" t="str">
        <f>IF(ISBLANK(Values!F5),"",IF(Values!K5, SUBSTITUTE(Values!$B$1, "{language}", Values!I5) &amp; " " &amp;Values!$B$3, SUBSTITUTE(Values!$B$2, "{language}", Values!$I5) &amp; " " &amp;Values!$B$3))</f>
        <v>ersatztastatur Französisch Nicht Hintergrundbeleuchtung für Lenovo Thinkpad T470s</v>
      </c>
      <c r="G6" s="30" t="str">
        <f>IF(ISBLANK(Values!F5),"","TellusRem")</f>
        <v>TellusRem</v>
      </c>
      <c r="H6" s="2" t="str">
        <f>IF(ISBLANK(Values!F5),"",Values!$B$16)</f>
        <v>laptop-computer-replacement-parts</v>
      </c>
      <c r="I6" s="2" t="str">
        <f>IF(ISBLANK(Values!F5),"","4730574031")</f>
        <v>4730574031</v>
      </c>
      <c r="J6" s="32" t="str">
        <f>IF(ISBLANK(Values!F5),"",Values!G5 )</f>
        <v>Lenovo T470s - Regular FR</v>
      </c>
      <c r="K6" s="28">
        <f>IF(ISBLANK(Values!F5),"",IF(Values!K5, Values!$B$4, Values!$B$5))</f>
        <v>54.99</v>
      </c>
      <c r="L6" s="28" t="str">
        <f>IF(ISBLANK(Values!F5),"",IF($CO6="DEFAULT", Values!$B$18, ""))</f>
        <v/>
      </c>
      <c r="M6" s="28" t="str">
        <f>IF(ISBLANK(Values!F5),"",Values!$N5)</f>
        <v>https://raw.githubusercontent.com/PatrickVibild/TellusAmazonPictures/master/pictures/Lenovo/T470S/RG/FR/1.jpg</v>
      </c>
      <c r="N6" s="28" t="str">
        <f>IF(ISBLANK(Values!$G5),"",Values!O5)</f>
        <v>https://raw.githubusercontent.com/PatrickVibild/TellusAmazonPictures/master/pictures/Lenovo/T470S/RG/FR/2.jpg</v>
      </c>
      <c r="O6" s="28" t="str">
        <f>IF(ISBLANK(Values!$G5),"",Values!P5)</f>
        <v>https://raw.githubusercontent.com/PatrickVibild/TellusAmazonPictures/master/pictures/Lenovo/T470S/RG/FR/3.jpg</v>
      </c>
      <c r="P6" s="28" t="str">
        <f>IF(ISBLANK(Values!$G5),"",Values!Q5)</f>
        <v>https://raw.githubusercontent.com/PatrickVibild/TellusAmazonPictures/master/pictures/Lenovo/T470S/RG/FR/4.jpg</v>
      </c>
      <c r="Q6" s="28" t="str">
        <f>IF(ISBLANK(Values!$G5),"",Values!R5)</f>
        <v>https://raw.githubusercontent.com/PatrickVibild/TellusAmazonPictures/master/pictures/Lenovo/T470S/RG/FR/5.jpg</v>
      </c>
      <c r="R6" s="28" t="str">
        <f>IF(ISBLANK(Values!$G5),"",Values!S5)</f>
        <v>https://raw.githubusercontent.com/PatrickVibild/TellusAmazonPictures/master/pictures/Lenovo/T470S/RG/FR/6.jpg</v>
      </c>
      <c r="S6" s="28" t="str">
        <f>IF(ISBLANK(Values!$G5),"",Values!T5)</f>
        <v>https://raw.githubusercontent.com/PatrickVibild/TellusAmazonPictures/master/pictures/Lenovo/T470S/RG/FR/7.jpg</v>
      </c>
      <c r="T6" s="28" t="str">
        <f>IF(ISBLANK(Values!$G5),"",Values!U5)</f>
        <v>https://raw.githubusercontent.com/PatrickVibild/TellusAmazonPictures/master/pictures/Lenovo/T470S/RG/FR/8.jpg</v>
      </c>
      <c r="U6" s="28" t="str">
        <f>IF(ISBLANK(Values!$G5),"",Values!V5)</f>
        <v>https://raw.githubusercontent.com/PatrickVibild/TellusAmazonPictures/master/pictures/Lenovo/T470S/RG/FR/9.jpg</v>
      </c>
      <c r="W6" s="30" t="str">
        <f>IF(ISBLANK(Values!F5),"","Child")</f>
        <v>Child</v>
      </c>
      <c r="X6" s="30" t="str">
        <f>IF(ISBLANK(Values!F5),"",Values!$B$13)</f>
        <v>Lenovo T470s parent</v>
      </c>
      <c r="Y6" s="32" t="str">
        <f>IF(ISBLANK(Values!F5),"","Size-Color")</f>
        <v>Size-Color</v>
      </c>
      <c r="Z6" s="30" t="str">
        <f>IF(ISBLANK(Values!F5),"","variation")</f>
        <v>variation</v>
      </c>
      <c r="AA6" s="2" t="str">
        <f>IF(ISBLANK(Values!F5),"",Values!$B$20)</f>
        <v>PartialUpdate</v>
      </c>
      <c r="AB6" s="2" t="str">
        <f>IF(ISBLANK(Values!F5),"",Values!$B$29)</f>
        <v>6 Monate Garantie nach dem Liefertermin. Im Falle einer Fehlfunktion der Tastatur wird ein neues Gerät oder ein Ersatzteil für die Tastatur des Produkts gesendet. Bei Sortierung des Bestands wird eine volle Rückerstattung gewährt.</v>
      </c>
      <c r="AI6" s="35" t="str">
        <f>IF(ISBLANK(Values!F5),"",IF(Values!J5,Values!$B$23,Values!$B$33))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33" t="str">
        <f>IF(ISBLANK(Values!F5),"",Values!$B$24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6" s="2" t="str">
        <f>IF(ISBLANK(Values!F5),"",Values!$B$25)</f>
        <v xml:space="preserve">♻️ ÖFFENTLICHES PRODUKT - Kaufen Sie renoviert, KAUFEN SIE GRÜN! Reduzieren Sie mehr als 80% Kohlendioxid, indem Sie unsere überholten Tastaturen kaufen, im Vergleich zu einer neuen Tastatur! </v>
      </c>
      <c r="AL6" s="2" t="str">
        <f>IF(ISBLANK(Values!F5),"",SUBSTITUTE(SUBSTITUTE(IF(Values!$K5, Values!$B$26, Values!$B$33), "{language}", Values!$I5), "{flag}", INDEX(options!$E$1:$E$20, Values!$W5)))</f>
        <v xml:space="preserve">👉 LAYOUT - 🇫🇷 Französisch Nicht Hintergrundbeleuchtung </v>
      </c>
      <c r="AM6" s="2" t="str">
        <f>SUBSTITUTE(IF(ISBLANK(Values!F5),"",Values!$B$27),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T6" s="28" t="str">
        <f>IF(ISBLANK(Values!F5),"",Values!I5)</f>
        <v>Französisch</v>
      </c>
      <c r="AV6" s="2" t="str">
        <f>IF(ISBLANK(Values!F5),"",IF(Values!K5,"Backlit", "Non-Backlit"))</f>
        <v>Non-Backlit</v>
      </c>
      <c r="BE6" s="2" t="str">
        <f>IF(ISBLANK(Values!F5),"","Professional Audience")</f>
        <v>Professional Audience</v>
      </c>
      <c r="BF6" s="2" t="str">
        <f>IF(ISBLANK(Values!F5),"","Consumer Audience")</f>
        <v>Consumer Audience</v>
      </c>
      <c r="BG6" s="2" t="str">
        <f>IF(ISBLANK(Values!F5),"","Adults")</f>
        <v>Adults</v>
      </c>
      <c r="BH6" s="2" t="str">
        <f>IF(ISBLANK(Values!F5),"","People")</f>
        <v>People</v>
      </c>
      <c r="CG6" s="2">
        <f>IF(ISBLANK(Values!F5),"",Values!$B$11)</f>
        <v>150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AMAZON_EU</v>
      </c>
      <c r="CP6" s="2" t="str">
        <f>IF(ISBLANK(Values!F5),"",Values!$B$7)</f>
        <v>41</v>
      </c>
      <c r="CQ6" s="2" t="str">
        <f>IF(ISBLANK(Values!F5),"",Values!$B$8)</f>
        <v>17</v>
      </c>
      <c r="CR6" s="2" t="str">
        <f>IF(ISBLANK(Values!F5),"",Values!$B$9)</f>
        <v>5</v>
      </c>
      <c r="CS6" s="2">
        <f>IF(ISBLANK(Values!F5),"",Values!$B$11)</f>
        <v>150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Dänemark</v>
      </c>
      <c r="CZ6" s="2" t="str">
        <f>IF(ISBLANK(Values!F5),"","No")</f>
        <v>No</v>
      </c>
      <c r="DA6" s="2" t="str">
        <f>IF(ISBLANK(Values!F5),"","No")</f>
        <v>No</v>
      </c>
      <c r="DO6" s="2" t="str">
        <f>IF(ISBLANK(Values!F5),"","Parts")</f>
        <v>Parts</v>
      </c>
      <c r="DP6" s="2" t="str">
        <f>IF(ISBLANK(Values!F5),"",Values!$B$31)</f>
        <v>6 Monate Garantie nach dem Liefertermin. Im Falle einer Fehlfunktion der Tastatur wird ein neues Gerät oder ein Ersatzteil für die Tastatur des Produkts gesendet. Bei Sortierung des Bestands wird eine volle Rückerstattung gewährt.</v>
      </c>
      <c r="DY6" t="str">
        <f>IF(ISBLANK(Values!$F5), "", "not_applicable")</f>
        <v>not_applicable</v>
      </c>
      <c r="EI6" s="2" t="str">
        <f>IF(ISBLANK(Values!F5),"",Values!$B$31)</f>
        <v>6 Monate Garantie nach dem Liefertermin. Im Falle einer Fehlfunktion der Tastatur wird ein neues Gerät oder ein Ersatzteil für die Tastatur des Produkts gesendet. Bei Sortierung des Bestands wird eine volle Rückerstattung gewährt.</v>
      </c>
      <c r="ES6" s="2" t="str">
        <f>IF(ISBLANK(Values!F5),"","Amazon Tellus UPS")</f>
        <v>Amazon Tellus UPS</v>
      </c>
      <c r="EV6" s="2" t="str">
        <f>IF(ISBLANK(Values!F5),"","New")</f>
        <v>New</v>
      </c>
      <c r="FE6" s="2" t="str">
        <f>IF(ISBLANK(Values!F5),"",IF(CO6&lt;&gt;"DEFAULT", "", 3))</f>
        <v/>
      </c>
      <c r="FH6" s="2" t="str">
        <f>IF(ISBLANK(Values!F5),"","FALSE")</f>
        <v>FALSE</v>
      </c>
      <c r="FI6" s="2" t="str">
        <f>IF(ISBLANK(Values!F5),"","FALSE")</f>
        <v>FALSE</v>
      </c>
      <c r="FJ6" s="2" t="str">
        <f>IF(ISBLANK(Values!F5),"","FALSE")</f>
        <v>FALSE</v>
      </c>
      <c r="FM6" s="2" t="str">
        <f>IF(ISBLANK(Values!F5),"","1")</f>
        <v>1</v>
      </c>
      <c r="FO6" s="28">
        <f>IF(ISBLANK(Values!F5),"",IF(Values!K5, Values!$B$4, Values!$B$5))</f>
        <v>54.99</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row>
    <row r="7" spans="1:192" ht="48" x14ac:dyDescent="0.2">
      <c r="A7" s="2" t="str">
        <f>IF(ISBLANK(Values!F6),"",IF(Values!$B$37="EU","computercomponent","computer"))</f>
        <v>computercomponent</v>
      </c>
      <c r="B7" s="34" t="str">
        <f>IF(ISBLANK(Values!F6),"",Values!G6)</f>
        <v>Lenovo T470s - Regular IT</v>
      </c>
      <c r="C7" s="30" t="str">
        <f>IF(ISBLANK(Values!F6),"","TellusRem")</f>
        <v>TellusRem</v>
      </c>
      <c r="D7" s="29">
        <f>IF(ISBLANK(Values!F6),"",Values!F6)</f>
        <v>5714401479031</v>
      </c>
      <c r="E7" s="2" t="str">
        <f>IF(ISBLANK(Values!F6),"","EAN")</f>
        <v>EAN</v>
      </c>
      <c r="F7" s="28" t="str">
        <f>IF(ISBLANK(Values!F6),"",IF(Values!K6, SUBSTITUTE(Values!$B$1, "{language}", Values!I6) &amp; " " &amp;Values!$B$3, SUBSTITUTE(Values!$B$2, "{language}", Values!$I6) &amp; " " &amp;Values!$B$3))</f>
        <v>ersatztastatur Italienisch Nicht Hintergrundbeleuchtung für Lenovo Thinkpad T470s</v>
      </c>
      <c r="G7" s="30" t="str">
        <f>IF(ISBLANK(Values!F6),"","TellusRem")</f>
        <v>TellusRem</v>
      </c>
      <c r="H7" s="2" t="str">
        <f>IF(ISBLANK(Values!F6),"",Values!$B$16)</f>
        <v>laptop-computer-replacement-parts</v>
      </c>
      <c r="I7" s="2" t="str">
        <f>IF(ISBLANK(Values!F6),"","4730574031")</f>
        <v>4730574031</v>
      </c>
      <c r="J7" s="32" t="str">
        <f>IF(ISBLANK(Values!F6),"",Values!G6 )</f>
        <v>Lenovo T470s - Regular IT</v>
      </c>
      <c r="K7" s="28">
        <f>IF(ISBLANK(Values!F6),"",IF(Values!K6, Values!$B$4, Values!$B$5))</f>
        <v>54.99</v>
      </c>
      <c r="L7" s="28" t="str">
        <f>IF(ISBLANK(Values!F6),"",IF($CO7="DEFAULT", Values!$B$18, ""))</f>
        <v/>
      </c>
      <c r="M7" s="28" t="str">
        <f>IF(ISBLANK(Values!F6),"",Values!$N6)</f>
        <v>https://raw.githubusercontent.com/PatrickVibild/TellusAmazonPictures/master/pictures/Lenovo/T470S/RG/IT/1.jpg</v>
      </c>
      <c r="N7" s="28" t="str">
        <f>IF(ISBLANK(Values!$G6),"",Values!O6)</f>
        <v>https://raw.githubusercontent.com/PatrickVibild/TellusAmazonPictures/master/pictures/Lenovo/T470S/RG/IT/2.jpg</v>
      </c>
      <c r="O7" s="28" t="str">
        <f>IF(ISBLANK(Values!$G6),"",Values!P6)</f>
        <v>https://raw.githubusercontent.com/PatrickVibild/TellusAmazonPictures/master/pictures/Lenovo/T470S/RG/IT/3.jpg</v>
      </c>
      <c r="P7" s="28" t="str">
        <f>IF(ISBLANK(Values!$G6),"",Values!Q6)</f>
        <v>https://raw.githubusercontent.com/PatrickVibild/TellusAmazonPictures/master/pictures/Lenovo/T470S/RG/IT/4.jpg</v>
      </c>
      <c r="Q7" s="28" t="str">
        <f>IF(ISBLANK(Values!$G6),"",Values!R6)</f>
        <v>https://raw.githubusercontent.com/PatrickVibild/TellusAmazonPictures/master/pictures/Lenovo/T470S/RG/IT/5.jpg</v>
      </c>
      <c r="R7" s="28" t="str">
        <f>IF(ISBLANK(Values!$G6),"",Values!S6)</f>
        <v>https://raw.githubusercontent.com/PatrickVibild/TellusAmazonPictures/master/pictures/Lenovo/T470S/RG/IT/6.jpg</v>
      </c>
      <c r="S7" s="28" t="str">
        <f>IF(ISBLANK(Values!$G6),"",Values!T6)</f>
        <v>https://raw.githubusercontent.com/PatrickVibild/TellusAmazonPictures/master/pictures/Lenovo/T470S/RG/IT/7.jpg</v>
      </c>
      <c r="T7" s="28" t="str">
        <f>IF(ISBLANK(Values!$G6),"",Values!U6)</f>
        <v>https://raw.githubusercontent.com/PatrickVibild/TellusAmazonPictures/master/pictures/Lenovo/T470S/RG/IT/8.jpg</v>
      </c>
      <c r="U7" s="28" t="str">
        <f>IF(ISBLANK(Values!$G6),"",Values!V6)</f>
        <v>https://raw.githubusercontent.com/PatrickVibild/TellusAmazonPictures/master/pictures/Lenovo/T470S/RG/IT/9.jpg</v>
      </c>
      <c r="W7" s="30" t="str">
        <f>IF(ISBLANK(Values!F6),"","Child")</f>
        <v>Child</v>
      </c>
      <c r="X7" s="30" t="str">
        <f>IF(ISBLANK(Values!F6),"",Values!$B$13)</f>
        <v>Lenovo T470s parent</v>
      </c>
      <c r="Y7" s="32" t="str">
        <f>IF(ISBLANK(Values!F6),"","Size-Color")</f>
        <v>Size-Color</v>
      </c>
      <c r="Z7" s="30" t="str">
        <f>IF(ISBLANK(Values!F6),"","variation")</f>
        <v>variation</v>
      </c>
      <c r="AA7" s="2" t="str">
        <f>IF(ISBLANK(Values!F6),"",Values!$B$20)</f>
        <v>PartialUpdate</v>
      </c>
      <c r="AB7" s="2" t="str">
        <f>IF(ISBLANK(Values!F6),"",Values!$B$29)</f>
        <v>6 Monate Garantie nach dem Liefertermin. Im Falle einer Fehlfunktion der Tastatur wird ein neues Gerät oder ein Ersatzteil für die Tastatur des Produkts gesendet. Bei Sortierung des Bestands wird eine volle Rückerstattung gewährt.</v>
      </c>
      <c r="AI7" s="35" t="str">
        <f>IF(ISBLANK(Values!F6),"",IF(Values!J6,Values!$B$23,Values!$B$33))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33" t="str">
        <f>IF(ISBLANK(Values!F6),"",Values!$B$24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7" s="2" t="str">
        <f>IF(ISBLANK(Values!F6),"",Values!$B$25)</f>
        <v xml:space="preserve">♻️ ÖFFENTLICHES PRODUKT - Kaufen Sie renoviert, KAUFEN SIE GRÜN! Reduzieren Sie mehr als 80% Kohlendioxid, indem Sie unsere überholten Tastaturen kaufen, im Vergleich zu einer neuen Tastatur! </v>
      </c>
      <c r="AL7" s="2" t="str">
        <f>IF(ISBLANK(Values!F6),"",SUBSTITUTE(SUBSTITUTE(IF(Values!$K6, Values!$B$26, Values!$B$33), "{language}", Values!$I6), "{flag}", INDEX(options!$E$1:$E$20, Values!$W6)))</f>
        <v xml:space="preserve">👉 LAYOUT - 🇮🇹 Italienisch Nicht Hintergrundbeleuchtung </v>
      </c>
      <c r="AM7" s="2" t="str">
        <f>SUBSTITUTE(IF(ISBLANK(Values!F6),"",Values!$B$27),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T7" s="28" t="str">
        <f>IF(ISBLANK(Values!F6),"",Values!I6)</f>
        <v>Italienisch</v>
      </c>
      <c r="AV7" s="2" t="str">
        <f>IF(ISBLANK(Values!F6),"",IF(Values!K6,"Backlit", "Non-Backlit"))</f>
        <v>Non-Backlit</v>
      </c>
      <c r="BE7" s="2" t="str">
        <f>IF(ISBLANK(Values!F6),"","Professional Audience")</f>
        <v>Professional Audience</v>
      </c>
      <c r="BF7" s="2" t="str">
        <f>IF(ISBLANK(Values!F6),"","Consumer Audience")</f>
        <v>Consumer Audience</v>
      </c>
      <c r="BG7" s="2" t="str">
        <f>IF(ISBLANK(Values!F6),"","Adults")</f>
        <v>Adults</v>
      </c>
      <c r="BH7" s="2" t="str">
        <f>IF(ISBLANK(Values!F6),"","People")</f>
        <v>People</v>
      </c>
      <c r="CG7" s="2">
        <f>IF(ISBLANK(Values!F6),"",Values!$B$11)</f>
        <v>150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AMAZON_EU</v>
      </c>
      <c r="CP7" s="2" t="str">
        <f>IF(ISBLANK(Values!F6),"",Values!$B$7)</f>
        <v>41</v>
      </c>
      <c r="CQ7" s="2" t="str">
        <f>IF(ISBLANK(Values!F6),"",Values!$B$8)</f>
        <v>17</v>
      </c>
      <c r="CR7" s="2" t="str">
        <f>IF(ISBLANK(Values!F6),"",Values!$B$9)</f>
        <v>5</v>
      </c>
      <c r="CS7" s="2">
        <f>IF(ISBLANK(Values!F6),"",Values!$B$11)</f>
        <v>150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Dänemark</v>
      </c>
      <c r="CZ7" s="2" t="str">
        <f>IF(ISBLANK(Values!F6),"","No")</f>
        <v>No</v>
      </c>
      <c r="DA7" s="2" t="str">
        <f>IF(ISBLANK(Values!F6),"","No")</f>
        <v>No</v>
      </c>
      <c r="DO7" s="2" t="str">
        <f>IF(ISBLANK(Values!F6),"","Parts")</f>
        <v>Parts</v>
      </c>
      <c r="DP7" s="2" t="str">
        <f>IF(ISBLANK(Values!F6),"",Values!$B$31)</f>
        <v>6 Monate Garantie nach dem Liefertermin. Im Falle einer Fehlfunktion der Tastatur wird ein neues Gerät oder ein Ersatzteil für die Tastatur des Produkts gesendet. Bei Sortierung des Bestands wird eine volle Rückerstattung gewährt.</v>
      </c>
      <c r="DY7" t="str">
        <f>IF(ISBLANK(Values!$F6), "", "not_applicable")</f>
        <v>not_applicable</v>
      </c>
      <c r="EI7" s="2" t="str">
        <f>IF(ISBLANK(Values!F6),"",Values!$B$31)</f>
        <v>6 Monate Garantie nach dem Liefertermin. Im Falle einer Fehlfunktion der Tastatur wird ein neues Gerät oder ein Ersatzteil für die Tastatur des Produkts gesendet. Bei Sortierung des Bestands wird eine volle Rückerstattung gewährt.</v>
      </c>
      <c r="ES7" s="2" t="str">
        <f>IF(ISBLANK(Values!F6),"","Amazon Tellus UPS")</f>
        <v>Amazon Tellus UPS</v>
      </c>
      <c r="EV7" s="2" t="str">
        <f>IF(ISBLANK(Values!F6),"","New")</f>
        <v>New</v>
      </c>
      <c r="FE7" s="2" t="str">
        <f>IF(ISBLANK(Values!F6),"",IF(CO7&lt;&gt;"DEFAULT", "", 3))</f>
        <v/>
      </c>
      <c r="FH7" s="2" t="str">
        <f>IF(ISBLANK(Values!F6),"","FALSE")</f>
        <v>FALSE</v>
      </c>
      <c r="FI7" s="2" t="str">
        <f>IF(ISBLANK(Values!F6),"","FALSE")</f>
        <v>FALSE</v>
      </c>
      <c r="FJ7" s="2" t="str">
        <f>IF(ISBLANK(Values!F6),"","FALSE")</f>
        <v>FALSE</v>
      </c>
      <c r="FM7" s="2" t="str">
        <f>IF(ISBLANK(Values!F6),"","1")</f>
        <v>1</v>
      </c>
      <c r="FO7" s="28">
        <f>IF(ISBLANK(Values!F6),"",IF(Values!K6, Values!$B$4, Values!$B$5))</f>
        <v>54.99</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row>
    <row r="8" spans="1:192" ht="48" x14ac:dyDescent="0.2">
      <c r="A8" s="2" t="str">
        <f>IF(ISBLANK(Values!F7),"",IF(Values!$B$37="EU","computercomponent","computer"))</f>
        <v>computercomponent</v>
      </c>
      <c r="B8" s="34" t="str">
        <f>IF(ISBLANK(Values!F7),"",Values!G7)</f>
        <v>Lenovo T470s - Regular ES</v>
      </c>
      <c r="C8" s="30" t="str">
        <f>IF(ISBLANK(Values!F7),"","TellusRem")</f>
        <v>TellusRem</v>
      </c>
      <c r="D8" s="29">
        <f>IF(ISBLANK(Values!F7),"",Values!F7)</f>
        <v>5714401479048</v>
      </c>
      <c r="E8" s="2" t="str">
        <f>IF(ISBLANK(Values!F7),"","EAN")</f>
        <v>EAN</v>
      </c>
      <c r="F8" s="28" t="str">
        <f>IF(ISBLANK(Values!F7),"",IF(Values!K7, SUBSTITUTE(Values!$B$1, "{language}", Values!I7) &amp; " " &amp;Values!$B$3, SUBSTITUTE(Values!$B$2, "{language}", Values!$I7) &amp; " " &amp;Values!$B$3))</f>
        <v>ersatztastatur Spanisch Nicht Hintergrundbeleuchtung für Lenovo Thinkpad T470s</v>
      </c>
      <c r="G8" s="30" t="str">
        <f>IF(ISBLANK(Values!F7),"","TellusRem")</f>
        <v>TellusRem</v>
      </c>
      <c r="H8" s="2" t="str">
        <f>IF(ISBLANK(Values!F7),"",Values!$B$16)</f>
        <v>laptop-computer-replacement-parts</v>
      </c>
      <c r="I8" s="2" t="str">
        <f>IF(ISBLANK(Values!F7),"","4730574031")</f>
        <v>4730574031</v>
      </c>
      <c r="J8" s="32" t="str">
        <f>IF(ISBLANK(Values!F7),"",Values!G7 )</f>
        <v>Lenovo T470s - Regular ES</v>
      </c>
      <c r="K8" s="28">
        <f>IF(ISBLANK(Values!F7),"",IF(Values!K7, Values!$B$4, Values!$B$5))</f>
        <v>54.99</v>
      </c>
      <c r="L8" s="28" t="str">
        <f>IF(ISBLANK(Values!F7),"",IF($CO8="DEFAULT", Values!$B$18, ""))</f>
        <v/>
      </c>
      <c r="M8" s="28" t="str">
        <f>IF(ISBLANK(Values!F7),"",Values!$N7)</f>
        <v>https://raw.githubusercontent.com/PatrickVibild/TellusAmazonPictures/master/pictures/Lenovo/T470S/RG/ES/1.jpg</v>
      </c>
      <c r="N8" s="28" t="str">
        <f>IF(ISBLANK(Values!$G7),"",Values!O7)</f>
        <v>https://raw.githubusercontent.com/PatrickVibild/TellusAmazonPictures/master/pictures/Lenovo/T470S/RG/ES/2.jpg</v>
      </c>
      <c r="O8" s="28" t="str">
        <f>IF(ISBLANK(Values!$G7),"",Values!P7)</f>
        <v>https://raw.githubusercontent.com/PatrickVibild/TellusAmazonPictures/master/pictures/Lenovo/T470S/RG/ES/3.jpg</v>
      </c>
      <c r="P8" s="28" t="str">
        <f>IF(ISBLANK(Values!$G7),"",Values!Q7)</f>
        <v>https://raw.githubusercontent.com/PatrickVibild/TellusAmazonPictures/master/pictures/Lenovo/T470S/RG/ES/4.jpg</v>
      </c>
      <c r="Q8" s="28" t="str">
        <f>IF(ISBLANK(Values!$G7),"",Values!R7)</f>
        <v>https://raw.githubusercontent.com/PatrickVibild/TellusAmazonPictures/master/pictures/Lenovo/T470S/RG/ES/5.jpg</v>
      </c>
      <c r="R8" s="28" t="str">
        <f>IF(ISBLANK(Values!$G7),"",Values!S7)</f>
        <v>https://raw.githubusercontent.com/PatrickVibild/TellusAmazonPictures/master/pictures/Lenovo/T470S/RG/ES/6.jpg</v>
      </c>
      <c r="S8" s="28" t="str">
        <f>IF(ISBLANK(Values!$G7),"",Values!T7)</f>
        <v>https://raw.githubusercontent.com/PatrickVibild/TellusAmazonPictures/master/pictures/Lenovo/T470S/RG/ES/7.jpg</v>
      </c>
      <c r="T8" s="28" t="str">
        <f>IF(ISBLANK(Values!$G7),"",Values!U7)</f>
        <v>https://raw.githubusercontent.com/PatrickVibild/TellusAmazonPictures/master/pictures/Lenovo/T470S/RG/ES/8.jpg</v>
      </c>
      <c r="U8" s="28" t="str">
        <f>IF(ISBLANK(Values!$G7),"",Values!V7)</f>
        <v>https://raw.githubusercontent.com/PatrickVibild/TellusAmazonPictures/master/pictures/Lenovo/T470S/RG/ES/9.jpg</v>
      </c>
      <c r="W8" s="30" t="str">
        <f>IF(ISBLANK(Values!F7),"","Child")</f>
        <v>Child</v>
      </c>
      <c r="X8" s="30" t="str">
        <f>IF(ISBLANK(Values!F7),"",Values!$B$13)</f>
        <v>Lenovo T470s parent</v>
      </c>
      <c r="Y8" s="32" t="str">
        <f>IF(ISBLANK(Values!F7),"","Size-Color")</f>
        <v>Size-Color</v>
      </c>
      <c r="Z8" s="30" t="str">
        <f>IF(ISBLANK(Values!F7),"","variation")</f>
        <v>variation</v>
      </c>
      <c r="AA8" s="2" t="str">
        <f>IF(ISBLANK(Values!F7),"",Values!$B$20)</f>
        <v>PartialUpdate</v>
      </c>
      <c r="AB8" s="2" t="str">
        <f>IF(ISBLANK(Values!F7),"",Values!$B$29)</f>
        <v>6 Monate Garantie nach dem Liefertermin. Im Falle einer Fehlfunktion der Tastatur wird ein neues Gerät oder ein Ersatzteil für die Tastatur des Produkts gesendet. Bei Sortierung des Bestands wird eine volle Rückerstattung gewährt.</v>
      </c>
      <c r="AI8" s="35" t="str">
        <f>IF(ISBLANK(Values!F7),"",IF(Values!J7,Values!$B$23,Values!$B$33))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33" t="str">
        <f>IF(ISBLANK(Values!F7),"",Values!$B$24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8" s="2" t="str">
        <f>IF(ISBLANK(Values!F7),"",Values!$B$25)</f>
        <v xml:space="preserve">♻️ ÖFFENTLICHES PRODUKT - Kaufen Sie renoviert, KAUFEN SIE GRÜN! Reduzieren Sie mehr als 80% Kohlendioxid, indem Sie unsere überholten Tastaturen kaufen, im Vergleich zu einer neuen Tastatur! </v>
      </c>
      <c r="AL8" s="2" t="str">
        <f>IF(ISBLANK(Values!F7),"",SUBSTITUTE(SUBSTITUTE(IF(Values!$K7, Values!$B$26, Values!$B$33), "{language}", Values!$I7), "{flag}", INDEX(options!$E$1:$E$20, Values!$W7)))</f>
        <v xml:space="preserve">👉 LAYOUT - 🇪🇸 Spanisch Nicht Hintergrundbeleuchtung </v>
      </c>
      <c r="AM8" s="2" t="str">
        <f>SUBSTITUTE(IF(ISBLANK(Values!F7),"",Values!$B$27),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T8" s="28" t="str">
        <f>IF(ISBLANK(Values!F7),"",Values!I7)</f>
        <v>Spanisch</v>
      </c>
      <c r="AV8" s="2" t="str">
        <f>IF(ISBLANK(Values!F7),"",IF(Values!K7,"Backlit", "Non-Backlit"))</f>
        <v>Non-Backlit</v>
      </c>
      <c r="BE8" s="2" t="str">
        <f>IF(ISBLANK(Values!F7),"","Professional Audience")</f>
        <v>Professional Audience</v>
      </c>
      <c r="BF8" s="2" t="str">
        <f>IF(ISBLANK(Values!F7),"","Consumer Audience")</f>
        <v>Consumer Audience</v>
      </c>
      <c r="BG8" s="2" t="str">
        <f>IF(ISBLANK(Values!F7),"","Adults")</f>
        <v>Adults</v>
      </c>
      <c r="BH8" s="2" t="str">
        <f>IF(ISBLANK(Values!F7),"","People")</f>
        <v>People</v>
      </c>
      <c r="CG8" s="2">
        <f>IF(ISBLANK(Values!F7),"",Values!$B$11)</f>
        <v>150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AMAZON_EU</v>
      </c>
      <c r="CP8" s="2" t="str">
        <f>IF(ISBLANK(Values!F7),"",Values!$B$7)</f>
        <v>41</v>
      </c>
      <c r="CQ8" s="2" t="str">
        <f>IF(ISBLANK(Values!F7),"",Values!$B$8)</f>
        <v>17</v>
      </c>
      <c r="CR8" s="2" t="str">
        <f>IF(ISBLANK(Values!F7),"",Values!$B$9)</f>
        <v>5</v>
      </c>
      <c r="CS8" s="2">
        <f>IF(ISBLANK(Values!F7),"",Values!$B$11)</f>
        <v>150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Dänemark</v>
      </c>
      <c r="CZ8" s="2" t="str">
        <f>IF(ISBLANK(Values!F7),"","No")</f>
        <v>No</v>
      </c>
      <c r="DA8" s="2" t="str">
        <f>IF(ISBLANK(Values!F7),"","No")</f>
        <v>No</v>
      </c>
      <c r="DO8" s="2" t="str">
        <f>IF(ISBLANK(Values!F7),"","Parts")</f>
        <v>Parts</v>
      </c>
      <c r="DP8" s="2" t="str">
        <f>IF(ISBLANK(Values!F7),"",Values!$B$31)</f>
        <v>6 Monate Garantie nach dem Liefertermin. Im Falle einer Fehlfunktion der Tastatur wird ein neues Gerät oder ein Ersatzteil für die Tastatur des Produkts gesendet. Bei Sortierung des Bestands wird eine volle Rückerstattung gewährt.</v>
      </c>
      <c r="DY8" t="str">
        <f>IF(ISBLANK(Values!$F7), "", "not_applicable")</f>
        <v>not_applicable</v>
      </c>
      <c r="EI8" s="2" t="str">
        <f>IF(ISBLANK(Values!F7),"",Values!$B$31)</f>
        <v>6 Monate Garantie nach dem Liefertermin. Im Falle einer Fehlfunktion der Tastatur wird ein neues Gerät oder ein Ersatzteil für die Tastatur des Produkts gesendet. Bei Sortierung des Bestands wird eine volle Rückerstattung gewährt.</v>
      </c>
      <c r="ES8" s="2" t="str">
        <f>IF(ISBLANK(Values!F7),"","Amazon Tellus UPS")</f>
        <v>Amazon Tellus UPS</v>
      </c>
      <c r="EV8" s="2" t="str">
        <f>IF(ISBLANK(Values!F7),"","New")</f>
        <v>New</v>
      </c>
      <c r="FE8" s="2" t="str">
        <f>IF(ISBLANK(Values!F7),"",IF(CO8&lt;&gt;"DEFAULT", "", 3))</f>
        <v/>
      </c>
      <c r="FH8" s="2" t="str">
        <f>IF(ISBLANK(Values!F7),"","FALSE")</f>
        <v>FALSE</v>
      </c>
      <c r="FI8" s="2" t="str">
        <f>IF(ISBLANK(Values!F7),"","FALSE")</f>
        <v>FALSE</v>
      </c>
      <c r="FJ8" s="2" t="str">
        <f>IF(ISBLANK(Values!F7),"","FALSE")</f>
        <v>FALSE</v>
      </c>
      <c r="FM8" s="2" t="str">
        <f>IF(ISBLANK(Values!F7),"","1")</f>
        <v>1</v>
      </c>
      <c r="FO8" s="28">
        <f>IF(ISBLANK(Values!F7),"",IF(Values!K7, Values!$B$4, Values!$B$5))</f>
        <v>54.99</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row>
    <row r="9" spans="1:192" ht="48" x14ac:dyDescent="0.2">
      <c r="A9" s="2" t="str">
        <f>IF(ISBLANK(Values!F8),"",IF(Values!$B$37="EU","computercomponent","computer"))</f>
        <v>computercomponent</v>
      </c>
      <c r="B9" s="34" t="str">
        <f>IF(ISBLANK(Values!F8),"",Values!G8)</f>
        <v>Lenovo T470s - Regular UK</v>
      </c>
      <c r="C9" s="30" t="str">
        <f>IF(ISBLANK(Values!F8),"","TellusRem")</f>
        <v>TellusRem</v>
      </c>
      <c r="D9" s="29">
        <f>IF(ISBLANK(Values!F8),"",Values!F8)</f>
        <v>5714401479055</v>
      </c>
      <c r="E9" s="2" t="str">
        <f>IF(ISBLANK(Values!F8),"","EAN")</f>
        <v>EAN</v>
      </c>
      <c r="F9" s="28" t="str">
        <f>IF(ISBLANK(Values!F8),"",IF(Values!K8, SUBSTITUTE(Values!$B$1, "{language}", Values!I8) &amp; " " &amp;Values!$B$3, SUBSTITUTE(Values!$B$2, "{language}", Values!$I8) &amp; " " &amp;Values!$B$3))</f>
        <v>ersatztastatur UK Nicht Hintergrundbeleuchtung für Lenovo Thinkpad T470s</v>
      </c>
      <c r="G9" s="30" t="str">
        <f>IF(ISBLANK(Values!F8),"","TellusRem")</f>
        <v>TellusRem</v>
      </c>
      <c r="H9" s="2" t="str">
        <f>IF(ISBLANK(Values!F8),"",Values!$B$16)</f>
        <v>laptop-computer-replacement-parts</v>
      </c>
      <c r="I9" s="2" t="str">
        <f>IF(ISBLANK(Values!F8),"","4730574031")</f>
        <v>4730574031</v>
      </c>
      <c r="J9" s="32" t="str">
        <f>IF(ISBLANK(Values!F8),"",Values!G8 )</f>
        <v>Lenovo T470s - Regular UK</v>
      </c>
      <c r="K9" s="28">
        <f>IF(ISBLANK(Values!F8),"",IF(Values!K8, Values!$B$4, Values!$B$5))</f>
        <v>54.99</v>
      </c>
      <c r="L9" s="28" t="str">
        <f>IF(ISBLANK(Values!F8),"",IF($CO9="DEFAULT", Values!$B$18, ""))</f>
        <v/>
      </c>
      <c r="M9" s="28" t="str">
        <f>IF(ISBLANK(Values!F8),"",Values!$N8)</f>
        <v>https://raw.githubusercontent.com/PatrickVibild/TellusAmazonPictures/master/pictures/Lenovo/T470S/RG/UK/1.jpg</v>
      </c>
      <c r="N9" s="28" t="str">
        <f>IF(ISBLANK(Values!$G8),"",Values!O8)</f>
        <v>https://raw.githubusercontent.com/PatrickVibild/TellusAmazonPictures/master/pictures/Lenovo/T470S/RG/UK/2.jpg</v>
      </c>
      <c r="O9" s="28" t="str">
        <f>IF(ISBLANK(Values!$G8),"",Values!P8)</f>
        <v>https://raw.githubusercontent.com/PatrickVibild/TellusAmazonPictures/master/pictures/Lenovo/T470S/RG/UK/3.jpg</v>
      </c>
      <c r="P9" s="28" t="str">
        <f>IF(ISBLANK(Values!$G8),"",Values!Q8)</f>
        <v>https://raw.githubusercontent.com/PatrickVibild/TellusAmazonPictures/master/pictures/Lenovo/T470S/RG/UK/4.jpg</v>
      </c>
      <c r="Q9" s="28" t="str">
        <f>IF(ISBLANK(Values!$G8),"",Values!R8)</f>
        <v>https://raw.githubusercontent.com/PatrickVibild/TellusAmazonPictures/master/pictures/Lenovo/T470S/RG/UK/5.jpg</v>
      </c>
      <c r="R9" s="28" t="str">
        <f>IF(ISBLANK(Values!$G8),"",Values!S8)</f>
        <v>https://raw.githubusercontent.com/PatrickVibild/TellusAmazonPictures/master/pictures/Lenovo/T470S/RG/UK/6.jpg</v>
      </c>
      <c r="S9" s="28" t="str">
        <f>IF(ISBLANK(Values!$G8),"",Values!T8)</f>
        <v>https://raw.githubusercontent.com/PatrickVibild/TellusAmazonPictures/master/pictures/Lenovo/T470S/RG/UK/7.jpg</v>
      </c>
      <c r="T9" s="28" t="str">
        <f>IF(ISBLANK(Values!$G8),"",Values!U8)</f>
        <v>https://raw.githubusercontent.com/PatrickVibild/TellusAmazonPictures/master/pictures/Lenovo/T470S/RG/UK/8.jpg</v>
      </c>
      <c r="U9" s="28" t="str">
        <f>IF(ISBLANK(Values!$G8),"",Values!V8)</f>
        <v>https://raw.githubusercontent.com/PatrickVibild/TellusAmazonPictures/master/pictures/Lenovo/T470S/RG/UK/9.jpg</v>
      </c>
      <c r="W9" s="30" t="str">
        <f>IF(ISBLANK(Values!F8),"","Child")</f>
        <v>Child</v>
      </c>
      <c r="X9" s="30" t="str">
        <f>IF(ISBLANK(Values!F8),"",Values!$B$13)</f>
        <v>Lenovo T470s parent</v>
      </c>
      <c r="Y9" s="32" t="str">
        <f>IF(ISBLANK(Values!F8),"","Size-Color")</f>
        <v>Size-Color</v>
      </c>
      <c r="Z9" s="30" t="str">
        <f>IF(ISBLANK(Values!F8),"","variation")</f>
        <v>variation</v>
      </c>
      <c r="AA9" s="2" t="str">
        <f>IF(ISBLANK(Values!F8),"",Values!$B$20)</f>
        <v>PartialUpdate</v>
      </c>
      <c r="AB9" s="2" t="str">
        <f>IF(ISBLANK(Values!F8),"",Values!$B$29)</f>
        <v>6 Monate Garantie nach dem Liefertermin. Im Falle einer Fehlfunktion der Tastatur wird ein neues Gerät oder ein Ersatzteil für die Tastatur des Produkts gesendet. Bei Sortierung des Bestands wird eine volle Rückerstattung gewährt.</v>
      </c>
      <c r="AI9" s="35" t="str">
        <f>IF(ISBLANK(Values!F8),"",IF(Values!J8,Values!$B$23,Values!$B$33))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33" t="str">
        <f>IF(ISBLANK(Values!F8),"",Values!$B$24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9" s="2" t="str">
        <f>IF(ISBLANK(Values!F8),"",Values!$B$25)</f>
        <v xml:space="preserve">♻️ ÖFFENTLICHES PRODUKT - Kaufen Sie renoviert, KAUFEN SIE GRÜN! Reduzieren Sie mehr als 80% Kohlendioxid, indem Sie unsere überholten Tastaturen kaufen, im Vergleich zu einer neuen Tastatur! </v>
      </c>
      <c r="AL9" s="2" t="str">
        <f>IF(ISBLANK(Values!F8),"",SUBSTITUTE(SUBSTITUTE(IF(Values!$K8, Values!$B$26, Values!$B$33), "{language}", Values!$I8), "{flag}", INDEX(options!$E$1:$E$20, Values!$W8)))</f>
        <v xml:space="preserve">👉 LAYOUT - 🇬🇧 UK Nicht Hintergrundbeleuchtung </v>
      </c>
      <c r="AM9" s="2" t="str">
        <f>SUBSTITUTE(IF(ISBLANK(Values!F8),"",Values!$B$27),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T9" s="28" t="str">
        <f>IF(ISBLANK(Values!F8),"",Values!I8)</f>
        <v>UK</v>
      </c>
      <c r="AV9" s="2" t="str">
        <f>IF(ISBLANK(Values!F8),"",IF(Values!K8,"Backlit", "Non-Backlit"))</f>
        <v>Non-Backlit</v>
      </c>
      <c r="BE9" s="2" t="str">
        <f>IF(ISBLANK(Values!F8),"","Professional Audience")</f>
        <v>Professional Audience</v>
      </c>
      <c r="BF9" s="2" t="str">
        <f>IF(ISBLANK(Values!F8),"","Consumer Audience")</f>
        <v>Consumer Audience</v>
      </c>
      <c r="BG9" s="2" t="str">
        <f>IF(ISBLANK(Values!F8),"","Adults")</f>
        <v>Adults</v>
      </c>
      <c r="BH9" s="2" t="str">
        <f>IF(ISBLANK(Values!F8),"","People")</f>
        <v>People</v>
      </c>
      <c r="CG9" s="2">
        <f>IF(ISBLANK(Values!F8),"",Values!$B$11)</f>
        <v>150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AMAZON_EU</v>
      </c>
      <c r="CP9" s="2" t="str">
        <f>IF(ISBLANK(Values!F8),"",Values!$B$7)</f>
        <v>41</v>
      </c>
      <c r="CQ9" s="2" t="str">
        <f>IF(ISBLANK(Values!F8),"",Values!$B$8)</f>
        <v>17</v>
      </c>
      <c r="CR9" s="2" t="str">
        <f>IF(ISBLANK(Values!F8),"",Values!$B$9)</f>
        <v>5</v>
      </c>
      <c r="CS9" s="2">
        <f>IF(ISBLANK(Values!F8),"",Values!$B$11)</f>
        <v>150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Dänemark</v>
      </c>
      <c r="CZ9" s="2" t="str">
        <f>IF(ISBLANK(Values!F8),"","No")</f>
        <v>No</v>
      </c>
      <c r="DA9" s="2" t="str">
        <f>IF(ISBLANK(Values!F8),"","No")</f>
        <v>No</v>
      </c>
      <c r="DO9" s="2" t="str">
        <f>IF(ISBLANK(Values!F8),"","Parts")</f>
        <v>Parts</v>
      </c>
      <c r="DP9" s="2" t="str">
        <f>IF(ISBLANK(Values!F8),"",Values!$B$31)</f>
        <v>6 Monate Garantie nach dem Liefertermin. Im Falle einer Fehlfunktion der Tastatur wird ein neues Gerät oder ein Ersatzteil für die Tastatur des Produkts gesendet. Bei Sortierung des Bestands wird eine volle Rückerstattung gewährt.</v>
      </c>
      <c r="DY9" t="str">
        <f>IF(ISBLANK(Values!$F8), "", "not_applicable")</f>
        <v>not_applicable</v>
      </c>
      <c r="EI9" s="2" t="str">
        <f>IF(ISBLANK(Values!F8),"",Values!$B$31)</f>
        <v>6 Monate Garantie nach dem Liefertermin. Im Falle einer Fehlfunktion der Tastatur wird ein neues Gerät oder ein Ersatzteil für die Tastatur des Produkts gesendet. Bei Sortierung des Bestands wird eine volle Rückerstattung gewährt.</v>
      </c>
      <c r="ES9" s="2" t="str">
        <f>IF(ISBLANK(Values!F8),"","Amazon Tellus UPS")</f>
        <v>Amazon Tellus UPS</v>
      </c>
      <c r="EV9" s="2" t="str">
        <f>IF(ISBLANK(Values!F8),"","New")</f>
        <v>New</v>
      </c>
      <c r="FE9" s="2" t="str">
        <f>IF(ISBLANK(Values!F8),"",IF(CO9&lt;&gt;"DEFAULT", "", 3))</f>
        <v/>
      </c>
      <c r="FH9" s="2" t="str">
        <f>IF(ISBLANK(Values!F8),"","FALSE")</f>
        <v>FALSE</v>
      </c>
      <c r="FI9" s="2" t="str">
        <f>IF(ISBLANK(Values!F8),"","FALSE")</f>
        <v>FALSE</v>
      </c>
      <c r="FJ9" s="2" t="str">
        <f>IF(ISBLANK(Values!F8),"","FALSE")</f>
        <v>FALSE</v>
      </c>
      <c r="FM9" s="2" t="str">
        <f>IF(ISBLANK(Values!F8),"","1")</f>
        <v>1</v>
      </c>
      <c r="FO9" s="28">
        <f>IF(ISBLANK(Values!F8),"",IF(Values!K8, Values!$B$4, Values!$B$5))</f>
        <v>54.99</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row>
    <row r="10" spans="1:192" ht="48" x14ac:dyDescent="0.2">
      <c r="A10" s="2" t="str">
        <f>IF(ISBLANK(Values!F9),"",IF(Values!$B$37="EU","computercomponent","computer"))</f>
        <v>computercomponent</v>
      </c>
      <c r="B10" s="34" t="str">
        <f>IF(ISBLANK(Values!F9),"",Values!G9)</f>
        <v>Lenovo T470s - Regular NOR</v>
      </c>
      <c r="C10" s="30" t="str">
        <f>IF(ISBLANK(Values!F9),"","TellusRem")</f>
        <v>TellusRem</v>
      </c>
      <c r="D10" s="29">
        <f>IF(ISBLANK(Values!F9),"",Values!F9)</f>
        <v>5714401479062</v>
      </c>
      <c r="E10" s="2" t="str">
        <f>IF(ISBLANK(Values!F9),"","EAN")</f>
        <v>EAN</v>
      </c>
      <c r="F10" s="28" t="str">
        <f>IF(ISBLANK(Values!F9),"",IF(Values!K9, SUBSTITUTE(Values!$B$1, "{language}", Values!I9) &amp; " " &amp;Values!$B$3, SUBSTITUTE(Values!$B$2, "{language}", Values!$I9) &amp; " " &amp;Values!$B$3))</f>
        <v>ersatztastatur Skandinavisch – Nordisch Nicht Hintergrundbeleuchtung für Lenovo Thinkpad T470s</v>
      </c>
      <c r="G10" s="30" t="str">
        <f>IF(ISBLANK(Values!F9),"","TellusRem")</f>
        <v>TellusRem</v>
      </c>
      <c r="H10" s="2" t="str">
        <f>IF(ISBLANK(Values!F9),"",Values!$B$16)</f>
        <v>laptop-computer-replacement-parts</v>
      </c>
      <c r="I10" s="2" t="str">
        <f>IF(ISBLANK(Values!F9),"","4730574031")</f>
        <v>4730574031</v>
      </c>
      <c r="J10" s="32" t="str">
        <f>IF(ISBLANK(Values!F9),"",Values!G9 )</f>
        <v>Lenovo T470s - Regular NOR</v>
      </c>
      <c r="K10" s="28">
        <f>IF(ISBLANK(Values!F9),"",IF(Values!K9, Values!$B$4, Values!$B$5))</f>
        <v>54.99</v>
      </c>
      <c r="L10" s="28">
        <f>IF(ISBLANK(Values!F9),"",IF($CO10="DEFAULT", Values!$B$18, ""))</f>
        <v>5</v>
      </c>
      <c r="M10" s="28" t="str">
        <f>IF(ISBLANK(Values!F9),"",Values!$N9)</f>
        <v>https://raw.githubusercontent.com/PatrickVibild/TellusAmazonPictures/master/pictures/Lenovo/T470S/RG/NOR/1.jpg</v>
      </c>
      <c r="N10" s="28" t="str">
        <f>IF(ISBLANK(Values!$G9),"",Values!O9)</f>
        <v>https://raw.githubusercontent.com/PatrickVibild/TellusAmazonPictures/master/pictures/Lenovo/T470S/RG/NOR/2.jpg</v>
      </c>
      <c r="O10" s="28" t="str">
        <f>IF(ISBLANK(Values!$G9),"",Values!P9)</f>
        <v>https://raw.githubusercontent.com/PatrickVibild/TellusAmazonPictures/master/pictures/Lenovo/T470S/RG/NOR/3.jpg</v>
      </c>
      <c r="P10" s="28" t="str">
        <f>IF(ISBLANK(Values!$G9),"",Values!Q9)</f>
        <v>https://raw.githubusercontent.com/PatrickVibild/TellusAmazonPictures/master/pictures/Lenovo/T470S/RG/NOR/4.jpg</v>
      </c>
      <c r="Q10" s="28" t="str">
        <f>IF(ISBLANK(Values!$G9),"",Values!R9)</f>
        <v>https://raw.githubusercontent.com/PatrickVibild/TellusAmazonPictures/master/pictures/Lenovo/T470S/RG/NOR/5.jpg</v>
      </c>
      <c r="R10" s="28" t="str">
        <f>IF(ISBLANK(Values!$G9),"",Values!S9)</f>
        <v>https://raw.githubusercontent.com/PatrickVibild/TellusAmazonPictures/master/pictures/Lenovo/T470S/RG/NOR/6.jpg</v>
      </c>
      <c r="S10" s="28" t="str">
        <f>IF(ISBLANK(Values!$G9),"",Values!T9)</f>
        <v>https://raw.githubusercontent.com/PatrickVibild/TellusAmazonPictures/master/pictures/Lenovo/T470S/RG/NOR/7.jpg</v>
      </c>
      <c r="T10" s="28" t="str">
        <f>IF(ISBLANK(Values!$G9),"",Values!U9)</f>
        <v>https://raw.githubusercontent.com/PatrickVibild/TellusAmazonPictures/master/pictures/Lenovo/T470S/RG/NOR/8.jpg</v>
      </c>
      <c r="U10" s="28" t="str">
        <f>IF(ISBLANK(Values!$G9),"",Values!V9)</f>
        <v>https://raw.githubusercontent.com/PatrickVibild/TellusAmazonPictures/master/pictures/Lenovo/T470S/RG/NOR/9.jpg</v>
      </c>
      <c r="W10" s="30" t="str">
        <f>IF(ISBLANK(Values!F9),"","Child")</f>
        <v>Child</v>
      </c>
      <c r="X10" s="30" t="str">
        <f>IF(ISBLANK(Values!F9),"",Values!$B$13)</f>
        <v>Lenovo T470s parent</v>
      </c>
      <c r="Y10" s="32" t="str">
        <f>IF(ISBLANK(Values!F9),"","Size-Color")</f>
        <v>Size-Color</v>
      </c>
      <c r="Z10" s="30" t="str">
        <f>IF(ISBLANK(Values!F9),"","variation")</f>
        <v>variation</v>
      </c>
      <c r="AA10" s="2" t="str">
        <f>IF(ISBLANK(Values!F9),"",Values!$B$20)</f>
        <v>PartialUpdate</v>
      </c>
      <c r="AB10" s="2" t="str">
        <f>IF(ISBLANK(Values!F9),"",Values!$B$29)</f>
        <v>6 Monate Garantie nach dem Liefertermin. Im Falle einer Fehlfunktion der Tastatur wird ein neues Gerät oder ein Ersatzteil für die Tastatur des Produkts gesendet. Bei Sortierung des Bestands wird eine volle Rückerstattung gewährt.</v>
      </c>
      <c r="AI10" s="35" t="str">
        <f>IF(ISBLANK(Values!F9),"",IF(Values!J9,Values!$B$23,Values!$B$33))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33" t="str">
        <f>IF(ISBLANK(Values!F9),"",Values!$B$24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10" s="2" t="str">
        <f>IF(ISBLANK(Values!F9),"",Values!$B$25)</f>
        <v xml:space="preserve">♻️ ÖFFENTLICHES PRODUKT - Kaufen Sie renoviert, KAUFEN SIE GRÜN! Reduzieren Sie mehr als 80% Kohlendioxid, indem Sie unsere überholten Tastaturen kaufen, im Vergleich zu einer neuen Tastatur! </v>
      </c>
      <c r="AL10" s="2" t="str">
        <f>IF(ISBLANK(Values!F9),"",SUBSTITUTE(SUBSTITUTE(IF(Values!$K9, Values!$B$26, Values!$B$33), "{language}", Values!$I9), "{flag}", INDEX(options!$E$1:$E$20, Values!$W9)))</f>
        <v xml:space="preserve">👉 LAYOUT - 🇸🇪 🇫🇮 🇳🇴 🇩🇰 Skandinavisch – Nordisch Nicht Hintergrundbeleuchtung </v>
      </c>
      <c r="AM10" s="2" t="str">
        <f>SUBSTITUTE(IF(ISBLANK(Values!F9),"",Values!$B$27),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T10" s="28" t="str">
        <f>IF(ISBLANK(Values!F9),"",Values!I9)</f>
        <v>Skandinavisch – Nordisch</v>
      </c>
      <c r="AV10" s="2" t="str">
        <f>IF(ISBLANK(Values!F9),"",IF(Values!K9,"Backlit", "Non-Backlit"))</f>
        <v>Non-Backlit</v>
      </c>
      <c r="BE10" s="2" t="str">
        <f>IF(ISBLANK(Values!F9),"","Professional Audience")</f>
        <v>Professional Audience</v>
      </c>
      <c r="BF10" s="2" t="str">
        <f>IF(ISBLANK(Values!F9),"","Consumer Audience")</f>
        <v>Consumer Audience</v>
      </c>
      <c r="BG10" s="2" t="str">
        <f>IF(ISBLANK(Values!F9),"","Adults")</f>
        <v>Adults</v>
      </c>
      <c r="BH10" s="2" t="str">
        <f>IF(ISBLANK(Values!F9),"","People")</f>
        <v>People</v>
      </c>
      <c r="CG10" s="2">
        <f>IF(ISBLANK(Values!F9),"",Values!$B$11)</f>
        <v>150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DEFAULT</v>
      </c>
      <c r="CP10" s="2" t="str">
        <f>IF(ISBLANK(Values!F9),"",Values!$B$7)</f>
        <v>41</v>
      </c>
      <c r="CQ10" s="2" t="str">
        <f>IF(ISBLANK(Values!F9),"",Values!$B$8)</f>
        <v>17</v>
      </c>
      <c r="CR10" s="2" t="str">
        <f>IF(ISBLANK(Values!F9),"",Values!$B$9)</f>
        <v>5</v>
      </c>
      <c r="CS10" s="2">
        <f>IF(ISBLANK(Values!F9),"",Values!$B$11)</f>
        <v>150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Dänemark</v>
      </c>
      <c r="CZ10" s="2" t="str">
        <f>IF(ISBLANK(Values!F9),"","No")</f>
        <v>No</v>
      </c>
      <c r="DA10" s="2" t="str">
        <f>IF(ISBLANK(Values!F9),"","No")</f>
        <v>No</v>
      </c>
      <c r="DO10" s="2" t="str">
        <f>IF(ISBLANK(Values!F9),"","Parts")</f>
        <v>Parts</v>
      </c>
      <c r="DP10" s="2" t="str">
        <f>IF(ISBLANK(Values!F9),"",Values!$B$31)</f>
        <v>6 Monate Garantie nach dem Liefertermin. Im Falle einer Fehlfunktion der Tastatur wird ein neues Gerät oder ein Ersatzteil für die Tastatur des Produkts gesendet. Bei Sortierung des Bestands wird eine volle Rückerstattung gewährt.</v>
      </c>
      <c r="DY10" t="str">
        <f>IF(ISBLANK(Values!$F9), "", "not_applicable")</f>
        <v>not_applicable</v>
      </c>
      <c r="EI10" s="2" t="str">
        <f>IF(ISBLANK(Values!F9),"",Values!$B$31)</f>
        <v>6 Monate Garantie nach dem Liefertermin. Im Falle einer Fehlfunktion der Tastatur wird ein neues Gerät oder ein Ersatzteil für die Tastatur des Produkts gesendet. Bei Sortierung des Bestands wird eine volle Rückerstattung gewährt.</v>
      </c>
      <c r="ES10" s="2" t="str">
        <f>IF(ISBLANK(Values!F9),"","Amazon Tellus UPS")</f>
        <v>Amazon Tellus UPS</v>
      </c>
      <c r="EV10" s="2" t="str">
        <f>IF(ISBLANK(Values!F9),"","New")</f>
        <v>New</v>
      </c>
      <c r="FE10" s="2">
        <f>IF(ISBLANK(Values!F9),"",IF(CO10&lt;&gt;"DEFAULT", "", 3))</f>
        <v>3</v>
      </c>
      <c r="FH10" s="2" t="str">
        <f>IF(ISBLANK(Values!F9),"","FALSE")</f>
        <v>FALSE</v>
      </c>
      <c r="FI10" s="2" t="str">
        <f>IF(ISBLANK(Values!F9),"","FALSE")</f>
        <v>FALSE</v>
      </c>
      <c r="FJ10" s="2" t="str">
        <f>IF(ISBLANK(Values!F9),"","FALSE")</f>
        <v>FALSE</v>
      </c>
      <c r="FM10" s="2" t="str">
        <f>IF(ISBLANK(Values!F9),"","1")</f>
        <v>1</v>
      </c>
      <c r="FO10" s="28">
        <f>IF(ISBLANK(Values!F9),"",IF(Values!K9, Values!$B$4, Values!$B$5))</f>
        <v>54.99</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row>
    <row r="11" spans="1:192" ht="48" x14ac:dyDescent="0.2">
      <c r="A11" s="2" t="str">
        <f>IF(ISBLANK(Values!F10),"",IF(Values!$B$37="EU","computercomponent","computer"))</f>
        <v>computercomponent</v>
      </c>
      <c r="B11" s="34" t="str">
        <f>IF(ISBLANK(Values!F10),"",Values!G10)</f>
        <v>Lenovo T470s - Regular BE</v>
      </c>
      <c r="C11" s="30" t="str">
        <f>IF(ISBLANK(Values!F10),"","TellusRem")</f>
        <v>TellusRem</v>
      </c>
      <c r="D11" s="29">
        <f>IF(ISBLANK(Values!F10),"",Values!F10)</f>
        <v>5714401479079</v>
      </c>
      <c r="E11" s="2" t="str">
        <f>IF(ISBLANK(Values!F10),"","EAN")</f>
        <v>EAN</v>
      </c>
      <c r="F11" s="28" t="str">
        <f>IF(ISBLANK(Values!F10),"",IF(Values!K10, SUBSTITUTE(Values!$B$1, "{language}", Values!I10) &amp; " " &amp;Values!$B$3, SUBSTITUTE(Values!$B$2, "{language}", Values!$I10) &amp; " " &amp;Values!$B$3))</f>
        <v>ersatztastatur Belgier Nicht Hintergrundbeleuchtung für Lenovo Thinkpad T470s</v>
      </c>
      <c r="G11" s="30" t="str">
        <f>IF(ISBLANK(Values!F10),"","TellusRem")</f>
        <v>TellusRem</v>
      </c>
      <c r="H11" s="2" t="str">
        <f>IF(ISBLANK(Values!F10),"",Values!$B$16)</f>
        <v>laptop-computer-replacement-parts</v>
      </c>
      <c r="I11" s="2" t="str">
        <f>IF(ISBLANK(Values!F10),"","4730574031")</f>
        <v>4730574031</v>
      </c>
      <c r="J11" s="32" t="str">
        <f>IF(ISBLANK(Values!F10),"",Values!G10 )</f>
        <v>Lenovo T470s - Regular BE</v>
      </c>
      <c r="K11" s="28">
        <f>IF(ISBLANK(Values!F10),"",IF(Values!K10, Values!$B$4, Values!$B$5))</f>
        <v>54.99</v>
      </c>
      <c r="L11" s="28">
        <f>IF(ISBLANK(Values!F10),"",IF($CO11="DEFAULT", Values!$B$18, ""))</f>
        <v>5</v>
      </c>
      <c r="M11" s="28" t="str">
        <f>IF(ISBLANK(Values!F10),"",Values!$N10)</f>
        <v>https://download.lenovo.com/Images/Parts/01EN606/01EN606_A.jpg</v>
      </c>
      <c r="N11" s="28" t="str">
        <f>IF(ISBLANK(Values!$G10),"",Values!O10)</f>
        <v>https://download.lenovo.com/Images/Parts/01EN606/01EN606_B.jpg</v>
      </c>
      <c r="O11" s="28" t="str">
        <f>IF(ISBLANK(Values!$G10),"",Values!P10)</f>
        <v>https://download.lenovo.com/Images/Parts/01EN606/01EN606_details.jpg</v>
      </c>
      <c r="P11" s="28" t="str">
        <f>IF(ISBLANK(Values!$G10),"",Values!Q10)</f>
        <v/>
      </c>
      <c r="Q11" s="28" t="str">
        <f>IF(ISBLANK(Values!$G10),"",Values!R10)</f>
        <v/>
      </c>
      <c r="R11" s="28" t="str">
        <f>IF(ISBLANK(Values!$G10),"",Values!S10)</f>
        <v/>
      </c>
      <c r="S11" s="28" t="str">
        <f>IF(ISBLANK(Values!$G10),"",Values!T10)</f>
        <v/>
      </c>
      <c r="T11" s="28" t="str">
        <f>IF(ISBLANK(Values!$G10),"",Values!U10)</f>
        <v/>
      </c>
      <c r="U11" s="28" t="str">
        <f>IF(ISBLANK(Values!$G10),"",Values!V10)</f>
        <v/>
      </c>
      <c r="W11" s="30" t="str">
        <f>IF(ISBLANK(Values!F10),"","Child")</f>
        <v>Child</v>
      </c>
      <c r="X11" s="30" t="str">
        <f>IF(ISBLANK(Values!F10),"",Values!$B$13)</f>
        <v>Lenovo T470s parent</v>
      </c>
      <c r="Y11" s="32" t="str">
        <f>IF(ISBLANK(Values!F10),"","Size-Color")</f>
        <v>Size-Color</v>
      </c>
      <c r="Z11" s="30" t="str">
        <f>IF(ISBLANK(Values!F10),"","variation")</f>
        <v>variation</v>
      </c>
      <c r="AA11" s="2" t="str">
        <f>IF(ISBLANK(Values!F10),"",Values!$B$20)</f>
        <v>PartialUpdate</v>
      </c>
      <c r="AB11" s="2" t="str">
        <f>IF(ISBLANK(Values!F10),"",Values!$B$29)</f>
        <v>6 Monate Garantie nach dem Liefertermin. Im Falle einer Fehlfunktion der Tastatur wird ein neues Gerät oder ein Ersatzteil für die Tastatur des Produkts gesendet. Bei Sortierung des Bestands wird eine volle Rückerstattung gewährt.</v>
      </c>
      <c r="AI11" s="35" t="str">
        <f>IF(ISBLANK(Values!F10),"",IF(Values!J10,Values!$B$23,Values!$B$33))</f>
        <v xml:space="preserve">👉 ÜBERARBEITET: GELD SPAREN - Ersatz-Lenovo-Laptop-Tastatur, gleiche Qualität wie OEM-Tastaturen. TellusRem ist seit 2011 der weltweit führende Distributor von Tastaturen. Perfekte Ersatztastatur, einfach auszutauschen und zu installieren. </v>
      </c>
      <c r="AJ11" s="33" t="str">
        <f>IF(ISBLANK(Values!F10),"",Values!$B$24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11" s="2" t="str">
        <f>IF(ISBLANK(Values!F10),"",Values!$B$25)</f>
        <v xml:space="preserve">♻️ ÖFFENTLICHES PRODUKT - Kaufen Sie renoviert, KAUFEN SIE GRÜN! Reduzieren Sie mehr als 80% Kohlendioxid, indem Sie unsere überholten Tastaturen kaufen, im Vergleich zu einer neuen Tastatur! </v>
      </c>
      <c r="AL11" s="2" t="str">
        <f>IF(ISBLANK(Values!F10),"",SUBSTITUTE(SUBSTITUTE(IF(Values!$K10, Values!$B$26, Values!$B$33), "{language}", Values!$I10), "{flag}", INDEX(options!$E$1:$E$20, Values!$W10)))</f>
        <v xml:space="preserve">👉 LAYOUT - 🇧🇪 Belgier Nicht Hintergrundbeleuchtung </v>
      </c>
      <c r="AM11" s="2" t="str">
        <f>SUBSTITUTE(IF(ISBLANK(Values!F10),"",Values!$B$27),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T11" s="28" t="str">
        <f>IF(ISBLANK(Values!F10),"",Values!I10)</f>
        <v>Belgier</v>
      </c>
      <c r="AV11" s="2" t="str">
        <f>IF(ISBLANK(Values!F10),"",IF(Values!K10,"Backlit", "Non-Backlit"))</f>
        <v>Non-Backlit</v>
      </c>
      <c r="BE11" s="2" t="str">
        <f>IF(ISBLANK(Values!F10),"","Professional Audience")</f>
        <v>Professional Audience</v>
      </c>
      <c r="BF11" s="2" t="str">
        <f>IF(ISBLANK(Values!F10),"","Consumer Audience")</f>
        <v>Consumer Audience</v>
      </c>
      <c r="BG11" s="2" t="str">
        <f>IF(ISBLANK(Values!F10),"","Adults")</f>
        <v>Adults</v>
      </c>
      <c r="BH11" s="2" t="str">
        <f>IF(ISBLANK(Values!F10),"","People")</f>
        <v>People</v>
      </c>
      <c r="CG11" s="2">
        <f>IF(ISBLANK(Values!F10),"",Values!$B$11)</f>
        <v>150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DEFAULT</v>
      </c>
      <c r="CP11" s="2" t="str">
        <f>IF(ISBLANK(Values!F10),"",Values!$B$7)</f>
        <v>41</v>
      </c>
      <c r="CQ11" s="2" t="str">
        <f>IF(ISBLANK(Values!F10),"",Values!$B$8)</f>
        <v>17</v>
      </c>
      <c r="CR11" s="2" t="str">
        <f>IF(ISBLANK(Values!F10),"",Values!$B$9)</f>
        <v>5</v>
      </c>
      <c r="CS11" s="2">
        <f>IF(ISBLANK(Values!F10),"",Values!$B$11)</f>
        <v>150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Dänemark</v>
      </c>
      <c r="CZ11" s="2" t="str">
        <f>IF(ISBLANK(Values!F10),"","No")</f>
        <v>No</v>
      </c>
      <c r="DA11" s="2" t="str">
        <f>IF(ISBLANK(Values!F10),"","No")</f>
        <v>No</v>
      </c>
      <c r="DO11" s="2" t="str">
        <f>IF(ISBLANK(Values!F10),"","Parts")</f>
        <v>Parts</v>
      </c>
      <c r="DP11" s="2" t="str">
        <f>IF(ISBLANK(Values!F10),"",Values!$B$31)</f>
        <v>6 Monate Garantie nach dem Liefertermin. Im Falle einer Fehlfunktion der Tastatur wird ein neues Gerät oder ein Ersatzteil für die Tastatur des Produkts gesendet. Bei Sortierung des Bestands wird eine volle Rückerstattung gewährt.</v>
      </c>
      <c r="DY11" t="str">
        <f>IF(ISBLANK(Values!$F10), "", "not_applicable")</f>
        <v>not_applicable</v>
      </c>
      <c r="EI11" s="2" t="str">
        <f>IF(ISBLANK(Values!F10),"",Values!$B$31)</f>
        <v>6 Monate Garantie nach dem Liefertermin. Im Falle einer Fehlfunktion der Tastatur wird ein neues Gerät oder ein Ersatzteil für die Tastatur des Produkts gesendet. Bei Sortierung des Bestands wird eine volle Rückerstattung gewährt.</v>
      </c>
      <c r="ES11" s="2" t="str">
        <f>IF(ISBLANK(Values!F10),"","Amazon Tellus UPS")</f>
        <v>Amazon Tellus UPS</v>
      </c>
      <c r="EV11" s="2" t="str">
        <f>IF(ISBLANK(Values!F10),"","New")</f>
        <v>New</v>
      </c>
      <c r="FE11" s="2">
        <f>IF(ISBLANK(Values!F10),"",IF(CO11&lt;&gt;"DEFAULT", "", 3))</f>
        <v>3</v>
      </c>
      <c r="FH11" s="2" t="str">
        <f>IF(ISBLANK(Values!F10),"","FALSE")</f>
        <v>FALSE</v>
      </c>
      <c r="FI11" s="2" t="str">
        <f>IF(ISBLANK(Values!F10),"","FALSE")</f>
        <v>FALSE</v>
      </c>
      <c r="FJ11" s="2" t="str">
        <f>IF(ISBLANK(Values!F10),"","FALSE")</f>
        <v>FALSE</v>
      </c>
      <c r="FM11" s="2" t="str">
        <f>IF(ISBLANK(Values!F10),"","1")</f>
        <v>1</v>
      </c>
      <c r="FO11" s="28">
        <f>IF(ISBLANK(Values!F10),"",IF(Values!K10, Values!$B$4, Values!$B$5))</f>
        <v>54.99</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row>
    <row r="12" spans="1:192" ht="48" x14ac:dyDescent="0.2">
      <c r="A12" s="2" t="str">
        <f>IF(ISBLANK(Values!F11),"",IF(Values!$B$37="EU","computercomponent","computer"))</f>
        <v>computercomponent</v>
      </c>
      <c r="B12" s="34" t="str">
        <f>IF(ISBLANK(Values!F11),"",Values!G11)</f>
        <v>Lenovo T470s - Regular BG</v>
      </c>
      <c r="C12" s="30" t="str">
        <f>IF(ISBLANK(Values!F11),"","TellusRem")</f>
        <v>TellusRem</v>
      </c>
      <c r="D12" s="29">
        <f>IF(ISBLANK(Values!F11),"",Values!F11)</f>
        <v>5714401479086</v>
      </c>
      <c r="E12" s="2" t="str">
        <f>IF(ISBLANK(Values!F11),"","EAN")</f>
        <v>EAN</v>
      </c>
      <c r="F12" s="28" t="str">
        <f>IF(ISBLANK(Values!F11),"",IF(Values!K11, SUBSTITUTE(Values!$B$1, "{language}", Values!I11) &amp; " " &amp;Values!$B$3, SUBSTITUTE(Values!$B$2, "{language}", Values!$I11) &amp; " " &amp;Values!$B$3))</f>
        <v>ersatztastatur Bulgarisch Nicht Hintergrundbeleuchtung für Lenovo Thinkpad T470s</v>
      </c>
      <c r="G12" s="30" t="str">
        <f>IF(ISBLANK(Values!F11),"","TellusRem")</f>
        <v>TellusRem</v>
      </c>
      <c r="H12" s="2" t="str">
        <f>IF(ISBLANK(Values!F11),"",Values!$B$16)</f>
        <v>laptop-computer-replacement-parts</v>
      </c>
      <c r="I12" s="2" t="str">
        <f>IF(ISBLANK(Values!F11),"","4730574031")</f>
        <v>4730574031</v>
      </c>
      <c r="J12" s="32" t="str">
        <f>IF(ISBLANK(Values!F11),"",Values!G11 )</f>
        <v>Lenovo T470s - Regular BG</v>
      </c>
      <c r="K12" s="28">
        <f>IF(ISBLANK(Values!F11),"",IF(Values!K11, Values!$B$4, Values!$B$5))</f>
        <v>54.99</v>
      </c>
      <c r="L12" s="28">
        <f>IF(ISBLANK(Values!F11),"",IF($CO12="DEFAULT", Values!$B$18, ""))</f>
        <v>5</v>
      </c>
      <c r="M12" s="28" t="str">
        <f>IF(ISBLANK(Values!F11),"",Values!$N11)</f>
        <v>https://download.lenovo.com/Images/Parts/01EN607/01EN607_A.jpg</v>
      </c>
      <c r="N12" s="28" t="str">
        <f>IF(ISBLANK(Values!$G11),"",Values!O11)</f>
        <v>https://download.lenovo.com/Images/Parts/01EN607/01EN607_B.jpg</v>
      </c>
      <c r="O12" s="28" t="str">
        <f>IF(ISBLANK(Values!$G11),"",Values!P11)</f>
        <v>https://download.lenovo.com/Images/Parts/01EN607/01EN607_details.jpg</v>
      </c>
      <c r="P12" s="28" t="str">
        <f>IF(ISBLANK(Values!$G11),"",Values!Q11)</f>
        <v/>
      </c>
      <c r="Q12" s="28" t="str">
        <f>IF(ISBLANK(Values!$G11),"",Values!R11)</f>
        <v/>
      </c>
      <c r="R12" s="28" t="str">
        <f>IF(ISBLANK(Values!$G11),"",Values!S11)</f>
        <v/>
      </c>
      <c r="S12" s="28" t="str">
        <f>IF(ISBLANK(Values!$G11),"",Values!T11)</f>
        <v/>
      </c>
      <c r="T12" s="28" t="str">
        <f>IF(ISBLANK(Values!$G11),"",Values!U11)</f>
        <v/>
      </c>
      <c r="U12" s="28" t="str">
        <f>IF(ISBLANK(Values!$G11),"",Values!V11)</f>
        <v/>
      </c>
      <c r="W12" s="30" t="str">
        <f>IF(ISBLANK(Values!F11),"","Child")</f>
        <v>Child</v>
      </c>
      <c r="X12" s="30" t="str">
        <f>IF(ISBLANK(Values!F11),"",Values!$B$13)</f>
        <v>Lenovo T470s parent</v>
      </c>
      <c r="Y12" s="32" t="str">
        <f>IF(ISBLANK(Values!F11),"","Size-Color")</f>
        <v>Size-Color</v>
      </c>
      <c r="Z12" s="30" t="str">
        <f>IF(ISBLANK(Values!F11),"","variation")</f>
        <v>variation</v>
      </c>
      <c r="AA12" s="2" t="str">
        <f>IF(ISBLANK(Values!F11),"",Values!$B$20)</f>
        <v>PartialUpdate</v>
      </c>
      <c r="AB12" s="2" t="str">
        <f>IF(ISBLANK(Values!F11),"",Values!$B$29)</f>
        <v>6 Monate Garantie nach dem Liefertermin. Im Falle einer Fehlfunktion der Tastatur wird ein neues Gerät oder ein Ersatzteil für die Tastatur des Produkts gesendet. Bei Sortierung des Bestands wird eine volle Rückerstattung gewährt.</v>
      </c>
      <c r="AI12" s="35" t="str">
        <f>IF(ISBLANK(Values!F11),"",IF(Values!J11,Values!$B$23,Values!$B$33))</f>
        <v xml:space="preserve">👉 ÜBERARBEITET: GELD SPAREN - Ersatz-Lenovo-Laptop-Tastatur, gleiche Qualität wie OEM-Tastaturen. TellusRem ist seit 2011 der weltweit führende Distributor von Tastaturen. Perfekte Ersatztastatur, einfach auszutauschen und zu installieren. </v>
      </c>
      <c r="AJ12" s="33" t="str">
        <f>IF(ISBLANK(Values!F11),"",Values!$B$24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12" s="2" t="str">
        <f>IF(ISBLANK(Values!F11),"",Values!$B$25)</f>
        <v xml:space="preserve">♻️ ÖFFENTLICHES PRODUKT - Kaufen Sie renoviert, KAUFEN SIE GRÜN! Reduzieren Sie mehr als 80% Kohlendioxid, indem Sie unsere überholten Tastaturen kaufen, im Vergleich zu einer neuen Tastatur! </v>
      </c>
      <c r="AL12" s="2" t="str">
        <f>IF(ISBLANK(Values!F11),"",SUBSTITUTE(SUBSTITUTE(IF(Values!$K11, Values!$B$26, Values!$B$33), "{language}", Values!$I11), "{flag}", INDEX(options!$E$1:$E$20, Values!$W11)))</f>
        <v xml:space="preserve">👉 LAYOUT - 🇧🇬 Bulgarisch Nicht Hintergrundbeleuchtung </v>
      </c>
      <c r="AM12" s="2" t="str">
        <f>SUBSTITUTE(IF(ISBLANK(Values!F11),"",Values!$B$27),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T12" s="28" t="str">
        <f>IF(ISBLANK(Values!F11),"",Values!I11)</f>
        <v>Bulgarisch</v>
      </c>
      <c r="AV12" s="2" t="str">
        <f>IF(ISBLANK(Values!F11),"",IF(Values!K11,"Backlit", "Non-Backlit"))</f>
        <v>Non-Backlit</v>
      </c>
      <c r="BE12" s="2" t="str">
        <f>IF(ISBLANK(Values!F11),"","Professional Audience")</f>
        <v>Professional Audience</v>
      </c>
      <c r="BF12" s="2" t="str">
        <f>IF(ISBLANK(Values!F11),"","Consumer Audience")</f>
        <v>Consumer Audience</v>
      </c>
      <c r="BG12" s="2" t="str">
        <f>IF(ISBLANK(Values!F11),"","Adults")</f>
        <v>Adults</v>
      </c>
      <c r="BH12" s="2" t="str">
        <f>IF(ISBLANK(Values!F11),"","People")</f>
        <v>People</v>
      </c>
      <c r="CG12" s="2">
        <f>IF(ISBLANK(Values!F11),"",Values!$B$11)</f>
        <v>150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DEFAULT</v>
      </c>
      <c r="CP12" s="2" t="str">
        <f>IF(ISBLANK(Values!F11),"",Values!$B$7)</f>
        <v>41</v>
      </c>
      <c r="CQ12" s="2" t="str">
        <f>IF(ISBLANK(Values!F11),"",Values!$B$8)</f>
        <v>17</v>
      </c>
      <c r="CR12" s="2" t="str">
        <f>IF(ISBLANK(Values!F11),"",Values!$B$9)</f>
        <v>5</v>
      </c>
      <c r="CS12" s="2">
        <f>IF(ISBLANK(Values!F11),"",Values!$B$11)</f>
        <v>150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Dänemark</v>
      </c>
      <c r="CZ12" s="2" t="str">
        <f>IF(ISBLANK(Values!F11),"","No")</f>
        <v>No</v>
      </c>
      <c r="DA12" s="2" t="str">
        <f>IF(ISBLANK(Values!F11),"","No")</f>
        <v>No</v>
      </c>
      <c r="DO12" s="2" t="str">
        <f>IF(ISBLANK(Values!F11),"","Parts")</f>
        <v>Parts</v>
      </c>
      <c r="DP12" s="2" t="str">
        <f>IF(ISBLANK(Values!F11),"",Values!$B$31)</f>
        <v>6 Monate Garantie nach dem Liefertermin. Im Falle einer Fehlfunktion der Tastatur wird ein neues Gerät oder ein Ersatzteil für die Tastatur des Produkts gesendet. Bei Sortierung des Bestands wird eine volle Rückerstattung gewährt.</v>
      </c>
      <c r="DY12" t="str">
        <f>IF(ISBLANK(Values!$F11), "", "not_applicable")</f>
        <v>not_applicable</v>
      </c>
      <c r="EI12" s="2" t="str">
        <f>IF(ISBLANK(Values!F11),"",Values!$B$31)</f>
        <v>6 Monate Garantie nach dem Liefertermin. Im Falle einer Fehlfunktion der Tastatur wird ein neues Gerät oder ein Ersatzteil für die Tastatur des Produkts gesendet. Bei Sortierung des Bestands wird eine volle Rückerstattung gewährt.</v>
      </c>
      <c r="ES12" s="2" t="str">
        <f>IF(ISBLANK(Values!F11),"","Amazon Tellus UPS")</f>
        <v>Amazon Tellus UPS</v>
      </c>
      <c r="EV12" s="2" t="str">
        <f>IF(ISBLANK(Values!F11),"","New")</f>
        <v>New</v>
      </c>
      <c r="FE12" s="2">
        <f>IF(ISBLANK(Values!F11),"",IF(CO12&lt;&gt;"DEFAULT", "", 3))</f>
        <v>3</v>
      </c>
      <c r="FH12" s="2" t="str">
        <f>IF(ISBLANK(Values!F11),"","FALSE")</f>
        <v>FALSE</v>
      </c>
      <c r="FI12" s="2" t="str">
        <f>IF(ISBLANK(Values!F11),"","FALSE")</f>
        <v>FALSE</v>
      </c>
      <c r="FJ12" s="2" t="str">
        <f>IF(ISBLANK(Values!F11),"","FALSE")</f>
        <v>FALSE</v>
      </c>
      <c r="FM12" s="2" t="str">
        <f>IF(ISBLANK(Values!F11),"","1")</f>
        <v>1</v>
      </c>
      <c r="FO12" s="28">
        <f>IF(ISBLANK(Values!F11),"",IF(Values!K11, Values!$B$4, Values!$B$5))</f>
        <v>54.99</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row>
    <row r="13" spans="1:192" ht="48" x14ac:dyDescent="0.2">
      <c r="A13" s="2" t="str">
        <f>IF(ISBLANK(Values!F12),"",IF(Values!$B$37="EU","computercomponent","computer"))</f>
        <v>computercomponent</v>
      </c>
      <c r="B13" s="34" t="str">
        <f>IF(ISBLANK(Values!F12),"",Values!G12)</f>
        <v>Lenovo T470s - Regular CZ</v>
      </c>
      <c r="C13" s="30" t="str">
        <f>IF(ISBLANK(Values!F12),"","TellusRem")</f>
        <v>TellusRem</v>
      </c>
      <c r="D13" s="29">
        <f>IF(ISBLANK(Values!F12),"",Values!F12)</f>
        <v>5714401479215</v>
      </c>
      <c r="E13" s="2" t="str">
        <f>IF(ISBLANK(Values!F12),"","EAN")</f>
        <v>EAN</v>
      </c>
      <c r="F13" s="28" t="str">
        <f>IF(ISBLANK(Values!F12),"",IF(Values!K12, SUBSTITUTE(Values!$B$1, "{language}", Values!I12) &amp; " " &amp;Values!$B$3, SUBSTITUTE(Values!$B$2, "{language}", Values!$I12) &amp; " " &amp;Values!$B$3))</f>
        <v>ersatztastatur Tschechisch Nicht Hintergrundbeleuchtung für Lenovo Thinkpad T470s</v>
      </c>
      <c r="G13" s="30" t="str">
        <f>IF(ISBLANK(Values!F12),"","TellusRem")</f>
        <v>TellusRem</v>
      </c>
      <c r="H13" s="2" t="str">
        <f>IF(ISBLANK(Values!F12),"",Values!$B$16)</f>
        <v>laptop-computer-replacement-parts</v>
      </c>
      <c r="I13" s="2" t="str">
        <f>IF(ISBLANK(Values!F12),"","4730574031")</f>
        <v>4730574031</v>
      </c>
      <c r="J13" s="32" t="str">
        <f>IF(ISBLANK(Values!F12),"",Values!G12 )</f>
        <v>Lenovo T470s - Regular CZ</v>
      </c>
      <c r="K13" s="28">
        <f>IF(ISBLANK(Values!F12),"",IF(Values!K12, Values!$B$4, Values!$B$5))</f>
        <v>54.99</v>
      </c>
      <c r="L13" s="28">
        <f>IF(ISBLANK(Values!F12),"",IF($CO13="DEFAULT", Values!$B$18, ""))</f>
        <v>5</v>
      </c>
      <c r="M13" s="28" t="str">
        <f>IF(ISBLANK(Values!F12),"",Values!$N12)</f>
        <v>https://download.lenovo.com/Images/Parts/01EN649/01EN649_A.jpg</v>
      </c>
      <c r="N13" s="28" t="str">
        <f>IF(ISBLANK(Values!$G12),"",Values!O12)</f>
        <v>https://download.lenovo.com/Images/Parts/01EN649/01EN649_B.jpg</v>
      </c>
      <c r="O13" s="28" t="str">
        <f>IF(ISBLANK(Values!$G12),"",Values!P12)</f>
        <v>https://download.lenovo.com/Images/Parts/01EN649/01EN649_details.jpg</v>
      </c>
      <c r="P13" s="28" t="str">
        <f>IF(ISBLANK(Values!$G12),"",Values!Q12)</f>
        <v/>
      </c>
      <c r="Q13" s="28" t="str">
        <f>IF(ISBLANK(Values!$G12),"",Values!R12)</f>
        <v/>
      </c>
      <c r="R13" s="28" t="str">
        <f>IF(ISBLANK(Values!$G12),"",Values!S12)</f>
        <v/>
      </c>
      <c r="S13" s="28" t="str">
        <f>IF(ISBLANK(Values!$G12),"",Values!T12)</f>
        <v/>
      </c>
      <c r="T13" s="28" t="str">
        <f>IF(ISBLANK(Values!$G12),"",Values!U12)</f>
        <v/>
      </c>
      <c r="U13" s="28" t="str">
        <f>IF(ISBLANK(Values!$G12),"",Values!V12)</f>
        <v/>
      </c>
      <c r="W13" s="30" t="str">
        <f>IF(ISBLANK(Values!F12),"","Child")</f>
        <v>Child</v>
      </c>
      <c r="X13" s="30" t="str">
        <f>IF(ISBLANK(Values!F12),"",Values!$B$13)</f>
        <v>Lenovo T470s parent</v>
      </c>
      <c r="Y13" s="32" t="str">
        <f>IF(ISBLANK(Values!F12),"","Size-Color")</f>
        <v>Size-Color</v>
      </c>
      <c r="Z13" s="30" t="str">
        <f>IF(ISBLANK(Values!F12),"","variation")</f>
        <v>variation</v>
      </c>
      <c r="AA13" s="2" t="str">
        <f>IF(ISBLANK(Values!F12),"",Values!$B$20)</f>
        <v>PartialUpdate</v>
      </c>
      <c r="AB13" s="2" t="str">
        <f>IF(ISBLANK(Values!F12),"",Values!$B$29)</f>
        <v>6 Monate Garantie nach dem Liefertermin. Im Falle einer Fehlfunktion der Tastatur wird ein neues Gerät oder ein Ersatzteil für die Tastatur des Produkts gesendet. Bei Sortierung des Bestands wird eine volle Rückerstattung gewährt.</v>
      </c>
      <c r="AI13" s="35" t="str">
        <f>IF(ISBLANK(Values!F12),"",IF(Values!J12,Values!$B$23,Values!$B$33))</f>
        <v xml:space="preserve">👉 ÜBERARBEITET: GELD SPAREN - Ersatz-Lenovo-Laptop-Tastatur, gleiche Qualität wie OEM-Tastaturen. TellusRem ist seit 2011 der weltweit führende Distributor von Tastaturen. Perfekte Ersatztastatur, einfach auszutauschen und zu installieren. </v>
      </c>
      <c r="AJ13" s="33" t="str">
        <f>IF(ISBLANK(Values!F12),"",Values!$B$24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13" s="2" t="str">
        <f>IF(ISBLANK(Values!F12),"",Values!$B$25)</f>
        <v xml:space="preserve">♻️ ÖFFENTLICHES PRODUKT - Kaufen Sie renoviert, KAUFEN SIE GRÜN! Reduzieren Sie mehr als 80% Kohlendioxid, indem Sie unsere überholten Tastaturen kaufen, im Vergleich zu einer neuen Tastatur! </v>
      </c>
      <c r="AL13" s="2" t="str">
        <f>IF(ISBLANK(Values!F12),"",SUBSTITUTE(SUBSTITUTE(IF(Values!$K12, Values!$B$26, Values!$B$33), "{language}", Values!$I12), "{flag}", INDEX(options!$E$1:$E$20, Values!$W12)))</f>
        <v xml:space="preserve">👉 LAYOUT - 🇨🇿 Tschechisch Nicht Hintergrundbeleuchtung </v>
      </c>
      <c r="AM13" s="2" t="str">
        <f>SUBSTITUTE(IF(ISBLANK(Values!F12),"",Values!$B$27),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T13" s="28" t="str">
        <f>IF(ISBLANK(Values!F12),"",Values!I12)</f>
        <v>Tschechisch</v>
      </c>
      <c r="AV13" s="2" t="str">
        <f>IF(ISBLANK(Values!F12),"",IF(Values!K12,"Backlit", "Non-Backlit"))</f>
        <v>Non-Backlit</v>
      </c>
      <c r="BE13" s="2" t="str">
        <f>IF(ISBLANK(Values!F12),"","Professional Audience")</f>
        <v>Professional Audience</v>
      </c>
      <c r="BF13" s="2" t="str">
        <f>IF(ISBLANK(Values!F12),"","Consumer Audience")</f>
        <v>Consumer Audience</v>
      </c>
      <c r="BG13" s="2" t="str">
        <f>IF(ISBLANK(Values!F12),"","Adults")</f>
        <v>Adults</v>
      </c>
      <c r="BH13" s="2" t="str">
        <f>IF(ISBLANK(Values!F12),"","People")</f>
        <v>People</v>
      </c>
      <c r="CG13" s="2">
        <f>IF(ISBLANK(Values!F12),"",Values!$B$11)</f>
        <v>150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DEFAULT</v>
      </c>
      <c r="CP13" s="2" t="str">
        <f>IF(ISBLANK(Values!F12),"",Values!$B$7)</f>
        <v>41</v>
      </c>
      <c r="CQ13" s="2" t="str">
        <f>IF(ISBLANK(Values!F12),"",Values!$B$8)</f>
        <v>17</v>
      </c>
      <c r="CR13" s="2" t="str">
        <f>IF(ISBLANK(Values!F12),"",Values!$B$9)</f>
        <v>5</v>
      </c>
      <c r="CS13" s="2">
        <f>IF(ISBLANK(Values!F12),"",Values!$B$11)</f>
        <v>150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Dänemark</v>
      </c>
      <c r="CZ13" s="2" t="str">
        <f>IF(ISBLANK(Values!F12),"","No")</f>
        <v>No</v>
      </c>
      <c r="DA13" s="2" t="str">
        <f>IF(ISBLANK(Values!F12),"","No")</f>
        <v>No</v>
      </c>
      <c r="DO13" s="2" t="str">
        <f>IF(ISBLANK(Values!F12),"","Parts")</f>
        <v>Parts</v>
      </c>
      <c r="DP13" s="2" t="str">
        <f>IF(ISBLANK(Values!F12),"",Values!$B$31)</f>
        <v>6 Monate Garantie nach dem Liefertermin. Im Falle einer Fehlfunktion der Tastatur wird ein neues Gerät oder ein Ersatzteil für die Tastatur des Produkts gesendet. Bei Sortierung des Bestands wird eine volle Rückerstattung gewährt.</v>
      </c>
      <c r="DY13" t="str">
        <f>IF(ISBLANK(Values!$F12), "", "not_applicable")</f>
        <v>not_applicable</v>
      </c>
      <c r="EI13" s="2" t="str">
        <f>IF(ISBLANK(Values!F12),"",Values!$B$31)</f>
        <v>6 Monate Garantie nach dem Liefertermin. Im Falle einer Fehlfunktion der Tastatur wird ein neues Gerät oder ein Ersatzteil für die Tastatur des Produkts gesendet. Bei Sortierung des Bestands wird eine volle Rückerstattung gewährt.</v>
      </c>
      <c r="ES13" s="2" t="str">
        <f>IF(ISBLANK(Values!F12),"","Amazon Tellus UPS")</f>
        <v>Amazon Tellus UPS</v>
      </c>
      <c r="EV13" s="2" t="str">
        <f>IF(ISBLANK(Values!F12),"","New")</f>
        <v>New</v>
      </c>
      <c r="FE13" s="2">
        <f>IF(ISBLANK(Values!F12),"",IF(CO13&lt;&gt;"DEFAULT", "", 3))</f>
        <v>3</v>
      </c>
      <c r="FH13" s="2" t="str">
        <f>IF(ISBLANK(Values!F12),"","FALSE")</f>
        <v>FALSE</v>
      </c>
      <c r="FI13" s="2" t="str">
        <f>IF(ISBLANK(Values!F12),"","FALSE")</f>
        <v>FALSE</v>
      </c>
      <c r="FJ13" s="2" t="str">
        <f>IF(ISBLANK(Values!F12),"","FALSE")</f>
        <v>FALSE</v>
      </c>
      <c r="FM13" s="2" t="str">
        <f>IF(ISBLANK(Values!F12),"","1")</f>
        <v>1</v>
      </c>
      <c r="FO13" s="28">
        <f>IF(ISBLANK(Values!F12),"",IF(Values!K12, Values!$B$4, Values!$B$5))</f>
        <v>54.99</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row>
    <row r="14" spans="1:192" ht="48" x14ac:dyDescent="0.2">
      <c r="A14" s="2" t="str">
        <f>IF(ISBLANK(Values!F13),"",IF(Values!$B$37="EU","computercomponent","computer"))</f>
        <v>computercomponent</v>
      </c>
      <c r="B14" s="34" t="str">
        <f>IF(ISBLANK(Values!F13),"",Values!G13)</f>
        <v>Lenovo T470s - Regular DK</v>
      </c>
      <c r="C14" s="30" t="str">
        <f>IF(ISBLANK(Values!F13),"","TellusRem")</f>
        <v>TellusRem</v>
      </c>
      <c r="D14" s="29">
        <f>IF(ISBLANK(Values!F13),"",Values!F13)</f>
        <v>5714401479109</v>
      </c>
      <c r="E14" s="2" t="str">
        <f>IF(ISBLANK(Values!F13),"","EAN")</f>
        <v>EAN</v>
      </c>
      <c r="F14" s="28" t="str">
        <f>IF(ISBLANK(Values!F13),"",IF(Values!K13, SUBSTITUTE(Values!$B$1, "{language}", Values!I13) &amp; " " &amp;Values!$B$3, SUBSTITUTE(Values!$B$2, "{language}", Values!$I13) &amp; " " &amp;Values!$B$3))</f>
        <v>ersatztastatur Dänisch Nicht Hintergrundbeleuchtung für Lenovo Thinkpad T470s</v>
      </c>
      <c r="G14" s="30" t="str">
        <f>IF(ISBLANK(Values!F13),"","TellusRem")</f>
        <v>TellusRem</v>
      </c>
      <c r="H14" s="2" t="str">
        <f>IF(ISBLANK(Values!F13),"",Values!$B$16)</f>
        <v>laptop-computer-replacement-parts</v>
      </c>
      <c r="I14" s="2" t="str">
        <f>IF(ISBLANK(Values!F13),"","4730574031")</f>
        <v>4730574031</v>
      </c>
      <c r="J14" s="32" t="str">
        <f>IF(ISBLANK(Values!F13),"",Values!G13 )</f>
        <v>Lenovo T470s - Regular DK</v>
      </c>
      <c r="K14" s="28">
        <f>IF(ISBLANK(Values!F13),"",IF(Values!K13, Values!$B$4, Values!$B$5))</f>
        <v>54.99</v>
      </c>
      <c r="L14" s="28">
        <f>IF(ISBLANK(Values!F13),"",IF($CO14="DEFAULT", Values!$B$18, ""))</f>
        <v>5</v>
      </c>
      <c r="M14" s="28" t="str">
        <f>IF(ISBLANK(Values!F13),"",Values!$N13)</f>
        <v>https://download.lenovo.com/Images/Parts/01EN650/01EN650_A.jpg</v>
      </c>
      <c r="N14" s="28" t="str">
        <f>IF(ISBLANK(Values!$G13),"",Values!O13)</f>
        <v>https://download.lenovo.com/Images/Parts/01EN650/01EN650_B.jpg</v>
      </c>
      <c r="O14" s="28" t="str">
        <f>IF(ISBLANK(Values!$G13),"",Values!P13)</f>
        <v>https://download.lenovo.com/Images/Parts/01EN650/01EN650_details.jpg</v>
      </c>
      <c r="P14" s="28" t="str">
        <f>IF(ISBLANK(Values!$G13),"",Values!Q13)</f>
        <v/>
      </c>
      <c r="Q14" s="28" t="str">
        <f>IF(ISBLANK(Values!$G13),"",Values!R13)</f>
        <v/>
      </c>
      <c r="R14" s="28" t="str">
        <f>IF(ISBLANK(Values!$G13),"",Values!S13)</f>
        <v/>
      </c>
      <c r="S14" s="28" t="str">
        <f>IF(ISBLANK(Values!$G13),"",Values!T13)</f>
        <v/>
      </c>
      <c r="T14" s="28" t="str">
        <f>IF(ISBLANK(Values!$G13),"",Values!U13)</f>
        <v/>
      </c>
      <c r="U14" s="28" t="str">
        <f>IF(ISBLANK(Values!$G13),"",Values!V13)</f>
        <v/>
      </c>
      <c r="W14" s="30" t="str">
        <f>IF(ISBLANK(Values!F13),"","Child")</f>
        <v>Child</v>
      </c>
      <c r="X14" s="30" t="str">
        <f>IF(ISBLANK(Values!F13),"",Values!$B$13)</f>
        <v>Lenovo T470s parent</v>
      </c>
      <c r="Y14" s="32" t="str">
        <f>IF(ISBLANK(Values!F13),"","Size-Color")</f>
        <v>Size-Color</v>
      </c>
      <c r="Z14" s="30" t="str">
        <f>IF(ISBLANK(Values!F13),"","variation")</f>
        <v>variation</v>
      </c>
      <c r="AA14" s="2" t="str">
        <f>IF(ISBLANK(Values!F13),"",Values!$B$20)</f>
        <v>PartialUpdate</v>
      </c>
      <c r="AB14" s="2" t="str">
        <f>IF(ISBLANK(Values!F13),"",Values!$B$29)</f>
        <v>6 Monate Garantie nach dem Liefertermin. Im Falle einer Fehlfunktion der Tastatur wird ein neues Gerät oder ein Ersatzteil für die Tastatur des Produkts gesendet. Bei Sortierung des Bestands wird eine volle Rückerstattung gewährt.</v>
      </c>
      <c r="AI14" s="35" t="str">
        <f>IF(ISBLANK(Values!F13),"",IF(Values!J13,Values!$B$23,Values!$B$33))</f>
        <v xml:space="preserve">👉 ÜBERARBEITET: GELD SPAREN - Ersatz-Lenovo-Laptop-Tastatur, gleiche Qualität wie OEM-Tastaturen. TellusRem ist seit 2011 der weltweit führende Distributor von Tastaturen. Perfekte Ersatztastatur, einfach auszutauschen und zu installieren. </v>
      </c>
      <c r="AJ14" s="33" t="str">
        <f>IF(ISBLANK(Values!F13),"",Values!$B$24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14" s="2" t="str">
        <f>IF(ISBLANK(Values!F13),"",Values!$B$25)</f>
        <v xml:space="preserve">♻️ ÖFFENTLICHES PRODUKT - Kaufen Sie renoviert, KAUFEN SIE GRÜN! Reduzieren Sie mehr als 80% Kohlendioxid, indem Sie unsere überholten Tastaturen kaufen, im Vergleich zu einer neuen Tastatur! </v>
      </c>
      <c r="AL14" s="2" t="str">
        <f>IF(ISBLANK(Values!F13),"",SUBSTITUTE(SUBSTITUTE(IF(Values!$K13, Values!$B$26, Values!$B$33), "{language}", Values!$I13), "{flag}", INDEX(options!$E$1:$E$20, Values!$W13)))</f>
        <v xml:space="preserve">👉 LAYOUT - 🇩🇰 Dänisch Nicht Hintergrundbeleuchtung </v>
      </c>
      <c r="AM14" s="2" t="str">
        <f>SUBSTITUTE(IF(ISBLANK(Values!F13),"",Values!$B$27),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T14" s="28" t="str">
        <f>IF(ISBLANK(Values!F13),"",Values!I13)</f>
        <v>Dänisch</v>
      </c>
      <c r="AV14" s="2" t="str">
        <f>IF(ISBLANK(Values!F13),"",IF(Values!K13,"Backlit", "Non-Backlit"))</f>
        <v>Non-Backlit</v>
      </c>
      <c r="BE14" s="2" t="str">
        <f>IF(ISBLANK(Values!F13),"","Professional Audience")</f>
        <v>Professional Audience</v>
      </c>
      <c r="BF14" s="2" t="str">
        <f>IF(ISBLANK(Values!F13),"","Consumer Audience")</f>
        <v>Consumer Audience</v>
      </c>
      <c r="BG14" s="2" t="str">
        <f>IF(ISBLANK(Values!F13),"","Adults")</f>
        <v>Adults</v>
      </c>
      <c r="BH14" s="2" t="str">
        <f>IF(ISBLANK(Values!F13),"","People")</f>
        <v>People</v>
      </c>
      <c r="CG14" s="2">
        <f>IF(ISBLANK(Values!F13),"",Values!$B$11)</f>
        <v>150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DEFAULT</v>
      </c>
      <c r="CP14" s="2" t="str">
        <f>IF(ISBLANK(Values!F13),"",Values!$B$7)</f>
        <v>41</v>
      </c>
      <c r="CQ14" s="2" t="str">
        <f>IF(ISBLANK(Values!F13),"",Values!$B$8)</f>
        <v>17</v>
      </c>
      <c r="CR14" s="2" t="str">
        <f>IF(ISBLANK(Values!F13),"",Values!$B$9)</f>
        <v>5</v>
      </c>
      <c r="CS14" s="2">
        <f>IF(ISBLANK(Values!F13),"",Values!$B$11)</f>
        <v>150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Dänemark</v>
      </c>
      <c r="CZ14" s="2" t="str">
        <f>IF(ISBLANK(Values!F13),"","No")</f>
        <v>No</v>
      </c>
      <c r="DA14" s="2" t="str">
        <f>IF(ISBLANK(Values!F13),"","No")</f>
        <v>No</v>
      </c>
      <c r="DO14" s="2" t="str">
        <f>IF(ISBLANK(Values!F13),"","Parts")</f>
        <v>Parts</v>
      </c>
      <c r="DP14" s="2" t="str">
        <f>IF(ISBLANK(Values!F13),"",Values!$B$31)</f>
        <v>6 Monate Garantie nach dem Liefertermin. Im Falle einer Fehlfunktion der Tastatur wird ein neues Gerät oder ein Ersatzteil für die Tastatur des Produkts gesendet. Bei Sortierung des Bestands wird eine volle Rückerstattung gewährt.</v>
      </c>
      <c r="DY14" t="str">
        <f>IF(ISBLANK(Values!$F13), "", "not_applicable")</f>
        <v>not_applicable</v>
      </c>
      <c r="EI14" s="2" t="str">
        <f>IF(ISBLANK(Values!F13),"",Values!$B$31)</f>
        <v>6 Monate Garantie nach dem Liefertermin. Im Falle einer Fehlfunktion der Tastatur wird ein neues Gerät oder ein Ersatzteil für die Tastatur des Produkts gesendet. Bei Sortierung des Bestands wird eine volle Rückerstattung gewährt.</v>
      </c>
      <c r="ES14" s="2" t="str">
        <f>IF(ISBLANK(Values!F13),"","Amazon Tellus UPS")</f>
        <v>Amazon Tellus UPS</v>
      </c>
      <c r="EV14" s="2" t="str">
        <f>IF(ISBLANK(Values!F13),"","New")</f>
        <v>New</v>
      </c>
      <c r="FE14" s="2">
        <f>IF(ISBLANK(Values!F13),"",IF(CO14&lt;&gt;"DEFAULT", "", 3))</f>
        <v>3</v>
      </c>
      <c r="FH14" s="2" t="str">
        <f>IF(ISBLANK(Values!F13),"","FALSE")</f>
        <v>FALSE</v>
      </c>
      <c r="FI14" s="2" t="str">
        <f>IF(ISBLANK(Values!F13),"","FALSE")</f>
        <v>FALSE</v>
      </c>
      <c r="FJ14" s="2" t="str">
        <f>IF(ISBLANK(Values!F13),"","FALSE")</f>
        <v>FALSE</v>
      </c>
      <c r="FM14" s="2" t="str">
        <f>IF(ISBLANK(Values!F13),"","1")</f>
        <v>1</v>
      </c>
      <c r="FO14" s="28">
        <f>IF(ISBLANK(Values!F13),"",IF(Values!K13, Values!$B$4, Values!$B$5))</f>
        <v>54.99</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row>
    <row r="15" spans="1:192" ht="48" x14ac:dyDescent="0.2">
      <c r="A15" s="2" t="str">
        <f>IF(ISBLANK(Values!F14),"",IF(Values!$B$37="EU","computercomponent","computer"))</f>
        <v>computercomponent</v>
      </c>
      <c r="B15" s="34" t="str">
        <f>IF(ISBLANK(Values!F14),"",Values!G14)</f>
        <v>Lenovo T470s - Regular HU</v>
      </c>
      <c r="C15" s="30" t="str">
        <f>IF(ISBLANK(Values!F14),"","TellusRem")</f>
        <v>TellusRem</v>
      </c>
      <c r="D15" s="29">
        <f>IF(ISBLANK(Values!F14),"",Values!F14)</f>
        <v>5714401479116</v>
      </c>
      <c r="E15" s="2" t="str">
        <f>IF(ISBLANK(Values!F14),"","EAN")</f>
        <v>EAN</v>
      </c>
      <c r="F15" s="28" t="str">
        <f>IF(ISBLANK(Values!F14),"",IF(Values!K14, SUBSTITUTE(Values!$B$1, "{language}", Values!I14) &amp; " " &amp;Values!$B$3, SUBSTITUTE(Values!$B$2, "{language}", Values!$I14) &amp; " " &amp;Values!$B$3))</f>
        <v>ersatztastatur Hungarisch Nicht Hintergrundbeleuchtung für Lenovo Thinkpad T470s</v>
      </c>
      <c r="G15" s="30" t="str">
        <f>IF(ISBLANK(Values!F14),"","TellusRem")</f>
        <v>TellusRem</v>
      </c>
      <c r="H15" s="2" t="str">
        <f>IF(ISBLANK(Values!F14),"",Values!$B$16)</f>
        <v>laptop-computer-replacement-parts</v>
      </c>
      <c r="I15" s="2" t="str">
        <f>IF(ISBLANK(Values!F14),"","4730574031")</f>
        <v>4730574031</v>
      </c>
      <c r="J15" s="32" t="str">
        <f>IF(ISBLANK(Values!F14),"",Values!G14 )</f>
        <v>Lenovo T470s - Regular HU</v>
      </c>
      <c r="K15" s="28">
        <f>IF(ISBLANK(Values!F14),"",IF(Values!K14, Values!$B$4, Values!$B$5))</f>
        <v>54.99</v>
      </c>
      <c r="L15" s="28">
        <f>IF(ISBLANK(Values!F14),"",IF($CO15="DEFAULT", Values!$B$18, ""))</f>
        <v>5</v>
      </c>
      <c r="M15" s="28" t="str">
        <f>IF(ISBLANK(Values!F14),"",Values!$N14)</f>
        <v>https://download.lenovo.com/Images/Parts/01EN656/01EN656_A.jpg</v>
      </c>
      <c r="N15" s="28" t="str">
        <f>IF(ISBLANK(Values!$G14),"",Values!O14)</f>
        <v>https://download.lenovo.com/Images/Parts/01EN656/01EN656_B.jpg</v>
      </c>
      <c r="O15" s="28" t="str">
        <f>IF(ISBLANK(Values!$G14),"",Values!P14)</f>
        <v>https://download.lenovo.com/Images/Parts/01EN656/01EN656_details.jpg</v>
      </c>
      <c r="P15" s="28" t="str">
        <f>IF(ISBLANK(Values!$G14),"",Values!Q14)</f>
        <v/>
      </c>
      <c r="Q15" s="28" t="str">
        <f>IF(ISBLANK(Values!$G14),"",Values!R14)</f>
        <v/>
      </c>
      <c r="R15" s="28" t="str">
        <f>IF(ISBLANK(Values!$G14),"",Values!S14)</f>
        <v/>
      </c>
      <c r="S15" s="28" t="str">
        <f>IF(ISBLANK(Values!$G14),"",Values!T14)</f>
        <v/>
      </c>
      <c r="T15" s="28" t="str">
        <f>IF(ISBLANK(Values!$G14),"",Values!U14)</f>
        <v/>
      </c>
      <c r="U15" s="28" t="str">
        <f>IF(ISBLANK(Values!$G14),"",Values!V14)</f>
        <v/>
      </c>
      <c r="W15" s="30" t="str">
        <f>IF(ISBLANK(Values!F14),"","Child")</f>
        <v>Child</v>
      </c>
      <c r="X15" s="30" t="str">
        <f>IF(ISBLANK(Values!F14),"",Values!$B$13)</f>
        <v>Lenovo T470s parent</v>
      </c>
      <c r="Y15" s="32" t="str">
        <f>IF(ISBLANK(Values!F14),"","Size-Color")</f>
        <v>Size-Color</v>
      </c>
      <c r="Z15" s="30" t="str">
        <f>IF(ISBLANK(Values!F14),"","variation")</f>
        <v>variation</v>
      </c>
      <c r="AA15" s="2" t="str">
        <f>IF(ISBLANK(Values!F14),"",Values!$B$20)</f>
        <v>PartialUpdate</v>
      </c>
      <c r="AB15" s="2" t="str">
        <f>IF(ISBLANK(Values!F14),"",Values!$B$29)</f>
        <v>6 Monate Garantie nach dem Liefertermin. Im Falle einer Fehlfunktion der Tastatur wird ein neues Gerät oder ein Ersatzteil für die Tastatur des Produkts gesendet. Bei Sortierung des Bestands wird eine volle Rückerstattung gewährt.</v>
      </c>
      <c r="AI15" s="35" t="str">
        <f>IF(ISBLANK(Values!F14),"",IF(Values!J14,Values!$B$23,Values!$B$33))</f>
        <v xml:space="preserve">👉 ÜBERARBEITET: GELD SPAREN - Ersatz-Lenovo-Laptop-Tastatur, gleiche Qualität wie OEM-Tastaturen. TellusRem ist seit 2011 der weltweit führende Distributor von Tastaturen. Perfekte Ersatztastatur, einfach auszutauschen und zu installieren. </v>
      </c>
      <c r="AJ15" s="33" t="str">
        <f>IF(ISBLANK(Values!F14),"",Values!$B$24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15" s="2" t="str">
        <f>IF(ISBLANK(Values!F14),"",Values!$B$25)</f>
        <v xml:space="preserve">♻️ ÖFFENTLICHES PRODUKT - Kaufen Sie renoviert, KAUFEN SIE GRÜN! Reduzieren Sie mehr als 80% Kohlendioxid, indem Sie unsere überholten Tastaturen kaufen, im Vergleich zu einer neuen Tastatur! </v>
      </c>
      <c r="AL15" s="2" t="str">
        <f>IF(ISBLANK(Values!F14),"",SUBSTITUTE(SUBSTITUTE(IF(Values!$K14, Values!$B$26, Values!$B$33), "{language}", Values!$I14), "{flag}", INDEX(options!$E$1:$E$20, Values!$W14)))</f>
        <v xml:space="preserve">👉 LAYOUT - 🇭🇺 Hungarisch Nicht Hintergrundbeleuchtung </v>
      </c>
      <c r="AM15" s="2" t="str">
        <f>SUBSTITUTE(IF(ISBLANK(Values!F14),"",Values!$B$27),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T15" s="28" t="str">
        <f>IF(ISBLANK(Values!F14),"",Values!I14)</f>
        <v>Hungarisch</v>
      </c>
      <c r="AV15" s="2" t="str">
        <f>IF(ISBLANK(Values!F14),"",IF(Values!K14,"Backlit", "Non-Backlit"))</f>
        <v>Non-Backlit</v>
      </c>
      <c r="BE15" s="2" t="str">
        <f>IF(ISBLANK(Values!F14),"","Professional Audience")</f>
        <v>Professional Audience</v>
      </c>
      <c r="BF15" s="2" t="str">
        <f>IF(ISBLANK(Values!F14),"","Consumer Audience")</f>
        <v>Consumer Audience</v>
      </c>
      <c r="BG15" s="2" t="str">
        <f>IF(ISBLANK(Values!F14),"","Adults")</f>
        <v>Adults</v>
      </c>
      <c r="BH15" s="2" t="str">
        <f>IF(ISBLANK(Values!F14),"","People")</f>
        <v>People</v>
      </c>
      <c r="CG15" s="2">
        <f>IF(ISBLANK(Values!F14),"",Values!$B$11)</f>
        <v>150</v>
      </c>
      <c r="CH15" s="2" t="str">
        <f>IF(ISBLANK(Values!F14),"","GR")</f>
        <v>GR</v>
      </c>
      <c r="CI15" s="2" t="str">
        <f>IF(ISBLANK(Values!F14),"",Values!$B$7)</f>
        <v>41</v>
      </c>
      <c r="CJ15" s="2" t="str">
        <f>IF(ISBLANK(Values!F14),"",Values!$B$8)</f>
        <v>17</v>
      </c>
      <c r="CK15" s="2" t="str">
        <f>IF(ISBLANK(Values!F14),"",Values!$B$9)</f>
        <v>5</v>
      </c>
      <c r="CL15" s="2" t="str">
        <f>IF(ISBLANK(Values!F14),"","CM")</f>
        <v>CM</v>
      </c>
      <c r="CO15" s="2" t="str">
        <f>IF(ISBLANK(Values!F14), "", IF(AND(Values!$B$37=options!$G$2, Values!$C14), "AMAZON_NA", IF(AND(Values!$B$37=options!$G$1, Values!$D14), "AMAZON_EU", "DEFAULT")))</f>
        <v>DEFAULT</v>
      </c>
      <c r="CP15" s="2" t="str">
        <f>IF(ISBLANK(Values!F14),"",Values!$B$7)</f>
        <v>41</v>
      </c>
      <c r="CQ15" s="2" t="str">
        <f>IF(ISBLANK(Values!F14),"",Values!$B$8)</f>
        <v>17</v>
      </c>
      <c r="CR15" s="2" t="str">
        <f>IF(ISBLANK(Values!F14),"",Values!$B$9)</f>
        <v>5</v>
      </c>
      <c r="CS15" s="2">
        <f>IF(ISBLANK(Values!F14),"",Values!$B$11)</f>
        <v>150</v>
      </c>
      <c r="CT15" s="2" t="str">
        <f>IF(ISBLANK(Values!F14),"","GR")</f>
        <v>GR</v>
      </c>
      <c r="CU15" s="2" t="str">
        <f>IF(ISBLANK(Values!F14),"","CM")</f>
        <v>CM</v>
      </c>
      <c r="CV15" s="2" t="str">
        <f>IF(ISBLANK(Values!F14),"",IF(Values!$B$36=options!$F$1,"Denmark", IF(Values!$B$36=options!$F$2, "Danemark",IF(Values!$B$36=options!$F$3, "Dänemark",IF(Values!$B$36=options!$F$4, "Danimarca",IF(Values!$B$36=options!$F$5, "Dinamarca",IF(Values!$B$36=options!$F$6, "Denemarken","" ) ) ) ) )))</f>
        <v>Dänemark</v>
      </c>
      <c r="CZ15" s="2" t="str">
        <f>IF(ISBLANK(Values!F14),"","No")</f>
        <v>No</v>
      </c>
      <c r="DA15" s="2" t="str">
        <f>IF(ISBLANK(Values!F14),"","No")</f>
        <v>No</v>
      </c>
      <c r="DO15" s="2" t="str">
        <f>IF(ISBLANK(Values!F14),"","Parts")</f>
        <v>Parts</v>
      </c>
      <c r="DP15" s="2" t="str">
        <f>IF(ISBLANK(Values!F14),"",Values!$B$31)</f>
        <v>6 Monate Garantie nach dem Liefertermin. Im Falle einer Fehlfunktion der Tastatur wird ein neues Gerät oder ein Ersatzteil für die Tastatur des Produkts gesendet. Bei Sortierung des Bestands wird eine volle Rückerstattung gewährt.</v>
      </c>
      <c r="DY15" t="str">
        <f>IF(ISBLANK(Values!$F14), "", "not_applicable")</f>
        <v>not_applicable</v>
      </c>
      <c r="EI15" s="2" t="str">
        <f>IF(ISBLANK(Values!F14),"",Values!$B$31)</f>
        <v>6 Monate Garantie nach dem Liefertermin. Im Falle einer Fehlfunktion der Tastatur wird ein neues Gerät oder ein Ersatzteil für die Tastatur des Produkts gesendet. Bei Sortierung des Bestands wird eine volle Rückerstattung gewährt.</v>
      </c>
      <c r="ES15" s="2" t="str">
        <f>IF(ISBLANK(Values!F14),"","Amazon Tellus UPS")</f>
        <v>Amazon Tellus UPS</v>
      </c>
      <c r="EV15" s="2" t="str">
        <f>IF(ISBLANK(Values!F14),"","New")</f>
        <v>New</v>
      </c>
      <c r="FE15" s="2">
        <f>IF(ISBLANK(Values!F14),"",IF(CO15&lt;&gt;"DEFAULT", "", 3))</f>
        <v>3</v>
      </c>
      <c r="FH15" s="2" t="str">
        <f>IF(ISBLANK(Values!F14),"","FALSE")</f>
        <v>FALSE</v>
      </c>
      <c r="FI15" s="2" t="str">
        <f>IF(ISBLANK(Values!F14),"","FALSE")</f>
        <v>FALSE</v>
      </c>
      <c r="FJ15" s="2" t="str">
        <f>IF(ISBLANK(Values!F14),"","FALSE")</f>
        <v>FALSE</v>
      </c>
      <c r="FM15" s="2" t="str">
        <f>IF(ISBLANK(Values!F14),"","1")</f>
        <v>1</v>
      </c>
      <c r="FO15" s="28">
        <f>IF(ISBLANK(Values!F14),"",IF(Values!K14, Values!$B$4, Values!$B$5))</f>
        <v>54.99</v>
      </c>
      <c r="FP15" s="2" t="str">
        <f>IF(ISBLANK(Values!F14),"","Percent")</f>
        <v>Percent</v>
      </c>
      <c r="FQ15" s="2" t="str">
        <f>IF(ISBLANK(Values!F14),"","2")</f>
        <v>2</v>
      </c>
      <c r="FR15" s="2" t="str">
        <f>IF(ISBLANK(Values!F14),"","3")</f>
        <v>3</v>
      </c>
      <c r="FS15" s="2" t="str">
        <f>IF(ISBLANK(Values!F14),"","5")</f>
        <v>5</v>
      </c>
      <c r="FT15" s="2" t="str">
        <f>IF(ISBLANK(Values!F14),"","6")</f>
        <v>6</v>
      </c>
      <c r="FU15" s="2" t="str">
        <f>IF(ISBLANK(Values!F14),"","10")</f>
        <v>10</v>
      </c>
      <c r="FV15" s="2" t="str">
        <f>IF(ISBLANK(Values!F14),"","10")</f>
        <v>10</v>
      </c>
    </row>
    <row r="16" spans="1:192" ht="48" x14ac:dyDescent="0.2">
      <c r="A16" s="2" t="str">
        <f>IF(ISBLANK(Values!F15),"",IF(Values!$B$37="EU","computercomponent","computer"))</f>
        <v>computercomponent</v>
      </c>
      <c r="B16" s="34" t="str">
        <f>IF(ISBLANK(Values!F15),"",Values!G15)</f>
        <v>Lenovo T470s - Regular NL</v>
      </c>
      <c r="C16" s="30" t="str">
        <f>IF(ISBLANK(Values!F15),"","TellusRem")</f>
        <v>TellusRem</v>
      </c>
      <c r="D16" s="29">
        <f>IF(ISBLANK(Values!F15),"",Values!F15)</f>
        <v>5714401479123</v>
      </c>
      <c r="E16" s="2" t="str">
        <f>IF(ISBLANK(Values!F15),"","EAN")</f>
        <v>EAN</v>
      </c>
      <c r="F16" s="28" t="str">
        <f>IF(ISBLANK(Values!F15),"",IF(Values!K15, SUBSTITUTE(Values!$B$1, "{language}", Values!I15) &amp; " " &amp;Values!$B$3, SUBSTITUTE(Values!$B$2, "{language}", Values!$I15) &amp; " " &amp;Values!$B$3))</f>
        <v>ersatztastatur Niederländisch Nicht Hintergrundbeleuchtung für Lenovo Thinkpad T470s</v>
      </c>
      <c r="G16" s="30" t="str">
        <f>IF(ISBLANK(Values!F15),"","TellusRem")</f>
        <v>TellusRem</v>
      </c>
      <c r="H16" s="2" t="str">
        <f>IF(ISBLANK(Values!F15),"",Values!$B$16)</f>
        <v>laptop-computer-replacement-parts</v>
      </c>
      <c r="I16" s="2" t="str">
        <f>IF(ISBLANK(Values!F15),"","4730574031")</f>
        <v>4730574031</v>
      </c>
      <c r="J16" s="32" t="str">
        <f>IF(ISBLANK(Values!F15),"",Values!G15 )</f>
        <v>Lenovo T470s - Regular NL</v>
      </c>
      <c r="K16" s="28">
        <f>IF(ISBLANK(Values!F15),"",IF(Values!K15, Values!$B$4, Values!$B$5))</f>
        <v>54.99</v>
      </c>
      <c r="L16" s="28">
        <f>IF(ISBLANK(Values!F15),"",IF($CO16="DEFAULT", Values!$B$18, ""))</f>
        <v>5</v>
      </c>
      <c r="M16" s="28" t="str">
        <f>IF(ISBLANK(Values!F15),"",Values!$N15)</f>
        <v>https://download.lenovo.com/Images/Parts/01EN619/01EN619_A.jpg</v>
      </c>
      <c r="N16" s="28" t="str">
        <f>IF(ISBLANK(Values!$G15),"",Values!O15)</f>
        <v>https://download.lenovo.com/Images/Parts/01EN619/01EN619_B.jpg</v>
      </c>
      <c r="O16" s="28" t="str">
        <f>IF(ISBLANK(Values!$G15),"",Values!P15)</f>
        <v>https://download.lenovo.com/Images/Parts/01EN619/01EN619_details.jpg</v>
      </c>
      <c r="P16" s="28" t="str">
        <f>IF(ISBLANK(Values!$G15),"",Values!Q15)</f>
        <v/>
      </c>
      <c r="Q16" s="28" t="str">
        <f>IF(ISBLANK(Values!$G15),"",Values!R15)</f>
        <v/>
      </c>
      <c r="R16" s="28" t="str">
        <f>IF(ISBLANK(Values!$G15),"",Values!S15)</f>
        <v/>
      </c>
      <c r="S16" s="28" t="str">
        <f>IF(ISBLANK(Values!$G15),"",Values!T15)</f>
        <v/>
      </c>
      <c r="T16" s="28" t="str">
        <f>IF(ISBLANK(Values!$G15),"",Values!U15)</f>
        <v/>
      </c>
      <c r="U16" s="28" t="str">
        <f>IF(ISBLANK(Values!$G15),"",Values!V15)</f>
        <v/>
      </c>
      <c r="W16" s="30" t="str">
        <f>IF(ISBLANK(Values!F15),"","Child")</f>
        <v>Child</v>
      </c>
      <c r="X16" s="30" t="str">
        <f>IF(ISBLANK(Values!F15),"",Values!$B$13)</f>
        <v>Lenovo T470s parent</v>
      </c>
      <c r="Y16" s="32" t="str">
        <f>IF(ISBLANK(Values!F15),"","Size-Color")</f>
        <v>Size-Color</v>
      </c>
      <c r="Z16" s="30" t="str">
        <f>IF(ISBLANK(Values!F15),"","variation")</f>
        <v>variation</v>
      </c>
      <c r="AA16" s="2" t="str">
        <f>IF(ISBLANK(Values!F15),"",Values!$B$20)</f>
        <v>PartialUpdate</v>
      </c>
      <c r="AB16" s="2" t="str">
        <f>IF(ISBLANK(Values!F15),"",Values!$B$29)</f>
        <v>6 Monate Garantie nach dem Liefertermin. Im Falle einer Fehlfunktion der Tastatur wird ein neues Gerät oder ein Ersatzteil für die Tastatur des Produkts gesendet. Bei Sortierung des Bestands wird eine volle Rückerstattung gewährt.</v>
      </c>
      <c r="AI16" s="35" t="str">
        <f>IF(ISBLANK(Values!F15),"",IF(Values!J15,Values!$B$23,Values!$B$33))</f>
        <v xml:space="preserve">👉 ÜBERARBEITET: GELD SPAREN - Ersatz-Lenovo-Laptop-Tastatur, gleiche Qualität wie OEM-Tastaturen. TellusRem ist seit 2011 der weltweit führende Distributor von Tastaturen. Perfekte Ersatztastatur, einfach auszutauschen und zu installieren. </v>
      </c>
      <c r="AJ16" s="33" t="str">
        <f>IF(ISBLANK(Values!F15),"",Values!$B$24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16" s="2" t="str">
        <f>IF(ISBLANK(Values!F15),"",Values!$B$25)</f>
        <v xml:space="preserve">♻️ ÖFFENTLICHES PRODUKT - Kaufen Sie renoviert, KAUFEN SIE GRÜN! Reduzieren Sie mehr als 80% Kohlendioxid, indem Sie unsere überholten Tastaturen kaufen, im Vergleich zu einer neuen Tastatur! </v>
      </c>
      <c r="AL16" s="2" t="str">
        <f>IF(ISBLANK(Values!F15),"",SUBSTITUTE(SUBSTITUTE(IF(Values!$K15, Values!$B$26, Values!$B$33), "{language}", Values!$I15), "{flag}", INDEX(options!$E$1:$E$20, Values!$W15)))</f>
        <v xml:space="preserve">👉 LAYOUT - 🇳🇱 Niederländisch Nicht Hintergrundbeleuchtung </v>
      </c>
      <c r="AM16" s="2" t="str">
        <f>SUBSTITUTE(IF(ISBLANK(Values!F15),"",Values!$B$27),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T16" s="28" t="str">
        <f>IF(ISBLANK(Values!F15),"",Values!I15)</f>
        <v>Niederländisch</v>
      </c>
      <c r="AV16" s="2" t="str">
        <f>IF(ISBLANK(Values!F15),"",IF(Values!K15,"Backlit", "Non-Backlit"))</f>
        <v>Non-Backlit</v>
      </c>
      <c r="BE16" s="2" t="str">
        <f>IF(ISBLANK(Values!F15),"","Professional Audience")</f>
        <v>Professional Audience</v>
      </c>
      <c r="BF16" s="2" t="str">
        <f>IF(ISBLANK(Values!F15),"","Consumer Audience")</f>
        <v>Consumer Audience</v>
      </c>
      <c r="BG16" s="2" t="str">
        <f>IF(ISBLANK(Values!F15),"","Adults")</f>
        <v>Adults</v>
      </c>
      <c r="BH16" s="2" t="str">
        <f>IF(ISBLANK(Values!F15),"","People")</f>
        <v>People</v>
      </c>
      <c r="CG16" s="2">
        <f>IF(ISBLANK(Values!F15),"",Values!$B$11)</f>
        <v>150</v>
      </c>
      <c r="CH16" s="2" t="str">
        <f>IF(ISBLANK(Values!F15),"","GR")</f>
        <v>GR</v>
      </c>
      <c r="CI16" s="2" t="str">
        <f>IF(ISBLANK(Values!F15),"",Values!$B$7)</f>
        <v>41</v>
      </c>
      <c r="CJ16" s="2" t="str">
        <f>IF(ISBLANK(Values!F15),"",Values!$B$8)</f>
        <v>17</v>
      </c>
      <c r="CK16" s="2" t="str">
        <f>IF(ISBLANK(Values!F15),"",Values!$B$9)</f>
        <v>5</v>
      </c>
      <c r="CL16" s="2" t="str">
        <f>IF(ISBLANK(Values!F15),"","CM")</f>
        <v>CM</v>
      </c>
      <c r="CO16" s="2" t="str">
        <f>IF(ISBLANK(Values!F15), "", IF(AND(Values!$B$37=options!$G$2, Values!$C15), "AMAZON_NA", IF(AND(Values!$B$37=options!$G$1, Values!$D15), "AMAZON_EU", "DEFAULT")))</f>
        <v>DEFAULT</v>
      </c>
      <c r="CP16" s="2" t="str">
        <f>IF(ISBLANK(Values!F15),"",Values!$B$7)</f>
        <v>41</v>
      </c>
      <c r="CQ16" s="2" t="str">
        <f>IF(ISBLANK(Values!F15),"",Values!$B$8)</f>
        <v>17</v>
      </c>
      <c r="CR16" s="2" t="str">
        <f>IF(ISBLANK(Values!F15),"",Values!$B$9)</f>
        <v>5</v>
      </c>
      <c r="CS16" s="2">
        <f>IF(ISBLANK(Values!F15),"",Values!$B$11)</f>
        <v>150</v>
      </c>
      <c r="CT16" s="2" t="str">
        <f>IF(ISBLANK(Values!F15),"","GR")</f>
        <v>GR</v>
      </c>
      <c r="CU16" s="2" t="str">
        <f>IF(ISBLANK(Values!F15),"","CM")</f>
        <v>CM</v>
      </c>
      <c r="CV16" s="2" t="str">
        <f>IF(ISBLANK(Values!F15),"",IF(Values!$B$36=options!$F$1,"Denmark", IF(Values!$B$36=options!$F$2, "Danemark",IF(Values!$B$36=options!$F$3, "Dänemark",IF(Values!$B$36=options!$F$4, "Danimarca",IF(Values!$B$36=options!$F$5, "Dinamarca",IF(Values!$B$36=options!$F$6, "Denemarken","" ) ) ) ) )))</f>
        <v>Dänemark</v>
      </c>
      <c r="CZ16" s="2" t="str">
        <f>IF(ISBLANK(Values!F15),"","No")</f>
        <v>No</v>
      </c>
      <c r="DA16" s="2" t="str">
        <f>IF(ISBLANK(Values!F15),"","No")</f>
        <v>No</v>
      </c>
      <c r="DO16" s="2" t="str">
        <f>IF(ISBLANK(Values!F15),"","Parts")</f>
        <v>Parts</v>
      </c>
      <c r="DP16" s="2" t="str">
        <f>IF(ISBLANK(Values!F15),"",Values!$B$31)</f>
        <v>6 Monate Garantie nach dem Liefertermin. Im Falle einer Fehlfunktion der Tastatur wird ein neues Gerät oder ein Ersatzteil für die Tastatur des Produkts gesendet. Bei Sortierung des Bestands wird eine volle Rückerstattung gewährt.</v>
      </c>
      <c r="DY16" t="str">
        <f>IF(ISBLANK(Values!$F15), "", "not_applicable")</f>
        <v>not_applicable</v>
      </c>
      <c r="EI16" s="2" t="str">
        <f>IF(ISBLANK(Values!F15),"",Values!$B$31)</f>
        <v>6 Monate Garantie nach dem Liefertermin. Im Falle einer Fehlfunktion der Tastatur wird ein neues Gerät oder ein Ersatzteil für die Tastatur des Produkts gesendet. Bei Sortierung des Bestands wird eine volle Rückerstattung gewährt.</v>
      </c>
      <c r="ES16" s="2" t="str">
        <f>IF(ISBLANK(Values!F15),"","Amazon Tellus UPS")</f>
        <v>Amazon Tellus UPS</v>
      </c>
      <c r="EV16" s="2" t="str">
        <f>IF(ISBLANK(Values!F15),"","New")</f>
        <v>New</v>
      </c>
      <c r="FE16" s="2">
        <f>IF(ISBLANK(Values!F15),"",IF(CO16&lt;&gt;"DEFAULT", "", 3))</f>
        <v>3</v>
      </c>
      <c r="FH16" s="2" t="str">
        <f>IF(ISBLANK(Values!F15),"","FALSE")</f>
        <v>FALSE</v>
      </c>
      <c r="FI16" s="2" t="str">
        <f>IF(ISBLANK(Values!F15),"","FALSE")</f>
        <v>FALSE</v>
      </c>
      <c r="FJ16" s="2" t="str">
        <f>IF(ISBLANK(Values!F15),"","FALSE")</f>
        <v>FALSE</v>
      </c>
      <c r="FM16" s="2" t="str">
        <f>IF(ISBLANK(Values!F15),"","1")</f>
        <v>1</v>
      </c>
      <c r="FO16" s="28">
        <f>IF(ISBLANK(Values!F15),"",IF(Values!K15, Values!$B$4, Values!$B$5))</f>
        <v>54.99</v>
      </c>
      <c r="FP16" s="2" t="str">
        <f>IF(ISBLANK(Values!F15),"","Percent")</f>
        <v>Percent</v>
      </c>
      <c r="FQ16" s="2" t="str">
        <f>IF(ISBLANK(Values!F15),"","2")</f>
        <v>2</v>
      </c>
      <c r="FR16" s="2" t="str">
        <f>IF(ISBLANK(Values!F15),"","3")</f>
        <v>3</v>
      </c>
      <c r="FS16" s="2" t="str">
        <f>IF(ISBLANK(Values!F15),"","5")</f>
        <v>5</v>
      </c>
      <c r="FT16" s="2" t="str">
        <f>IF(ISBLANK(Values!F15),"","6")</f>
        <v>6</v>
      </c>
      <c r="FU16" s="2" t="str">
        <f>IF(ISBLANK(Values!F15),"","10")</f>
        <v>10</v>
      </c>
      <c r="FV16" s="2" t="str">
        <f>IF(ISBLANK(Values!F15),"","10")</f>
        <v>10</v>
      </c>
    </row>
    <row r="17" spans="1:192" ht="48" x14ac:dyDescent="0.2">
      <c r="A17" s="2" t="str">
        <f>IF(ISBLANK(Values!F16),"",IF(Values!$B$37="EU","computercomponent","computer"))</f>
        <v>computercomponent</v>
      </c>
      <c r="B17" s="34" t="str">
        <f>IF(ISBLANK(Values!F16),"",Values!G16)</f>
        <v>Lenovo T470s - Regular NO</v>
      </c>
      <c r="C17" s="30" t="str">
        <f>IF(ISBLANK(Values!F16),"","TellusRem")</f>
        <v>TellusRem</v>
      </c>
      <c r="D17" s="29">
        <f>IF(ISBLANK(Values!F16),"",Values!F16)</f>
        <v>5714401479130</v>
      </c>
      <c r="E17" s="2" t="str">
        <f>IF(ISBLANK(Values!F16),"","EAN")</f>
        <v>EAN</v>
      </c>
      <c r="F17" s="28" t="str">
        <f>IF(ISBLANK(Values!F16),"",IF(Values!K16, SUBSTITUTE(Values!$B$1, "{language}", Values!I16) &amp; " " &amp;Values!$B$3, SUBSTITUTE(Values!$B$2, "{language}", Values!$I16) &amp; " " &amp;Values!$B$3))</f>
        <v>ersatztastatur norwegisch Nicht Hintergrundbeleuchtung für Lenovo Thinkpad T470s</v>
      </c>
      <c r="G17" s="30" t="str">
        <f>IF(ISBLANK(Values!F16),"","TellusRem")</f>
        <v>TellusRem</v>
      </c>
      <c r="H17" s="2" t="str">
        <f>IF(ISBLANK(Values!F16),"",Values!$B$16)</f>
        <v>laptop-computer-replacement-parts</v>
      </c>
      <c r="I17" s="2" t="str">
        <f>IF(ISBLANK(Values!F16),"","4730574031")</f>
        <v>4730574031</v>
      </c>
      <c r="J17" s="32" t="str">
        <f>IF(ISBLANK(Values!F16),"",Values!G16 )</f>
        <v>Lenovo T470s - Regular NO</v>
      </c>
      <c r="K17" s="28">
        <f>IF(ISBLANK(Values!F16),"",IF(Values!K16, Values!$B$4, Values!$B$5))</f>
        <v>54.99</v>
      </c>
      <c r="L17" s="28">
        <f>IF(ISBLANK(Values!F16),"",IF($CO17="DEFAULT", Values!$B$18, ""))</f>
        <v>5</v>
      </c>
      <c r="M17" s="28" t="str">
        <f>IF(ISBLANK(Values!F16),"",Values!$N16)</f>
        <v>https://download.lenovo.com/Images/Parts/01EN620/01EN620_A.jpg</v>
      </c>
      <c r="N17" s="28" t="str">
        <f>IF(ISBLANK(Values!$G16),"",Values!O16)</f>
        <v>https://download.lenovo.com/Images/Parts/01EN620/01EN620_B.jpg</v>
      </c>
      <c r="O17" s="28" t="str">
        <f>IF(ISBLANK(Values!$G16),"",Values!P16)</f>
        <v>https://download.lenovo.com/Images/Parts/01EN620/01EN620_details.jpg</v>
      </c>
      <c r="P17" s="28" t="str">
        <f>IF(ISBLANK(Values!$G16),"",Values!Q16)</f>
        <v/>
      </c>
      <c r="Q17" s="28" t="str">
        <f>IF(ISBLANK(Values!$G16),"",Values!R16)</f>
        <v/>
      </c>
      <c r="R17" s="28" t="str">
        <f>IF(ISBLANK(Values!$G16),"",Values!S16)</f>
        <v/>
      </c>
      <c r="S17" s="28" t="str">
        <f>IF(ISBLANK(Values!$G16),"",Values!T16)</f>
        <v/>
      </c>
      <c r="T17" s="28" t="str">
        <f>IF(ISBLANK(Values!$G16),"",Values!U16)</f>
        <v/>
      </c>
      <c r="U17" s="28" t="str">
        <f>IF(ISBLANK(Values!$G16),"",Values!V16)</f>
        <v/>
      </c>
      <c r="W17" s="30" t="str">
        <f>IF(ISBLANK(Values!F16),"","Child")</f>
        <v>Child</v>
      </c>
      <c r="X17" s="30" t="str">
        <f>IF(ISBLANK(Values!F16),"",Values!$B$13)</f>
        <v>Lenovo T470s parent</v>
      </c>
      <c r="Y17" s="32" t="str">
        <f>IF(ISBLANK(Values!F16),"","Size-Color")</f>
        <v>Size-Color</v>
      </c>
      <c r="Z17" s="30" t="str">
        <f>IF(ISBLANK(Values!F16),"","variation")</f>
        <v>variation</v>
      </c>
      <c r="AA17" s="2" t="str">
        <f>IF(ISBLANK(Values!F16),"",Values!$B$20)</f>
        <v>PartialUpdate</v>
      </c>
      <c r="AB17" s="2" t="str">
        <f>IF(ISBLANK(Values!F16),"",Values!$B$29)</f>
        <v>6 Monate Garantie nach dem Liefertermin. Im Falle einer Fehlfunktion der Tastatur wird ein neues Gerät oder ein Ersatzteil für die Tastatur des Produkts gesendet. Bei Sortierung des Bestands wird eine volle Rückerstattung gewährt.</v>
      </c>
      <c r="AI17" s="35" t="str">
        <f>IF(ISBLANK(Values!F16),"",IF(Values!J16,Values!$B$23,Values!$B$33))</f>
        <v xml:space="preserve">👉 ÜBERARBEITET: GELD SPAREN - Ersatz-Lenovo-Laptop-Tastatur, gleiche Qualität wie OEM-Tastaturen. TellusRem ist seit 2011 der weltweit führende Distributor von Tastaturen. Perfekte Ersatztastatur, einfach auszutauschen und zu installieren. </v>
      </c>
      <c r="AJ17" s="33" t="str">
        <f>IF(ISBLANK(Values!F16),"",Values!$B$24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17" s="2" t="str">
        <f>IF(ISBLANK(Values!F16),"",Values!$B$25)</f>
        <v xml:space="preserve">♻️ ÖFFENTLICHES PRODUKT - Kaufen Sie renoviert, KAUFEN SIE GRÜN! Reduzieren Sie mehr als 80% Kohlendioxid, indem Sie unsere überholten Tastaturen kaufen, im Vergleich zu einer neuen Tastatur! </v>
      </c>
      <c r="AL17" s="2" t="str">
        <f>IF(ISBLANK(Values!F16),"",SUBSTITUTE(SUBSTITUTE(IF(Values!$K16, Values!$B$26, Values!$B$33), "{language}", Values!$I16), "{flag}", INDEX(options!$E$1:$E$20, Values!$W16)))</f>
        <v xml:space="preserve">👉 LAYOUT - 🇳🇴 norwegisch Nicht Hintergrundbeleuchtung </v>
      </c>
      <c r="AM17" s="2" t="str">
        <f>SUBSTITUTE(IF(ISBLANK(Values!F16),"",Values!$B$27),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T17" s="28" t="str">
        <f>IF(ISBLANK(Values!F16),"",Values!I16)</f>
        <v>norwegisch</v>
      </c>
      <c r="AV17" s="2" t="str">
        <f>IF(ISBLANK(Values!F16),"",IF(Values!K16,"Backlit", "Non-Backlit"))</f>
        <v>Non-Backlit</v>
      </c>
      <c r="BE17" s="2" t="str">
        <f>IF(ISBLANK(Values!F16),"","Professional Audience")</f>
        <v>Professional Audience</v>
      </c>
      <c r="BF17" s="2" t="str">
        <f>IF(ISBLANK(Values!F16),"","Consumer Audience")</f>
        <v>Consumer Audience</v>
      </c>
      <c r="BG17" s="2" t="str">
        <f>IF(ISBLANK(Values!F16),"","Adults")</f>
        <v>Adults</v>
      </c>
      <c r="BH17" s="2" t="str">
        <f>IF(ISBLANK(Values!F16),"","People")</f>
        <v>People</v>
      </c>
      <c r="CG17" s="2">
        <f>IF(ISBLANK(Values!F16),"",Values!$B$11)</f>
        <v>150</v>
      </c>
      <c r="CH17" s="2" t="str">
        <f>IF(ISBLANK(Values!F16),"","GR")</f>
        <v>GR</v>
      </c>
      <c r="CI17" s="2" t="str">
        <f>IF(ISBLANK(Values!F16),"",Values!$B$7)</f>
        <v>41</v>
      </c>
      <c r="CJ17" s="2" t="str">
        <f>IF(ISBLANK(Values!F16),"",Values!$B$8)</f>
        <v>17</v>
      </c>
      <c r="CK17" s="2" t="str">
        <f>IF(ISBLANK(Values!F16),"",Values!$B$9)</f>
        <v>5</v>
      </c>
      <c r="CL17" s="2" t="str">
        <f>IF(ISBLANK(Values!F16),"","CM")</f>
        <v>CM</v>
      </c>
      <c r="CO17" s="2" t="str">
        <f>IF(ISBLANK(Values!F16), "", IF(AND(Values!$B$37=options!$G$2, Values!$C16), "AMAZON_NA", IF(AND(Values!$B$37=options!$G$1, Values!$D16), "AMAZON_EU", "DEFAULT")))</f>
        <v>DEFAULT</v>
      </c>
      <c r="CP17" s="2" t="str">
        <f>IF(ISBLANK(Values!F16),"",Values!$B$7)</f>
        <v>41</v>
      </c>
      <c r="CQ17" s="2" t="str">
        <f>IF(ISBLANK(Values!F16),"",Values!$B$8)</f>
        <v>17</v>
      </c>
      <c r="CR17" s="2" t="str">
        <f>IF(ISBLANK(Values!F16),"",Values!$B$9)</f>
        <v>5</v>
      </c>
      <c r="CS17" s="2">
        <f>IF(ISBLANK(Values!F16),"",Values!$B$11)</f>
        <v>150</v>
      </c>
      <c r="CT17" s="2" t="str">
        <f>IF(ISBLANK(Values!F16),"","GR")</f>
        <v>GR</v>
      </c>
      <c r="CU17" s="2" t="str">
        <f>IF(ISBLANK(Values!F16),"","CM")</f>
        <v>CM</v>
      </c>
      <c r="CV17" s="2" t="str">
        <f>IF(ISBLANK(Values!F16),"",IF(Values!$B$36=options!$F$1,"Denmark", IF(Values!$B$36=options!$F$2, "Danemark",IF(Values!$B$36=options!$F$3, "Dänemark",IF(Values!$B$36=options!$F$4, "Danimarca",IF(Values!$B$36=options!$F$5, "Dinamarca",IF(Values!$B$36=options!$F$6, "Denemarken","" ) ) ) ) )))</f>
        <v>Dänemark</v>
      </c>
      <c r="CZ17" s="2" t="str">
        <f>IF(ISBLANK(Values!F16),"","No")</f>
        <v>No</v>
      </c>
      <c r="DA17" s="2" t="str">
        <f>IF(ISBLANK(Values!F16),"","No")</f>
        <v>No</v>
      </c>
      <c r="DO17" s="2" t="str">
        <f>IF(ISBLANK(Values!F16),"","Parts")</f>
        <v>Parts</v>
      </c>
      <c r="DP17" s="2" t="str">
        <f>IF(ISBLANK(Values!F16),"",Values!$B$31)</f>
        <v>6 Monate Garantie nach dem Liefertermin. Im Falle einer Fehlfunktion der Tastatur wird ein neues Gerät oder ein Ersatzteil für die Tastatur des Produkts gesendet. Bei Sortierung des Bestands wird eine volle Rückerstattung gewährt.</v>
      </c>
      <c r="DY17" t="str">
        <f>IF(ISBLANK(Values!$F16), "", "not_applicable")</f>
        <v>not_applicable</v>
      </c>
      <c r="EI17" s="2" t="str">
        <f>IF(ISBLANK(Values!F16),"",Values!$B$31)</f>
        <v>6 Monate Garantie nach dem Liefertermin. Im Falle einer Fehlfunktion der Tastatur wird ein neues Gerät oder ein Ersatzteil für die Tastatur des Produkts gesendet. Bei Sortierung des Bestands wird eine volle Rückerstattung gewährt.</v>
      </c>
      <c r="ES17" s="2" t="str">
        <f>IF(ISBLANK(Values!F16),"","Amazon Tellus UPS")</f>
        <v>Amazon Tellus UPS</v>
      </c>
      <c r="EV17" s="2" t="str">
        <f>IF(ISBLANK(Values!F16),"","New")</f>
        <v>New</v>
      </c>
      <c r="FE17" s="2">
        <f>IF(ISBLANK(Values!F16),"",IF(CO17&lt;&gt;"DEFAULT", "", 3))</f>
        <v>3</v>
      </c>
      <c r="FH17" s="2" t="str">
        <f>IF(ISBLANK(Values!F16),"","FALSE")</f>
        <v>FALSE</v>
      </c>
      <c r="FI17" s="2" t="str">
        <f>IF(ISBLANK(Values!F16),"","FALSE")</f>
        <v>FALSE</v>
      </c>
      <c r="FJ17" s="2" t="str">
        <f>IF(ISBLANK(Values!F16),"","FALSE")</f>
        <v>FALSE</v>
      </c>
      <c r="FM17" s="2" t="str">
        <f>IF(ISBLANK(Values!F16),"","1")</f>
        <v>1</v>
      </c>
      <c r="FO17" s="28">
        <f>IF(ISBLANK(Values!F16),"",IF(Values!K16, Values!$B$4, Values!$B$5))</f>
        <v>54.99</v>
      </c>
      <c r="FP17" s="2" t="str">
        <f>IF(ISBLANK(Values!F16),"","Percent")</f>
        <v>Percent</v>
      </c>
      <c r="FQ17" s="2" t="str">
        <f>IF(ISBLANK(Values!F16),"","2")</f>
        <v>2</v>
      </c>
      <c r="FR17" s="2" t="str">
        <f>IF(ISBLANK(Values!F16),"","3")</f>
        <v>3</v>
      </c>
      <c r="FS17" s="2" t="str">
        <f>IF(ISBLANK(Values!F16),"","5")</f>
        <v>5</v>
      </c>
      <c r="FT17" s="2" t="str">
        <f>IF(ISBLANK(Values!F16),"","6")</f>
        <v>6</v>
      </c>
      <c r="FU17" s="2" t="str">
        <f>IF(ISBLANK(Values!F16),"","10")</f>
        <v>10</v>
      </c>
      <c r="FV17" s="2" t="str">
        <f>IF(ISBLANK(Values!F16),"","10")</f>
        <v>10</v>
      </c>
    </row>
    <row r="18" spans="1:192" ht="48" x14ac:dyDescent="0.2">
      <c r="A18" s="2" t="str">
        <f>IF(ISBLANK(Values!F17),"",IF(Values!$B$37="EU","computercomponent","computer"))</f>
        <v>computercomponent</v>
      </c>
      <c r="B18" s="34" t="str">
        <f>IF(ISBLANK(Values!F17),"",Values!G17)</f>
        <v>Lenovo T470s - Regular PL</v>
      </c>
      <c r="C18" s="30" t="str">
        <f>IF(ISBLANK(Values!F17),"","TellusRem")</f>
        <v>TellusRem</v>
      </c>
      <c r="D18" s="29">
        <f>IF(ISBLANK(Values!F17),"",Values!F17)</f>
        <v>5714401479147</v>
      </c>
      <c r="E18" s="2" t="str">
        <f>IF(ISBLANK(Values!F17),"","EAN")</f>
        <v>EAN</v>
      </c>
      <c r="F18" s="28" t="str">
        <f>IF(ISBLANK(Values!F17),"",IF(Values!K17, SUBSTITUTE(Values!$B$1, "{language}", Values!I17) &amp; " " &amp;Values!$B$3, SUBSTITUTE(Values!$B$2, "{language}", Values!$I17) &amp; " " &amp;Values!$B$3))</f>
        <v>ersatztastatur Polieren Nicht Hintergrundbeleuchtung für Lenovo Thinkpad T470s</v>
      </c>
      <c r="G18" s="30" t="str">
        <f>IF(ISBLANK(Values!F17),"","TellusRem")</f>
        <v>TellusRem</v>
      </c>
      <c r="H18" s="2" t="str">
        <f>IF(ISBLANK(Values!F17),"",Values!$B$16)</f>
        <v>laptop-computer-replacement-parts</v>
      </c>
      <c r="I18" s="2" t="str">
        <f>IF(ISBLANK(Values!F17),"","4730574031")</f>
        <v>4730574031</v>
      </c>
      <c r="J18" s="32" t="str">
        <f>IF(ISBLANK(Values!F17),"",Values!G17 )</f>
        <v>Lenovo T470s - Regular PL</v>
      </c>
      <c r="K18" s="28">
        <f>IF(ISBLANK(Values!F17),"",IF(Values!K17, Values!$B$4, Values!$B$5))</f>
        <v>54.99</v>
      </c>
      <c r="L18" s="28">
        <f>IF(ISBLANK(Values!F17),"",IF($CO18="DEFAULT", Values!$B$18, ""))</f>
        <v>5</v>
      </c>
      <c r="M18" s="28" t="str">
        <f>IF(ISBLANK(Values!F17),"",Values!$N17)</f>
        <v/>
      </c>
      <c r="N18" s="28" t="str">
        <f>IF(ISBLANK(Values!$G17),"",Values!O17)</f>
        <v/>
      </c>
      <c r="O18" s="28" t="str">
        <f>IF(ISBLANK(Values!$G17),"",Values!P17)</f>
        <v/>
      </c>
      <c r="P18" s="28" t="str">
        <f>IF(ISBLANK(Values!$G17),"",Values!Q17)</f>
        <v/>
      </c>
      <c r="Q18" s="28" t="str">
        <f>IF(ISBLANK(Values!$G17),"",Values!R17)</f>
        <v/>
      </c>
      <c r="R18" s="28" t="str">
        <f>IF(ISBLANK(Values!$G17),"",Values!S17)</f>
        <v/>
      </c>
      <c r="S18" s="28" t="str">
        <f>IF(ISBLANK(Values!$G17),"",Values!T17)</f>
        <v/>
      </c>
      <c r="T18" s="28" t="str">
        <f>IF(ISBLANK(Values!$G17),"",Values!U17)</f>
        <v/>
      </c>
      <c r="U18" s="28" t="str">
        <f>IF(ISBLANK(Values!$G17),"",Values!V17)</f>
        <v/>
      </c>
      <c r="W18" s="30" t="str">
        <f>IF(ISBLANK(Values!F17),"","Child")</f>
        <v>Child</v>
      </c>
      <c r="X18" s="30" t="str">
        <f>IF(ISBLANK(Values!F17),"",Values!$B$13)</f>
        <v>Lenovo T470s parent</v>
      </c>
      <c r="Y18" s="32" t="str">
        <f>IF(ISBLANK(Values!F17),"","Size-Color")</f>
        <v>Size-Color</v>
      </c>
      <c r="Z18" s="30" t="str">
        <f>IF(ISBLANK(Values!F17),"","variation")</f>
        <v>variation</v>
      </c>
      <c r="AA18" s="2" t="str">
        <f>IF(ISBLANK(Values!F17),"",Values!$B$20)</f>
        <v>PartialUpdate</v>
      </c>
      <c r="AB18" s="2" t="str">
        <f>IF(ISBLANK(Values!F17),"",Values!$B$29)</f>
        <v>6 Monate Garantie nach dem Liefertermin. Im Falle einer Fehlfunktion der Tastatur wird ein neues Gerät oder ein Ersatzteil für die Tastatur des Produkts gesendet. Bei Sortierung des Bestands wird eine volle Rückerstattung gewährt.</v>
      </c>
      <c r="AI18" s="35" t="str">
        <f>IF(ISBLANK(Values!F17),"",IF(Values!J17,Values!$B$23,Values!$B$33))</f>
        <v xml:space="preserve">👉 ÜBERARBEITET: GELD SPAREN - Ersatz-Lenovo-Laptop-Tastatur, gleiche Qualität wie OEM-Tastaturen. TellusRem ist seit 2011 der weltweit führende Distributor von Tastaturen. Perfekte Ersatztastatur, einfach auszutauschen und zu installieren. </v>
      </c>
      <c r="AJ18" s="33" t="str">
        <f>IF(ISBLANK(Values!F17),"",Values!$B$24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18" s="2" t="str">
        <f>IF(ISBLANK(Values!F17),"",Values!$B$25)</f>
        <v xml:space="preserve">♻️ ÖFFENTLICHES PRODUKT - Kaufen Sie renoviert, KAUFEN SIE GRÜN! Reduzieren Sie mehr als 80% Kohlendioxid, indem Sie unsere überholten Tastaturen kaufen, im Vergleich zu einer neuen Tastatur! </v>
      </c>
      <c r="AL18" s="2" t="str">
        <f>IF(ISBLANK(Values!F17),"",SUBSTITUTE(SUBSTITUTE(IF(Values!$K17, Values!$B$26, Values!$B$33), "{language}", Values!$I17), "{flag}", INDEX(options!$E$1:$E$20, Values!$W17)))</f>
        <v xml:space="preserve">👉 LAYOUT - 🇵🇱 Polieren Nicht Hintergrundbeleuchtung </v>
      </c>
      <c r="AM18" s="2" t="str">
        <f>SUBSTITUTE(IF(ISBLANK(Values!F17),"",Values!$B$27),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T18" s="28" t="str">
        <f>IF(ISBLANK(Values!F17),"",Values!I17)</f>
        <v>Polieren</v>
      </c>
      <c r="AV18" s="2" t="str">
        <f>IF(ISBLANK(Values!F17),"",IF(Values!K17,"Backlit", "Non-Backlit"))</f>
        <v>Non-Backlit</v>
      </c>
      <c r="BE18" s="2" t="str">
        <f>IF(ISBLANK(Values!F17),"","Professional Audience")</f>
        <v>Professional Audience</v>
      </c>
      <c r="BF18" s="2" t="str">
        <f>IF(ISBLANK(Values!F17),"","Consumer Audience")</f>
        <v>Consumer Audience</v>
      </c>
      <c r="BG18" s="2" t="str">
        <f>IF(ISBLANK(Values!F17),"","Adults")</f>
        <v>Adults</v>
      </c>
      <c r="BH18" s="2" t="str">
        <f>IF(ISBLANK(Values!F17),"","People")</f>
        <v>People</v>
      </c>
      <c r="CG18" s="2">
        <f>IF(ISBLANK(Values!F17),"",Values!$B$11)</f>
        <v>150</v>
      </c>
      <c r="CH18" s="2" t="str">
        <f>IF(ISBLANK(Values!F17),"","GR")</f>
        <v>GR</v>
      </c>
      <c r="CI18" s="2" t="str">
        <f>IF(ISBLANK(Values!F17),"",Values!$B$7)</f>
        <v>41</v>
      </c>
      <c r="CJ18" s="2" t="str">
        <f>IF(ISBLANK(Values!F17),"",Values!$B$8)</f>
        <v>17</v>
      </c>
      <c r="CK18" s="2" t="str">
        <f>IF(ISBLANK(Values!F17),"",Values!$B$9)</f>
        <v>5</v>
      </c>
      <c r="CL18" s="2" t="str">
        <f>IF(ISBLANK(Values!F17),"","CM")</f>
        <v>CM</v>
      </c>
      <c r="CO18" s="2" t="str">
        <f>IF(ISBLANK(Values!F17), "", IF(AND(Values!$B$37=options!$G$2, Values!$C17), "AMAZON_NA", IF(AND(Values!$B$37=options!$G$1, Values!$D17), "AMAZON_EU", "DEFAULT")))</f>
        <v>DEFAULT</v>
      </c>
      <c r="CP18" s="2" t="str">
        <f>IF(ISBLANK(Values!F17),"",Values!$B$7)</f>
        <v>41</v>
      </c>
      <c r="CQ18" s="2" t="str">
        <f>IF(ISBLANK(Values!F17),"",Values!$B$8)</f>
        <v>17</v>
      </c>
      <c r="CR18" s="2" t="str">
        <f>IF(ISBLANK(Values!F17),"",Values!$B$9)</f>
        <v>5</v>
      </c>
      <c r="CS18" s="2">
        <f>IF(ISBLANK(Values!F17),"",Values!$B$11)</f>
        <v>150</v>
      </c>
      <c r="CT18" s="2" t="str">
        <f>IF(ISBLANK(Values!F17),"","GR")</f>
        <v>GR</v>
      </c>
      <c r="CU18" s="2" t="str">
        <f>IF(ISBLANK(Values!F17),"","CM")</f>
        <v>CM</v>
      </c>
      <c r="CV18" s="2" t="str">
        <f>IF(ISBLANK(Values!F17),"",IF(Values!$B$36=options!$F$1,"Denmark", IF(Values!$B$36=options!$F$2, "Danemark",IF(Values!$B$36=options!$F$3, "Dänemark",IF(Values!$B$36=options!$F$4, "Danimarca",IF(Values!$B$36=options!$F$5, "Dinamarca",IF(Values!$B$36=options!$F$6, "Denemarken","" ) ) ) ) )))</f>
        <v>Dänemark</v>
      </c>
      <c r="CZ18" s="2" t="str">
        <f>IF(ISBLANK(Values!F17),"","No")</f>
        <v>No</v>
      </c>
      <c r="DA18" s="2" t="str">
        <f>IF(ISBLANK(Values!F17),"","No")</f>
        <v>No</v>
      </c>
      <c r="DO18" s="2" t="str">
        <f>IF(ISBLANK(Values!F17),"","Parts")</f>
        <v>Parts</v>
      </c>
      <c r="DP18" s="2" t="str">
        <f>IF(ISBLANK(Values!F17),"",Values!$B$31)</f>
        <v>6 Monate Garantie nach dem Liefertermin. Im Falle einer Fehlfunktion der Tastatur wird ein neues Gerät oder ein Ersatzteil für die Tastatur des Produkts gesendet. Bei Sortierung des Bestands wird eine volle Rückerstattung gewährt.</v>
      </c>
      <c r="DY18" t="str">
        <f>IF(ISBLANK(Values!$F17), "", "not_applicable")</f>
        <v>not_applicable</v>
      </c>
      <c r="EI18" s="2" t="str">
        <f>IF(ISBLANK(Values!F17),"",Values!$B$31)</f>
        <v>6 Monate Garantie nach dem Liefertermin. Im Falle einer Fehlfunktion der Tastatur wird ein neues Gerät oder ein Ersatzteil für die Tastatur des Produkts gesendet. Bei Sortierung des Bestands wird eine volle Rückerstattung gewährt.</v>
      </c>
      <c r="ES18" s="2" t="str">
        <f>IF(ISBLANK(Values!F17),"","Amazon Tellus UPS")</f>
        <v>Amazon Tellus UPS</v>
      </c>
      <c r="EV18" s="2" t="str">
        <f>IF(ISBLANK(Values!F17),"","New")</f>
        <v>New</v>
      </c>
      <c r="FE18" s="2">
        <f>IF(ISBLANK(Values!F17),"",IF(CO18&lt;&gt;"DEFAULT", "", 3))</f>
        <v>3</v>
      </c>
      <c r="FH18" s="2" t="str">
        <f>IF(ISBLANK(Values!F17),"","FALSE")</f>
        <v>FALSE</v>
      </c>
      <c r="FI18" s="2" t="str">
        <f>IF(ISBLANK(Values!F17),"","FALSE")</f>
        <v>FALSE</v>
      </c>
      <c r="FJ18" s="2" t="str">
        <f>IF(ISBLANK(Values!F17),"","FALSE")</f>
        <v>FALSE</v>
      </c>
      <c r="FM18" s="2" t="str">
        <f>IF(ISBLANK(Values!F17),"","1")</f>
        <v>1</v>
      </c>
      <c r="FO18" s="28">
        <f>IF(ISBLANK(Values!F17),"",IF(Values!K17, Values!$B$4, Values!$B$5))</f>
        <v>54.99</v>
      </c>
      <c r="FP18" s="2" t="str">
        <f>IF(ISBLANK(Values!F17),"","Percent")</f>
        <v>Percent</v>
      </c>
      <c r="FQ18" s="2" t="str">
        <f>IF(ISBLANK(Values!F17),"","2")</f>
        <v>2</v>
      </c>
      <c r="FR18" s="2" t="str">
        <f>IF(ISBLANK(Values!F17),"","3")</f>
        <v>3</v>
      </c>
      <c r="FS18" s="2" t="str">
        <f>IF(ISBLANK(Values!F17),"","5")</f>
        <v>5</v>
      </c>
      <c r="FT18" s="2" t="str">
        <f>IF(ISBLANK(Values!F17),"","6")</f>
        <v>6</v>
      </c>
      <c r="FU18" s="2" t="str">
        <f>IF(ISBLANK(Values!F17),"","10")</f>
        <v>10</v>
      </c>
      <c r="FV18" s="2" t="str">
        <f>IF(ISBLANK(Values!F17),"","10")</f>
        <v>10</v>
      </c>
    </row>
    <row r="19" spans="1:192" ht="48" x14ac:dyDescent="0.2">
      <c r="A19" s="2" t="str">
        <f>IF(ISBLANK(Values!F18),"",IF(Values!$B$37="EU","computercomponent","computer"))</f>
        <v>computercomponent</v>
      </c>
      <c r="B19" s="34" t="str">
        <f>IF(ISBLANK(Values!F18),"",Values!G18)</f>
        <v>Lenovo T470s - Regular PT</v>
      </c>
      <c r="C19" s="30" t="str">
        <f>IF(ISBLANK(Values!F18),"","TellusRem")</f>
        <v>TellusRem</v>
      </c>
      <c r="D19" s="29">
        <f>IF(ISBLANK(Values!F18),"",Values!F18)</f>
        <v>5714401479154</v>
      </c>
      <c r="E19" s="2" t="str">
        <f>IF(ISBLANK(Values!F18),"","EAN")</f>
        <v>EAN</v>
      </c>
      <c r="F19" s="28" t="str">
        <f>IF(ISBLANK(Values!F18),"",IF(Values!K18, SUBSTITUTE(Values!$B$1, "{language}", Values!I18) &amp; " " &amp;Values!$B$3, SUBSTITUTE(Values!$B$2, "{language}", Values!$I18) &amp; " " &amp;Values!$B$3))</f>
        <v>ersatztastatur Portugiesisch Nicht Hintergrundbeleuchtung für Lenovo Thinkpad T470s</v>
      </c>
      <c r="G19" s="30" t="str">
        <f>IF(ISBLANK(Values!F18),"","TellusRem")</f>
        <v>TellusRem</v>
      </c>
      <c r="H19" s="2" t="str">
        <f>IF(ISBLANK(Values!F18),"",Values!$B$16)</f>
        <v>laptop-computer-replacement-parts</v>
      </c>
      <c r="I19" s="2" t="str">
        <f>IF(ISBLANK(Values!F18),"","4730574031")</f>
        <v>4730574031</v>
      </c>
      <c r="J19" s="32" t="str">
        <f>IF(ISBLANK(Values!F18),"",Values!G18 )</f>
        <v>Lenovo T470s - Regular PT</v>
      </c>
      <c r="K19" s="28">
        <f>IF(ISBLANK(Values!F18),"",IF(Values!K18, Values!$B$4, Values!$B$5))</f>
        <v>54.99</v>
      </c>
      <c r="L19" s="28">
        <f>IF(ISBLANK(Values!F18),"",IF($CO19="DEFAULT", Values!$B$18, ""))</f>
        <v>5</v>
      </c>
      <c r="M19" s="28" t="str">
        <f>IF(ISBLANK(Values!F18),"",Values!$N18)</f>
        <v>https://download.lenovo.com/Images/Parts/01EN663/01EN663_A.jpg</v>
      </c>
      <c r="N19" s="28" t="str">
        <f>IF(ISBLANK(Values!$G18),"",Values!O18)</f>
        <v>https://download.lenovo.com/Images/Parts/01EN663/01EN663_B.jpg</v>
      </c>
      <c r="O19" s="28" t="str">
        <f>IF(ISBLANK(Values!$G18),"",Values!P18)</f>
        <v>https://download.lenovo.com/Images/Parts/01EN663/01EN663_details.jpg</v>
      </c>
      <c r="P19" s="28" t="str">
        <f>IF(ISBLANK(Values!$G18),"",Values!Q18)</f>
        <v/>
      </c>
      <c r="Q19" s="28" t="str">
        <f>IF(ISBLANK(Values!$G18),"",Values!R18)</f>
        <v/>
      </c>
      <c r="R19" s="28" t="str">
        <f>IF(ISBLANK(Values!$G18),"",Values!S18)</f>
        <v/>
      </c>
      <c r="S19" s="28" t="str">
        <f>IF(ISBLANK(Values!$G18),"",Values!T18)</f>
        <v/>
      </c>
      <c r="T19" s="28" t="str">
        <f>IF(ISBLANK(Values!$G18),"",Values!U18)</f>
        <v/>
      </c>
      <c r="U19" s="28" t="str">
        <f>IF(ISBLANK(Values!$G18),"",Values!V18)</f>
        <v/>
      </c>
      <c r="W19" s="30" t="str">
        <f>IF(ISBLANK(Values!F18),"","Child")</f>
        <v>Child</v>
      </c>
      <c r="X19" s="30" t="str">
        <f>IF(ISBLANK(Values!F18),"",Values!$B$13)</f>
        <v>Lenovo T470s parent</v>
      </c>
      <c r="Y19" s="32" t="str">
        <f>IF(ISBLANK(Values!F18),"","Size-Color")</f>
        <v>Size-Color</v>
      </c>
      <c r="Z19" s="30" t="str">
        <f>IF(ISBLANK(Values!F18),"","variation")</f>
        <v>variation</v>
      </c>
      <c r="AA19" s="2" t="str">
        <f>IF(ISBLANK(Values!F18),"",Values!$B$20)</f>
        <v>PartialUpdate</v>
      </c>
      <c r="AB19" s="2" t="str">
        <f>IF(ISBLANK(Values!F18),"",Values!$B$29)</f>
        <v>6 Monate Garantie nach dem Liefertermin. Im Falle einer Fehlfunktion der Tastatur wird ein neues Gerät oder ein Ersatzteil für die Tastatur des Produkts gesendet. Bei Sortierung des Bestands wird eine volle Rückerstattung gewährt.</v>
      </c>
      <c r="AI19" s="35" t="str">
        <f>IF(ISBLANK(Values!F18),"",IF(Values!J18,Values!$B$23,Values!$B$33))</f>
        <v xml:space="preserve">👉 ÜBERARBEITET: GELD SPAREN - Ersatz-Lenovo-Laptop-Tastatur, gleiche Qualität wie OEM-Tastaturen. TellusRem ist seit 2011 der weltweit führende Distributor von Tastaturen. Perfekte Ersatztastatur, einfach auszutauschen und zu installieren. </v>
      </c>
      <c r="AJ19" s="33" t="str">
        <f>IF(ISBLANK(Values!F18),"",Values!$B$24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19" s="2" t="str">
        <f>IF(ISBLANK(Values!F18),"",Values!$B$25)</f>
        <v xml:space="preserve">♻️ ÖFFENTLICHES PRODUKT - Kaufen Sie renoviert, KAUFEN SIE GRÜN! Reduzieren Sie mehr als 80% Kohlendioxid, indem Sie unsere überholten Tastaturen kaufen, im Vergleich zu einer neuen Tastatur! </v>
      </c>
      <c r="AL19" s="2" t="str">
        <f>IF(ISBLANK(Values!F18),"",SUBSTITUTE(SUBSTITUTE(IF(Values!$K18, Values!$B$26, Values!$B$33), "{language}", Values!$I18), "{flag}", INDEX(options!$E$1:$E$20, Values!$W18)))</f>
        <v xml:space="preserve">👉 LAYOUT - 🇵🇹 Portugiesisch Nicht Hintergrundbeleuchtung </v>
      </c>
      <c r="AM19" s="2" t="str">
        <f>SUBSTITUTE(IF(ISBLANK(Values!F18),"",Values!$B$27),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T19" s="28" t="str">
        <f>IF(ISBLANK(Values!F18),"",Values!I18)</f>
        <v>Portugiesisch</v>
      </c>
      <c r="AV19" s="2" t="str">
        <f>IF(ISBLANK(Values!F18),"",IF(Values!K18,"Backlit", "Non-Backlit"))</f>
        <v>Non-Backlit</v>
      </c>
      <c r="BE19" s="2" t="str">
        <f>IF(ISBLANK(Values!F18),"","Professional Audience")</f>
        <v>Professional Audience</v>
      </c>
      <c r="BF19" s="2" t="str">
        <f>IF(ISBLANK(Values!F18),"","Consumer Audience")</f>
        <v>Consumer Audience</v>
      </c>
      <c r="BG19" s="2" t="str">
        <f>IF(ISBLANK(Values!F18),"","Adults")</f>
        <v>Adults</v>
      </c>
      <c r="BH19" s="2" t="str">
        <f>IF(ISBLANK(Values!F18),"","People")</f>
        <v>People</v>
      </c>
      <c r="CG19" s="2">
        <f>IF(ISBLANK(Values!F18),"",Values!$B$11)</f>
        <v>150</v>
      </c>
      <c r="CH19" s="2" t="str">
        <f>IF(ISBLANK(Values!F18),"","GR")</f>
        <v>GR</v>
      </c>
      <c r="CI19" s="2" t="str">
        <f>IF(ISBLANK(Values!F18),"",Values!$B$7)</f>
        <v>41</v>
      </c>
      <c r="CJ19" s="2" t="str">
        <f>IF(ISBLANK(Values!F18),"",Values!$B$8)</f>
        <v>17</v>
      </c>
      <c r="CK19" s="2" t="str">
        <f>IF(ISBLANK(Values!F18),"",Values!$B$9)</f>
        <v>5</v>
      </c>
      <c r="CL19" s="2" t="str">
        <f>IF(ISBLANK(Values!F18),"","CM")</f>
        <v>CM</v>
      </c>
      <c r="CO19" s="2" t="str">
        <f>IF(ISBLANK(Values!F18), "", IF(AND(Values!$B$37=options!$G$2, Values!$C18), "AMAZON_NA", IF(AND(Values!$B$37=options!$G$1, Values!$D18), "AMAZON_EU", "DEFAULT")))</f>
        <v>DEFAULT</v>
      </c>
      <c r="CP19" s="2" t="str">
        <f>IF(ISBLANK(Values!F18),"",Values!$B$7)</f>
        <v>41</v>
      </c>
      <c r="CQ19" s="2" t="str">
        <f>IF(ISBLANK(Values!F18),"",Values!$B$8)</f>
        <v>17</v>
      </c>
      <c r="CR19" s="2" t="str">
        <f>IF(ISBLANK(Values!F18),"",Values!$B$9)</f>
        <v>5</v>
      </c>
      <c r="CS19" s="2">
        <f>IF(ISBLANK(Values!F18),"",Values!$B$11)</f>
        <v>150</v>
      </c>
      <c r="CT19" s="2" t="str">
        <f>IF(ISBLANK(Values!F18),"","GR")</f>
        <v>GR</v>
      </c>
      <c r="CU19" s="2" t="str">
        <f>IF(ISBLANK(Values!F18),"","CM")</f>
        <v>CM</v>
      </c>
      <c r="CV19" s="2" t="str">
        <f>IF(ISBLANK(Values!F18),"",IF(Values!$B$36=options!$F$1,"Denmark", IF(Values!$B$36=options!$F$2, "Danemark",IF(Values!$B$36=options!$F$3, "Dänemark",IF(Values!$B$36=options!$F$4, "Danimarca",IF(Values!$B$36=options!$F$5, "Dinamarca",IF(Values!$B$36=options!$F$6, "Denemarken","" ) ) ) ) )))</f>
        <v>Dänemark</v>
      </c>
      <c r="CZ19" s="2" t="str">
        <f>IF(ISBLANK(Values!F18),"","No")</f>
        <v>No</v>
      </c>
      <c r="DA19" s="2" t="str">
        <f>IF(ISBLANK(Values!F18),"","No")</f>
        <v>No</v>
      </c>
      <c r="DO19" s="2" t="str">
        <f>IF(ISBLANK(Values!F18),"","Parts")</f>
        <v>Parts</v>
      </c>
      <c r="DP19" s="2" t="str">
        <f>IF(ISBLANK(Values!F18),"",Values!$B$31)</f>
        <v>6 Monate Garantie nach dem Liefertermin. Im Falle einer Fehlfunktion der Tastatur wird ein neues Gerät oder ein Ersatzteil für die Tastatur des Produkts gesendet. Bei Sortierung des Bestands wird eine volle Rückerstattung gewährt.</v>
      </c>
      <c r="DY19" t="str">
        <f>IF(ISBLANK(Values!$F18), "", "not_applicable")</f>
        <v>not_applicable</v>
      </c>
      <c r="EI19" s="2" t="str">
        <f>IF(ISBLANK(Values!F18),"",Values!$B$31)</f>
        <v>6 Monate Garantie nach dem Liefertermin. Im Falle einer Fehlfunktion der Tastatur wird ein neues Gerät oder ein Ersatzteil für die Tastatur des Produkts gesendet. Bei Sortierung des Bestands wird eine volle Rückerstattung gewährt.</v>
      </c>
      <c r="ES19" s="2" t="str">
        <f>IF(ISBLANK(Values!F18),"","Amazon Tellus UPS")</f>
        <v>Amazon Tellus UPS</v>
      </c>
      <c r="EV19" s="2" t="str">
        <f>IF(ISBLANK(Values!F18),"","New")</f>
        <v>New</v>
      </c>
      <c r="FE19" s="2">
        <f>IF(ISBLANK(Values!F18),"",IF(CO19&lt;&gt;"DEFAULT", "", 3))</f>
        <v>3</v>
      </c>
      <c r="FH19" s="2" t="str">
        <f>IF(ISBLANK(Values!F18),"","FALSE")</f>
        <v>FALSE</v>
      </c>
      <c r="FI19" s="2" t="str">
        <f>IF(ISBLANK(Values!F18),"","FALSE")</f>
        <v>FALSE</v>
      </c>
      <c r="FJ19" s="2" t="str">
        <f>IF(ISBLANK(Values!F18),"","FALSE")</f>
        <v>FALSE</v>
      </c>
      <c r="FM19" s="2" t="str">
        <f>IF(ISBLANK(Values!F18),"","1")</f>
        <v>1</v>
      </c>
      <c r="FO19" s="28">
        <f>IF(ISBLANK(Values!F18),"",IF(Values!K18, Values!$B$4, Values!$B$5))</f>
        <v>54.99</v>
      </c>
      <c r="FP19" s="2" t="str">
        <f>IF(ISBLANK(Values!F18),"","Percent")</f>
        <v>Percent</v>
      </c>
      <c r="FQ19" s="2" t="str">
        <f>IF(ISBLANK(Values!F18),"","2")</f>
        <v>2</v>
      </c>
      <c r="FR19" s="2" t="str">
        <f>IF(ISBLANK(Values!F18),"","3")</f>
        <v>3</v>
      </c>
      <c r="FS19" s="2" t="str">
        <f>IF(ISBLANK(Values!F18),"","5")</f>
        <v>5</v>
      </c>
      <c r="FT19" s="2" t="str">
        <f>IF(ISBLANK(Values!F18),"","6")</f>
        <v>6</v>
      </c>
      <c r="FU19" s="2" t="str">
        <f>IF(ISBLANK(Values!F18),"","10")</f>
        <v>10</v>
      </c>
      <c r="FV19" s="2" t="str">
        <f>IF(ISBLANK(Values!F18),"","10")</f>
        <v>10</v>
      </c>
    </row>
    <row r="20" spans="1:192" ht="48" x14ac:dyDescent="0.2">
      <c r="A20" s="2" t="str">
        <f>IF(ISBLANK(Values!F19),"",IF(Values!$B$37="EU","computercomponent","computer"))</f>
        <v>computercomponent</v>
      </c>
      <c r="B20" s="34" t="str">
        <f>IF(ISBLANK(Values!F19),"",Values!G19)</f>
        <v>Lenovo T470s - Regular SE/FI</v>
      </c>
      <c r="C20" s="30" t="str">
        <f>IF(ISBLANK(Values!F19),"","TellusRem")</f>
        <v>TellusRem</v>
      </c>
      <c r="D20" s="29">
        <f>IF(ISBLANK(Values!F19),"",Values!F19)</f>
        <v>5714401479161</v>
      </c>
      <c r="E20" s="2" t="str">
        <f>IF(ISBLANK(Values!F19),"","EAN")</f>
        <v>EAN</v>
      </c>
      <c r="F20" s="28" t="str">
        <f>IF(ISBLANK(Values!F19),"",IF(Values!K19, SUBSTITUTE(Values!$B$1, "{language}", Values!I19) &amp; " " &amp;Values!$B$3, SUBSTITUTE(Values!$B$2, "{language}", Values!$I19) &amp; " " &amp;Values!$B$3))</f>
        <v>ersatztastatur Schwedisch -  finnisch Nicht Hintergrundbeleuchtung für Lenovo Thinkpad T470s</v>
      </c>
      <c r="G20" s="30" t="str">
        <f>IF(ISBLANK(Values!F19),"","TellusRem")</f>
        <v>TellusRem</v>
      </c>
      <c r="H20" s="2" t="str">
        <f>IF(ISBLANK(Values!F19),"",Values!$B$16)</f>
        <v>laptop-computer-replacement-parts</v>
      </c>
      <c r="I20" s="2" t="str">
        <f>IF(ISBLANK(Values!F19),"","4730574031")</f>
        <v>4730574031</v>
      </c>
      <c r="J20" s="32" t="str">
        <f>IF(ISBLANK(Values!F19),"",Values!G19 )</f>
        <v>Lenovo T470s - Regular SE/FI</v>
      </c>
      <c r="K20" s="28">
        <f>IF(ISBLANK(Values!F19),"",IF(Values!K19, Values!$B$4, Values!$B$5))</f>
        <v>54.99</v>
      </c>
      <c r="L20" s="28">
        <f>IF(ISBLANK(Values!F19),"",IF($CO20="DEFAULT", Values!$B$18, ""))</f>
        <v>5</v>
      </c>
      <c r="M20" s="28" t="str">
        <f>IF(ISBLANK(Values!F19),"",Values!$N19)</f>
        <v>https://download.lenovo.com/Images/Parts/01EN667/01EN667_A.jpg</v>
      </c>
      <c r="N20" s="28" t="str">
        <f>IF(ISBLANK(Values!$G19),"",Values!O19)</f>
        <v>https://download.lenovo.com/Images/Parts/01EN667/01EN667_B.jpg</v>
      </c>
      <c r="O20" s="28" t="str">
        <f>IF(ISBLANK(Values!$G19),"",Values!P19)</f>
        <v>https://download.lenovo.com/Images/Parts/01EN667/01EN667_details.jpg</v>
      </c>
      <c r="P20" s="28" t="str">
        <f>IF(ISBLANK(Values!$G19),"",Values!Q19)</f>
        <v/>
      </c>
      <c r="Q20" s="28" t="str">
        <f>IF(ISBLANK(Values!$G19),"",Values!R19)</f>
        <v/>
      </c>
      <c r="R20" s="28" t="str">
        <f>IF(ISBLANK(Values!$G19),"",Values!S19)</f>
        <v/>
      </c>
      <c r="S20" s="28" t="str">
        <f>IF(ISBLANK(Values!$G19),"",Values!T19)</f>
        <v/>
      </c>
      <c r="T20" s="28" t="str">
        <f>IF(ISBLANK(Values!$G19),"",Values!U19)</f>
        <v/>
      </c>
      <c r="U20" s="28" t="str">
        <f>IF(ISBLANK(Values!$G19),"",Values!V19)</f>
        <v/>
      </c>
      <c r="W20" s="30" t="str">
        <f>IF(ISBLANK(Values!F19),"","Child")</f>
        <v>Child</v>
      </c>
      <c r="X20" s="30" t="str">
        <f>IF(ISBLANK(Values!F19),"",Values!$B$13)</f>
        <v>Lenovo T470s parent</v>
      </c>
      <c r="Y20" s="32" t="str">
        <f>IF(ISBLANK(Values!F19),"","Size-Color")</f>
        <v>Size-Color</v>
      </c>
      <c r="Z20" s="30" t="str">
        <f>IF(ISBLANK(Values!F19),"","variation")</f>
        <v>variation</v>
      </c>
      <c r="AA20" s="2" t="str">
        <f>IF(ISBLANK(Values!F19),"",Values!$B$20)</f>
        <v>PartialUpdate</v>
      </c>
      <c r="AB20" s="2" t="str">
        <f>IF(ISBLANK(Values!F19),"",Values!$B$29)</f>
        <v>6 Monate Garantie nach dem Liefertermin. Im Falle einer Fehlfunktion der Tastatur wird ein neues Gerät oder ein Ersatzteil für die Tastatur des Produkts gesendet. Bei Sortierung des Bestands wird eine volle Rückerstattung gewährt.</v>
      </c>
      <c r="AI20" s="35" t="str">
        <f>IF(ISBLANK(Values!F19),"",IF(Values!J19,Values!$B$23,Values!$B$33))</f>
        <v xml:space="preserve">👉 ÜBERARBEITET: GELD SPAREN - Ersatz-Lenovo-Laptop-Tastatur, gleiche Qualität wie OEM-Tastaturen. TellusRem ist seit 2011 der weltweit führende Distributor von Tastaturen. Perfekte Ersatztastatur, einfach auszutauschen und zu installieren. </v>
      </c>
      <c r="AJ20" s="33" t="str">
        <f>IF(ISBLANK(Values!F19),"",Values!$B$24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20" s="2" t="str">
        <f>IF(ISBLANK(Values!F19),"",Values!$B$25)</f>
        <v xml:space="preserve">♻️ ÖFFENTLICHES PRODUKT - Kaufen Sie renoviert, KAUFEN SIE GRÜN! Reduzieren Sie mehr als 80% Kohlendioxid, indem Sie unsere überholten Tastaturen kaufen, im Vergleich zu einer neuen Tastatur! </v>
      </c>
      <c r="AL20" s="2" t="str">
        <f>IF(ISBLANK(Values!F19),"",SUBSTITUTE(SUBSTITUTE(IF(Values!$K19, Values!$B$26, Values!$B$33), "{language}", Values!$I19), "{flag}", INDEX(options!$E$1:$E$20, Values!$W19)))</f>
        <v xml:space="preserve">👉 LAYOUT - 🇸🇪 🇫🇮 Schwedisch -  finnisch Nicht Hintergrundbeleuchtung </v>
      </c>
      <c r="AM20" s="2" t="str">
        <f>SUBSTITUTE(IF(ISBLANK(Values!F19),"",Values!$B$27),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T20" s="28" t="str">
        <f>IF(ISBLANK(Values!F19),"",Values!I19)</f>
        <v>Schwedisch -  finnisch</v>
      </c>
      <c r="AV20" s="2" t="str">
        <f>IF(ISBLANK(Values!F19),"",IF(Values!K19,"Backlit", "Non-Backlit"))</f>
        <v>Non-Backlit</v>
      </c>
      <c r="BE20" s="2" t="str">
        <f>IF(ISBLANK(Values!F19),"","Professional Audience")</f>
        <v>Professional Audience</v>
      </c>
      <c r="BF20" s="2" t="str">
        <f>IF(ISBLANK(Values!F19),"","Consumer Audience")</f>
        <v>Consumer Audience</v>
      </c>
      <c r="BG20" s="2" t="str">
        <f>IF(ISBLANK(Values!F19),"","Adults")</f>
        <v>Adults</v>
      </c>
      <c r="BH20" s="2" t="str">
        <f>IF(ISBLANK(Values!F19),"","People")</f>
        <v>People</v>
      </c>
      <c r="CG20" s="2">
        <f>IF(ISBLANK(Values!F19),"",Values!$B$11)</f>
        <v>150</v>
      </c>
      <c r="CH20" s="2" t="str">
        <f>IF(ISBLANK(Values!F19),"","GR")</f>
        <v>GR</v>
      </c>
      <c r="CI20" s="2" t="str">
        <f>IF(ISBLANK(Values!F19),"",Values!$B$7)</f>
        <v>41</v>
      </c>
      <c r="CJ20" s="2" t="str">
        <f>IF(ISBLANK(Values!F19),"",Values!$B$8)</f>
        <v>17</v>
      </c>
      <c r="CK20" s="2" t="str">
        <f>IF(ISBLANK(Values!F19),"",Values!$B$9)</f>
        <v>5</v>
      </c>
      <c r="CL20" s="2" t="str">
        <f>IF(ISBLANK(Values!F19),"","CM")</f>
        <v>CM</v>
      </c>
      <c r="CO20" s="2" t="str">
        <f>IF(ISBLANK(Values!F19), "", IF(AND(Values!$B$37=options!$G$2, Values!$C19), "AMAZON_NA", IF(AND(Values!$B$37=options!$G$1, Values!$D19), "AMAZON_EU", "DEFAULT")))</f>
        <v>DEFAULT</v>
      </c>
      <c r="CP20" s="2" t="str">
        <f>IF(ISBLANK(Values!F19),"",Values!$B$7)</f>
        <v>41</v>
      </c>
      <c r="CQ20" s="2" t="str">
        <f>IF(ISBLANK(Values!F19),"",Values!$B$8)</f>
        <v>17</v>
      </c>
      <c r="CR20" s="2" t="str">
        <f>IF(ISBLANK(Values!F19),"",Values!$B$9)</f>
        <v>5</v>
      </c>
      <c r="CS20" s="2">
        <f>IF(ISBLANK(Values!F19),"",Values!$B$11)</f>
        <v>150</v>
      </c>
      <c r="CT20" s="2" t="str">
        <f>IF(ISBLANK(Values!F19),"","GR")</f>
        <v>GR</v>
      </c>
      <c r="CU20" s="2" t="str">
        <f>IF(ISBLANK(Values!F19),"","CM")</f>
        <v>CM</v>
      </c>
      <c r="CV20" s="2" t="str">
        <f>IF(ISBLANK(Values!F19),"",IF(Values!$B$36=options!$F$1,"Denmark", IF(Values!$B$36=options!$F$2, "Danemark",IF(Values!$B$36=options!$F$3, "Dänemark",IF(Values!$B$36=options!$F$4, "Danimarca",IF(Values!$B$36=options!$F$5, "Dinamarca",IF(Values!$B$36=options!$F$6, "Denemarken","" ) ) ) ) )))</f>
        <v>Dänemark</v>
      </c>
      <c r="CZ20" s="2" t="str">
        <f>IF(ISBLANK(Values!F19),"","No")</f>
        <v>No</v>
      </c>
      <c r="DA20" s="2" t="str">
        <f>IF(ISBLANK(Values!F19),"","No")</f>
        <v>No</v>
      </c>
      <c r="DO20" s="2" t="str">
        <f>IF(ISBLANK(Values!F19),"","Parts")</f>
        <v>Parts</v>
      </c>
      <c r="DP20" s="2" t="str">
        <f>IF(ISBLANK(Values!F19),"",Values!$B$31)</f>
        <v>6 Monate Garantie nach dem Liefertermin. Im Falle einer Fehlfunktion der Tastatur wird ein neues Gerät oder ein Ersatzteil für die Tastatur des Produkts gesendet. Bei Sortierung des Bestands wird eine volle Rückerstattung gewährt.</v>
      </c>
      <c r="DY20" t="str">
        <f>IF(ISBLANK(Values!$F19), "", "not_applicable")</f>
        <v>not_applicable</v>
      </c>
      <c r="EI20" s="2" t="str">
        <f>IF(ISBLANK(Values!F19),"",Values!$B$31)</f>
        <v>6 Monate Garantie nach dem Liefertermin. Im Falle einer Fehlfunktion der Tastatur wird ein neues Gerät oder ein Ersatzteil für die Tastatur des Produkts gesendet. Bei Sortierung des Bestands wird eine volle Rückerstattung gewährt.</v>
      </c>
      <c r="ES20" s="2" t="str">
        <f>IF(ISBLANK(Values!F19),"","Amazon Tellus UPS")</f>
        <v>Amazon Tellus UPS</v>
      </c>
      <c r="EV20" s="2" t="str">
        <f>IF(ISBLANK(Values!F19),"","New")</f>
        <v>New</v>
      </c>
      <c r="FE20" s="2">
        <f>IF(ISBLANK(Values!F19),"",IF(CO20&lt;&gt;"DEFAULT", "", 3))</f>
        <v>3</v>
      </c>
      <c r="FH20" s="2" t="str">
        <f>IF(ISBLANK(Values!F19),"","FALSE")</f>
        <v>FALSE</v>
      </c>
      <c r="FI20" s="2" t="str">
        <f>IF(ISBLANK(Values!F19),"","FALSE")</f>
        <v>FALSE</v>
      </c>
      <c r="FJ20" s="2" t="str">
        <f>IF(ISBLANK(Values!F19),"","FALSE")</f>
        <v>FALSE</v>
      </c>
      <c r="FM20" s="2" t="str">
        <f>IF(ISBLANK(Values!F19),"","1")</f>
        <v>1</v>
      </c>
      <c r="FO20" s="28">
        <f>IF(ISBLANK(Values!F19),"",IF(Values!K19, Values!$B$4, Values!$B$5))</f>
        <v>54.99</v>
      </c>
      <c r="FP20" s="2" t="str">
        <f>IF(ISBLANK(Values!F19),"","Percent")</f>
        <v>Percent</v>
      </c>
      <c r="FQ20" s="2" t="str">
        <f>IF(ISBLANK(Values!F19),"","2")</f>
        <v>2</v>
      </c>
      <c r="FR20" s="2" t="str">
        <f>IF(ISBLANK(Values!F19),"","3")</f>
        <v>3</v>
      </c>
      <c r="FS20" s="2" t="str">
        <f>IF(ISBLANK(Values!F19),"","5")</f>
        <v>5</v>
      </c>
      <c r="FT20" s="2" t="str">
        <f>IF(ISBLANK(Values!F19),"","6")</f>
        <v>6</v>
      </c>
      <c r="FU20" s="2" t="str">
        <f>IF(ISBLANK(Values!F19),"","10")</f>
        <v>10</v>
      </c>
      <c r="FV20" s="2" t="str">
        <f>IF(ISBLANK(Values!F19),"","10")</f>
        <v>10</v>
      </c>
    </row>
    <row r="21" spans="1:192" ht="48" x14ac:dyDescent="0.2">
      <c r="A21" s="2" t="str">
        <f>IF(ISBLANK(Values!F20),"",IF(Values!$B$37="EU","computercomponent","computer"))</f>
        <v>computercomponent</v>
      </c>
      <c r="B21" s="34" t="str">
        <f>IF(ISBLANK(Values!F20),"",Values!G20)</f>
        <v>Lenovo T470s - Regular CH</v>
      </c>
      <c r="C21" s="30" t="str">
        <f>IF(ISBLANK(Values!F20),"","TellusRem")</f>
        <v>TellusRem</v>
      </c>
      <c r="D21" s="29">
        <f>IF(ISBLANK(Values!F20),"",Values!F20)</f>
        <v>5714401479178</v>
      </c>
      <c r="E21" s="2" t="str">
        <f>IF(ISBLANK(Values!F20),"","EAN")</f>
        <v>EAN</v>
      </c>
      <c r="F21" s="28" t="str">
        <f>IF(ISBLANK(Values!F20),"",IF(Values!K20, SUBSTITUTE(Values!$B$1, "{language}", Values!I20) &amp; " " &amp;Values!$B$3, SUBSTITUTE(Values!$B$2, "{language}", Values!$I20) &amp; " " &amp;Values!$B$3))</f>
        <v>ersatztastatur Schweizerisch Nicht Hintergrundbeleuchtung für Lenovo Thinkpad T470s</v>
      </c>
      <c r="G21" s="30" t="str">
        <f>IF(ISBLANK(Values!F20),"","TellusRem")</f>
        <v>TellusRem</v>
      </c>
      <c r="H21" s="2" t="str">
        <f>IF(ISBLANK(Values!F20),"",Values!$B$16)</f>
        <v>laptop-computer-replacement-parts</v>
      </c>
      <c r="I21" s="2" t="str">
        <f>IF(ISBLANK(Values!F20),"","4730574031")</f>
        <v>4730574031</v>
      </c>
      <c r="J21" s="32" t="str">
        <f>IF(ISBLANK(Values!F20),"",Values!G20 )</f>
        <v>Lenovo T470s - Regular CH</v>
      </c>
      <c r="K21" s="28">
        <f>IF(ISBLANK(Values!F20),"",IF(Values!K20, Values!$B$4, Values!$B$5))</f>
        <v>54.99</v>
      </c>
      <c r="L21" s="28">
        <f>IF(ISBLANK(Values!F20),"",IF($CO21="DEFAULT", Values!$B$18, ""))</f>
        <v>5</v>
      </c>
      <c r="M21" s="28" t="str">
        <f>IF(ISBLANK(Values!F20),"",Values!$N20)</f>
        <v>https://download.lenovo.com/Images/Parts/01EN750/01EN750_A.jpg</v>
      </c>
      <c r="N21" s="28" t="str">
        <f>IF(ISBLANK(Values!$G20),"",Values!O20)</f>
        <v>https://download.lenovo.com/Images/Parts/01EN750/01EN750_B.jpg</v>
      </c>
      <c r="O21" s="28" t="str">
        <f>IF(ISBLANK(Values!$G20),"",Values!P20)</f>
        <v>https://download.lenovo.com/Images/Parts/01EN750/01EN750_details.jpg</v>
      </c>
      <c r="P21" s="28" t="str">
        <f>IF(ISBLANK(Values!$G20),"",Values!Q20)</f>
        <v/>
      </c>
      <c r="Q21" s="28" t="str">
        <f>IF(ISBLANK(Values!$G20),"",Values!R20)</f>
        <v/>
      </c>
      <c r="R21" s="28" t="str">
        <f>IF(ISBLANK(Values!$G20),"",Values!S20)</f>
        <v/>
      </c>
      <c r="S21" s="28" t="str">
        <f>IF(ISBLANK(Values!$G20),"",Values!T20)</f>
        <v/>
      </c>
      <c r="T21" s="28" t="str">
        <f>IF(ISBLANK(Values!$G20),"",Values!U20)</f>
        <v/>
      </c>
      <c r="U21" s="28" t="str">
        <f>IF(ISBLANK(Values!$G20),"",Values!V20)</f>
        <v/>
      </c>
      <c r="W21" s="30" t="str">
        <f>IF(ISBLANK(Values!F20),"","Child")</f>
        <v>Child</v>
      </c>
      <c r="X21" s="30" t="str">
        <f>IF(ISBLANK(Values!F20),"",Values!$B$13)</f>
        <v>Lenovo T470s parent</v>
      </c>
      <c r="Y21" s="32" t="str">
        <f>IF(ISBLANK(Values!F20),"","Size-Color")</f>
        <v>Size-Color</v>
      </c>
      <c r="Z21" s="30" t="str">
        <f>IF(ISBLANK(Values!F20),"","variation")</f>
        <v>variation</v>
      </c>
      <c r="AA21" s="2" t="str">
        <f>IF(ISBLANK(Values!F20),"",Values!$B$20)</f>
        <v>PartialUpdate</v>
      </c>
      <c r="AB21" s="2" t="str">
        <f>IF(ISBLANK(Values!F20),"",Values!$B$29)</f>
        <v>6 Monate Garantie nach dem Liefertermin. Im Falle einer Fehlfunktion der Tastatur wird ein neues Gerät oder ein Ersatzteil für die Tastatur des Produkts gesendet. Bei Sortierung des Bestands wird eine volle Rückerstattung gewährt.</v>
      </c>
      <c r="AI21" s="35" t="str">
        <f>IF(ISBLANK(Values!F20),"",IF(Values!J20,Values!$B$23,Values!$B$33))</f>
        <v xml:space="preserve">👉 ÜBERARBEITET: GELD SPAREN - Ersatz-Lenovo-Laptop-Tastatur, gleiche Qualität wie OEM-Tastaturen. TellusRem ist seit 2011 der weltweit führende Distributor von Tastaturen. Perfekte Ersatztastatur, einfach auszutauschen und zu installieren. </v>
      </c>
      <c r="AJ21" s="33" t="str">
        <f>IF(ISBLANK(Values!F20),"",Values!$B$24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21" s="2" t="str">
        <f>IF(ISBLANK(Values!F20),"",Values!$B$25)</f>
        <v xml:space="preserve">♻️ ÖFFENTLICHES PRODUKT - Kaufen Sie renoviert, KAUFEN SIE GRÜN! Reduzieren Sie mehr als 80% Kohlendioxid, indem Sie unsere überholten Tastaturen kaufen, im Vergleich zu einer neuen Tastatur! </v>
      </c>
      <c r="AL21" s="2" t="str">
        <f>IF(ISBLANK(Values!F20),"",SUBSTITUTE(SUBSTITUTE(IF(Values!$K20, Values!$B$26, Values!$B$33), "{language}", Values!$I20), "{flag}", INDEX(options!$E$1:$E$20, Values!$W20)))</f>
        <v xml:space="preserve">👉 LAYOUT - 🇨🇭 Schweizerisch Nicht Hintergrundbeleuchtung </v>
      </c>
      <c r="AM21" s="2" t="str">
        <f>SUBSTITUTE(IF(ISBLANK(Values!F20),"",Values!$B$27),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T21" s="28" t="str">
        <f>IF(ISBLANK(Values!F20),"",Values!I20)</f>
        <v>Schweizerisch</v>
      </c>
      <c r="AV21" s="2" t="str">
        <f>IF(ISBLANK(Values!F20),"",IF(Values!K20,"Backlit", "Non-Backlit"))</f>
        <v>Non-Backlit</v>
      </c>
      <c r="BE21" s="2" t="str">
        <f>IF(ISBLANK(Values!F20),"","Professional Audience")</f>
        <v>Professional Audience</v>
      </c>
      <c r="BF21" s="2" t="str">
        <f>IF(ISBLANK(Values!F20),"","Consumer Audience")</f>
        <v>Consumer Audience</v>
      </c>
      <c r="BG21" s="2" t="str">
        <f>IF(ISBLANK(Values!F20),"","Adults")</f>
        <v>Adults</v>
      </c>
      <c r="BH21" s="2" t="str">
        <f>IF(ISBLANK(Values!F20),"","People")</f>
        <v>People</v>
      </c>
      <c r="CG21" s="2">
        <f>IF(ISBLANK(Values!F20),"",Values!$B$11)</f>
        <v>150</v>
      </c>
      <c r="CH21" s="2" t="str">
        <f>IF(ISBLANK(Values!F20),"","GR")</f>
        <v>GR</v>
      </c>
      <c r="CI21" s="2" t="str">
        <f>IF(ISBLANK(Values!F20),"",Values!$B$7)</f>
        <v>41</v>
      </c>
      <c r="CJ21" s="2" t="str">
        <f>IF(ISBLANK(Values!F20),"",Values!$B$8)</f>
        <v>17</v>
      </c>
      <c r="CK21" s="2" t="str">
        <f>IF(ISBLANK(Values!F20),"",Values!$B$9)</f>
        <v>5</v>
      </c>
      <c r="CL21" s="2" t="str">
        <f>IF(ISBLANK(Values!F20),"","CM")</f>
        <v>CM</v>
      </c>
      <c r="CO21" s="2" t="str">
        <f>IF(ISBLANK(Values!F20), "", IF(AND(Values!$B$37=options!$G$2, Values!$C20), "AMAZON_NA", IF(AND(Values!$B$37=options!$G$1, Values!$D20), "AMAZON_EU", "DEFAULT")))</f>
        <v>DEFAULT</v>
      </c>
      <c r="CP21" s="2" t="str">
        <f>IF(ISBLANK(Values!F20),"",Values!$B$7)</f>
        <v>41</v>
      </c>
      <c r="CQ21" s="2" t="str">
        <f>IF(ISBLANK(Values!F20),"",Values!$B$8)</f>
        <v>17</v>
      </c>
      <c r="CR21" s="2" t="str">
        <f>IF(ISBLANK(Values!F20),"",Values!$B$9)</f>
        <v>5</v>
      </c>
      <c r="CS21" s="2">
        <f>IF(ISBLANK(Values!F20),"",Values!$B$11)</f>
        <v>150</v>
      </c>
      <c r="CT21" s="2" t="str">
        <f>IF(ISBLANK(Values!F20),"","GR")</f>
        <v>GR</v>
      </c>
      <c r="CU21" s="2" t="str">
        <f>IF(ISBLANK(Values!F20),"","CM")</f>
        <v>CM</v>
      </c>
      <c r="CV21" s="2" t="str">
        <f>IF(ISBLANK(Values!F20),"",IF(Values!$B$36=options!$F$1,"Denmark", IF(Values!$B$36=options!$F$2, "Danemark",IF(Values!$B$36=options!$F$3, "Dänemark",IF(Values!$B$36=options!$F$4, "Danimarca",IF(Values!$B$36=options!$F$5, "Dinamarca",IF(Values!$B$36=options!$F$6, "Denemarken","" ) ) ) ) )))</f>
        <v>Dänemark</v>
      </c>
      <c r="CZ21" s="2" t="str">
        <f>IF(ISBLANK(Values!F20),"","No")</f>
        <v>No</v>
      </c>
      <c r="DA21" s="2" t="str">
        <f>IF(ISBLANK(Values!F20),"","No")</f>
        <v>No</v>
      </c>
      <c r="DO21" s="2" t="str">
        <f>IF(ISBLANK(Values!F20),"","Parts")</f>
        <v>Parts</v>
      </c>
      <c r="DP21" s="2" t="str">
        <f>IF(ISBLANK(Values!F20),"",Values!$B$31)</f>
        <v>6 Monate Garantie nach dem Liefertermin. Im Falle einer Fehlfunktion der Tastatur wird ein neues Gerät oder ein Ersatzteil für die Tastatur des Produkts gesendet. Bei Sortierung des Bestands wird eine volle Rückerstattung gewährt.</v>
      </c>
      <c r="DY21" t="str">
        <f>IF(ISBLANK(Values!$F20), "", "not_applicable")</f>
        <v>not_applicable</v>
      </c>
      <c r="EI21" s="2" t="str">
        <f>IF(ISBLANK(Values!F20),"",Values!$B$31)</f>
        <v>6 Monate Garantie nach dem Liefertermin. Im Falle einer Fehlfunktion der Tastatur wird ein neues Gerät oder ein Ersatzteil für die Tastatur des Produkts gesendet. Bei Sortierung des Bestands wird eine volle Rückerstattung gewährt.</v>
      </c>
      <c r="ES21" s="2" t="str">
        <f>IF(ISBLANK(Values!F20),"","Amazon Tellus UPS")</f>
        <v>Amazon Tellus UPS</v>
      </c>
      <c r="EV21" s="2" t="str">
        <f>IF(ISBLANK(Values!F20),"","New")</f>
        <v>New</v>
      </c>
      <c r="FE21" s="2">
        <f>IF(ISBLANK(Values!F20),"",IF(CO21&lt;&gt;"DEFAULT", "", 3))</f>
        <v>3</v>
      </c>
      <c r="FH21" s="2" t="str">
        <f>IF(ISBLANK(Values!F20),"","FALSE")</f>
        <v>FALSE</v>
      </c>
      <c r="FI21" s="2" t="str">
        <f>IF(ISBLANK(Values!F20),"","FALSE")</f>
        <v>FALSE</v>
      </c>
      <c r="FJ21" s="2" t="str">
        <f>IF(ISBLANK(Values!F20),"","FALSE")</f>
        <v>FALSE</v>
      </c>
      <c r="FM21" s="2" t="str">
        <f>IF(ISBLANK(Values!F20),"","1")</f>
        <v>1</v>
      </c>
      <c r="FO21" s="28">
        <f>IF(ISBLANK(Values!F20),"",IF(Values!K20, Values!$B$4, Values!$B$5))</f>
        <v>54.99</v>
      </c>
      <c r="FP21" s="2" t="str">
        <f>IF(ISBLANK(Values!F20),"","Percent")</f>
        <v>Percent</v>
      </c>
      <c r="FQ21" s="2" t="str">
        <f>IF(ISBLANK(Values!F20),"","2")</f>
        <v>2</v>
      </c>
      <c r="FR21" s="2" t="str">
        <f>IF(ISBLANK(Values!F20),"","3")</f>
        <v>3</v>
      </c>
      <c r="FS21" s="2" t="str">
        <f>IF(ISBLANK(Values!F20),"","5")</f>
        <v>5</v>
      </c>
      <c r="FT21" s="2" t="str">
        <f>IF(ISBLANK(Values!F20),"","6")</f>
        <v>6</v>
      </c>
      <c r="FU21" s="2" t="str">
        <f>IF(ISBLANK(Values!F20),"","10")</f>
        <v>10</v>
      </c>
      <c r="FV21" s="2" t="str">
        <f>IF(ISBLANK(Values!F20),"","10")</f>
        <v>10</v>
      </c>
    </row>
    <row r="22" spans="1:192" ht="48" x14ac:dyDescent="0.2">
      <c r="A22" s="2" t="str">
        <f>IF(ISBLANK(Values!F21),"",IF(Values!$B$37="EU","computercomponent","computer"))</f>
        <v>computercomponent</v>
      </c>
      <c r="B22" s="34" t="str">
        <f>IF(ISBLANK(Values!F21),"",Values!G21)</f>
        <v>Lenovo T470s - Regular US INT</v>
      </c>
      <c r="C22" s="30" t="str">
        <f>IF(ISBLANK(Values!F21),"","TellusRem")</f>
        <v>TellusRem</v>
      </c>
      <c r="D22" s="29">
        <f>IF(ISBLANK(Values!F21),"",Values!F21)</f>
        <v>5714401479185</v>
      </c>
      <c r="E22" s="2" t="str">
        <f>IF(ISBLANK(Values!F21),"","EAN")</f>
        <v>EAN</v>
      </c>
      <c r="F22" s="28" t="str">
        <f>IF(ISBLANK(Values!F21),"",IF(Values!K21, SUBSTITUTE(Values!$B$1, "{language}", Values!I21) &amp; " " &amp;Values!$B$3, SUBSTITUTE(Values!$B$2, "{language}", Values!$I21) &amp; " " &amp;Values!$B$3))</f>
        <v>ersatztastatur US International Nicht Hintergrundbeleuchtung für Lenovo Thinkpad T470s</v>
      </c>
      <c r="G22" s="30" t="str">
        <f>IF(ISBLANK(Values!F21),"","TellusRem")</f>
        <v>TellusRem</v>
      </c>
      <c r="H22" s="2" t="str">
        <f>IF(ISBLANK(Values!F21),"",Values!$B$16)</f>
        <v>laptop-computer-replacement-parts</v>
      </c>
      <c r="I22" s="2" t="str">
        <f>IF(ISBLANK(Values!F21),"","4730574031")</f>
        <v>4730574031</v>
      </c>
      <c r="J22" s="32" t="s">
        <v>351</v>
      </c>
      <c r="K22" s="28">
        <f>IF(ISBLANK(Values!F21),"",IF(Values!K21, Values!$B$4, Values!$B$5))</f>
        <v>54.99</v>
      </c>
      <c r="L22" s="28">
        <f>IF(ISBLANK(Values!F21),"",IF($CO22="DEFAULT", Values!$B$18, ""))</f>
        <v>5</v>
      </c>
      <c r="M22" s="28" t="str">
        <f>IF(ISBLANK(Values!F21),"",Values!$N21)</f>
        <v>https://raw.githubusercontent.com/PatrickVibild/TellusAmazonPictures/master/pictures/Lenovo/T470S/RG/USI/1.jpg</v>
      </c>
      <c r="N22" s="28" t="str">
        <f>IF(ISBLANK(Values!$G21),"",Values!O21)</f>
        <v>https://raw.githubusercontent.com/PatrickVibild/TellusAmazonPictures/master/pictures/Lenovo/T470S/RG/USI/2.jpg</v>
      </c>
      <c r="O22" s="28" t="str">
        <f>IF(ISBLANK(Values!$G21),"",Values!P21)</f>
        <v>https://raw.githubusercontent.com/PatrickVibild/TellusAmazonPictures/master/pictures/Lenovo/T470S/RG/USI/3.jpg</v>
      </c>
      <c r="P22" s="28" t="str">
        <f>IF(ISBLANK(Values!$G21),"",Values!Q21)</f>
        <v>https://raw.githubusercontent.com/PatrickVibild/TellusAmazonPictures/master/pictures/Lenovo/T470S/RG/USI/4.jpg</v>
      </c>
      <c r="Q22" s="28" t="str">
        <f>IF(ISBLANK(Values!$G21),"",Values!R21)</f>
        <v>https://raw.githubusercontent.com/PatrickVibild/TellusAmazonPictures/master/pictures/Lenovo/T470S/RG/USI/5.jpg</v>
      </c>
      <c r="R22" s="28" t="str">
        <f>IF(ISBLANK(Values!$G21),"",Values!S21)</f>
        <v>https://raw.githubusercontent.com/PatrickVibild/TellusAmazonPictures/master/pictures/Lenovo/T470S/RG/USI/6.jpg</v>
      </c>
      <c r="S22" s="28" t="str">
        <f>IF(ISBLANK(Values!$G21),"",Values!T21)</f>
        <v>https://raw.githubusercontent.com/PatrickVibild/TellusAmazonPictures/master/pictures/Lenovo/T470S/RG/USI/7.jpg</v>
      </c>
      <c r="T22" s="28" t="str">
        <f>IF(ISBLANK(Values!$G21),"",Values!U21)</f>
        <v>https://raw.githubusercontent.com/PatrickVibild/TellusAmazonPictures/master/pictures/Lenovo/T470S/RG/USI/8.jpg</v>
      </c>
      <c r="U22" s="28" t="str">
        <f>IF(ISBLANK(Values!$G21),"",Values!V21)</f>
        <v>https://raw.githubusercontent.com/PatrickVibild/TellusAmazonPictures/master/pictures/Lenovo/T470S/RG/USI/9.jpg</v>
      </c>
      <c r="W22" s="30" t="str">
        <f>IF(ISBLANK(Values!F21),"","Child")</f>
        <v>Child</v>
      </c>
      <c r="X22" s="30" t="str">
        <f>IF(ISBLANK(Values!F21),"",Values!$B$13)</f>
        <v>Lenovo T470s parent</v>
      </c>
      <c r="Y22" s="32" t="str">
        <f>IF(ISBLANK(Values!F21),"","Size-Color")</f>
        <v>Size-Color</v>
      </c>
      <c r="Z22" s="30" t="str">
        <f>IF(ISBLANK(Values!F21),"","variation")</f>
        <v>variation</v>
      </c>
      <c r="AA22" s="2" t="str">
        <f>IF(ISBLANK(Values!F21),"",Values!$B$20)</f>
        <v>PartialUpdate</v>
      </c>
      <c r="AB22" s="2" t="str">
        <f>IF(ISBLANK(Values!F21),"",Values!$B$29)</f>
        <v>6 Monate Garantie nach dem Liefertermin. Im Falle einer Fehlfunktion der Tastatur wird ein neues Gerät oder ein Ersatzteil für die Tastatur des Produkts gesendet. Bei Sortierung des Bestands wird eine volle Rückerstattung gewährt.</v>
      </c>
      <c r="AI22" s="35" t="str">
        <f>IF(ISBLANK(Values!F21),"",IF(Values!J21,Values!$B$23,Values!$B$33))</f>
        <v xml:space="preserve">👉 ÜBERARBEITET: GELD SPAREN - Ersatz-Lenovo-Laptop-Tastatur, gleiche Qualität wie OEM-Tastaturen. TellusRem ist seit 2011 der weltweit führende Distributor von Tastaturen. Perfekte Ersatztastatur, einfach auszutauschen und zu installieren. </v>
      </c>
      <c r="AJ22" s="33" t="str">
        <f>IF(ISBLANK(Values!F21),"",Values!$B$24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22" s="2" t="str">
        <f>IF(ISBLANK(Values!F21),"",Values!$B$25)</f>
        <v xml:space="preserve">♻️ ÖFFENTLICHES PRODUKT - Kaufen Sie renoviert, KAUFEN SIE GRÜN! Reduzieren Sie mehr als 80% Kohlendioxid, indem Sie unsere überholten Tastaturen kaufen, im Vergleich zu einer neuen Tastatur! </v>
      </c>
      <c r="AL22" s="2" t="str">
        <f>IF(ISBLANK(Values!F21),"",SUBSTITUTE(SUBSTITUTE(IF(Values!$K21, Values!$B$26, Values!$B$33), "{language}", Values!$I21), "{flag}", INDEX(options!$E$1:$E$20, Values!$W21)))</f>
        <v xml:space="preserve">👉 LAYOUT - 🇺🇸 with € symbol US International Nicht Hintergrundbeleuchtung </v>
      </c>
      <c r="AM22" s="2" t="str">
        <f>SUBSTITUTE(IF(ISBLANK(Values!F21),"",Values!$B$27),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T22" s="28" t="str">
        <f>IF(ISBLANK(Values!F21),"",Values!I21)</f>
        <v>US International</v>
      </c>
      <c r="AV22" s="2" t="str">
        <f>IF(ISBLANK(Values!F21),"",IF(Values!K21,"Backlit", "Non-Backlit"))</f>
        <v>Non-Backlit</v>
      </c>
      <c r="BE22" s="2" t="str">
        <f>IF(ISBLANK(Values!F21),"","Professional Audience")</f>
        <v>Professional Audience</v>
      </c>
      <c r="BF22" s="2" t="str">
        <f>IF(ISBLANK(Values!F21),"","Consumer Audience")</f>
        <v>Consumer Audience</v>
      </c>
      <c r="BG22" s="2" t="str">
        <f>IF(ISBLANK(Values!F21),"","Adults")</f>
        <v>Adults</v>
      </c>
      <c r="BH22" s="2" t="str">
        <f>IF(ISBLANK(Values!F21),"","People")</f>
        <v>People</v>
      </c>
      <c r="CG22" s="2">
        <f>IF(ISBLANK(Values!F21),"",Values!$B$11)</f>
        <v>150</v>
      </c>
      <c r="CH22" s="2" t="str">
        <f>IF(ISBLANK(Values!F21),"","GR")</f>
        <v>GR</v>
      </c>
      <c r="CI22" s="2" t="str">
        <f>IF(ISBLANK(Values!F21),"",Values!$B$7)</f>
        <v>41</v>
      </c>
      <c r="CJ22" s="2" t="str">
        <f>IF(ISBLANK(Values!F21),"",Values!$B$8)</f>
        <v>17</v>
      </c>
      <c r="CK22" s="2" t="str">
        <f>IF(ISBLANK(Values!F21),"",Values!$B$9)</f>
        <v>5</v>
      </c>
      <c r="CL22" s="2" t="str">
        <f>IF(ISBLANK(Values!F21),"","CM")</f>
        <v>CM</v>
      </c>
      <c r="CO22" s="2" t="str">
        <f>IF(ISBLANK(Values!F21), "", IF(AND(Values!$B$37=options!$G$2, Values!$C21), "AMAZON_NA", IF(AND(Values!$B$37=options!$G$1, Values!$D21), "AMAZON_EU", "DEFAULT")))</f>
        <v>DEFAULT</v>
      </c>
      <c r="CP22" s="2" t="str">
        <f>IF(ISBLANK(Values!F21),"",Values!$B$7)</f>
        <v>41</v>
      </c>
      <c r="CQ22" s="2" t="str">
        <f>IF(ISBLANK(Values!F21),"",Values!$B$8)</f>
        <v>17</v>
      </c>
      <c r="CR22" s="2" t="str">
        <f>IF(ISBLANK(Values!F21),"",Values!$B$9)</f>
        <v>5</v>
      </c>
      <c r="CS22" s="2">
        <f>IF(ISBLANK(Values!F21),"",Values!$B$11)</f>
        <v>150</v>
      </c>
      <c r="CT22" s="2" t="str">
        <f>IF(ISBLANK(Values!F21),"","GR")</f>
        <v>GR</v>
      </c>
      <c r="CU22" s="2" t="str">
        <f>IF(ISBLANK(Values!F21),"","CM")</f>
        <v>CM</v>
      </c>
      <c r="CV22" s="2" t="str">
        <f>IF(ISBLANK(Values!F21),"",IF(Values!$B$36=options!$F$1,"Denmark", IF(Values!$B$36=options!$F$2, "Danemark",IF(Values!$B$36=options!$F$3, "Dänemark",IF(Values!$B$36=options!$F$4, "Danimarca",IF(Values!$B$36=options!$F$5, "Dinamarca",IF(Values!$B$36=options!$F$6, "Denemarken","" ) ) ) ) )))</f>
        <v>Dänemark</v>
      </c>
      <c r="CZ22" s="2" t="str">
        <f>IF(ISBLANK(Values!F21),"","No")</f>
        <v>No</v>
      </c>
      <c r="DA22" s="2" t="str">
        <f>IF(ISBLANK(Values!F21),"","No")</f>
        <v>No</v>
      </c>
      <c r="DO22" s="2" t="str">
        <f>IF(ISBLANK(Values!F21),"","Parts")</f>
        <v>Parts</v>
      </c>
      <c r="DP22" s="2" t="str">
        <f>IF(ISBLANK(Values!F21),"",Values!$B$31)</f>
        <v>6 Monate Garantie nach dem Liefertermin. Im Falle einer Fehlfunktion der Tastatur wird ein neues Gerät oder ein Ersatzteil für die Tastatur des Produkts gesendet. Bei Sortierung des Bestands wird eine volle Rückerstattung gewährt.</v>
      </c>
      <c r="DY22" t="str">
        <f>IF(ISBLANK(Values!$F21), "", "not_applicable")</f>
        <v>not_applicable</v>
      </c>
      <c r="EI22" s="2" t="str">
        <f>IF(ISBLANK(Values!F21),"",Values!$B$31)</f>
        <v>6 Monate Garantie nach dem Liefertermin. Im Falle einer Fehlfunktion der Tastatur wird ein neues Gerät oder ein Ersatzteil für die Tastatur des Produkts gesendet. Bei Sortierung des Bestands wird eine volle Rückerstattung gewährt.</v>
      </c>
      <c r="ES22" s="2" t="str">
        <f>IF(ISBLANK(Values!F21),"","Amazon Tellus UPS")</f>
        <v>Amazon Tellus UPS</v>
      </c>
      <c r="EV22" s="2" t="str">
        <f>IF(ISBLANK(Values!F21),"","New")</f>
        <v>New</v>
      </c>
      <c r="FE22" s="2">
        <f>IF(ISBLANK(Values!F21),"",IF(CO22&lt;&gt;"DEFAULT", "", 3))</f>
        <v>3</v>
      </c>
      <c r="FH22" s="2" t="str">
        <f>IF(ISBLANK(Values!F21),"","FALSE")</f>
        <v>FALSE</v>
      </c>
      <c r="FI22" s="2" t="str">
        <f>IF(ISBLANK(Values!F21),"","FALSE")</f>
        <v>FALSE</v>
      </c>
      <c r="FJ22" s="2" t="str">
        <f>IF(ISBLANK(Values!F21),"","FALSE")</f>
        <v>FALSE</v>
      </c>
      <c r="FM22" s="2" t="str">
        <f>IF(ISBLANK(Values!F21),"","1")</f>
        <v>1</v>
      </c>
      <c r="FO22" s="28">
        <f>IF(ISBLANK(Values!F21),"",IF(Values!K21, Values!$B$4, Values!$B$5))</f>
        <v>54.99</v>
      </c>
      <c r="FP22" s="2" t="str">
        <f>IF(ISBLANK(Values!F21),"","Percent")</f>
        <v>Percent</v>
      </c>
      <c r="FQ22" s="2" t="str">
        <f>IF(ISBLANK(Values!F21),"","2")</f>
        <v>2</v>
      </c>
      <c r="FR22" s="2" t="str">
        <f>IF(ISBLANK(Values!F21),"","3")</f>
        <v>3</v>
      </c>
      <c r="FS22" s="2" t="str">
        <f>IF(ISBLANK(Values!F21),"","5")</f>
        <v>5</v>
      </c>
      <c r="FT22" s="2" t="str">
        <f>IF(ISBLANK(Values!F21),"","6")</f>
        <v>6</v>
      </c>
      <c r="FU22" s="2" t="str">
        <f>IF(ISBLANK(Values!F21),"","10")</f>
        <v>10</v>
      </c>
      <c r="FV22" s="2" t="str">
        <f>IF(ISBLANK(Values!F21),"","10")</f>
        <v>10</v>
      </c>
    </row>
    <row r="23" spans="1:192" s="36" customFormat="1" ht="48" x14ac:dyDescent="0.2">
      <c r="A23" s="2" t="str">
        <f>IF(ISBLANK(Values!F22),"",IF(Values!$B$37="EU","computercomponent","computer"))</f>
        <v>computercomponent</v>
      </c>
      <c r="B23" s="34" t="str">
        <f>IF(ISBLANK(Values!F22),"",Values!G22)</f>
        <v>Lenovo T470s - Regular RUS</v>
      </c>
      <c r="C23" s="30" t="str">
        <f>IF(ISBLANK(Values!F22),"","TellusRem")</f>
        <v>TellusRem</v>
      </c>
      <c r="D23" s="29">
        <f>IF(ISBLANK(Values!F22),"",Values!F22)</f>
        <v>5714401479192</v>
      </c>
      <c r="E23" s="2" t="str">
        <f>IF(ISBLANK(Values!F22),"","EAN")</f>
        <v>EAN</v>
      </c>
      <c r="F23" s="28" t="str">
        <f>IF(ISBLANK(Values!F22),"",IF(Values!K22, SUBSTITUTE(Values!$B$1, "{language}", Values!I22) &amp; " " &amp;Values!$B$3, SUBSTITUTE(Values!$B$2, "{language}", Values!$I22) &amp; " " &amp;Values!$B$3))</f>
        <v>ersatztastatur Russisch Nicht Hintergrundbeleuchtung für Lenovo Thinkpad T470s</v>
      </c>
      <c r="G23" s="30" t="str">
        <f>IF(ISBLANK(Values!F22),"","TellusRem")</f>
        <v>TellusRem</v>
      </c>
      <c r="H23" s="2" t="str">
        <f>IF(ISBLANK(Values!F22),"",Values!$B$16)</f>
        <v>laptop-computer-replacement-parts</v>
      </c>
      <c r="I23" s="2" t="str">
        <f>IF(ISBLANK(Values!F22),"","4730574031")</f>
        <v>4730574031</v>
      </c>
      <c r="J23" s="32" t="str">
        <f>IF(ISBLANK(Values!F22),"",Values!G22 )</f>
        <v>Lenovo T470s - Regular RUS</v>
      </c>
      <c r="K23" s="28">
        <f>IF(ISBLANK(Values!F22),"",IF(Values!K22, Values!$B$4, Values!$B$5))</f>
        <v>54.99</v>
      </c>
      <c r="L23" s="28">
        <f>IF(ISBLANK(Values!F22),"",IF($CO23="DEFAULT", Values!$B$18, ""))</f>
        <v>5</v>
      </c>
      <c r="M23" s="28" t="str">
        <f>IF(ISBLANK(Values!F22),"",Values!$N22)</f>
        <v>https://download.lenovo.com/Images/Parts/01EN623/01EN623_A.jpg</v>
      </c>
      <c r="N23" s="28" t="str">
        <f>IF(ISBLANK(Values!$G22),"",Values!O22)</f>
        <v>https://download.lenovo.com/Images/Parts/01EN623/01EN623_B.jpg</v>
      </c>
      <c r="O23" s="28" t="str">
        <f>IF(ISBLANK(Values!$G22),"",Values!P22)</f>
        <v>https://download.lenovo.com/Images/Parts/01EN623/01EN623_details.jpg</v>
      </c>
      <c r="P23" s="28" t="str">
        <f>IF(ISBLANK(Values!$G22),"",Values!Q22)</f>
        <v/>
      </c>
      <c r="Q23" s="28" t="str">
        <f>IF(ISBLANK(Values!$G22),"",Values!R22)</f>
        <v/>
      </c>
      <c r="R23" s="28" t="str">
        <f>IF(ISBLANK(Values!$G22),"",Values!S22)</f>
        <v/>
      </c>
      <c r="S23" s="28" t="str">
        <f>IF(ISBLANK(Values!$G22),"",Values!T22)</f>
        <v/>
      </c>
      <c r="T23" s="28" t="str">
        <f>IF(ISBLANK(Values!$G22),"",Values!U22)</f>
        <v/>
      </c>
      <c r="U23" s="28" t="str">
        <f>IF(ISBLANK(Values!$G22),"",Values!V22)</f>
        <v/>
      </c>
      <c r="V23" s="2"/>
      <c r="W23" s="30" t="str">
        <f>IF(ISBLANK(Values!F22),"","Child")</f>
        <v>Child</v>
      </c>
      <c r="X23" s="30" t="str">
        <f>IF(ISBLANK(Values!F22),"",Values!$B$13)</f>
        <v>Lenovo T470s parent</v>
      </c>
      <c r="Y23" s="32" t="str">
        <f>IF(ISBLANK(Values!F22),"","Size-Color")</f>
        <v>Size-Color</v>
      </c>
      <c r="Z23" s="30" t="str">
        <f>IF(ISBLANK(Values!F22),"","variation")</f>
        <v>variation</v>
      </c>
      <c r="AA23" s="2" t="str">
        <f>IF(ISBLANK(Values!F22),"",Values!$B$20)</f>
        <v>PartialUpdate</v>
      </c>
      <c r="AB23" s="2" t="str">
        <f>IF(ISBLANK(Values!F22),"",Values!$B$29)</f>
        <v>6 Monate Garantie nach dem Liefertermin. Im Falle einer Fehlfunktion der Tastatur wird ein neues Gerät oder ein Ersatzteil für die Tastatur des Produkts gesendet. Bei Sortierung des Bestands wird eine volle Rückerstattung gewährt.</v>
      </c>
      <c r="AC23" s="2"/>
      <c r="AD23" s="2"/>
      <c r="AE23" s="2"/>
      <c r="AF23" s="2"/>
      <c r="AG23" s="2"/>
      <c r="AH23" s="2"/>
      <c r="AI23" s="35" t="str">
        <f>IF(ISBLANK(Values!F22),"",IF(Values!J22,Values!$B$23,Values!$B$33))</f>
        <v xml:space="preserve">👉 ÜBERARBEITET: GELD SPAREN - Ersatz-Lenovo-Laptop-Tastatur, gleiche Qualität wie OEM-Tastaturen. TellusRem ist seit 2011 der weltweit führende Distributor von Tastaturen. Perfekte Ersatztastatur, einfach auszutauschen und zu installieren. </v>
      </c>
      <c r="AJ23" s="33" t="str">
        <f>IF(ISBLANK(Values!F22),"",Values!$B$24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23" s="2" t="str">
        <f>IF(ISBLANK(Values!F22),"",Values!$B$25)</f>
        <v xml:space="preserve">♻️ ÖFFENTLICHES PRODUKT - Kaufen Sie renoviert, KAUFEN SIE GRÜN! Reduzieren Sie mehr als 80% Kohlendioxid, indem Sie unsere überholten Tastaturen kaufen, im Vergleich zu einer neuen Tastatur! </v>
      </c>
      <c r="AL23" s="2" t="str">
        <f>IF(ISBLANK(Values!F22),"",SUBSTITUTE(SUBSTITUTE(IF(Values!$K22, Values!$B$26, Values!$B$33), "{language}", Values!$I22), "{flag}", INDEX(options!$E$1:$E$20, Values!$W22)))</f>
        <v xml:space="preserve">👉 LAYOUT - 🇷🇺 Russisch Nicht Hintergrundbeleuchtung </v>
      </c>
      <c r="AM23" s="2" t="str">
        <f>SUBSTITUTE(IF(ISBLANK(Values!F22),"",Values!$B$27),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N23" s="2"/>
      <c r="AO23" s="2"/>
      <c r="AP23" s="2"/>
      <c r="AQ23" s="2"/>
      <c r="AR23" s="2"/>
      <c r="AS23" s="2"/>
      <c r="AT23" s="28" t="str">
        <f>IF(ISBLANK(Values!F22),"",Values!I22)</f>
        <v>Russisch</v>
      </c>
      <c r="AU23" s="2"/>
      <c r="AV23" s="2" t="str">
        <f>IF(ISBLANK(Values!F22),"",IF(Values!K22,"Backlit", "Non-Backlit"))</f>
        <v>Non-Backlit</v>
      </c>
      <c r="AW23" s="2"/>
      <c r="AX23" s="2"/>
      <c r="AY23" s="2"/>
      <c r="AZ23" s="2"/>
      <c r="BA23" s="2"/>
      <c r="BB23" s="2"/>
      <c r="BC23" s="2"/>
      <c r="BD23" s="2"/>
      <c r="BE23" s="2" t="str">
        <f>IF(ISBLANK(Values!F22),"","Professional Audience")</f>
        <v>Professional Audience</v>
      </c>
      <c r="BF23" s="2" t="str">
        <f>IF(ISBLANK(Values!F22),"","Consumer Audience")</f>
        <v>Consumer Audience</v>
      </c>
      <c r="BG23" s="2" t="str">
        <f>IF(ISBLANK(Values!F22),"","Adults")</f>
        <v>Adults</v>
      </c>
      <c r="BH23" s="2" t="str">
        <f>IF(ISBLANK(Values!F22),"","People")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IF(ISBLANK(Values!F22),"",Values!$B$11)</f>
        <v>150</v>
      </c>
      <c r="CH23" s="2" t="str">
        <f>IF(ISBLANK(Values!F22),"","GR")</f>
        <v>GR</v>
      </c>
      <c r="CI23" s="2" t="str">
        <f>IF(ISBLANK(Values!F22),"",Values!$B$7)</f>
        <v>41</v>
      </c>
      <c r="CJ23" s="2" t="str">
        <f>IF(ISBLANK(Values!F22),"",Values!$B$8)</f>
        <v>17</v>
      </c>
      <c r="CK23" s="2" t="str">
        <f>IF(ISBLANK(Values!F22),"",Values!$B$9)</f>
        <v>5</v>
      </c>
      <c r="CL23" s="2" t="str">
        <f>IF(ISBLANK(Values!F22),"","CM")</f>
        <v>CM</v>
      </c>
      <c r="CM23" s="2"/>
      <c r="CN23" s="2"/>
      <c r="CO23" s="2" t="str">
        <f>IF(ISBLANK(Values!F22), "", IF(AND(Values!$B$37=options!$G$2, Values!$C22), "AMAZON_NA", IF(AND(Values!$B$37=options!$G$1, Values!$D22), "AMAZON_EU", "DEFAULT")))</f>
        <v>DEFAULT</v>
      </c>
      <c r="CP23" s="2" t="str">
        <f>IF(ISBLANK(Values!F22),"",Values!$B$7)</f>
        <v>41</v>
      </c>
      <c r="CQ23" s="2" t="str">
        <f>IF(ISBLANK(Values!F22),"",Values!$B$8)</f>
        <v>17</v>
      </c>
      <c r="CR23" s="2" t="str">
        <f>IF(ISBLANK(Values!F22),"",Values!$B$9)</f>
        <v>5</v>
      </c>
      <c r="CS23" s="2">
        <f>IF(ISBLANK(Values!F22),"",Values!$B$11)</f>
        <v>150</v>
      </c>
      <c r="CT23" s="2" t="str">
        <f>IF(ISBLANK(Values!F22),"","GR")</f>
        <v>GR</v>
      </c>
      <c r="CU23" s="2" t="str">
        <f>IF(ISBLANK(Values!F22),"","CM")</f>
        <v>CM</v>
      </c>
      <c r="CV23" s="2" t="str">
        <f>IF(ISBLANK(Values!F22),"",IF(Values!$B$36=options!$F$1,"Denmark", IF(Values!$B$36=options!$F$2, "Danemark",IF(Values!$B$36=options!$F$3, "Dänemark",IF(Values!$B$36=options!$F$4, "Danimarca",IF(Values!$B$36=options!$F$5, "Dinamarca",IF(Values!$B$36=options!$F$6, "Denemarken","" ) ) ) ) )))</f>
        <v>Dänemark</v>
      </c>
      <c r="CW23" s="2"/>
      <c r="CX23" s="2"/>
      <c r="CY23" s="2"/>
      <c r="CZ23" s="2" t="str">
        <f>IF(ISBLANK(Values!F22),"","No")</f>
        <v>No</v>
      </c>
      <c r="DA23" s="2" t="str">
        <f>IF(ISBLANK(Values!F22),"","No")</f>
        <v>No</v>
      </c>
      <c r="DB23" s="2"/>
      <c r="DC23" s="2"/>
      <c r="DD23" s="2"/>
      <c r="DE23" s="2"/>
      <c r="DF23" s="2"/>
      <c r="DG23" s="2"/>
      <c r="DH23" s="2"/>
      <c r="DI23" s="2"/>
      <c r="DJ23" s="2"/>
      <c r="DK23" s="2"/>
      <c r="DL23" s="2"/>
      <c r="DM23" s="2"/>
      <c r="DN23" s="2"/>
      <c r="DO23" s="2" t="str">
        <f>IF(ISBLANK(Values!F22),"","Parts")</f>
        <v>Parts</v>
      </c>
      <c r="DP23" s="2" t="str">
        <f>IF(ISBLANK(Values!F22),"",Values!$B$31)</f>
        <v>6 Monate Garantie nach dem Liefertermin. Im Falle einer Fehlfunktion der Tastatur wird ein neues Gerät oder ein Ersatzteil für die Tastatur des Produkts gesendet. Bei Sortierung des Bestands wird eine volle Rückerstattung gewährt.</v>
      </c>
      <c r="DQ23" s="2"/>
      <c r="DR23" s="2"/>
      <c r="DS23" s="2"/>
      <c r="DT23" s="2"/>
      <c r="DU23" s="2"/>
      <c r="DV23" s="2"/>
      <c r="DW23" s="2"/>
      <c r="DX23" s="2"/>
      <c r="DY23" t="str">
        <f>IF(ISBLANK(Values!$F22), "", "not_applicable")</f>
        <v>not_applicable</v>
      </c>
      <c r="DZ23" s="2"/>
      <c r="EA23" s="2"/>
      <c r="EB23" s="2"/>
      <c r="EC23" s="2"/>
      <c r="ED23" s="2"/>
      <c r="EE23" s="2"/>
      <c r="EF23" s="2"/>
      <c r="EG23" s="2"/>
      <c r="EH23" s="2"/>
      <c r="EI23" s="2" t="str">
        <f>IF(ISBLANK(Values!F22),"",Values!$B$31)</f>
        <v>6 Monate Garantie nach dem Liefertermin. Im Falle einer Fehlfunktion der Tastatur wird ein neues Gerät oder ein Ersatzteil für die Tastatur des Produkts gesendet. Bei Sortierung des Bestands wird eine volle Rückerstattung gewährt.</v>
      </c>
      <c r="EJ23" s="2"/>
      <c r="EK23" s="2"/>
      <c r="EL23" s="2"/>
      <c r="EM23" s="2"/>
      <c r="EN23" s="2"/>
      <c r="EO23" s="2"/>
      <c r="EP23" s="2"/>
      <c r="EQ23" s="2"/>
      <c r="ER23" s="2"/>
      <c r="ES23" s="2" t="str">
        <f>IF(ISBLANK(Values!F22),"","Amazon Tellus UPS")</f>
        <v>Amazon Tellus UPS</v>
      </c>
      <c r="ET23" s="2"/>
      <c r="EU23" s="2"/>
      <c r="EV23" s="2" t="str">
        <f>IF(ISBLANK(Values!F22),"","New")</f>
        <v>New</v>
      </c>
      <c r="EW23" s="2"/>
      <c r="EX23" s="2"/>
      <c r="EY23" s="2"/>
      <c r="EZ23" s="2"/>
      <c r="FA23" s="2"/>
      <c r="FB23" s="2"/>
      <c r="FC23" s="2"/>
      <c r="FD23" s="2"/>
      <c r="FE23" s="2">
        <f>IF(ISBLANK(Values!F22),"",IF(CO23&lt;&gt;"DEFAULT", "", 3))</f>
        <v>3</v>
      </c>
      <c r="FF23" s="2"/>
      <c r="FG23" s="2"/>
      <c r="FH23" s="2" t="str">
        <f>IF(ISBLANK(Values!F22),"","FALSE")</f>
        <v>FALSE</v>
      </c>
      <c r="FI23" s="2" t="str">
        <f>IF(ISBLANK(Values!F22),"","FALSE")</f>
        <v>FALSE</v>
      </c>
      <c r="FJ23" s="2" t="str">
        <f>IF(ISBLANK(Values!F22),"","FALSE")</f>
        <v>FALSE</v>
      </c>
      <c r="FK23" s="2"/>
      <c r="FL23" s="2"/>
      <c r="FM23" s="2" t="str">
        <f>IF(ISBLANK(Values!F22),"","1")</f>
        <v>1</v>
      </c>
      <c r="FN23" s="2"/>
      <c r="FO23" s="28">
        <f>IF(ISBLANK(Values!F22),"",IF(Values!K22, Values!$B$4, Values!$B$5))</f>
        <v>54.99</v>
      </c>
      <c r="FP23" s="2" t="str">
        <f>IF(ISBLANK(Values!F22),"","Percent")</f>
        <v>Percent</v>
      </c>
      <c r="FQ23" s="2" t="str">
        <f>IF(ISBLANK(Values!F22),"","2")</f>
        <v>2</v>
      </c>
      <c r="FR23" s="2" t="str">
        <f>IF(ISBLANK(Values!F22),"","3")</f>
        <v>3</v>
      </c>
      <c r="FS23" s="2" t="str">
        <f>IF(ISBLANK(Values!F22),"","5")</f>
        <v>5</v>
      </c>
      <c r="FT23" s="2" t="str">
        <f>IF(ISBLANK(Values!F22),"","6")</f>
        <v>6</v>
      </c>
      <c r="FU23" s="2" t="str">
        <f>IF(ISBLANK(Values!F22),"","10")</f>
        <v>10</v>
      </c>
      <c r="FV23" s="2" t="str">
        <f>IF(ISBLANK(Values!F22),"","10")</f>
        <v>10</v>
      </c>
      <c r="FW23" s="2"/>
      <c r="FX23" s="2"/>
      <c r="FY23" s="2"/>
      <c r="FZ23" s="2"/>
      <c r="GA23" s="2"/>
      <c r="GB23" s="2"/>
      <c r="GC23" s="2"/>
      <c r="GD23" s="2"/>
      <c r="GE23" s="2"/>
      <c r="GF23" s="2"/>
      <c r="GG23" s="2"/>
      <c r="GH23" s="2"/>
      <c r="GI23" s="2"/>
      <c r="GJ23" s="2"/>
    </row>
    <row r="24" spans="1:192" s="36" customFormat="1" ht="48" x14ac:dyDescent="0.2">
      <c r="A24" s="2" t="str">
        <f>IF(ISBLANK(Values!F23),"",IF(Values!$B$37="EU","computercomponent","computer"))</f>
        <v>computercomponent</v>
      </c>
      <c r="B24" s="34" t="str">
        <f>IF(ISBLANK(Values!F23),"",Values!G23)</f>
        <v>Lenovo T470s - Regular US</v>
      </c>
      <c r="C24" s="30" t="str">
        <f>IF(ISBLANK(Values!F23),"","TellusRem")</f>
        <v>TellusRem</v>
      </c>
      <c r="D24" s="29">
        <f>IF(ISBLANK(Values!F23),"",Values!F23)</f>
        <v>5714401479208</v>
      </c>
      <c r="E24" s="2" t="str">
        <f>IF(ISBLANK(Values!F23),"","EAN")</f>
        <v>EAN</v>
      </c>
      <c r="F24" s="28" t="str">
        <f>IF(ISBLANK(Values!F23),"",IF(Values!K23, SUBSTITUTE(Values!$B$1, "{language}", Values!I23) &amp; " " &amp;Values!$B$3, SUBSTITUTE(Values!$B$2, "{language}", Values!$I23) &amp; " " &amp;Values!$B$3))</f>
        <v>ersatztastatur US  Nicht Hintergrundbeleuchtung für Lenovo Thinkpad T470s</v>
      </c>
      <c r="G24" s="37" t="s">
        <v>352</v>
      </c>
      <c r="H24" s="2" t="str">
        <f>IF(ISBLANK(Values!F23),"",Values!$B$16)</f>
        <v>laptop-computer-replacement-parts</v>
      </c>
      <c r="I24" s="2" t="str">
        <f>IF(ISBLANK(Values!F23),"","4730574031")</f>
        <v>4730574031</v>
      </c>
      <c r="J24" s="32" t="str">
        <f>IF(ISBLANK(Values!F23),"",Values!G23 )</f>
        <v>Lenovo T470s - Regular US</v>
      </c>
      <c r="K24" s="28">
        <f>IF(ISBLANK(Values!F23),"",IF(Values!K23, Values!$B$4, Values!$B$5))</f>
        <v>54.99</v>
      </c>
      <c r="L24" s="28">
        <f>IF(ISBLANK(Values!F23),"",IF($CO24="DEFAULT", Values!$B$18, ""))</f>
        <v>5</v>
      </c>
      <c r="M24" s="28" t="str">
        <f>IF(ISBLANK(Values!F23),"",Values!$N23)</f>
        <v>https://raw.githubusercontent.com/PatrickVibild/TellusAmazonPictures/master/pictures/Lenovo/T470S/RG/US/1.jpg</v>
      </c>
      <c r="N24" s="28" t="str">
        <f>IF(ISBLANK(Values!$G23),"",Values!O23)</f>
        <v>https://raw.githubusercontent.com/PatrickVibild/TellusAmazonPictures/master/pictures/Lenovo/T470S/RG/US/2.jpg</v>
      </c>
      <c r="O24" s="28" t="str">
        <f>IF(ISBLANK(Values!$G23),"",Values!P23)</f>
        <v>https://raw.githubusercontent.com/PatrickVibild/TellusAmazonPictures/master/pictures/Lenovo/T470S/RG/US/3.jpg</v>
      </c>
      <c r="P24" s="28" t="str">
        <f>IF(ISBLANK(Values!$G23),"",Values!Q23)</f>
        <v>https://raw.githubusercontent.com/PatrickVibild/TellusAmazonPictures/master/pictures/Lenovo/T470S/RG/US/4.jpg</v>
      </c>
      <c r="Q24" s="28" t="str">
        <f>IF(ISBLANK(Values!$G23),"",Values!R23)</f>
        <v>https://raw.githubusercontent.com/PatrickVibild/TellusAmazonPictures/master/pictures/Lenovo/T470S/RG/US/5.jpg</v>
      </c>
      <c r="R24" s="28" t="str">
        <f>IF(ISBLANK(Values!$G23),"",Values!S23)</f>
        <v>https://raw.githubusercontent.com/PatrickVibild/TellusAmazonPictures/master/pictures/Lenovo/T470S/RG/US/6.jpg</v>
      </c>
      <c r="S24" s="28" t="str">
        <f>IF(ISBLANK(Values!$G23),"",Values!T23)</f>
        <v>https://raw.githubusercontent.com/PatrickVibild/TellusAmazonPictures/master/pictures/Lenovo/T470S/RG/US/7.jpg</v>
      </c>
      <c r="T24" s="28" t="str">
        <f>IF(ISBLANK(Values!$G23),"",Values!U23)</f>
        <v>https://raw.githubusercontent.com/PatrickVibild/TellusAmazonPictures/master/pictures/Lenovo/T470S/RG/US/8.jpg</v>
      </c>
      <c r="U24" s="28" t="str">
        <f>IF(ISBLANK(Values!$G23),"",Values!V23)</f>
        <v>https://raw.githubusercontent.com/PatrickVibild/TellusAmazonPictures/master/pictures/Lenovo/T470S/RG/US/9.jpg</v>
      </c>
      <c r="V24" s="2"/>
      <c r="W24" s="30" t="str">
        <f>IF(ISBLANK(Values!F23),"","Child")</f>
        <v>Child</v>
      </c>
      <c r="X24" s="30" t="str">
        <f>IF(ISBLANK(Values!F23),"",Values!$B$13)</f>
        <v>Lenovo T470s parent</v>
      </c>
      <c r="Y24" s="32" t="str">
        <f>IF(ISBLANK(Values!F23),"","Size-Color")</f>
        <v>Size-Color</v>
      </c>
      <c r="Z24" s="30" t="str">
        <f>IF(ISBLANK(Values!F23),"","variation")</f>
        <v>variation</v>
      </c>
      <c r="AA24" s="2" t="str">
        <f>IF(ISBLANK(Values!F23),"",Values!$B$20)</f>
        <v>PartialUpdate</v>
      </c>
      <c r="AB24" s="2" t="str">
        <f>IF(ISBLANK(Values!F23),"",Values!$B$29)</f>
        <v>6 Monate Garantie nach dem Liefertermin. Im Falle einer Fehlfunktion der Tastatur wird ein neues Gerät oder ein Ersatzteil für die Tastatur des Produkts gesendet. Bei Sortierung des Bestands wird eine volle Rückerstattung gewährt.</v>
      </c>
      <c r="AC24" s="2"/>
      <c r="AD24" s="2"/>
      <c r="AE24" s="2"/>
      <c r="AF24" s="2"/>
      <c r="AG24" s="2"/>
      <c r="AH24" s="2"/>
      <c r="AI24" s="35" t="str">
        <f>IF(ISBLANK(Values!F23),"",IF(Values!J23,Values!$B$23,Values!$B$33))</f>
        <v xml:space="preserve">👉 ÜBERARBEITET: GELD SPAREN - Ersatz-Lenovo-Laptop-Tastatur, gleiche Qualität wie OEM-Tastaturen. TellusRem ist seit 2011 der weltweit führende Distributor von Tastaturen. Perfekte Ersatztastatur, einfach auszutauschen und zu installieren. </v>
      </c>
      <c r="AJ24" s="33" t="str">
        <f>IF(ISBLANK(Values!F23),"",Values!$B$24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24" s="2" t="str">
        <f>IF(ISBLANK(Values!F23),"",Values!$B$25)</f>
        <v xml:space="preserve">♻️ ÖFFENTLICHES PRODUKT - Kaufen Sie renoviert, KAUFEN SIE GRÜN! Reduzieren Sie mehr als 80% Kohlendioxid, indem Sie unsere überholten Tastaturen kaufen, im Vergleich zu einer neuen Tastatur! </v>
      </c>
      <c r="AL24" s="2" t="str">
        <f>IF(ISBLANK(Values!F23),"",SUBSTITUTE(SUBSTITUTE(IF(Values!$K23, Values!$B$26, Values!$B$33), "{language}", Values!$I23), "{flag}", INDEX(options!$E$1:$E$20, Values!$W23)))</f>
        <v xml:space="preserve">👉 LAYOUT - 🇺🇸 US  Nicht Hintergrundbeleuchtung </v>
      </c>
      <c r="AM24" s="2" t="str">
        <f>SUBSTITUTE(IF(ISBLANK(Values!F23),"",Values!$B$27),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N24" s="2"/>
      <c r="AO24" s="2"/>
      <c r="AP24" s="2"/>
      <c r="AQ24" s="2"/>
      <c r="AR24" s="2"/>
      <c r="AS24" s="2"/>
      <c r="AT24" s="28" t="str">
        <f>IF(ISBLANK(Values!F23),"",Values!I23)</f>
        <v xml:space="preserve">US </v>
      </c>
      <c r="AU24" s="2"/>
      <c r="AV24" s="2" t="str">
        <f>IF(ISBLANK(Values!F23),"",IF(Values!K23,"Backlit", "Non-Backlit"))</f>
        <v>Non-Backlit</v>
      </c>
      <c r="AW24" s="2"/>
      <c r="AX24" s="2"/>
      <c r="AY24" s="2"/>
      <c r="AZ24" s="2"/>
      <c r="BA24" s="2"/>
      <c r="BB24" s="2"/>
      <c r="BC24" s="2"/>
      <c r="BD24" s="2"/>
      <c r="BE24" s="2" t="str">
        <f>IF(ISBLANK(Values!F23),"","Professional Audience")</f>
        <v>Professional Audience</v>
      </c>
      <c r="BF24" s="2" t="str">
        <f>IF(ISBLANK(Values!F23),"","Consumer Audience")</f>
        <v>Consumer Audience</v>
      </c>
      <c r="BG24" s="2" t="str">
        <f>IF(ISBLANK(Values!F23),"","Adults")</f>
        <v>Adults</v>
      </c>
      <c r="BH24" s="2" t="str">
        <f>IF(ISBLANK(Values!F23),"","People")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IF(ISBLANK(Values!F23),"",Values!$B$11)</f>
        <v>150</v>
      </c>
      <c r="CH24" s="2" t="str">
        <f>IF(ISBLANK(Values!F23),"","GR")</f>
        <v>GR</v>
      </c>
      <c r="CI24" s="2" t="str">
        <f>IF(ISBLANK(Values!F23),"",Values!$B$7)</f>
        <v>41</v>
      </c>
      <c r="CJ24" s="2" t="str">
        <f>IF(ISBLANK(Values!F23),"",Values!$B$8)</f>
        <v>17</v>
      </c>
      <c r="CK24" s="2" t="str">
        <f>IF(ISBLANK(Values!F23),"",Values!$B$9)</f>
        <v>5</v>
      </c>
      <c r="CL24" s="2" t="str">
        <f>IF(ISBLANK(Values!F23),"","CM")</f>
        <v>CM</v>
      </c>
      <c r="CM24" s="2"/>
      <c r="CN24" s="2"/>
      <c r="CO24" s="2" t="str">
        <f>IF(ISBLANK(Values!F23), "", IF(AND(Values!$B$37=options!$G$2, Values!$C23), "AMAZON_NA", IF(AND(Values!$B$37=options!$G$1, Values!$D23), "AMAZON_EU", "DEFAULT")))</f>
        <v>DEFAULT</v>
      </c>
      <c r="CP24" s="2" t="str">
        <f>IF(ISBLANK(Values!F23),"",Values!$B$7)</f>
        <v>41</v>
      </c>
      <c r="CQ24" s="2" t="str">
        <f>IF(ISBLANK(Values!F23),"",Values!$B$8)</f>
        <v>17</v>
      </c>
      <c r="CR24" s="2" t="str">
        <f>IF(ISBLANK(Values!F23),"",Values!$B$9)</f>
        <v>5</v>
      </c>
      <c r="CS24" s="2">
        <f>IF(ISBLANK(Values!F23),"",Values!$B$11)</f>
        <v>150</v>
      </c>
      <c r="CT24" s="2" t="str">
        <f>IF(ISBLANK(Values!F23),"","GR")</f>
        <v>GR</v>
      </c>
      <c r="CU24" s="2" t="str">
        <f>IF(ISBLANK(Values!F23),"","CM")</f>
        <v>CM</v>
      </c>
      <c r="CV24" s="2" t="str">
        <f>IF(ISBLANK(Values!F23),"",IF(Values!$B$36=options!$F$1,"Denmark", IF(Values!$B$36=options!$F$2, "Danemark",IF(Values!$B$36=options!$F$3, "Dänemark",IF(Values!$B$36=options!$F$4, "Danimarca",IF(Values!$B$36=options!$F$5, "Dinamarca",IF(Values!$B$36=options!$F$6, "Denemarken","" ) ) ) ) )))</f>
        <v>Dänemark</v>
      </c>
      <c r="CW24" s="2"/>
      <c r="CX24" s="2"/>
      <c r="CY24" s="2"/>
      <c r="CZ24" s="2" t="str">
        <f>IF(ISBLANK(Values!F23),"","No")</f>
        <v>No</v>
      </c>
      <c r="DA24" s="2" t="str">
        <f>IF(ISBLANK(Values!F23),"","No")</f>
        <v>No</v>
      </c>
      <c r="DB24" s="2"/>
      <c r="DC24" s="2"/>
      <c r="DD24" s="2"/>
      <c r="DE24" s="2"/>
      <c r="DF24" s="2"/>
      <c r="DG24" s="2"/>
      <c r="DH24" s="2"/>
      <c r="DI24" s="2"/>
      <c r="DJ24" s="2"/>
      <c r="DK24" s="2"/>
      <c r="DL24" s="2"/>
      <c r="DM24" s="2"/>
      <c r="DN24" s="2"/>
      <c r="DO24" s="2" t="str">
        <f>IF(ISBLANK(Values!F23),"","Parts")</f>
        <v>Parts</v>
      </c>
      <c r="DP24" s="2" t="str">
        <f>IF(ISBLANK(Values!F23),"",Values!$B$31)</f>
        <v>6 Monate Garantie nach dem Liefertermin. Im Falle einer Fehlfunktion der Tastatur wird ein neues Gerät oder ein Ersatzteil für die Tastatur des Produkts gesendet. Bei Sortierung des Bestands wird eine volle Rückerstattung gewährt.</v>
      </c>
      <c r="DQ24" s="2"/>
      <c r="DR24" s="2"/>
      <c r="DS24" s="2"/>
      <c r="DT24" s="2"/>
      <c r="DU24" s="2"/>
      <c r="DV24" s="2"/>
      <c r="DW24" s="2"/>
      <c r="DX24" s="2"/>
      <c r="DY24" t="str">
        <f>IF(ISBLANK(Values!$F23), "", "not_applicable")</f>
        <v>not_applicable</v>
      </c>
      <c r="DZ24" s="2"/>
      <c r="EA24" s="2"/>
      <c r="EB24" s="2"/>
      <c r="EC24" s="2"/>
      <c r="ED24" s="2"/>
      <c r="EE24" s="2"/>
      <c r="EF24" s="2"/>
      <c r="EG24" s="2"/>
      <c r="EH24" s="2"/>
      <c r="EI24" s="2" t="str">
        <f>IF(ISBLANK(Values!F23),"",Values!$B$31)</f>
        <v>6 Monate Garantie nach dem Liefertermin. Im Falle einer Fehlfunktion der Tastatur wird ein neues Gerät oder ein Ersatzteil für die Tastatur des Produkts gesendet. Bei Sortierung des Bestands wird eine volle Rückerstattung gewährt.</v>
      </c>
      <c r="EJ24" s="2"/>
      <c r="EK24" s="2"/>
      <c r="EL24" s="2"/>
      <c r="EM24" s="2"/>
      <c r="EN24" s="2"/>
      <c r="EO24" s="2"/>
      <c r="EP24" s="2"/>
      <c r="EQ24" s="2"/>
      <c r="ER24" s="2"/>
      <c r="ES24" s="2" t="str">
        <f>IF(ISBLANK(Values!F23),"","Amazon Tellus UPS")</f>
        <v>Amazon Tellus UPS</v>
      </c>
      <c r="ET24" s="2"/>
      <c r="EU24" s="2"/>
      <c r="EV24" s="2" t="str">
        <f>IF(ISBLANK(Values!F23),"","New")</f>
        <v>New</v>
      </c>
      <c r="EW24" s="2"/>
      <c r="EX24" s="2"/>
      <c r="EY24" s="2"/>
      <c r="EZ24" s="2"/>
      <c r="FA24" s="2"/>
      <c r="FB24" s="2"/>
      <c r="FC24" s="2"/>
      <c r="FD24" s="2"/>
      <c r="FE24" s="2">
        <f>IF(ISBLANK(Values!F23),"",IF(CO24&lt;&gt;"DEFAULT", "", 3))</f>
        <v>3</v>
      </c>
      <c r="FF24" s="2"/>
      <c r="FG24" s="2"/>
      <c r="FH24" s="2" t="str">
        <f>IF(ISBLANK(Values!F23),"","FALSE")</f>
        <v>FALSE</v>
      </c>
      <c r="FI24" s="2" t="str">
        <f>IF(ISBLANK(Values!F23),"","FALSE")</f>
        <v>FALSE</v>
      </c>
      <c r="FJ24" s="2" t="str">
        <f>IF(ISBLANK(Values!F23),"","FALSE")</f>
        <v>FALSE</v>
      </c>
      <c r="FK24" s="2"/>
      <c r="FL24" s="2"/>
      <c r="FM24" s="2" t="str">
        <f>IF(ISBLANK(Values!F23),"","1")</f>
        <v>1</v>
      </c>
      <c r="FN24" s="2"/>
      <c r="FO24" s="28">
        <f>IF(ISBLANK(Values!F23),"",IF(Values!K23, Values!$B$4, Values!$B$5))</f>
        <v>54.99</v>
      </c>
      <c r="FP24" s="2" t="str">
        <f>IF(ISBLANK(Values!F23),"","Percent")</f>
        <v>Percent</v>
      </c>
      <c r="FQ24" s="2" t="str">
        <f>IF(ISBLANK(Values!F23),"","2")</f>
        <v>2</v>
      </c>
      <c r="FR24" s="2" t="str">
        <f>IF(ISBLANK(Values!F23),"","3")</f>
        <v>3</v>
      </c>
      <c r="FS24" s="2" t="str">
        <f>IF(ISBLANK(Values!F23),"","5")</f>
        <v>5</v>
      </c>
      <c r="FT24" s="2" t="str">
        <f>IF(ISBLANK(Values!F23),"","6")</f>
        <v>6</v>
      </c>
      <c r="FU24" s="2" t="str">
        <f>IF(ISBLANK(Values!F23),"","10")</f>
        <v>10</v>
      </c>
      <c r="FV24" s="2" t="str">
        <f>IF(ISBLANK(Values!F23),"","10")</f>
        <v>10</v>
      </c>
      <c r="FW24" s="2"/>
      <c r="FX24" s="2"/>
      <c r="FY24" s="2"/>
      <c r="FZ24" s="2"/>
      <c r="GA24" s="2"/>
      <c r="GB24" s="2"/>
      <c r="GC24" s="2"/>
      <c r="GD24" s="2"/>
      <c r="GE24" s="2"/>
      <c r="GF24" s="2"/>
      <c r="GG24" s="2"/>
      <c r="GH24" s="2"/>
      <c r="GI24" s="2"/>
      <c r="GJ24" s="2"/>
    </row>
    <row r="25" spans="1:192" s="36" customFormat="1" ht="48" x14ac:dyDescent="0.2">
      <c r="A25" s="2" t="str">
        <f>IF(ISBLANK(Values!F24),"",IF(Values!$B$37="EU","computercomponent","computer"))</f>
        <v>computercomponent</v>
      </c>
      <c r="B25" s="34" t="str">
        <f>IF(ISBLANK(Values!F24),"",Values!G24)</f>
        <v xml:space="preserve">Lenovo T470s - II DE </v>
      </c>
      <c r="C25" s="30" t="str">
        <f>IF(ISBLANK(Values!F24),"","TellusRem")</f>
        <v>TellusRem</v>
      </c>
      <c r="D25" s="29">
        <f>IF(ISBLANK(Values!F24),"",Values!F24)</f>
        <v>5714401471998</v>
      </c>
      <c r="E25" s="2" t="str">
        <f>IF(ISBLANK(Values!F24),"","EAN")</f>
        <v>EAN</v>
      </c>
      <c r="F25" s="28" t="str">
        <f>IF(ISBLANK(Values!F24),"",IF(Values!K24, SUBSTITUTE(Values!$B$1, "{language}", Values!I24) &amp; " " &amp;Values!$B$3, SUBSTITUTE(Values!$B$2, "{language}", Values!$I24) &amp; " " &amp;Values!$B$3))</f>
        <v>ersatztastatur Deutsche Hintergrundbeleuchtung für Lenovo Thinkpad T470s</v>
      </c>
      <c r="G25" s="38" t="s">
        <v>352</v>
      </c>
      <c r="H25" s="2" t="str">
        <f>IF(ISBLANK(Values!F24),"",Values!$B$16)</f>
        <v>laptop-computer-replacement-parts</v>
      </c>
      <c r="I25" s="2" t="str">
        <f>IF(ISBLANK(Values!F24),"","4730574031")</f>
        <v>4730574031</v>
      </c>
      <c r="J25" s="32" t="str">
        <f>IF(ISBLANK(Values!F24),"",Values!G24 )</f>
        <v xml:space="preserve">Lenovo T470s - II DE </v>
      </c>
      <c r="K25" s="28">
        <f>IF(ISBLANK(Values!F24),"",IF(Values!K24, Values!$B$4, Values!$B$5))</f>
        <v>64.989999999999995</v>
      </c>
      <c r="L25" s="28" t="str">
        <f>IF(ISBLANK(Values!F24),"",IF($CO25="DEFAULT", Values!$B$18, ""))</f>
        <v/>
      </c>
      <c r="M25" s="28" t="str">
        <f>IF(ISBLANK(Values!F24),"",Values!$N24)</f>
        <v>https://raw.githubusercontent.com/PatrickVibild/TellusAmazonPictures/master/pictures/Lenovo/T470S/BL/DE/1.jpg</v>
      </c>
      <c r="N25" s="28" t="str">
        <f>IF(ISBLANK(Values!$G24),"",Values!O24)</f>
        <v>https://raw.githubusercontent.com/PatrickVibild/TellusAmazonPictures/master/pictures/Lenovo/T470S/BL/DE/2.jpg</v>
      </c>
      <c r="O25" s="28" t="str">
        <f>IF(ISBLANK(Values!$G24),"",Values!P24)</f>
        <v>https://raw.githubusercontent.com/PatrickVibild/TellusAmazonPictures/master/pictures/Lenovo/T470S/BL/DE/3.jpg</v>
      </c>
      <c r="P25" s="28" t="str">
        <f>IF(ISBLANK(Values!$G24),"",Values!Q24)</f>
        <v>https://raw.githubusercontent.com/PatrickVibild/TellusAmazonPictures/master/pictures/Lenovo/T470S/BL/DE/4.jpg</v>
      </c>
      <c r="Q25" s="28" t="str">
        <f>IF(ISBLANK(Values!$G24),"",Values!R24)</f>
        <v>https://raw.githubusercontent.com/PatrickVibild/TellusAmazonPictures/master/pictures/Lenovo/T470S/BL/DE/5.jpg</v>
      </c>
      <c r="R25" s="28" t="str">
        <f>IF(ISBLANK(Values!$G24),"",Values!S24)</f>
        <v>https://raw.githubusercontent.com/PatrickVibild/TellusAmazonPictures/master/pictures/Lenovo/T470S/BL/DE/6.jpg</v>
      </c>
      <c r="S25" s="28" t="str">
        <f>IF(ISBLANK(Values!$G24),"",Values!T24)</f>
        <v>https://raw.githubusercontent.com/PatrickVibild/TellusAmazonPictures/master/pictures/Lenovo/T470S/BL/DE/7.jpg</v>
      </c>
      <c r="T25" s="28" t="str">
        <f>IF(ISBLANK(Values!$G24),"",Values!U24)</f>
        <v>https://raw.githubusercontent.com/PatrickVibild/TellusAmazonPictures/master/pictures/Lenovo/T470S/BL/DE/8.jpg</v>
      </c>
      <c r="U25" s="28" t="str">
        <f>IF(ISBLANK(Values!$G24),"",Values!V24)</f>
        <v>https://raw.githubusercontent.com/PatrickVibild/TellusAmazonPictures/master/pictures/Lenovo/T470S/BL/DE/9.jpg</v>
      </c>
      <c r="V25" s="2"/>
      <c r="W25" s="30" t="str">
        <f>IF(ISBLANK(Values!F24),"","Child")</f>
        <v>Child</v>
      </c>
      <c r="X25" s="30" t="str">
        <f>IF(ISBLANK(Values!F24),"",Values!$B$13)</f>
        <v>Lenovo T470s parent</v>
      </c>
      <c r="Y25" s="32" t="str">
        <f>IF(ISBLANK(Values!F24),"","Size-Color")</f>
        <v>Size-Color</v>
      </c>
      <c r="Z25" s="30" t="str">
        <f>IF(ISBLANK(Values!F24),"","variation")</f>
        <v>variation</v>
      </c>
      <c r="AA25" s="2" t="str">
        <f>IF(ISBLANK(Values!F24),"",Values!$B$20)</f>
        <v>PartialUpdate</v>
      </c>
      <c r="AB25" s="2" t="str">
        <f>IF(ISBLANK(Values!F24),"",Values!$B$29)</f>
        <v>6 Monate Garantie nach dem Liefertermin. Im Falle einer Fehlfunktion der Tastatur wird ein neues Gerät oder ein Ersatzteil für die Tastatur des Produkts gesendet. Bei Sortierung des Bestands wird eine volle Rückerstattung gewährt.</v>
      </c>
      <c r="AC25" s="2"/>
      <c r="AD25" s="2"/>
      <c r="AE25" s="2"/>
      <c r="AF25" s="2"/>
      <c r="AG25" s="2"/>
      <c r="AH25" s="2"/>
      <c r="AI25" s="35" t="str">
        <f>IF(ISBLANK(Values!F24),"",IF(Values!J24,Values!$B$23,Values!$B$33))</f>
        <v xml:space="preserve">👉 ÜBERARBEITET: GELD SPAREN - Ersatz-Lenovo-Laptop-Tastatur, gleiche Qualität wie OEM-Tastaturen. TellusRem ist seit 2011 der weltweit führende Distributor von Tastaturen. Perfekte Ersatztastatur, einfach auszutauschen und zu installieren. </v>
      </c>
      <c r="AJ25" s="33" t="str">
        <f>IF(ISBLANK(Values!F24),"",Values!$B$24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25" s="2" t="str">
        <f>IF(ISBLANK(Values!F24),"",Values!$B$25)</f>
        <v xml:space="preserve">♻️ ÖFFENTLICHES PRODUKT - Kaufen Sie renoviert, KAUFEN SIE GRÜN! Reduzieren Sie mehr als 80% Kohlendioxid, indem Sie unsere überholten Tastaturen kaufen, im Vergleich zu einer neuen Tastatur! </v>
      </c>
      <c r="AL25" s="2" t="str">
        <f>IF(ISBLANK(Values!F24),"",SUBSTITUTE(SUBSTITUTE(IF(Values!$K24, Values!$B$26, Values!$B$33), "{language}", Values!$I24), "{flag}", INDEX(options!$E$1:$E$20, Values!$W24)))</f>
        <v xml:space="preserve">👉 LAYOUT - 🇩🇪 Deutsche mit Hintergrundbeleuchtung </v>
      </c>
      <c r="AM25" s="2" t="str">
        <f>SUBSTITUTE(IF(ISBLANK(Values!F24),"",Values!$B$27),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N25" s="2"/>
      <c r="AO25" s="2"/>
      <c r="AP25" s="2"/>
      <c r="AQ25" s="2"/>
      <c r="AR25" s="2"/>
      <c r="AS25" s="2"/>
      <c r="AT25" s="28" t="str">
        <f>IF(ISBLANK(Values!F24),"",Values!I24)</f>
        <v>Deutsche</v>
      </c>
      <c r="AU25" s="2"/>
      <c r="AV25" s="2" t="str">
        <f>IF(ISBLANK(Values!F24),"",IF(Values!K24,"Backlit", "Non-Backlit"))</f>
        <v>Backlit</v>
      </c>
      <c r="AW25" s="2"/>
      <c r="AX25" s="2"/>
      <c r="AY25" s="2"/>
      <c r="AZ25" s="2"/>
      <c r="BA25" s="2"/>
      <c r="BB25" s="2"/>
      <c r="BC25" s="2"/>
      <c r="BD25" s="2"/>
      <c r="BE25" s="2" t="str">
        <f>IF(ISBLANK(Values!F24),"","Professional Audience")</f>
        <v>Professional Audience</v>
      </c>
      <c r="BF25" s="2" t="str">
        <f>IF(ISBLANK(Values!F24),"","Consumer Audience")</f>
        <v>Consumer Audience</v>
      </c>
      <c r="BG25" s="2" t="str">
        <f>IF(ISBLANK(Values!F24),"","Adults")</f>
        <v>Adults</v>
      </c>
      <c r="BH25" s="2" t="str">
        <f>IF(ISBLANK(Values!F24),"","People")</f>
        <v>People</v>
      </c>
      <c r="BI25" s="2"/>
      <c r="BJ25" s="2"/>
      <c r="BK25" s="2"/>
      <c r="BL25" s="2"/>
      <c r="BM25" s="2"/>
      <c r="BN25" s="2"/>
      <c r="BO25" s="2"/>
      <c r="BP25" s="2"/>
      <c r="BQ25" s="2"/>
      <c r="BR25" s="2"/>
      <c r="BS25" s="2"/>
      <c r="BT25" s="2"/>
      <c r="BU25" s="2"/>
      <c r="BV25" s="2"/>
      <c r="BW25" s="2"/>
      <c r="BX25" s="2"/>
      <c r="BY25" s="2"/>
      <c r="BZ25" s="2"/>
      <c r="CA25" s="2"/>
      <c r="CB25" s="2"/>
      <c r="CC25" s="2"/>
      <c r="CD25" s="2"/>
      <c r="CE25" s="2"/>
      <c r="CF25" s="2"/>
      <c r="CG25" s="2">
        <f>IF(ISBLANK(Values!F24),"",Values!$B$11)</f>
        <v>150</v>
      </c>
      <c r="CH25" s="2" t="str">
        <f>IF(ISBLANK(Values!F24),"","GR")</f>
        <v>GR</v>
      </c>
      <c r="CI25" s="2" t="str">
        <f>IF(ISBLANK(Values!F24),"",Values!$B$7)</f>
        <v>41</v>
      </c>
      <c r="CJ25" s="2" t="str">
        <f>IF(ISBLANK(Values!F24),"",Values!$B$8)</f>
        <v>17</v>
      </c>
      <c r="CK25" s="2" t="str">
        <f>IF(ISBLANK(Values!F24),"",Values!$B$9)</f>
        <v>5</v>
      </c>
      <c r="CL25" s="2" t="str">
        <f>IF(ISBLANK(Values!F24),"","CM")</f>
        <v>CM</v>
      </c>
      <c r="CM25" s="2"/>
      <c r="CN25" s="2"/>
      <c r="CO25" s="2" t="str">
        <f>IF(ISBLANK(Values!F24), "", IF(AND(Values!$B$37=options!$G$2, Values!$C24), "AMAZON_NA", IF(AND(Values!$B$37=options!$G$1, Values!$D24), "AMAZON_EU", "DEFAULT")))</f>
        <v>AMAZON_EU</v>
      </c>
      <c r="CP25" s="2" t="str">
        <f>IF(ISBLANK(Values!F24),"",Values!$B$7)</f>
        <v>41</v>
      </c>
      <c r="CQ25" s="2" t="str">
        <f>IF(ISBLANK(Values!F24),"",Values!$B$8)</f>
        <v>17</v>
      </c>
      <c r="CR25" s="2" t="str">
        <f>IF(ISBLANK(Values!F24),"",Values!$B$9)</f>
        <v>5</v>
      </c>
      <c r="CS25" s="2">
        <f>IF(ISBLANK(Values!F24),"",Values!$B$11)</f>
        <v>150</v>
      </c>
      <c r="CT25" s="2" t="str">
        <f>IF(ISBLANK(Values!F24),"","GR")</f>
        <v>GR</v>
      </c>
      <c r="CU25" s="2" t="str">
        <f>IF(ISBLANK(Values!F24),"","CM")</f>
        <v>CM</v>
      </c>
      <c r="CV25" s="2" t="str">
        <f>IF(ISBLANK(Values!F24),"",IF(Values!$B$36=options!$F$1,"Denmark", IF(Values!$B$36=options!$F$2, "Danemark",IF(Values!$B$36=options!$F$3, "Dänemark",IF(Values!$B$36=options!$F$4, "Danimarca",IF(Values!$B$36=options!$F$5, "Dinamarca",IF(Values!$B$36=options!$F$6, "Denemarken","" ) ) ) ) )))</f>
        <v>Dänemark</v>
      </c>
      <c r="CW25" s="2"/>
      <c r="CX25" s="2"/>
      <c r="CY25" s="2"/>
      <c r="CZ25" s="2" t="str">
        <f>IF(ISBLANK(Values!F24),"","No")</f>
        <v>No</v>
      </c>
      <c r="DA25" s="2" t="str">
        <f>IF(ISBLANK(Values!F24),"","No")</f>
        <v>No</v>
      </c>
      <c r="DB25" s="2"/>
      <c r="DC25" s="2"/>
      <c r="DD25" s="2"/>
      <c r="DE25" s="2"/>
      <c r="DF25" s="2"/>
      <c r="DG25" s="2"/>
      <c r="DH25" s="2"/>
      <c r="DI25" s="2"/>
      <c r="DJ25" s="2"/>
      <c r="DK25" s="2"/>
      <c r="DL25" s="2"/>
      <c r="DM25" s="2"/>
      <c r="DN25" s="2"/>
      <c r="DO25" s="2" t="str">
        <f>IF(ISBLANK(Values!F24),"","Parts")</f>
        <v>Parts</v>
      </c>
      <c r="DP25" s="2" t="str">
        <f>IF(ISBLANK(Values!F24),"",Values!$B$31)</f>
        <v>6 Monate Garantie nach dem Liefertermin. Im Falle einer Fehlfunktion der Tastatur wird ein neues Gerät oder ein Ersatzteil für die Tastatur des Produkts gesendet. Bei Sortierung des Bestands wird eine volle Rückerstattung gewährt.</v>
      </c>
      <c r="DQ25" s="2"/>
      <c r="DR25" s="2"/>
      <c r="DS25" s="2"/>
      <c r="DT25" s="2"/>
      <c r="DU25" s="2"/>
      <c r="DV25" s="2"/>
      <c r="DW25" s="2"/>
      <c r="DX25" s="2"/>
      <c r="DY25" t="str">
        <f>IF(ISBLANK(Values!$F24), "", "not_applicable")</f>
        <v>not_applicable</v>
      </c>
      <c r="DZ25" s="2"/>
      <c r="EA25" s="2"/>
      <c r="EB25" s="2"/>
      <c r="EC25" s="2"/>
      <c r="ED25" s="2"/>
      <c r="EE25" s="2"/>
      <c r="EF25" s="2"/>
      <c r="EG25" s="2"/>
      <c r="EH25" s="2"/>
      <c r="EI25" s="2" t="str">
        <f>IF(ISBLANK(Values!F24),"",Values!$B$31)</f>
        <v>6 Monate Garantie nach dem Liefertermin. Im Falle einer Fehlfunktion der Tastatur wird ein neues Gerät oder ein Ersatzteil für die Tastatur des Produkts gesendet. Bei Sortierung des Bestands wird eine volle Rückerstattung gewährt.</v>
      </c>
      <c r="EJ25" s="2"/>
      <c r="EK25" s="2"/>
      <c r="EL25" s="2"/>
      <c r="EM25" s="2"/>
      <c r="EN25" s="2"/>
      <c r="EO25" s="2"/>
      <c r="EP25" s="2"/>
      <c r="EQ25" s="2"/>
      <c r="ER25" s="2"/>
      <c r="ES25" s="2" t="str">
        <f>IF(ISBLANK(Values!F24),"","Amazon Tellus UPS")</f>
        <v>Amazon Tellus UPS</v>
      </c>
      <c r="ET25" s="2"/>
      <c r="EU25" s="2"/>
      <c r="EV25" s="2" t="str">
        <f>IF(ISBLANK(Values!F24),"","New")</f>
        <v>New</v>
      </c>
      <c r="EW25" s="2"/>
      <c r="EX25" s="2"/>
      <c r="EY25" s="2"/>
      <c r="EZ25" s="2"/>
      <c r="FA25" s="2"/>
      <c r="FB25" s="2"/>
      <c r="FC25" s="2"/>
      <c r="FD25" s="2"/>
      <c r="FE25" s="2" t="str">
        <f>IF(ISBLANK(Values!F24),"",IF(CO25&lt;&gt;"DEFAULT", "", 3))</f>
        <v/>
      </c>
      <c r="FF25" s="2"/>
      <c r="FG25" s="2"/>
      <c r="FH25" s="2" t="str">
        <f>IF(ISBLANK(Values!F24),"","FALSE")</f>
        <v>FALSE</v>
      </c>
      <c r="FI25" s="2" t="str">
        <f>IF(ISBLANK(Values!F24),"","FALSE")</f>
        <v>FALSE</v>
      </c>
      <c r="FJ25" s="2" t="str">
        <f>IF(ISBLANK(Values!F24),"","FALSE")</f>
        <v>FALSE</v>
      </c>
      <c r="FK25" s="2"/>
      <c r="FL25" s="2"/>
      <c r="FM25" s="2" t="str">
        <f>IF(ISBLANK(Values!F24),"","1")</f>
        <v>1</v>
      </c>
      <c r="FN25" s="2"/>
      <c r="FO25" s="28">
        <f>IF(ISBLANK(Values!F24),"",IF(Values!K24, Values!$B$4, Values!$B$5))</f>
        <v>64.989999999999995</v>
      </c>
      <c r="FP25" s="2" t="str">
        <f>IF(ISBLANK(Values!F24),"","Percent")</f>
        <v>Percent</v>
      </c>
      <c r="FQ25" s="2" t="str">
        <f>IF(ISBLANK(Values!F24),"","2")</f>
        <v>2</v>
      </c>
      <c r="FR25" s="2" t="str">
        <f>IF(ISBLANK(Values!F24),"","3")</f>
        <v>3</v>
      </c>
      <c r="FS25" s="2" t="str">
        <f>IF(ISBLANK(Values!F24),"","5")</f>
        <v>5</v>
      </c>
      <c r="FT25" s="2" t="str">
        <f>IF(ISBLANK(Values!F24),"","6")</f>
        <v>6</v>
      </c>
      <c r="FU25" s="2" t="str">
        <f>IF(ISBLANK(Values!F24),"","10")</f>
        <v>10</v>
      </c>
      <c r="FV25" s="2" t="str">
        <f>IF(ISBLANK(Values!F24),"","10")</f>
        <v>10</v>
      </c>
      <c r="FW25" s="2"/>
      <c r="FX25" s="2"/>
      <c r="FY25" s="2"/>
      <c r="FZ25" s="2"/>
      <c r="GA25" s="2"/>
      <c r="GB25" s="2"/>
      <c r="GC25" s="2"/>
      <c r="GD25" s="2"/>
      <c r="GE25" s="2"/>
      <c r="GF25" s="2"/>
      <c r="GG25" s="2"/>
      <c r="GH25" s="2"/>
      <c r="GI25" s="2"/>
      <c r="GJ25" s="2"/>
    </row>
    <row r="26" spans="1:192" s="36" customFormat="1" ht="48" x14ac:dyDescent="0.2">
      <c r="A26" s="2" t="str">
        <f>IF(ISBLANK(Values!F25),"",IF(Values!$B$37="EU","computercomponent","computer"))</f>
        <v>computercomponent</v>
      </c>
      <c r="B26" s="34" t="str">
        <f>IF(ISBLANK(Values!F25),"",Values!G25)</f>
        <v>Lenovo T470s - FR FBA</v>
      </c>
      <c r="C26" s="30" t="str">
        <f>IF(ISBLANK(Values!F25),"","TellusRem")</f>
        <v>TellusRem</v>
      </c>
      <c r="D26" s="29">
        <f>IF(ISBLANK(Values!F25),"",Values!F25)</f>
        <v>5714401471028</v>
      </c>
      <c r="E26" s="2" t="str">
        <f>IF(ISBLANK(Values!F25),"","EAN")</f>
        <v>EAN</v>
      </c>
      <c r="F26" s="28" t="str">
        <f>IF(ISBLANK(Values!F25),"",IF(Values!K25, SUBSTITUTE(Values!$B$1, "{language}", Values!I25) &amp; " " &amp;Values!$B$3, SUBSTITUTE(Values!$B$2, "{language}", Values!$I25) &amp; " " &amp;Values!$B$3))</f>
        <v>ersatztastatur Französisch Hintergrundbeleuchtung für Lenovo Thinkpad T470s</v>
      </c>
      <c r="G26" s="30" t="str">
        <f>IF(ISBLANK(Values!F25),"","TellusRem")</f>
        <v>TellusRem</v>
      </c>
      <c r="H26" s="2" t="str">
        <f>IF(ISBLANK(Values!F25),"",Values!$B$16)</f>
        <v>laptop-computer-replacement-parts</v>
      </c>
      <c r="I26" s="2" t="str">
        <f>IF(ISBLANK(Values!F25),"","4730574031")</f>
        <v>4730574031</v>
      </c>
      <c r="J26" s="32" t="str">
        <f>IF(ISBLANK(Values!F25),"",Values!G25 )</f>
        <v>Lenovo T470s - FR FBA</v>
      </c>
      <c r="K26" s="28">
        <f>IF(ISBLANK(Values!F25),"",IF(Values!K25, Values!$B$4, Values!$B$5))</f>
        <v>64.989999999999995</v>
      </c>
      <c r="L26" s="28" t="str">
        <f>IF(ISBLANK(Values!F25),"",IF($CO26="DEFAULT", Values!$B$18, ""))</f>
        <v/>
      </c>
      <c r="M26" s="28" t="str">
        <f>IF(ISBLANK(Values!F25),"",Values!$N25)</f>
        <v>https://raw.githubusercontent.com/PatrickVibild/TellusAmazonPictures/master/pictures/Lenovo/T470S/BL/FR/1.jpg</v>
      </c>
      <c r="N26" s="28" t="str">
        <f>IF(ISBLANK(Values!$G25),"",Values!O25)</f>
        <v>https://raw.githubusercontent.com/PatrickVibild/TellusAmazonPictures/master/pictures/Lenovo/T470S/BL/FR/2.jpg</v>
      </c>
      <c r="O26" s="28" t="str">
        <f>IF(ISBLANK(Values!$G25),"",Values!P25)</f>
        <v>https://raw.githubusercontent.com/PatrickVibild/TellusAmazonPictures/master/pictures/Lenovo/T470S/BL/FR/3.jpg</v>
      </c>
      <c r="P26" s="28" t="str">
        <f>IF(ISBLANK(Values!$G25),"",Values!Q25)</f>
        <v>https://raw.githubusercontent.com/PatrickVibild/TellusAmazonPictures/master/pictures/Lenovo/T470S/BL/FR/4.jpg</v>
      </c>
      <c r="Q26" s="28" t="str">
        <f>IF(ISBLANK(Values!$G25),"",Values!R25)</f>
        <v>https://raw.githubusercontent.com/PatrickVibild/TellusAmazonPictures/master/pictures/Lenovo/T470S/BL/FR/5.jpg</v>
      </c>
      <c r="R26" s="28" t="str">
        <f>IF(ISBLANK(Values!$G25),"",Values!S25)</f>
        <v>https://raw.githubusercontent.com/PatrickVibild/TellusAmazonPictures/master/pictures/Lenovo/T470S/BL/FR/6.jpg</v>
      </c>
      <c r="S26" s="28" t="str">
        <f>IF(ISBLANK(Values!$G25),"",Values!T25)</f>
        <v>https://raw.githubusercontent.com/PatrickVibild/TellusAmazonPictures/master/pictures/Lenovo/T470S/BL/FR/7.jpg</v>
      </c>
      <c r="T26" s="28" t="str">
        <f>IF(ISBLANK(Values!$G25),"",Values!U25)</f>
        <v>https://raw.githubusercontent.com/PatrickVibild/TellusAmazonPictures/master/pictures/Lenovo/T470S/BL/FR/8.jpg</v>
      </c>
      <c r="U26" s="28" t="str">
        <f>IF(ISBLANK(Values!$G25),"",Values!V25)</f>
        <v>https://raw.githubusercontent.com/PatrickVibild/TellusAmazonPictures/master/pictures/Lenovo/T470S/BL/FR/9.jpg</v>
      </c>
      <c r="V26" s="2"/>
      <c r="W26" s="30" t="str">
        <f>IF(ISBLANK(Values!F25),"","Child")</f>
        <v>Child</v>
      </c>
      <c r="X26" s="30" t="str">
        <f>IF(ISBLANK(Values!F25),"",Values!$B$13)</f>
        <v>Lenovo T470s parent</v>
      </c>
      <c r="Y26" s="32" t="str">
        <f>IF(ISBLANK(Values!F25),"","Size-Color")</f>
        <v>Size-Color</v>
      </c>
      <c r="Z26" s="30" t="str">
        <f>IF(ISBLANK(Values!F25),"","variation")</f>
        <v>variation</v>
      </c>
      <c r="AA26" s="2" t="str">
        <f>IF(ISBLANK(Values!F25),"",Values!$B$20)</f>
        <v>PartialUpdate</v>
      </c>
      <c r="AB26" s="2" t="str">
        <f>IF(ISBLANK(Values!F25),"",Values!$B$29)</f>
        <v>6 Monate Garantie nach dem Liefertermin. Im Falle einer Fehlfunktion der Tastatur wird ein neues Gerät oder ein Ersatzteil für die Tastatur des Produkts gesendet. Bei Sortierung des Bestands wird eine volle Rückerstattung gewährt.</v>
      </c>
      <c r="AC26" s="2"/>
      <c r="AD26" s="2"/>
      <c r="AE26" s="2"/>
      <c r="AF26" s="2"/>
      <c r="AG26" s="2"/>
      <c r="AH26" s="2"/>
      <c r="AI26" s="35" t="str">
        <f>IF(ISBLANK(Values!F25),"",IF(Values!J25,Values!$B$23,Values!$B$33))</f>
        <v xml:space="preserve">👉 ÜBERARBEITET: GELD SPAREN - Ersatz-Lenovo-Laptop-Tastatur, gleiche Qualität wie OEM-Tastaturen. TellusRem ist seit 2011 der weltweit führende Distributor von Tastaturen. Perfekte Ersatztastatur, einfach auszutauschen und zu installieren. </v>
      </c>
      <c r="AJ26" s="33" t="str">
        <f>IF(ISBLANK(Values!F25),"",Values!$B$24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26" s="2" t="str">
        <f>IF(ISBLANK(Values!F25),"",Values!$B$25)</f>
        <v xml:space="preserve">♻️ ÖFFENTLICHES PRODUKT - Kaufen Sie renoviert, KAUFEN SIE GRÜN! Reduzieren Sie mehr als 80% Kohlendioxid, indem Sie unsere überholten Tastaturen kaufen, im Vergleich zu einer neuen Tastatur! </v>
      </c>
      <c r="AL26" s="2" t="str">
        <f>IF(ISBLANK(Values!F25),"",SUBSTITUTE(SUBSTITUTE(IF(Values!$K25, Values!$B$26, Values!$B$33), "{language}", Values!$I25), "{flag}", INDEX(options!$E$1:$E$20, Values!$W25)))</f>
        <v xml:space="preserve">👉 LAYOUT - 🇫🇷 Französisch mit Hintergrundbeleuchtung </v>
      </c>
      <c r="AM26" s="2" t="str">
        <f>SUBSTITUTE(IF(ISBLANK(Values!F25),"",Values!$B$27),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N26" s="2"/>
      <c r="AO26" s="2"/>
      <c r="AP26" s="2"/>
      <c r="AQ26" s="2"/>
      <c r="AR26" s="2"/>
      <c r="AS26" s="2"/>
      <c r="AT26" s="28" t="str">
        <f>IF(ISBLANK(Values!F25),"",Values!I25)</f>
        <v>Französisch</v>
      </c>
      <c r="AU26" s="2"/>
      <c r="AV26" s="2" t="str">
        <f>IF(ISBLANK(Values!F25),"",IF(Values!K25,"Backlit", "Non-Backlit"))</f>
        <v>Backlit</v>
      </c>
      <c r="AW26" s="2"/>
      <c r="AX26" s="2"/>
      <c r="AY26" s="2"/>
      <c r="AZ26" s="2"/>
      <c r="BA26" s="2"/>
      <c r="BB26" s="2"/>
      <c r="BC26" s="2"/>
      <c r="BD26" s="2"/>
      <c r="BE26" s="2" t="str">
        <f>IF(ISBLANK(Values!F25),"","Professional Audience")</f>
        <v>Professional Audience</v>
      </c>
      <c r="BF26" s="2" t="str">
        <f>IF(ISBLANK(Values!F25),"","Consumer Audience")</f>
        <v>Consumer Audience</v>
      </c>
      <c r="BG26" s="2" t="str">
        <f>IF(ISBLANK(Values!F25),"","Adults")</f>
        <v>Adults</v>
      </c>
      <c r="BH26" s="2" t="str">
        <f>IF(ISBLANK(Values!F25),"","People")</f>
        <v>People</v>
      </c>
      <c r="BI26" s="2"/>
      <c r="BJ26" s="2"/>
      <c r="BK26" s="2"/>
      <c r="BL26" s="2"/>
      <c r="BM26" s="2"/>
      <c r="BN26" s="2"/>
      <c r="BO26" s="2"/>
      <c r="BP26" s="2"/>
      <c r="BQ26" s="2"/>
      <c r="BR26" s="2"/>
      <c r="BS26" s="2"/>
      <c r="BT26" s="2"/>
      <c r="BU26" s="2"/>
      <c r="BV26" s="2"/>
      <c r="BW26" s="2"/>
      <c r="BX26" s="2"/>
      <c r="BY26" s="2"/>
      <c r="BZ26" s="2"/>
      <c r="CA26" s="2"/>
      <c r="CB26" s="2"/>
      <c r="CC26" s="2"/>
      <c r="CD26" s="2"/>
      <c r="CE26" s="2"/>
      <c r="CF26" s="2"/>
      <c r="CG26" s="2">
        <f>IF(ISBLANK(Values!F25),"",Values!$B$11)</f>
        <v>150</v>
      </c>
      <c r="CH26" s="2" t="str">
        <f>IF(ISBLANK(Values!F25),"","GR")</f>
        <v>GR</v>
      </c>
      <c r="CI26" s="2" t="str">
        <f>IF(ISBLANK(Values!F25),"",Values!$B$7)</f>
        <v>41</v>
      </c>
      <c r="CJ26" s="2" t="str">
        <f>IF(ISBLANK(Values!F25),"",Values!$B$8)</f>
        <v>17</v>
      </c>
      <c r="CK26" s="2" t="str">
        <f>IF(ISBLANK(Values!F25),"",Values!$B$9)</f>
        <v>5</v>
      </c>
      <c r="CL26" s="2" t="str">
        <f>IF(ISBLANK(Values!F25),"","CM")</f>
        <v>CM</v>
      </c>
      <c r="CM26" s="2"/>
      <c r="CN26" s="2"/>
      <c r="CO26" s="2" t="str">
        <f>IF(ISBLANK(Values!F25), "", IF(AND(Values!$B$37=options!$G$2, Values!$C25), "AMAZON_NA", IF(AND(Values!$B$37=options!$G$1, Values!$D25), "AMAZON_EU", "DEFAULT")))</f>
        <v>AMAZON_EU</v>
      </c>
      <c r="CP26" s="2" t="str">
        <f>IF(ISBLANK(Values!F25),"",Values!$B$7)</f>
        <v>41</v>
      </c>
      <c r="CQ26" s="2" t="str">
        <f>IF(ISBLANK(Values!F25),"",Values!$B$8)</f>
        <v>17</v>
      </c>
      <c r="CR26" s="2" t="str">
        <f>IF(ISBLANK(Values!F25),"",Values!$B$9)</f>
        <v>5</v>
      </c>
      <c r="CS26" s="2">
        <f>IF(ISBLANK(Values!F25),"",Values!$B$11)</f>
        <v>150</v>
      </c>
      <c r="CT26" s="2" t="str">
        <f>IF(ISBLANK(Values!F25),"","GR")</f>
        <v>GR</v>
      </c>
      <c r="CU26" s="2" t="str">
        <f>IF(ISBLANK(Values!F25),"","CM")</f>
        <v>CM</v>
      </c>
      <c r="CV26" s="2" t="str">
        <f>IF(ISBLANK(Values!F25),"",IF(Values!$B$36=options!$F$1,"Denmark", IF(Values!$B$36=options!$F$2, "Danemark",IF(Values!$B$36=options!$F$3, "Dänemark",IF(Values!$B$36=options!$F$4, "Danimarca",IF(Values!$B$36=options!$F$5, "Dinamarca",IF(Values!$B$36=options!$F$6, "Denemarken","" ) ) ) ) )))</f>
        <v>Dänemark</v>
      </c>
      <c r="CW26" s="2"/>
      <c r="CX26" s="2"/>
      <c r="CY26" s="2"/>
      <c r="CZ26" s="2" t="str">
        <f>IF(ISBLANK(Values!F25),"","No")</f>
        <v>No</v>
      </c>
      <c r="DA26" s="2" t="str">
        <f>IF(ISBLANK(Values!F25),"","No")</f>
        <v>No</v>
      </c>
      <c r="DB26" s="2"/>
      <c r="DC26" s="2"/>
      <c r="DD26" s="2"/>
      <c r="DE26" s="2"/>
      <c r="DF26" s="2"/>
      <c r="DG26" s="2"/>
      <c r="DH26" s="2"/>
      <c r="DI26" s="2"/>
      <c r="DJ26" s="2"/>
      <c r="DK26" s="2"/>
      <c r="DL26" s="2"/>
      <c r="DM26" s="2"/>
      <c r="DN26" s="2"/>
      <c r="DO26" s="2" t="str">
        <f>IF(ISBLANK(Values!F25),"","Parts")</f>
        <v>Parts</v>
      </c>
      <c r="DP26" s="2" t="str">
        <f>IF(ISBLANK(Values!F25),"",Values!$B$31)</f>
        <v>6 Monate Garantie nach dem Liefertermin. Im Falle einer Fehlfunktion der Tastatur wird ein neues Gerät oder ein Ersatzteil für die Tastatur des Produkts gesendet. Bei Sortierung des Bestands wird eine volle Rückerstattung gewährt.</v>
      </c>
      <c r="DQ26" s="2"/>
      <c r="DR26" s="2"/>
      <c r="DS26" s="2"/>
      <c r="DT26" s="2"/>
      <c r="DU26" s="2"/>
      <c r="DV26" s="2"/>
      <c r="DW26" s="2"/>
      <c r="DX26" s="2"/>
      <c r="DY26" t="str">
        <f>IF(ISBLANK(Values!$F25), "", "not_applicable")</f>
        <v>not_applicable</v>
      </c>
      <c r="DZ26" s="2"/>
      <c r="EA26" s="2"/>
      <c r="EB26" s="2"/>
      <c r="EC26" s="2"/>
      <c r="ED26" s="2"/>
      <c r="EE26" s="2"/>
      <c r="EF26" s="2"/>
      <c r="EG26" s="2"/>
      <c r="EH26" s="2"/>
      <c r="EI26" s="2" t="str">
        <f>IF(ISBLANK(Values!F25),"",Values!$B$31)</f>
        <v>6 Monate Garantie nach dem Liefertermin. Im Falle einer Fehlfunktion der Tastatur wird ein neues Gerät oder ein Ersatzteil für die Tastatur des Produkts gesendet. Bei Sortierung des Bestands wird eine volle Rückerstattung gewährt.</v>
      </c>
      <c r="EJ26" s="2"/>
      <c r="EK26" s="2"/>
      <c r="EL26" s="2"/>
      <c r="EM26" s="2"/>
      <c r="EN26" s="2"/>
      <c r="EO26" s="2"/>
      <c r="EP26" s="2"/>
      <c r="EQ26" s="2"/>
      <c r="ER26" s="2"/>
      <c r="ES26" s="2" t="str">
        <f>IF(ISBLANK(Values!F25),"","Amazon Tellus UPS")</f>
        <v>Amazon Tellus UPS</v>
      </c>
      <c r="ET26" s="2"/>
      <c r="EU26" s="2"/>
      <c r="EV26" s="2" t="str">
        <f>IF(ISBLANK(Values!F25),"","New")</f>
        <v>New</v>
      </c>
      <c r="EW26" s="2"/>
      <c r="EX26" s="2"/>
      <c r="EY26" s="2"/>
      <c r="EZ26" s="2"/>
      <c r="FA26" s="2"/>
      <c r="FB26" s="2"/>
      <c r="FC26" s="2"/>
      <c r="FD26" s="2"/>
      <c r="FE26" s="2" t="str">
        <f>IF(ISBLANK(Values!F25),"",IF(CO26&lt;&gt;"DEFAULT", "", 3))</f>
        <v/>
      </c>
      <c r="FF26" s="2"/>
      <c r="FG26" s="2"/>
      <c r="FH26" s="2" t="str">
        <f>IF(ISBLANK(Values!F25),"","FALSE")</f>
        <v>FALSE</v>
      </c>
      <c r="FI26" s="2" t="str">
        <f>IF(ISBLANK(Values!F25),"","FALSE")</f>
        <v>FALSE</v>
      </c>
      <c r="FJ26" s="2" t="str">
        <f>IF(ISBLANK(Values!F25),"","FALSE")</f>
        <v>FALSE</v>
      </c>
      <c r="FK26" s="2"/>
      <c r="FL26" s="2"/>
      <c r="FM26" s="2" t="str">
        <f>IF(ISBLANK(Values!F25),"","1")</f>
        <v>1</v>
      </c>
      <c r="FN26" s="2"/>
      <c r="FO26" s="28">
        <f>IF(ISBLANK(Values!F25),"",IF(Values!K25, Values!$B$4, Values!$B$5))</f>
        <v>64.989999999999995</v>
      </c>
      <c r="FP26" s="2" t="str">
        <f>IF(ISBLANK(Values!F25),"","Percent")</f>
        <v>Percent</v>
      </c>
      <c r="FQ26" s="2" t="str">
        <f>IF(ISBLANK(Values!F25),"","2")</f>
        <v>2</v>
      </c>
      <c r="FR26" s="2" t="str">
        <f>IF(ISBLANK(Values!F25),"","3")</f>
        <v>3</v>
      </c>
      <c r="FS26" s="2" t="str">
        <f>IF(ISBLANK(Values!F25),"","5")</f>
        <v>5</v>
      </c>
      <c r="FT26" s="2" t="str">
        <f>IF(ISBLANK(Values!F25),"","6")</f>
        <v>6</v>
      </c>
      <c r="FU26" s="2" t="str">
        <f>IF(ISBLANK(Values!F25),"","10")</f>
        <v>10</v>
      </c>
      <c r="FV26" s="2" t="str">
        <f>IF(ISBLANK(Values!F25),"","10")</f>
        <v>10</v>
      </c>
      <c r="FW26" s="2"/>
      <c r="FX26" s="2"/>
      <c r="FY26" s="2"/>
      <c r="FZ26" s="2"/>
      <c r="GA26" s="2"/>
      <c r="GB26" s="2"/>
      <c r="GC26" s="2"/>
      <c r="GD26" s="2"/>
      <c r="GE26" s="2"/>
      <c r="GF26" s="2"/>
      <c r="GG26" s="2"/>
      <c r="GH26" s="2"/>
      <c r="GI26" s="2"/>
      <c r="GJ26" s="2"/>
    </row>
    <row r="27" spans="1:192" s="36" customFormat="1" ht="48" x14ac:dyDescent="0.2">
      <c r="A27" s="2" t="str">
        <f>IF(ISBLANK(Values!F26),"",IF(Values!$B$37="EU","computercomponent","computer"))</f>
        <v>computercomponent</v>
      </c>
      <c r="B27" s="34" t="str">
        <f>IF(ISBLANK(Values!F26),"",Values!G26)</f>
        <v>Lenovo T470s BL - IT</v>
      </c>
      <c r="C27" s="30" t="str">
        <f>IF(ISBLANK(Values!F26),"","TellusRem")</f>
        <v>TellusRem</v>
      </c>
      <c r="D27" s="29">
        <f>IF(ISBLANK(Values!F26),"",Values!F26)</f>
        <v>5714401471035</v>
      </c>
      <c r="E27" s="2" t="str">
        <f>IF(ISBLANK(Values!F26),"","EAN")</f>
        <v>EAN</v>
      </c>
      <c r="F27" s="28" t="str">
        <f>IF(ISBLANK(Values!F26),"",IF(Values!K26, SUBSTITUTE(Values!$B$1, "{language}", Values!I26) &amp; " " &amp;Values!$B$3, SUBSTITUTE(Values!$B$2, "{language}", Values!$I26) &amp; " " &amp;Values!$B$3))</f>
        <v>ersatztastatur Italienisch Hintergrundbeleuchtung für Lenovo Thinkpad T470s</v>
      </c>
      <c r="G27" s="30" t="str">
        <f>IF(ISBLANK(Values!F26),"","TellusRem")</f>
        <v>TellusRem</v>
      </c>
      <c r="H27" s="2" t="str">
        <f>IF(ISBLANK(Values!F26),"",Values!$B$16)</f>
        <v>laptop-computer-replacement-parts</v>
      </c>
      <c r="I27" s="2" t="str">
        <f>IF(ISBLANK(Values!F26),"","4730574031")</f>
        <v>4730574031</v>
      </c>
      <c r="J27" s="32" t="str">
        <f>IF(ISBLANK(Values!F26),"",Values!G26 )</f>
        <v>Lenovo T470s BL - IT</v>
      </c>
      <c r="K27" s="28">
        <f>IF(ISBLANK(Values!F26),"",IF(Values!K26, Values!$B$4, Values!$B$5))</f>
        <v>64.989999999999995</v>
      </c>
      <c r="L27" s="28" t="str">
        <f>IF(ISBLANK(Values!F26),"",IF($CO27="DEFAULT", Values!$B$18, ""))</f>
        <v/>
      </c>
      <c r="M27" s="28" t="str">
        <f>IF(ISBLANK(Values!F26),"",Values!$N26)</f>
        <v>https://raw.githubusercontent.com/PatrickVibild/TellusAmazonPictures/master/pictures/Lenovo/T470S/BL/IT/1.jpg</v>
      </c>
      <c r="N27" s="28" t="str">
        <f>IF(ISBLANK(Values!$G26),"",Values!O26)</f>
        <v>https://raw.githubusercontent.com/PatrickVibild/TellusAmazonPictures/master/pictures/Lenovo/T470S/BL/IT/2.jpg</v>
      </c>
      <c r="O27" s="28" t="str">
        <f>IF(ISBLANK(Values!$G26),"",Values!P26)</f>
        <v>https://raw.githubusercontent.com/PatrickVibild/TellusAmazonPictures/master/pictures/Lenovo/T470S/BL/IT/3.jpg</v>
      </c>
      <c r="P27" s="28" t="str">
        <f>IF(ISBLANK(Values!$G26),"",Values!Q26)</f>
        <v>https://raw.githubusercontent.com/PatrickVibild/TellusAmazonPictures/master/pictures/Lenovo/T470S/BL/IT/4.jpg</v>
      </c>
      <c r="Q27" s="28" t="str">
        <f>IF(ISBLANK(Values!$G26),"",Values!R26)</f>
        <v>https://raw.githubusercontent.com/PatrickVibild/TellusAmazonPictures/master/pictures/Lenovo/T470S/BL/IT/5.jpg</v>
      </c>
      <c r="R27" s="28" t="str">
        <f>IF(ISBLANK(Values!$G26),"",Values!S26)</f>
        <v>https://raw.githubusercontent.com/PatrickVibild/TellusAmazonPictures/master/pictures/Lenovo/T470S/BL/IT/6.jpg</v>
      </c>
      <c r="S27" s="28" t="str">
        <f>IF(ISBLANK(Values!$G26),"",Values!T26)</f>
        <v>https://raw.githubusercontent.com/PatrickVibild/TellusAmazonPictures/master/pictures/Lenovo/T470S/BL/IT/7.jpg</v>
      </c>
      <c r="T27" s="28" t="str">
        <f>IF(ISBLANK(Values!$G26),"",Values!U26)</f>
        <v>https://raw.githubusercontent.com/PatrickVibild/TellusAmazonPictures/master/pictures/Lenovo/T470S/BL/IT/8.jpg</v>
      </c>
      <c r="U27" s="28" t="str">
        <f>IF(ISBLANK(Values!$G26),"",Values!V26)</f>
        <v>https://raw.githubusercontent.com/PatrickVibild/TellusAmazonPictures/master/pictures/Lenovo/T470S/BL/IT/9.jpg</v>
      </c>
      <c r="V27" s="2"/>
      <c r="W27" s="30" t="str">
        <f>IF(ISBLANK(Values!F26),"","Child")</f>
        <v>Child</v>
      </c>
      <c r="X27" s="30" t="str">
        <f>IF(ISBLANK(Values!F26),"",Values!$B$13)</f>
        <v>Lenovo T470s parent</v>
      </c>
      <c r="Y27" s="32" t="str">
        <f>IF(ISBLANK(Values!F26),"","Size-Color")</f>
        <v>Size-Color</v>
      </c>
      <c r="Z27" s="30" t="str">
        <f>IF(ISBLANK(Values!F26),"","variation")</f>
        <v>variation</v>
      </c>
      <c r="AA27" s="2" t="str">
        <f>IF(ISBLANK(Values!F26),"",Values!$B$20)</f>
        <v>PartialUpdate</v>
      </c>
      <c r="AB27" s="2" t="str">
        <f>IF(ISBLANK(Values!F26),"",Values!$B$29)</f>
        <v>6 Monate Garantie nach dem Liefertermin. Im Falle einer Fehlfunktion der Tastatur wird ein neues Gerät oder ein Ersatzteil für die Tastatur des Produkts gesendet. Bei Sortierung des Bestands wird eine volle Rückerstattung gewährt.</v>
      </c>
      <c r="AC27" s="2"/>
      <c r="AD27" s="2"/>
      <c r="AE27" s="2"/>
      <c r="AF27" s="2"/>
      <c r="AG27" s="2"/>
      <c r="AH27" s="2"/>
      <c r="AI27" s="35" t="str">
        <f>IF(ISBLANK(Values!F26),"",IF(Values!J26,Values!$B$23,Values!$B$33))</f>
        <v xml:space="preserve">👉 ÜBERARBEITET: GELD SPAREN - Ersatz-Lenovo-Laptop-Tastatur, gleiche Qualität wie OEM-Tastaturen. TellusRem ist seit 2011 der weltweit führende Distributor von Tastaturen. Perfekte Ersatztastatur, einfach auszutauschen und zu installieren. </v>
      </c>
      <c r="AJ27" s="33" t="str">
        <f>IF(ISBLANK(Values!F26),"",Values!$B$24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27" s="2" t="str">
        <f>IF(ISBLANK(Values!F26),"",Values!$B$25)</f>
        <v xml:space="preserve">♻️ ÖFFENTLICHES PRODUKT - Kaufen Sie renoviert, KAUFEN SIE GRÜN! Reduzieren Sie mehr als 80% Kohlendioxid, indem Sie unsere überholten Tastaturen kaufen, im Vergleich zu einer neuen Tastatur! </v>
      </c>
      <c r="AL27" s="2" t="str">
        <f>IF(ISBLANK(Values!F26),"",SUBSTITUTE(SUBSTITUTE(IF(Values!$K26, Values!$B$26, Values!$B$33), "{language}", Values!$I26), "{flag}", INDEX(options!$E$1:$E$20, Values!$W26)))</f>
        <v xml:space="preserve">👉 LAYOUT - 🇮🇹 Italienisch mit Hintergrundbeleuchtung </v>
      </c>
      <c r="AM27" s="2" t="str">
        <f>SUBSTITUTE(IF(ISBLANK(Values!F26),"",Values!$B$27),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N27" s="2"/>
      <c r="AO27" s="2"/>
      <c r="AP27" s="2"/>
      <c r="AQ27" s="2"/>
      <c r="AR27" s="2"/>
      <c r="AS27" s="2"/>
      <c r="AT27" s="28" t="str">
        <f>IF(ISBLANK(Values!F26),"",Values!I26)</f>
        <v>Italienisch</v>
      </c>
      <c r="AU27" s="2"/>
      <c r="AV27" s="2" t="str">
        <f>IF(ISBLANK(Values!F26),"",IF(Values!K26,"Backlit", "Non-Backlit"))</f>
        <v>Backlit</v>
      </c>
      <c r="AW27" s="2"/>
      <c r="AX27" s="2"/>
      <c r="AY27" s="2"/>
      <c r="AZ27" s="2"/>
      <c r="BA27" s="2"/>
      <c r="BB27" s="2"/>
      <c r="BC27" s="2"/>
      <c r="BD27" s="2"/>
      <c r="BE27" s="2" t="str">
        <f>IF(ISBLANK(Values!F26),"","Professional Audience")</f>
        <v>Professional Audience</v>
      </c>
      <c r="BF27" s="2" t="str">
        <f>IF(ISBLANK(Values!F26),"","Consumer Audience")</f>
        <v>Consumer Audience</v>
      </c>
      <c r="BG27" s="2" t="str">
        <f>IF(ISBLANK(Values!F26),"","Adults")</f>
        <v>Adults</v>
      </c>
      <c r="BH27" s="2" t="str">
        <f>IF(ISBLANK(Values!F26),"","People")</f>
        <v>People</v>
      </c>
      <c r="BI27" s="2"/>
      <c r="BJ27" s="2"/>
      <c r="BK27" s="2"/>
      <c r="BL27" s="2"/>
      <c r="BM27" s="2"/>
      <c r="BN27" s="2"/>
      <c r="BO27" s="2"/>
      <c r="BP27" s="2"/>
      <c r="BQ27" s="2"/>
      <c r="BR27" s="2"/>
      <c r="BS27" s="2"/>
      <c r="BT27" s="2"/>
      <c r="BU27" s="2"/>
      <c r="BV27" s="2"/>
      <c r="BW27" s="2"/>
      <c r="BX27" s="2"/>
      <c r="BY27" s="2"/>
      <c r="BZ27" s="2"/>
      <c r="CA27" s="2"/>
      <c r="CB27" s="2"/>
      <c r="CC27" s="2"/>
      <c r="CD27" s="2"/>
      <c r="CE27" s="2"/>
      <c r="CF27" s="2"/>
      <c r="CG27" s="2">
        <f>IF(ISBLANK(Values!F26),"",Values!$B$11)</f>
        <v>150</v>
      </c>
      <c r="CH27" s="2" t="str">
        <f>IF(ISBLANK(Values!F26),"","GR")</f>
        <v>GR</v>
      </c>
      <c r="CI27" s="2" t="str">
        <f>IF(ISBLANK(Values!F26),"",Values!$B$7)</f>
        <v>41</v>
      </c>
      <c r="CJ27" s="2" t="str">
        <f>IF(ISBLANK(Values!F26),"",Values!$B$8)</f>
        <v>17</v>
      </c>
      <c r="CK27" s="2" t="str">
        <f>IF(ISBLANK(Values!F26),"",Values!$B$9)</f>
        <v>5</v>
      </c>
      <c r="CL27" s="2" t="str">
        <f>IF(ISBLANK(Values!F26),"","CM")</f>
        <v>CM</v>
      </c>
      <c r="CM27" s="2"/>
      <c r="CN27" s="2"/>
      <c r="CO27" s="2" t="str">
        <f>IF(ISBLANK(Values!F26), "", IF(AND(Values!$B$37=options!$G$2, Values!$C26), "AMAZON_NA", IF(AND(Values!$B$37=options!$G$1, Values!$D26), "AMAZON_EU", "DEFAULT")))</f>
        <v>AMAZON_EU</v>
      </c>
      <c r="CP27" s="2" t="str">
        <f>IF(ISBLANK(Values!F26),"",Values!$B$7)</f>
        <v>41</v>
      </c>
      <c r="CQ27" s="2" t="str">
        <f>IF(ISBLANK(Values!F26),"",Values!$B$8)</f>
        <v>17</v>
      </c>
      <c r="CR27" s="2" t="str">
        <f>IF(ISBLANK(Values!F26),"",Values!$B$9)</f>
        <v>5</v>
      </c>
      <c r="CS27" s="2">
        <f>IF(ISBLANK(Values!F26),"",Values!$B$11)</f>
        <v>150</v>
      </c>
      <c r="CT27" s="2" t="str">
        <f>IF(ISBLANK(Values!F26),"","GR")</f>
        <v>GR</v>
      </c>
      <c r="CU27" s="2" t="str">
        <f>IF(ISBLANK(Values!F26),"","CM")</f>
        <v>CM</v>
      </c>
      <c r="CV27" s="2" t="str">
        <f>IF(ISBLANK(Values!F26),"",IF(Values!$B$36=options!$F$1,"Denmark", IF(Values!$B$36=options!$F$2, "Danemark",IF(Values!$B$36=options!$F$3, "Dänemark",IF(Values!$B$36=options!$F$4, "Danimarca",IF(Values!$B$36=options!$F$5, "Dinamarca",IF(Values!$B$36=options!$F$6, "Denemarken","" ) ) ) ) )))</f>
        <v>Dänemark</v>
      </c>
      <c r="CW27" s="2"/>
      <c r="CX27" s="2"/>
      <c r="CY27" s="2"/>
      <c r="CZ27" s="2" t="str">
        <f>IF(ISBLANK(Values!F26),"","No")</f>
        <v>No</v>
      </c>
      <c r="DA27" s="2" t="str">
        <f>IF(ISBLANK(Values!F26),"","No")</f>
        <v>No</v>
      </c>
      <c r="DB27" s="2"/>
      <c r="DC27" s="2"/>
      <c r="DD27" s="2"/>
      <c r="DE27" s="2"/>
      <c r="DF27" s="2"/>
      <c r="DG27" s="2"/>
      <c r="DH27" s="2"/>
      <c r="DI27" s="2"/>
      <c r="DJ27" s="2"/>
      <c r="DK27" s="2"/>
      <c r="DL27" s="2"/>
      <c r="DM27" s="2"/>
      <c r="DN27" s="2"/>
      <c r="DO27" s="2" t="str">
        <f>IF(ISBLANK(Values!F26),"","Parts")</f>
        <v>Parts</v>
      </c>
      <c r="DP27" s="2" t="str">
        <f>IF(ISBLANK(Values!F26),"",Values!$B$31)</f>
        <v>6 Monate Garantie nach dem Liefertermin. Im Falle einer Fehlfunktion der Tastatur wird ein neues Gerät oder ein Ersatzteil für die Tastatur des Produkts gesendet. Bei Sortierung des Bestands wird eine volle Rückerstattung gewährt.</v>
      </c>
      <c r="DQ27" s="2"/>
      <c r="DR27" s="2"/>
      <c r="DS27" s="2"/>
      <c r="DT27" s="2"/>
      <c r="DU27" s="2"/>
      <c r="DV27" s="2"/>
      <c r="DW27" s="2"/>
      <c r="DX27" s="2"/>
      <c r="DY27" t="str">
        <f>IF(ISBLANK(Values!$F26), "", "not_applicable")</f>
        <v>not_applicable</v>
      </c>
      <c r="DZ27" s="2"/>
      <c r="EA27" s="2"/>
      <c r="EB27" s="2"/>
      <c r="EC27" s="2"/>
      <c r="ED27" s="2"/>
      <c r="EE27" s="2"/>
      <c r="EF27" s="2"/>
      <c r="EG27" s="2"/>
      <c r="EH27" s="2"/>
      <c r="EI27" s="2" t="str">
        <f>IF(ISBLANK(Values!F26),"",Values!$B$31)</f>
        <v>6 Monate Garantie nach dem Liefertermin. Im Falle einer Fehlfunktion der Tastatur wird ein neues Gerät oder ein Ersatzteil für die Tastatur des Produkts gesendet. Bei Sortierung des Bestands wird eine volle Rückerstattung gewährt.</v>
      </c>
      <c r="EJ27" s="2"/>
      <c r="EK27" s="2"/>
      <c r="EL27" s="2"/>
      <c r="EM27" s="2"/>
      <c r="EN27" s="2"/>
      <c r="EO27" s="2"/>
      <c r="EP27" s="2"/>
      <c r="EQ27" s="2"/>
      <c r="ER27" s="2"/>
      <c r="ES27" s="2" t="str">
        <f>IF(ISBLANK(Values!F26),"","Amazon Tellus UPS")</f>
        <v>Amazon Tellus UPS</v>
      </c>
      <c r="ET27" s="2"/>
      <c r="EU27" s="2"/>
      <c r="EV27" s="2" t="str">
        <f>IF(ISBLANK(Values!F26),"","New")</f>
        <v>New</v>
      </c>
      <c r="EW27" s="2"/>
      <c r="EX27" s="2"/>
      <c r="EY27" s="2"/>
      <c r="EZ27" s="2"/>
      <c r="FA27" s="2"/>
      <c r="FB27" s="2"/>
      <c r="FC27" s="2"/>
      <c r="FD27" s="2"/>
      <c r="FE27" s="2" t="str">
        <f>IF(ISBLANK(Values!F26),"",IF(CO27&lt;&gt;"DEFAULT", "", 3))</f>
        <v/>
      </c>
      <c r="FF27" s="2"/>
      <c r="FG27" s="2"/>
      <c r="FH27" s="2" t="str">
        <f>IF(ISBLANK(Values!F26),"","FALSE")</f>
        <v>FALSE</v>
      </c>
      <c r="FI27" s="2" t="str">
        <f>IF(ISBLANK(Values!F26),"","FALSE")</f>
        <v>FALSE</v>
      </c>
      <c r="FJ27" s="2" t="str">
        <f>IF(ISBLANK(Values!F26),"","FALSE")</f>
        <v>FALSE</v>
      </c>
      <c r="FK27" s="2"/>
      <c r="FL27" s="2"/>
      <c r="FM27" s="2" t="str">
        <f>IF(ISBLANK(Values!F26),"","1")</f>
        <v>1</v>
      </c>
      <c r="FN27" s="2"/>
      <c r="FO27" s="28">
        <f>IF(ISBLANK(Values!F26),"",IF(Values!K26, Values!$B$4, Values!$B$5))</f>
        <v>64.989999999999995</v>
      </c>
      <c r="FP27" s="2" t="str">
        <f>IF(ISBLANK(Values!F26),"","Percent")</f>
        <v>Percent</v>
      </c>
      <c r="FQ27" s="2" t="str">
        <f>IF(ISBLANK(Values!F26),"","2")</f>
        <v>2</v>
      </c>
      <c r="FR27" s="2" t="str">
        <f>IF(ISBLANK(Values!F26),"","3")</f>
        <v>3</v>
      </c>
      <c r="FS27" s="2" t="str">
        <f>IF(ISBLANK(Values!F26),"","5")</f>
        <v>5</v>
      </c>
      <c r="FT27" s="2" t="str">
        <f>IF(ISBLANK(Values!F26),"","6")</f>
        <v>6</v>
      </c>
      <c r="FU27" s="2" t="str">
        <f>IF(ISBLANK(Values!F26),"","10")</f>
        <v>10</v>
      </c>
      <c r="FV27" s="2" t="str">
        <f>IF(ISBLANK(Values!F26),"","10")</f>
        <v>10</v>
      </c>
      <c r="FW27" s="2"/>
      <c r="FX27" s="2"/>
      <c r="FY27" s="2"/>
      <c r="FZ27" s="2"/>
      <c r="GA27" s="2"/>
      <c r="GB27" s="2"/>
      <c r="GC27" s="2"/>
      <c r="GD27" s="2"/>
      <c r="GE27" s="2"/>
      <c r="GF27" s="2"/>
      <c r="GG27" s="2"/>
      <c r="GH27" s="2"/>
      <c r="GI27" s="2"/>
      <c r="GJ27" s="2"/>
    </row>
    <row r="28" spans="1:192" s="36" customFormat="1" ht="48" x14ac:dyDescent="0.2">
      <c r="A28" s="2" t="str">
        <f>IF(ISBLANK(Values!F27),"",IF(Values!$B$37="EU","computercomponent","computer"))</f>
        <v>computercomponent</v>
      </c>
      <c r="B28" s="34" t="str">
        <f>IF(ISBLANK(Values!F27),"",Values!G27)</f>
        <v>Lenovo T470s BL - ES</v>
      </c>
      <c r="C28" s="30" t="str">
        <f>IF(ISBLANK(Values!F27),"","TellusRem")</f>
        <v>TellusRem</v>
      </c>
      <c r="D28" s="29">
        <f>IF(ISBLANK(Values!F27),"",Values!F27)</f>
        <v>5714401471042</v>
      </c>
      <c r="E28" s="2" t="str">
        <f>IF(ISBLANK(Values!F27),"","EAN")</f>
        <v>EAN</v>
      </c>
      <c r="F28" s="28" t="str">
        <f>IF(ISBLANK(Values!F27),"",IF(Values!K27, SUBSTITUTE(Values!$B$1, "{language}", Values!I27) &amp; " " &amp;Values!$B$3, SUBSTITUTE(Values!$B$2, "{language}", Values!$I27) &amp; " " &amp;Values!$B$3))</f>
        <v>ersatztastatur Spanisch Hintergrundbeleuchtung für Lenovo Thinkpad T470s</v>
      </c>
      <c r="G28" s="30" t="str">
        <f>IF(ISBLANK(Values!F27),"","TellusRem")</f>
        <v>TellusRem</v>
      </c>
      <c r="H28" s="2" t="str">
        <f>IF(ISBLANK(Values!F27),"",Values!$B$16)</f>
        <v>laptop-computer-replacement-parts</v>
      </c>
      <c r="I28" s="2" t="str">
        <f>IF(ISBLANK(Values!F27),"","4730574031")</f>
        <v>4730574031</v>
      </c>
      <c r="J28" s="32" t="str">
        <f>IF(ISBLANK(Values!F27),"",Values!G27 )</f>
        <v>Lenovo T470s BL - ES</v>
      </c>
      <c r="K28" s="28">
        <f>IF(ISBLANK(Values!F27),"",IF(Values!K27, Values!$B$4, Values!$B$5))</f>
        <v>64.989999999999995</v>
      </c>
      <c r="L28" s="28" t="str">
        <f>IF(ISBLANK(Values!F27),"",IF($CO28="DEFAULT", Values!$B$18, ""))</f>
        <v/>
      </c>
      <c r="M28" s="28" t="str">
        <f>IF(ISBLANK(Values!F27),"",Values!$N27)</f>
        <v>https://raw.githubusercontent.com/PatrickVibild/TellusAmazonPictures/master/pictures/Lenovo/T470S/BL/ES/1.jpg</v>
      </c>
      <c r="N28" s="28" t="str">
        <f>IF(ISBLANK(Values!$G27),"",Values!O27)</f>
        <v>https://raw.githubusercontent.com/PatrickVibild/TellusAmazonPictures/master/pictures/Lenovo/T470S/BL/ES/2.jpg</v>
      </c>
      <c r="O28" s="28" t="str">
        <f>IF(ISBLANK(Values!$G27),"",Values!P27)</f>
        <v>https://raw.githubusercontent.com/PatrickVibild/TellusAmazonPictures/master/pictures/Lenovo/T470S/BL/ES/3.jpg</v>
      </c>
      <c r="P28" s="28" t="str">
        <f>IF(ISBLANK(Values!$G27),"",Values!Q27)</f>
        <v>https://raw.githubusercontent.com/PatrickVibild/TellusAmazonPictures/master/pictures/Lenovo/T470S/BL/ES/4.jpg</v>
      </c>
      <c r="Q28" s="28" t="str">
        <f>IF(ISBLANK(Values!$G27),"",Values!R27)</f>
        <v>https://raw.githubusercontent.com/PatrickVibild/TellusAmazonPictures/master/pictures/Lenovo/T470S/BL/ES/5.jpg</v>
      </c>
      <c r="R28" s="28" t="str">
        <f>IF(ISBLANK(Values!$G27),"",Values!S27)</f>
        <v>https://raw.githubusercontent.com/PatrickVibild/TellusAmazonPictures/master/pictures/Lenovo/T470S/BL/ES/6.jpg</v>
      </c>
      <c r="S28" s="28" t="str">
        <f>IF(ISBLANK(Values!$G27),"",Values!T27)</f>
        <v>https://raw.githubusercontent.com/PatrickVibild/TellusAmazonPictures/master/pictures/Lenovo/T470S/BL/ES/7.jpg</v>
      </c>
      <c r="T28" s="28" t="str">
        <f>IF(ISBLANK(Values!$G27),"",Values!U27)</f>
        <v>https://raw.githubusercontent.com/PatrickVibild/TellusAmazonPictures/master/pictures/Lenovo/T470S/BL/ES/8.jpg</v>
      </c>
      <c r="U28" s="28" t="str">
        <f>IF(ISBLANK(Values!$G27),"",Values!V27)</f>
        <v>https://raw.githubusercontent.com/PatrickVibild/TellusAmazonPictures/master/pictures/Lenovo/T470S/BL/ES/9.jpg</v>
      </c>
      <c r="V28" s="2"/>
      <c r="W28" s="30" t="str">
        <f>IF(ISBLANK(Values!F27),"","Child")</f>
        <v>Child</v>
      </c>
      <c r="X28" s="30" t="str">
        <f>IF(ISBLANK(Values!F27),"",Values!$B$13)</f>
        <v>Lenovo T470s parent</v>
      </c>
      <c r="Y28" s="32" t="str">
        <f>IF(ISBLANK(Values!F27),"","Size-Color")</f>
        <v>Size-Color</v>
      </c>
      <c r="Z28" s="30" t="str">
        <f>IF(ISBLANK(Values!F27),"","variation")</f>
        <v>variation</v>
      </c>
      <c r="AA28" s="2" t="str">
        <f>IF(ISBLANK(Values!F27),"",Values!$B$20)</f>
        <v>PartialUpdate</v>
      </c>
      <c r="AB28" s="2" t="str">
        <f>IF(ISBLANK(Values!F27),"",Values!$B$29)</f>
        <v>6 Monate Garantie nach dem Liefertermin. Im Falle einer Fehlfunktion der Tastatur wird ein neues Gerät oder ein Ersatzteil für die Tastatur des Produkts gesendet. Bei Sortierung des Bestands wird eine volle Rückerstattung gewährt.</v>
      </c>
      <c r="AC28" s="2"/>
      <c r="AD28" s="2"/>
      <c r="AE28" s="2"/>
      <c r="AF28" s="2"/>
      <c r="AG28" s="2"/>
      <c r="AH28" s="2"/>
      <c r="AI28" s="35" t="str">
        <f>IF(ISBLANK(Values!F27),"",IF(Values!J27,Values!$B$23,Values!$B$33))</f>
        <v xml:space="preserve">👉 ÜBERARBEITET: GELD SPAREN - Ersatz-Lenovo-Laptop-Tastatur, gleiche Qualität wie OEM-Tastaturen. TellusRem ist seit 2011 der weltweit führende Distributor von Tastaturen. Perfekte Ersatztastatur, einfach auszutauschen und zu installieren. </v>
      </c>
      <c r="AJ28" s="33" t="str">
        <f>IF(ISBLANK(Values!F27),"",Values!$B$24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28" s="2" t="str">
        <f>IF(ISBLANK(Values!F27),"",Values!$B$25)</f>
        <v xml:space="preserve">♻️ ÖFFENTLICHES PRODUKT - Kaufen Sie renoviert, KAUFEN SIE GRÜN! Reduzieren Sie mehr als 80% Kohlendioxid, indem Sie unsere überholten Tastaturen kaufen, im Vergleich zu einer neuen Tastatur! </v>
      </c>
      <c r="AL28" s="2" t="str">
        <f>IF(ISBLANK(Values!F27),"",SUBSTITUTE(SUBSTITUTE(IF(Values!$K27, Values!$B$26, Values!$B$33), "{language}", Values!$I27), "{flag}", INDEX(options!$E$1:$E$20, Values!$W27)))</f>
        <v xml:space="preserve">👉 LAYOUT - 🇪🇸 Spanisch mit Hintergrundbeleuchtung </v>
      </c>
      <c r="AM28" s="2" t="str">
        <f>SUBSTITUTE(IF(ISBLANK(Values!F27),"",Values!$B$27),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N28" s="2"/>
      <c r="AO28" s="2"/>
      <c r="AP28" s="2"/>
      <c r="AQ28" s="2"/>
      <c r="AR28" s="2"/>
      <c r="AS28" s="2"/>
      <c r="AT28" s="28" t="str">
        <f>IF(ISBLANK(Values!F27),"",Values!I27)</f>
        <v>Spanisch</v>
      </c>
      <c r="AU28" s="2"/>
      <c r="AV28" s="2" t="str">
        <f>IF(ISBLANK(Values!F27),"",IF(Values!K27,"Backlit", "Non-Backlit"))</f>
        <v>Backlit</v>
      </c>
      <c r="AW28" s="2"/>
      <c r="AX28" s="2"/>
      <c r="AY28" s="2"/>
      <c r="AZ28" s="2"/>
      <c r="BA28" s="2"/>
      <c r="BB28" s="2"/>
      <c r="BC28" s="2"/>
      <c r="BD28" s="2"/>
      <c r="BE28" s="2" t="str">
        <f>IF(ISBLANK(Values!F27),"","Professional Audience")</f>
        <v>Professional Audience</v>
      </c>
      <c r="BF28" s="2" t="str">
        <f>IF(ISBLANK(Values!F27),"","Consumer Audience")</f>
        <v>Consumer Audience</v>
      </c>
      <c r="BG28" s="2" t="str">
        <f>IF(ISBLANK(Values!F27),"","Adults")</f>
        <v>Adults</v>
      </c>
      <c r="BH28" s="2" t="str">
        <f>IF(ISBLANK(Values!F27),"","People")</f>
        <v>People</v>
      </c>
      <c r="BI28" s="2"/>
      <c r="BJ28" s="2"/>
      <c r="BK28" s="2"/>
      <c r="BL28" s="2"/>
      <c r="BM28" s="2"/>
      <c r="BN28" s="2"/>
      <c r="BO28" s="2"/>
      <c r="BP28" s="2"/>
      <c r="BQ28" s="2"/>
      <c r="BR28" s="2"/>
      <c r="BS28" s="2"/>
      <c r="BT28" s="2"/>
      <c r="BU28" s="2"/>
      <c r="BV28" s="2"/>
      <c r="BW28" s="2"/>
      <c r="BX28" s="2"/>
      <c r="BY28" s="2"/>
      <c r="BZ28" s="2"/>
      <c r="CA28" s="2"/>
      <c r="CB28" s="2"/>
      <c r="CC28" s="2"/>
      <c r="CD28" s="2"/>
      <c r="CE28" s="2"/>
      <c r="CF28" s="2"/>
      <c r="CG28" s="2">
        <f>IF(ISBLANK(Values!F27),"",Values!$B$11)</f>
        <v>150</v>
      </c>
      <c r="CH28" s="2" t="str">
        <f>IF(ISBLANK(Values!F27),"","GR")</f>
        <v>GR</v>
      </c>
      <c r="CI28" s="2" t="str">
        <f>IF(ISBLANK(Values!F27),"",Values!$B$7)</f>
        <v>41</v>
      </c>
      <c r="CJ28" s="2" t="str">
        <f>IF(ISBLANK(Values!F27),"",Values!$B$8)</f>
        <v>17</v>
      </c>
      <c r="CK28" s="2" t="str">
        <f>IF(ISBLANK(Values!F27),"",Values!$B$9)</f>
        <v>5</v>
      </c>
      <c r="CL28" s="2" t="str">
        <f>IF(ISBLANK(Values!F27),"","CM")</f>
        <v>CM</v>
      </c>
      <c r="CM28" s="2"/>
      <c r="CN28" s="2"/>
      <c r="CO28" s="2" t="str">
        <f>IF(ISBLANK(Values!F27), "", IF(AND(Values!$B$37=options!$G$2, Values!$C27), "AMAZON_NA", IF(AND(Values!$B$37=options!$G$1, Values!$D27), "AMAZON_EU", "DEFAULT")))</f>
        <v>AMAZON_EU</v>
      </c>
      <c r="CP28" s="2" t="str">
        <f>IF(ISBLANK(Values!F27),"",Values!$B$7)</f>
        <v>41</v>
      </c>
      <c r="CQ28" s="2" t="str">
        <f>IF(ISBLANK(Values!F27),"",Values!$B$8)</f>
        <v>17</v>
      </c>
      <c r="CR28" s="2" t="str">
        <f>IF(ISBLANK(Values!F27),"",Values!$B$9)</f>
        <v>5</v>
      </c>
      <c r="CS28" s="2">
        <f>IF(ISBLANK(Values!F27),"",Values!$B$11)</f>
        <v>150</v>
      </c>
      <c r="CT28" s="2" t="str">
        <f>IF(ISBLANK(Values!F27),"","GR")</f>
        <v>GR</v>
      </c>
      <c r="CU28" s="2" t="str">
        <f>IF(ISBLANK(Values!F27),"","CM")</f>
        <v>CM</v>
      </c>
      <c r="CV28" s="2" t="str">
        <f>IF(ISBLANK(Values!F27),"",IF(Values!$B$36=options!$F$1,"Denmark", IF(Values!$B$36=options!$F$2, "Danemark",IF(Values!$B$36=options!$F$3, "Dänemark",IF(Values!$B$36=options!$F$4, "Danimarca",IF(Values!$B$36=options!$F$5, "Dinamarca",IF(Values!$B$36=options!$F$6, "Denemarken","" ) ) ) ) )))</f>
        <v>Dänemark</v>
      </c>
      <c r="CW28" s="2"/>
      <c r="CX28" s="2"/>
      <c r="CY28" s="2"/>
      <c r="CZ28" s="2" t="str">
        <f>IF(ISBLANK(Values!F27),"","No")</f>
        <v>No</v>
      </c>
      <c r="DA28" s="2" t="str">
        <f>IF(ISBLANK(Values!F27),"","No")</f>
        <v>No</v>
      </c>
      <c r="DB28" s="2"/>
      <c r="DC28" s="2"/>
      <c r="DD28" s="2"/>
      <c r="DE28" s="2"/>
      <c r="DF28" s="2"/>
      <c r="DG28" s="2"/>
      <c r="DH28" s="2"/>
      <c r="DI28" s="2"/>
      <c r="DJ28" s="2"/>
      <c r="DK28" s="2"/>
      <c r="DL28" s="2"/>
      <c r="DM28" s="2"/>
      <c r="DN28" s="2"/>
      <c r="DO28" s="2" t="str">
        <f>IF(ISBLANK(Values!F27),"","Parts")</f>
        <v>Parts</v>
      </c>
      <c r="DP28" s="2" t="str">
        <f>IF(ISBLANK(Values!F27),"",Values!$B$31)</f>
        <v>6 Monate Garantie nach dem Liefertermin. Im Falle einer Fehlfunktion der Tastatur wird ein neues Gerät oder ein Ersatzteil für die Tastatur des Produkts gesendet. Bei Sortierung des Bestands wird eine volle Rückerstattung gewährt.</v>
      </c>
      <c r="DQ28" s="2"/>
      <c r="DR28" s="2"/>
      <c r="DS28" s="2"/>
      <c r="DT28" s="2"/>
      <c r="DU28" s="2"/>
      <c r="DV28" s="2"/>
      <c r="DW28" s="2"/>
      <c r="DX28" s="2"/>
      <c r="DY28" t="str">
        <f>IF(ISBLANK(Values!$F27), "", "not_applicable")</f>
        <v>not_applicable</v>
      </c>
      <c r="DZ28" s="2"/>
      <c r="EA28" s="2"/>
      <c r="EB28" s="2"/>
      <c r="EC28" s="2"/>
      <c r="ED28" s="2"/>
      <c r="EE28" s="2"/>
      <c r="EF28" s="2"/>
      <c r="EG28" s="2"/>
      <c r="EH28" s="2"/>
      <c r="EI28" s="2" t="str">
        <f>IF(ISBLANK(Values!F27),"",Values!$B$31)</f>
        <v>6 Monate Garantie nach dem Liefertermin. Im Falle einer Fehlfunktion der Tastatur wird ein neues Gerät oder ein Ersatzteil für die Tastatur des Produkts gesendet. Bei Sortierung des Bestands wird eine volle Rückerstattung gewährt.</v>
      </c>
      <c r="EJ28" s="2"/>
      <c r="EK28" s="2"/>
      <c r="EL28" s="2"/>
      <c r="EM28" s="2"/>
      <c r="EN28" s="2"/>
      <c r="EO28" s="2"/>
      <c r="EP28" s="2"/>
      <c r="EQ28" s="2"/>
      <c r="ER28" s="2"/>
      <c r="ES28" s="2" t="str">
        <f>IF(ISBLANK(Values!F27),"","Amazon Tellus UPS")</f>
        <v>Amazon Tellus UPS</v>
      </c>
      <c r="ET28" s="2"/>
      <c r="EU28" s="2"/>
      <c r="EV28" s="2" t="str">
        <f>IF(ISBLANK(Values!F27),"","New")</f>
        <v>New</v>
      </c>
      <c r="EW28" s="2"/>
      <c r="EX28" s="2"/>
      <c r="EY28" s="2"/>
      <c r="EZ28" s="2"/>
      <c r="FA28" s="2"/>
      <c r="FB28" s="2"/>
      <c r="FC28" s="2"/>
      <c r="FD28" s="2"/>
      <c r="FE28" s="2" t="str">
        <f>IF(ISBLANK(Values!F27),"",IF(CO28&lt;&gt;"DEFAULT", "", 3))</f>
        <v/>
      </c>
      <c r="FF28" s="2"/>
      <c r="FG28" s="2"/>
      <c r="FH28" s="2" t="str">
        <f>IF(ISBLANK(Values!F27),"","FALSE")</f>
        <v>FALSE</v>
      </c>
      <c r="FI28" s="2" t="str">
        <f>IF(ISBLANK(Values!F27),"","FALSE")</f>
        <v>FALSE</v>
      </c>
      <c r="FJ28" s="2" t="str">
        <f>IF(ISBLANK(Values!F27),"","FALSE")</f>
        <v>FALSE</v>
      </c>
      <c r="FK28" s="2"/>
      <c r="FL28" s="2"/>
      <c r="FM28" s="2" t="str">
        <f>IF(ISBLANK(Values!F27),"","1")</f>
        <v>1</v>
      </c>
      <c r="FN28" s="2"/>
      <c r="FO28" s="28">
        <f>IF(ISBLANK(Values!F27),"",IF(Values!K27, Values!$B$4, Values!$B$5))</f>
        <v>64.989999999999995</v>
      </c>
      <c r="FP28" s="2" t="str">
        <f>IF(ISBLANK(Values!F27),"","Percent")</f>
        <v>Percent</v>
      </c>
      <c r="FQ28" s="2" t="str">
        <f>IF(ISBLANK(Values!F27),"","2")</f>
        <v>2</v>
      </c>
      <c r="FR28" s="2" t="str">
        <f>IF(ISBLANK(Values!F27),"","3")</f>
        <v>3</v>
      </c>
      <c r="FS28" s="2" t="str">
        <f>IF(ISBLANK(Values!F27),"","5")</f>
        <v>5</v>
      </c>
      <c r="FT28" s="2" t="str">
        <f>IF(ISBLANK(Values!F27),"","6")</f>
        <v>6</v>
      </c>
      <c r="FU28" s="2" t="str">
        <f>IF(ISBLANK(Values!F27),"","10")</f>
        <v>10</v>
      </c>
      <c r="FV28" s="2" t="str">
        <f>IF(ISBLANK(Values!F27),"","10")</f>
        <v>10</v>
      </c>
      <c r="FW28" s="2"/>
      <c r="FX28" s="2"/>
      <c r="FY28" s="2"/>
      <c r="FZ28" s="2"/>
      <c r="GA28" s="2"/>
      <c r="GB28" s="2"/>
      <c r="GC28" s="2"/>
      <c r="GD28" s="2"/>
      <c r="GE28" s="2"/>
      <c r="GF28" s="2"/>
      <c r="GG28" s="2"/>
      <c r="GH28" s="2"/>
      <c r="GI28" s="2"/>
      <c r="GJ28" s="2"/>
    </row>
    <row r="29" spans="1:192" s="36" customFormat="1" ht="48" x14ac:dyDescent="0.2">
      <c r="A29" s="2" t="str">
        <f>IF(ISBLANK(Values!F28),"",IF(Values!$B$37="EU","computercomponent","computer"))</f>
        <v>computercomponent</v>
      </c>
      <c r="B29" s="34" t="str">
        <f>IF(ISBLANK(Values!F28),"",Values!G28)</f>
        <v>Lenovo T470s BL - UK V2</v>
      </c>
      <c r="C29" s="30" t="str">
        <f>IF(ISBLANK(Values!F28),"","TellusRem")</f>
        <v>TellusRem</v>
      </c>
      <c r="D29" s="29">
        <f>IF(ISBLANK(Values!F28),"",Values!F28)</f>
        <v>5714401471257</v>
      </c>
      <c r="E29" s="2" t="str">
        <f>IF(ISBLANK(Values!F28),"","EAN")</f>
        <v>EAN</v>
      </c>
      <c r="F29" s="28" t="str">
        <f>IF(ISBLANK(Values!F28),"",IF(Values!K28, SUBSTITUTE(Values!$B$1, "{language}", Values!I28) &amp; " " &amp;Values!$B$3, SUBSTITUTE(Values!$B$2, "{language}", Values!$I28) &amp; " " &amp;Values!$B$3))</f>
        <v>ersatztastatur UK Hintergrundbeleuchtung für Lenovo Thinkpad T470s</v>
      </c>
      <c r="G29" s="30" t="str">
        <f>IF(ISBLANK(Values!F28),"","TellusRem")</f>
        <v>TellusRem</v>
      </c>
      <c r="H29" s="2" t="str">
        <f>IF(ISBLANK(Values!F28),"",Values!$B$16)</f>
        <v>laptop-computer-replacement-parts</v>
      </c>
      <c r="I29" s="2" t="str">
        <f>IF(ISBLANK(Values!F28),"","4730574031")</f>
        <v>4730574031</v>
      </c>
      <c r="J29" s="32" t="str">
        <f>IF(ISBLANK(Values!F28),"",Values!G28 )</f>
        <v>Lenovo T470s BL - UK V2</v>
      </c>
      <c r="K29" s="28">
        <f>IF(ISBLANK(Values!F28),"",IF(Values!K28, Values!$B$4, Values!$B$5))</f>
        <v>64.989999999999995</v>
      </c>
      <c r="L29" s="28" t="str">
        <f>IF(ISBLANK(Values!F28),"",IF($CO29="DEFAULT", Values!$B$18, ""))</f>
        <v/>
      </c>
      <c r="M29" s="28" t="str">
        <f>IF(ISBLANK(Values!F28),"",Values!$N28)</f>
        <v>https://raw.githubusercontent.com/PatrickVibild/TellusAmazonPictures/master/pictures/Lenovo/T470S/BL/UK/1.jpg</v>
      </c>
      <c r="N29" s="28" t="str">
        <f>IF(ISBLANK(Values!$G28),"",Values!O28)</f>
        <v>https://raw.githubusercontent.com/PatrickVibild/TellusAmazonPictures/master/pictures/Lenovo/T470S/BL/UK/2.jpg</v>
      </c>
      <c r="O29" s="28" t="str">
        <f>IF(ISBLANK(Values!$G28),"",Values!P28)</f>
        <v>https://raw.githubusercontent.com/PatrickVibild/TellusAmazonPictures/master/pictures/Lenovo/T470S/BL/UK/3.jpg</v>
      </c>
      <c r="P29" s="28" t="str">
        <f>IF(ISBLANK(Values!$G28),"",Values!Q28)</f>
        <v>https://raw.githubusercontent.com/PatrickVibild/TellusAmazonPictures/master/pictures/Lenovo/T470S/BL/UK/4.jpg</v>
      </c>
      <c r="Q29" s="28" t="str">
        <f>IF(ISBLANK(Values!$G28),"",Values!R28)</f>
        <v>https://raw.githubusercontent.com/PatrickVibild/TellusAmazonPictures/master/pictures/Lenovo/T470S/BL/UK/5.jpg</v>
      </c>
      <c r="R29" s="28" t="str">
        <f>IF(ISBLANK(Values!$G28),"",Values!S28)</f>
        <v>https://raw.githubusercontent.com/PatrickVibild/TellusAmazonPictures/master/pictures/Lenovo/T470S/BL/UK/6.jpg</v>
      </c>
      <c r="S29" s="28" t="str">
        <f>IF(ISBLANK(Values!$G28),"",Values!T28)</f>
        <v>https://raw.githubusercontent.com/PatrickVibild/TellusAmazonPictures/master/pictures/Lenovo/T470S/BL/UK/7.jpg</v>
      </c>
      <c r="T29" s="28" t="str">
        <f>IF(ISBLANK(Values!$G28),"",Values!U28)</f>
        <v>https://raw.githubusercontent.com/PatrickVibild/TellusAmazonPictures/master/pictures/Lenovo/T470S/BL/UK/8.jpg</v>
      </c>
      <c r="U29" s="28" t="str">
        <f>IF(ISBLANK(Values!$G28),"",Values!V28)</f>
        <v>https://raw.githubusercontent.com/PatrickVibild/TellusAmazonPictures/master/pictures/Lenovo/T470S/BL/UK/9.jpg</v>
      </c>
      <c r="V29" s="2"/>
      <c r="W29" s="30" t="str">
        <f>IF(ISBLANK(Values!F28),"","Child")</f>
        <v>Child</v>
      </c>
      <c r="X29" s="30" t="str">
        <f>IF(ISBLANK(Values!F28),"",Values!$B$13)</f>
        <v>Lenovo T470s parent</v>
      </c>
      <c r="Y29" s="32" t="str">
        <f>IF(ISBLANK(Values!F28),"","Size-Color")</f>
        <v>Size-Color</v>
      </c>
      <c r="Z29" s="30" t="str">
        <f>IF(ISBLANK(Values!F28),"","variation")</f>
        <v>variation</v>
      </c>
      <c r="AA29" s="2" t="str">
        <f>IF(ISBLANK(Values!F28),"",Values!$B$20)</f>
        <v>PartialUpdate</v>
      </c>
      <c r="AB29" s="2" t="str">
        <f>IF(ISBLANK(Values!F28),"",Values!$B$29)</f>
        <v>6 Monate Garantie nach dem Liefertermin. Im Falle einer Fehlfunktion der Tastatur wird ein neues Gerät oder ein Ersatzteil für die Tastatur des Produkts gesendet. Bei Sortierung des Bestands wird eine volle Rückerstattung gewährt.</v>
      </c>
      <c r="AC29" s="2"/>
      <c r="AD29" s="2"/>
      <c r="AE29" s="2"/>
      <c r="AF29" s="2"/>
      <c r="AG29" s="2"/>
      <c r="AH29" s="2"/>
      <c r="AI29" s="35" t="str">
        <f>IF(ISBLANK(Values!F28),"",IF(Values!J28,Values!$B$23,Values!$B$33))</f>
        <v xml:space="preserve">👉 ÜBERARBEITET: GELD SPAREN - Ersatz-Lenovo-Laptop-Tastatur, gleiche Qualität wie OEM-Tastaturen. TellusRem ist seit 2011 der weltweit führende Distributor von Tastaturen. Perfekte Ersatztastatur, einfach auszutauschen und zu installieren. </v>
      </c>
      <c r="AJ29" s="33" t="str">
        <f>IF(ISBLANK(Values!F28),"",Values!$B$24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29" s="2" t="str">
        <f>IF(ISBLANK(Values!F28),"",Values!$B$25)</f>
        <v xml:space="preserve">♻️ ÖFFENTLICHES PRODUKT - Kaufen Sie renoviert, KAUFEN SIE GRÜN! Reduzieren Sie mehr als 80% Kohlendioxid, indem Sie unsere überholten Tastaturen kaufen, im Vergleich zu einer neuen Tastatur! </v>
      </c>
      <c r="AL29" s="2" t="str">
        <f>IF(ISBLANK(Values!F28),"",SUBSTITUTE(SUBSTITUTE(IF(Values!$K28, Values!$B$26, Values!$B$33), "{language}", Values!$I28), "{flag}", INDEX(options!$E$1:$E$20, Values!$W28)))</f>
        <v xml:space="preserve">👉 LAYOUT - 🇬🇧 UK mit Hintergrundbeleuchtung </v>
      </c>
      <c r="AM29" s="2" t="str">
        <f>SUBSTITUTE(IF(ISBLANK(Values!F28),"",Values!$B$27),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N29" s="2"/>
      <c r="AO29" s="2"/>
      <c r="AP29" s="2"/>
      <c r="AQ29" s="2"/>
      <c r="AR29" s="2"/>
      <c r="AS29" s="2"/>
      <c r="AT29" s="28" t="str">
        <f>IF(ISBLANK(Values!F28),"",Values!I28)</f>
        <v>UK</v>
      </c>
      <c r="AU29" s="2"/>
      <c r="AV29" s="2" t="str">
        <f>IF(ISBLANK(Values!F28),"",IF(Values!K28,"Backlit", "Non-Backlit"))</f>
        <v>Backlit</v>
      </c>
      <c r="AW29" s="2"/>
      <c r="AX29" s="2"/>
      <c r="AY29" s="2"/>
      <c r="AZ29" s="2"/>
      <c r="BA29" s="2"/>
      <c r="BB29" s="2"/>
      <c r="BC29" s="2"/>
      <c r="BD29" s="2"/>
      <c r="BE29" s="2" t="str">
        <f>IF(ISBLANK(Values!F28),"","Professional Audience")</f>
        <v>Professional Audience</v>
      </c>
      <c r="BF29" s="2" t="str">
        <f>IF(ISBLANK(Values!F28),"","Consumer Audience")</f>
        <v>Consumer Audience</v>
      </c>
      <c r="BG29" s="2" t="str">
        <f>IF(ISBLANK(Values!F28),"","Adults")</f>
        <v>Adults</v>
      </c>
      <c r="BH29" s="2" t="str">
        <f>IF(ISBLANK(Values!F28),"","People")</f>
        <v>People</v>
      </c>
      <c r="BI29" s="2"/>
      <c r="BJ29" s="2"/>
      <c r="BK29" s="2"/>
      <c r="BL29" s="2"/>
      <c r="BM29" s="2"/>
      <c r="BN29" s="2"/>
      <c r="BO29" s="2"/>
      <c r="BP29" s="2"/>
      <c r="BQ29" s="2"/>
      <c r="BR29" s="2"/>
      <c r="BS29" s="2"/>
      <c r="BT29" s="2"/>
      <c r="BU29" s="2"/>
      <c r="BV29" s="2"/>
      <c r="BW29" s="2"/>
      <c r="BX29" s="2"/>
      <c r="BY29" s="2"/>
      <c r="BZ29" s="2"/>
      <c r="CA29" s="2"/>
      <c r="CB29" s="2"/>
      <c r="CC29" s="2"/>
      <c r="CD29" s="2"/>
      <c r="CE29" s="2"/>
      <c r="CF29" s="2"/>
      <c r="CG29" s="2">
        <f>IF(ISBLANK(Values!F28),"",Values!$B$11)</f>
        <v>150</v>
      </c>
      <c r="CH29" s="2" t="str">
        <f>IF(ISBLANK(Values!F28),"","GR")</f>
        <v>GR</v>
      </c>
      <c r="CI29" s="2" t="str">
        <f>IF(ISBLANK(Values!F28),"",Values!$B$7)</f>
        <v>41</v>
      </c>
      <c r="CJ29" s="2" t="str">
        <f>IF(ISBLANK(Values!F28),"",Values!$B$8)</f>
        <v>17</v>
      </c>
      <c r="CK29" s="2" t="str">
        <f>IF(ISBLANK(Values!F28),"",Values!$B$9)</f>
        <v>5</v>
      </c>
      <c r="CL29" s="2" t="str">
        <f>IF(ISBLANK(Values!F28),"","CM")</f>
        <v>CM</v>
      </c>
      <c r="CM29" s="2"/>
      <c r="CN29" s="2"/>
      <c r="CO29" s="2" t="str">
        <f>IF(ISBLANK(Values!F28), "", IF(AND(Values!$B$37=options!$G$2, Values!$C28), "AMAZON_NA", IF(AND(Values!$B$37=options!$G$1, Values!$D28), "AMAZON_EU", "DEFAULT")))</f>
        <v>AMAZON_EU</v>
      </c>
      <c r="CP29" s="2" t="str">
        <f>IF(ISBLANK(Values!F28),"",Values!$B$7)</f>
        <v>41</v>
      </c>
      <c r="CQ29" s="2" t="str">
        <f>IF(ISBLANK(Values!F28),"",Values!$B$8)</f>
        <v>17</v>
      </c>
      <c r="CR29" s="2" t="str">
        <f>IF(ISBLANK(Values!F28),"",Values!$B$9)</f>
        <v>5</v>
      </c>
      <c r="CS29" s="2">
        <f>IF(ISBLANK(Values!F28),"",Values!$B$11)</f>
        <v>150</v>
      </c>
      <c r="CT29" s="2" t="str">
        <f>IF(ISBLANK(Values!F28),"","GR")</f>
        <v>GR</v>
      </c>
      <c r="CU29" s="2" t="str">
        <f>IF(ISBLANK(Values!F28),"","CM")</f>
        <v>CM</v>
      </c>
      <c r="CV29" s="2" t="str">
        <f>IF(ISBLANK(Values!F28),"",IF(Values!$B$36=options!$F$1,"Denmark", IF(Values!$B$36=options!$F$2, "Danemark",IF(Values!$B$36=options!$F$3, "Dänemark",IF(Values!$B$36=options!$F$4, "Danimarca",IF(Values!$B$36=options!$F$5, "Dinamarca",IF(Values!$B$36=options!$F$6, "Denemarken","" ) ) ) ) )))</f>
        <v>Dänemark</v>
      </c>
      <c r="CW29" s="2"/>
      <c r="CX29" s="2"/>
      <c r="CY29" s="2"/>
      <c r="CZ29" s="2" t="str">
        <f>IF(ISBLANK(Values!F28),"","No")</f>
        <v>No</v>
      </c>
      <c r="DA29" s="2" t="str">
        <f>IF(ISBLANK(Values!F28),"","No")</f>
        <v>No</v>
      </c>
      <c r="DB29" s="2"/>
      <c r="DC29" s="2"/>
      <c r="DD29" s="2"/>
      <c r="DE29" s="2"/>
      <c r="DF29" s="2"/>
      <c r="DG29" s="2"/>
      <c r="DH29" s="2"/>
      <c r="DI29" s="2"/>
      <c r="DJ29" s="2"/>
      <c r="DK29" s="2"/>
      <c r="DL29" s="2"/>
      <c r="DM29" s="2"/>
      <c r="DN29" s="2"/>
      <c r="DO29" s="2" t="str">
        <f>IF(ISBLANK(Values!F28),"","Parts")</f>
        <v>Parts</v>
      </c>
      <c r="DP29" s="2" t="str">
        <f>IF(ISBLANK(Values!F28),"",Values!$B$31)</f>
        <v>6 Monate Garantie nach dem Liefertermin. Im Falle einer Fehlfunktion der Tastatur wird ein neues Gerät oder ein Ersatzteil für die Tastatur des Produkts gesendet. Bei Sortierung des Bestands wird eine volle Rückerstattung gewährt.</v>
      </c>
      <c r="DQ29" s="2"/>
      <c r="DR29" s="2"/>
      <c r="DS29" s="2"/>
      <c r="DT29" s="2"/>
      <c r="DU29" s="2"/>
      <c r="DV29" s="2"/>
      <c r="DW29" s="2"/>
      <c r="DX29" s="2"/>
      <c r="DY29" t="str">
        <f>IF(ISBLANK(Values!$F28), "", "not_applicable")</f>
        <v>not_applicable</v>
      </c>
      <c r="DZ29" s="2"/>
      <c r="EA29" s="2"/>
      <c r="EB29" s="2"/>
      <c r="EC29" s="2"/>
      <c r="ED29" s="2"/>
      <c r="EE29" s="2"/>
      <c r="EF29" s="2"/>
      <c r="EG29" s="2"/>
      <c r="EH29" s="2"/>
      <c r="EI29" s="2" t="str">
        <f>IF(ISBLANK(Values!F28),"",Values!$B$31)</f>
        <v>6 Monate Garantie nach dem Liefertermin. Im Falle einer Fehlfunktion der Tastatur wird ein neues Gerät oder ein Ersatzteil für die Tastatur des Produkts gesendet. Bei Sortierung des Bestands wird eine volle Rückerstattung gewährt.</v>
      </c>
      <c r="EJ29" s="2"/>
      <c r="EK29" s="2"/>
      <c r="EL29" s="2"/>
      <c r="EM29" s="2"/>
      <c r="EN29" s="2"/>
      <c r="EO29" s="2"/>
      <c r="EP29" s="2"/>
      <c r="EQ29" s="2"/>
      <c r="ER29" s="2"/>
      <c r="ES29" s="2" t="str">
        <f>IF(ISBLANK(Values!F28),"","Amazon Tellus UPS")</f>
        <v>Amazon Tellus UPS</v>
      </c>
      <c r="ET29" s="2"/>
      <c r="EU29" s="2"/>
      <c r="EV29" s="2" t="str">
        <f>IF(ISBLANK(Values!F28),"","New")</f>
        <v>New</v>
      </c>
      <c r="EW29" s="2"/>
      <c r="EX29" s="2"/>
      <c r="EY29" s="2"/>
      <c r="EZ29" s="2"/>
      <c r="FA29" s="2"/>
      <c r="FB29" s="2"/>
      <c r="FC29" s="2"/>
      <c r="FD29" s="2"/>
      <c r="FE29" s="2" t="str">
        <f>IF(ISBLANK(Values!F28),"",IF(CO29&lt;&gt;"DEFAULT", "", 3))</f>
        <v/>
      </c>
      <c r="FF29" s="2"/>
      <c r="FG29" s="2"/>
      <c r="FH29" s="2" t="str">
        <f>IF(ISBLANK(Values!F28),"","FALSE")</f>
        <v>FALSE</v>
      </c>
      <c r="FI29" s="2" t="str">
        <f>IF(ISBLANK(Values!F28),"","FALSE")</f>
        <v>FALSE</v>
      </c>
      <c r="FJ29" s="2" t="str">
        <f>IF(ISBLANK(Values!F28),"","FALSE")</f>
        <v>FALSE</v>
      </c>
      <c r="FK29" s="2"/>
      <c r="FL29" s="2"/>
      <c r="FM29" s="2" t="str">
        <f>IF(ISBLANK(Values!F28),"","1")</f>
        <v>1</v>
      </c>
      <c r="FN29" s="2"/>
      <c r="FO29" s="28">
        <f>IF(ISBLANK(Values!F28),"",IF(Values!K28, Values!$B$4, Values!$B$5))</f>
        <v>64.989999999999995</v>
      </c>
      <c r="FP29" s="2" t="str">
        <f>IF(ISBLANK(Values!F28),"","Percent")</f>
        <v>Percent</v>
      </c>
      <c r="FQ29" s="2" t="str">
        <f>IF(ISBLANK(Values!F28),"","2")</f>
        <v>2</v>
      </c>
      <c r="FR29" s="2" t="str">
        <f>IF(ISBLANK(Values!F28),"","3")</f>
        <v>3</v>
      </c>
      <c r="FS29" s="2" t="str">
        <f>IF(ISBLANK(Values!F28),"","5")</f>
        <v>5</v>
      </c>
      <c r="FT29" s="2" t="str">
        <f>IF(ISBLANK(Values!F28),"","6")</f>
        <v>6</v>
      </c>
      <c r="FU29" s="2" t="str">
        <f>IF(ISBLANK(Values!F28),"","10")</f>
        <v>10</v>
      </c>
      <c r="FV29" s="2" t="str">
        <f>IF(ISBLANK(Values!F28),"","10")</f>
        <v>10</v>
      </c>
      <c r="FW29" s="2"/>
      <c r="FX29" s="2"/>
      <c r="FY29" s="2"/>
      <c r="FZ29" s="2"/>
      <c r="GA29" s="2"/>
      <c r="GB29" s="2"/>
      <c r="GC29" s="2"/>
      <c r="GD29" s="2"/>
      <c r="GE29" s="2"/>
      <c r="GF29" s="2"/>
      <c r="GG29" s="2"/>
      <c r="GH29" s="2"/>
      <c r="GI29" s="2"/>
      <c r="GJ29" s="2"/>
    </row>
    <row r="30" spans="1:192" s="36" customFormat="1" ht="48" x14ac:dyDescent="0.2">
      <c r="A30" s="2" t="str">
        <f>IF(ISBLANK(Values!F29),"",IF(Values!$B$37="EU","computercomponent","computer"))</f>
        <v>computercomponent</v>
      </c>
      <c r="B30" s="34" t="str">
        <f>IF(ISBLANK(Values!F29),"",Values!G29)</f>
        <v>Lenovo T470s BL - NOR</v>
      </c>
      <c r="C30" s="30" t="str">
        <f>IF(ISBLANK(Values!F29),"","TellusRem")</f>
        <v>TellusRem</v>
      </c>
      <c r="D30" s="29">
        <f>IF(ISBLANK(Values!F29),"",Values!F29)</f>
        <v>5714401471066</v>
      </c>
      <c r="E30" s="2" t="str">
        <f>IF(ISBLANK(Values!F29),"","EAN")</f>
        <v>EAN</v>
      </c>
      <c r="F30" s="28" t="str">
        <f>IF(ISBLANK(Values!F29),"",IF(Values!K29, SUBSTITUTE(Values!$B$1, "{language}", Values!I29) &amp; " " &amp;Values!$B$3, SUBSTITUTE(Values!$B$2, "{language}", Values!$I29) &amp; " " &amp;Values!$B$3))</f>
        <v>ersatztastatur Skandinavisch – Nordisch Hintergrundbeleuchtung für Lenovo Thinkpad T470s</v>
      </c>
      <c r="G30" s="30" t="str">
        <f>IF(ISBLANK(Values!F29),"","TellusRem")</f>
        <v>TellusRem</v>
      </c>
      <c r="H30" s="2" t="str">
        <f>IF(ISBLANK(Values!F29),"",Values!$B$16)</f>
        <v>laptop-computer-replacement-parts</v>
      </c>
      <c r="I30" s="2" t="str">
        <f>IF(ISBLANK(Values!F29),"","4730574031")</f>
        <v>4730574031</v>
      </c>
      <c r="J30" s="32" t="str">
        <f>IF(ISBLANK(Values!F29),"",Values!G29 )</f>
        <v>Lenovo T470s BL - NOR</v>
      </c>
      <c r="K30" s="28">
        <f>IF(ISBLANK(Values!F29),"",IF(Values!K29, Values!$B$4, Values!$B$5))</f>
        <v>64.989999999999995</v>
      </c>
      <c r="L30" s="28">
        <f>IF(ISBLANK(Values!F29),"",IF($CO30="DEFAULT", Values!$B$18, ""))</f>
        <v>5</v>
      </c>
      <c r="M30" s="28" t="str">
        <f>IF(ISBLANK(Values!F29),"",Values!$N29)</f>
        <v>https://raw.githubusercontent.com/PatrickVibild/TellusAmazonPictures/master/pictures/Lenovo/T470S/BL/NOR/1.jpg</v>
      </c>
      <c r="N30" s="28" t="str">
        <f>IF(ISBLANK(Values!$G29),"",Values!O29)</f>
        <v>https://raw.githubusercontent.com/PatrickVibild/TellusAmazonPictures/master/pictures/Lenovo/T470S/BL/NOR/2.jpg</v>
      </c>
      <c r="O30" s="28" t="str">
        <f>IF(ISBLANK(Values!$G29),"",Values!P29)</f>
        <v>https://raw.githubusercontent.com/PatrickVibild/TellusAmazonPictures/master/pictures/Lenovo/T470S/BL/NOR/3.jpg</v>
      </c>
      <c r="P30" s="28" t="str">
        <f>IF(ISBLANK(Values!$G29),"",Values!Q29)</f>
        <v>https://raw.githubusercontent.com/PatrickVibild/TellusAmazonPictures/master/pictures/Lenovo/T470S/BL/NOR/4.jpg</v>
      </c>
      <c r="Q30" s="28" t="str">
        <f>IF(ISBLANK(Values!$G29),"",Values!R29)</f>
        <v>https://raw.githubusercontent.com/PatrickVibild/TellusAmazonPictures/master/pictures/Lenovo/T470S/BL/NOR/5.jpg</v>
      </c>
      <c r="R30" s="28" t="str">
        <f>IF(ISBLANK(Values!$G29),"",Values!S29)</f>
        <v>https://raw.githubusercontent.com/PatrickVibild/TellusAmazonPictures/master/pictures/Lenovo/T470S/BL/NOR/6.jpg</v>
      </c>
      <c r="S30" s="28" t="str">
        <f>IF(ISBLANK(Values!$G29),"",Values!T29)</f>
        <v>https://raw.githubusercontent.com/PatrickVibild/TellusAmazonPictures/master/pictures/Lenovo/T470S/BL/NOR/7.jpg</v>
      </c>
      <c r="T30" s="28" t="str">
        <f>IF(ISBLANK(Values!$G29),"",Values!U29)</f>
        <v>https://raw.githubusercontent.com/PatrickVibild/TellusAmazonPictures/master/pictures/Lenovo/T470S/BL/NOR/8.jpg</v>
      </c>
      <c r="U30" s="28" t="str">
        <f>IF(ISBLANK(Values!$G29),"",Values!V29)</f>
        <v>https://raw.githubusercontent.com/PatrickVibild/TellusAmazonPictures/master/pictures/Lenovo/T470S/BL/NOR/9.jpg</v>
      </c>
      <c r="V30" s="2"/>
      <c r="W30" s="30" t="str">
        <f>IF(ISBLANK(Values!F29),"","Child")</f>
        <v>Child</v>
      </c>
      <c r="X30" s="30" t="str">
        <f>IF(ISBLANK(Values!F29),"",Values!$B$13)</f>
        <v>Lenovo T470s parent</v>
      </c>
      <c r="Y30" s="32" t="str">
        <f>IF(ISBLANK(Values!F29),"","Size-Color")</f>
        <v>Size-Color</v>
      </c>
      <c r="Z30" s="30" t="str">
        <f>IF(ISBLANK(Values!F29),"","variation")</f>
        <v>variation</v>
      </c>
      <c r="AA30" s="2" t="str">
        <f>IF(ISBLANK(Values!F29),"",Values!$B$20)</f>
        <v>PartialUpdate</v>
      </c>
      <c r="AB30" s="2" t="str">
        <f>IF(ISBLANK(Values!F29),"",Values!$B$29)</f>
        <v>6 Monate Garantie nach dem Liefertermin. Im Falle einer Fehlfunktion der Tastatur wird ein neues Gerät oder ein Ersatzteil für die Tastatur des Produkts gesendet. Bei Sortierung des Bestands wird eine volle Rückerstattung gewährt.</v>
      </c>
      <c r="AC30" s="2"/>
      <c r="AD30" s="2"/>
      <c r="AE30" s="2"/>
      <c r="AF30" s="2"/>
      <c r="AG30" s="2"/>
      <c r="AH30" s="2"/>
      <c r="AI30" s="35" t="str">
        <f>IF(ISBLANK(Values!F29),"",IF(Values!J29,Values!$B$23,Values!$B$33))</f>
        <v xml:space="preserve">👉 ÜBERARBEITET: GELD SPAREN - Ersatz-Lenovo-Laptop-Tastatur, gleiche Qualität wie OEM-Tastaturen. TellusRem ist seit 2011 der weltweit führende Distributor von Tastaturen. Perfekte Ersatztastatur, einfach auszutauschen und zu installieren. </v>
      </c>
      <c r="AJ30" s="33" t="str">
        <f>IF(ISBLANK(Values!F29),"",Values!$B$24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30" s="2" t="str">
        <f>IF(ISBLANK(Values!F29),"",Values!$B$25)</f>
        <v xml:space="preserve">♻️ ÖFFENTLICHES PRODUKT - Kaufen Sie renoviert, KAUFEN SIE GRÜN! Reduzieren Sie mehr als 80% Kohlendioxid, indem Sie unsere überholten Tastaturen kaufen, im Vergleich zu einer neuen Tastatur! </v>
      </c>
      <c r="AL30" s="2" t="str">
        <f>IF(ISBLANK(Values!F29),"",SUBSTITUTE(SUBSTITUTE(IF(Values!$K29, Values!$B$26, Values!$B$33), "{language}", Values!$I29), "{flag}", INDEX(options!$E$1:$E$20, Values!$W29)))</f>
        <v xml:space="preserve">👉 LAYOUT - 🇸🇪 🇫🇮 🇳🇴 🇩🇰 Skandinavisch – Nordisch mit Hintergrundbeleuchtung </v>
      </c>
      <c r="AM30" s="2" t="str">
        <f>SUBSTITUTE(IF(ISBLANK(Values!F29),"",Values!$B$27),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N30" s="2"/>
      <c r="AO30" s="2"/>
      <c r="AP30" s="2"/>
      <c r="AQ30" s="2"/>
      <c r="AR30" s="2"/>
      <c r="AS30" s="2"/>
      <c r="AT30" s="28" t="str">
        <f>IF(ISBLANK(Values!F29),"",Values!I29)</f>
        <v>Skandinavisch – Nordisch</v>
      </c>
      <c r="AU30" s="2"/>
      <c r="AV30" s="2" t="str">
        <f>IF(ISBLANK(Values!F29),"",IF(Values!K29,"Backlit", "Non-Backlit"))</f>
        <v>Backlit</v>
      </c>
      <c r="AW30" s="2"/>
      <c r="AX30" s="2"/>
      <c r="AY30" s="2"/>
      <c r="AZ30" s="2"/>
      <c r="BA30" s="2"/>
      <c r="BB30" s="2"/>
      <c r="BC30" s="2"/>
      <c r="BD30" s="2"/>
      <c r="BE30" s="2" t="str">
        <f>IF(ISBLANK(Values!F29),"","Professional Audience")</f>
        <v>Professional Audience</v>
      </c>
      <c r="BF30" s="2" t="str">
        <f>IF(ISBLANK(Values!F29),"","Consumer Audience")</f>
        <v>Consumer Audience</v>
      </c>
      <c r="BG30" s="2" t="str">
        <f>IF(ISBLANK(Values!F29),"","Adults")</f>
        <v>Adults</v>
      </c>
      <c r="BH30" s="2" t="str">
        <f>IF(ISBLANK(Values!F29),"","People")</f>
        <v>People</v>
      </c>
      <c r="BI30" s="2"/>
      <c r="BJ30" s="2"/>
      <c r="BK30" s="2"/>
      <c r="BL30" s="2"/>
      <c r="BM30" s="2"/>
      <c r="BN30" s="2"/>
      <c r="BO30" s="2"/>
      <c r="BP30" s="2"/>
      <c r="BQ30" s="2"/>
      <c r="BR30" s="2"/>
      <c r="BS30" s="2"/>
      <c r="BT30" s="2"/>
      <c r="BU30" s="2"/>
      <c r="BV30" s="2"/>
      <c r="BW30" s="2"/>
      <c r="BX30" s="2"/>
      <c r="BY30" s="2"/>
      <c r="BZ30" s="2"/>
      <c r="CA30" s="2"/>
      <c r="CB30" s="2"/>
      <c r="CC30" s="2"/>
      <c r="CD30" s="2"/>
      <c r="CE30" s="2"/>
      <c r="CF30" s="2"/>
      <c r="CG30" s="2">
        <f>IF(ISBLANK(Values!F29),"",Values!$B$11)</f>
        <v>150</v>
      </c>
      <c r="CH30" s="2" t="str">
        <f>IF(ISBLANK(Values!F29),"","GR")</f>
        <v>GR</v>
      </c>
      <c r="CI30" s="2" t="str">
        <f>IF(ISBLANK(Values!F29),"",Values!$B$7)</f>
        <v>41</v>
      </c>
      <c r="CJ30" s="2" t="str">
        <f>IF(ISBLANK(Values!F29),"",Values!$B$8)</f>
        <v>17</v>
      </c>
      <c r="CK30" s="2" t="str">
        <f>IF(ISBLANK(Values!F29),"",Values!$B$9)</f>
        <v>5</v>
      </c>
      <c r="CL30" s="2" t="str">
        <f>IF(ISBLANK(Values!F29),"","CM")</f>
        <v>CM</v>
      </c>
      <c r="CM30" s="2"/>
      <c r="CN30" s="2"/>
      <c r="CO30" s="2" t="str">
        <f>IF(ISBLANK(Values!F29), "", IF(AND(Values!$B$37=options!$G$2, Values!$C29), "AMAZON_NA", IF(AND(Values!$B$37=options!$G$1, Values!$D29), "AMAZON_EU", "DEFAULT")))</f>
        <v>DEFAULT</v>
      </c>
      <c r="CP30" s="2" t="str">
        <f>IF(ISBLANK(Values!F29),"",Values!$B$7)</f>
        <v>41</v>
      </c>
      <c r="CQ30" s="2" t="str">
        <f>IF(ISBLANK(Values!F29),"",Values!$B$8)</f>
        <v>17</v>
      </c>
      <c r="CR30" s="2" t="str">
        <f>IF(ISBLANK(Values!F29),"",Values!$B$9)</f>
        <v>5</v>
      </c>
      <c r="CS30" s="2">
        <f>IF(ISBLANK(Values!F29),"",Values!$B$11)</f>
        <v>150</v>
      </c>
      <c r="CT30" s="2" t="str">
        <f>IF(ISBLANK(Values!F29),"","GR")</f>
        <v>GR</v>
      </c>
      <c r="CU30" s="2" t="str">
        <f>IF(ISBLANK(Values!F29),"","CM")</f>
        <v>CM</v>
      </c>
      <c r="CV30" s="2" t="str">
        <f>IF(ISBLANK(Values!F29),"",IF(Values!$B$36=options!$F$1,"Denmark", IF(Values!$B$36=options!$F$2, "Danemark",IF(Values!$B$36=options!$F$3, "Dänemark",IF(Values!$B$36=options!$F$4, "Danimarca",IF(Values!$B$36=options!$F$5, "Dinamarca",IF(Values!$B$36=options!$F$6, "Denemarken","" ) ) ) ) )))</f>
        <v>Dänemark</v>
      </c>
      <c r="CW30" s="2"/>
      <c r="CX30" s="2"/>
      <c r="CY30" s="2"/>
      <c r="CZ30" s="2" t="str">
        <f>IF(ISBLANK(Values!F29),"","No")</f>
        <v>No</v>
      </c>
      <c r="DA30" s="2" t="str">
        <f>IF(ISBLANK(Values!F29),"","No")</f>
        <v>No</v>
      </c>
      <c r="DB30" s="2"/>
      <c r="DC30" s="2"/>
      <c r="DD30" s="2"/>
      <c r="DE30" s="2"/>
      <c r="DF30" s="2"/>
      <c r="DG30" s="2"/>
      <c r="DH30" s="2"/>
      <c r="DI30" s="2"/>
      <c r="DJ30" s="2"/>
      <c r="DK30" s="2"/>
      <c r="DL30" s="2"/>
      <c r="DM30" s="2"/>
      <c r="DN30" s="2"/>
      <c r="DO30" s="2" t="str">
        <f>IF(ISBLANK(Values!F29),"","Parts")</f>
        <v>Parts</v>
      </c>
      <c r="DP30" s="2" t="str">
        <f>IF(ISBLANK(Values!F29),"",Values!$B$31)</f>
        <v>6 Monate Garantie nach dem Liefertermin. Im Falle einer Fehlfunktion der Tastatur wird ein neues Gerät oder ein Ersatzteil für die Tastatur des Produkts gesendet. Bei Sortierung des Bestands wird eine volle Rückerstattung gewährt.</v>
      </c>
      <c r="DQ30" s="2"/>
      <c r="DR30" s="2"/>
      <c r="DS30" s="2"/>
      <c r="DT30" s="2"/>
      <c r="DU30" s="2"/>
      <c r="DV30" s="2"/>
      <c r="DW30" s="2"/>
      <c r="DX30" s="2"/>
      <c r="DY30" t="str">
        <f>IF(ISBLANK(Values!$F29), "", "not_applicable")</f>
        <v>not_applicable</v>
      </c>
      <c r="DZ30" s="2"/>
      <c r="EA30" s="2"/>
      <c r="EB30" s="2"/>
      <c r="EC30" s="2"/>
      <c r="ED30" s="2"/>
      <c r="EE30" s="2"/>
      <c r="EF30" s="2"/>
      <c r="EG30" s="2"/>
      <c r="EH30" s="2"/>
      <c r="EI30" s="2" t="str">
        <f>IF(ISBLANK(Values!F29),"",Values!$B$31)</f>
        <v>6 Monate Garantie nach dem Liefertermin. Im Falle einer Fehlfunktion der Tastatur wird ein neues Gerät oder ein Ersatzteil für die Tastatur des Produkts gesendet. Bei Sortierung des Bestands wird eine volle Rückerstattung gewährt.</v>
      </c>
      <c r="EJ30" s="2"/>
      <c r="EK30" s="2"/>
      <c r="EL30" s="2"/>
      <c r="EM30" s="2"/>
      <c r="EN30" s="2"/>
      <c r="EO30" s="2"/>
      <c r="EP30" s="2"/>
      <c r="EQ30" s="2"/>
      <c r="ER30" s="2"/>
      <c r="ES30" s="2" t="str">
        <f>IF(ISBLANK(Values!F29),"","Amazon Tellus UPS")</f>
        <v>Amazon Tellus UPS</v>
      </c>
      <c r="ET30" s="2"/>
      <c r="EU30" s="2"/>
      <c r="EV30" s="2" t="str">
        <f>IF(ISBLANK(Values!F29),"","New")</f>
        <v>New</v>
      </c>
      <c r="EW30" s="2"/>
      <c r="EX30" s="2"/>
      <c r="EY30" s="2"/>
      <c r="EZ30" s="2"/>
      <c r="FA30" s="2"/>
      <c r="FB30" s="2"/>
      <c r="FC30" s="2"/>
      <c r="FD30" s="2"/>
      <c r="FE30" s="2">
        <f>IF(ISBLANK(Values!F29),"",IF(CO30&lt;&gt;"DEFAULT", "", 3))</f>
        <v>3</v>
      </c>
      <c r="FF30" s="2"/>
      <c r="FG30" s="2"/>
      <c r="FH30" s="2" t="str">
        <f>IF(ISBLANK(Values!F29),"","FALSE")</f>
        <v>FALSE</v>
      </c>
      <c r="FI30" s="2" t="str">
        <f>IF(ISBLANK(Values!F29),"","FALSE")</f>
        <v>FALSE</v>
      </c>
      <c r="FJ30" s="2" t="str">
        <f>IF(ISBLANK(Values!F29),"","FALSE")</f>
        <v>FALSE</v>
      </c>
      <c r="FK30" s="2"/>
      <c r="FL30" s="2"/>
      <c r="FM30" s="2" t="str">
        <f>IF(ISBLANK(Values!F29),"","1")</f>
        <v>1</v>
      </c>
      <c r="FN30" s="2"/>
      <c r="FO30" s="28">
        <f>IF(ISBLANK(Values!F29),"",IF(Values!K29, Values!$B$4, Values!$B$5))</f>
        <v>64.989999999999995</v>
      </c>
      <c r="FP30" s="2" t="str">
        <f>IF(ISBLANK(Values!F29),"","Percent")</f>
        <v>Percent</v>
      </c>
      <c r="FQ30" s="2" t="str">
        <f>IF(ISBLANK(Values!F29),"","2")</f>
        <v>2</v>
      </c>
      <c r="FR30" s="2" t="str">
        <f>IF(ISBLANK(Values!F29),"","3")</f>
        <v>3</v>
      </c>
      <c r="FS30" s="2" t="str">
        <f>IF(ISBLANK(Values!F29),"","5")</f>
        <v>5</v>
      </c>
      <c r="FT30" s="2" t="str">
        <f>IF(ISBLANK(Values!F29),"","6")</f>
        <v>6</v>
      </c>
      <c r="FU30" s="2" t="str">
        <f>IF(ISBLANK(Values!F29),"","10")</f>
        <v>10</v>
      </c>
      <c r="FV30" s="2" t="str">
        <f>IF(ISBLANK(Values!F29),"","10")</f>
        <v>10</v>
      </c>
      <c r="FW30" s="2"/>
      <c r="FX30" s="2"/>
      <c r="FY30" s="2"/>
      <c r="FZ30" s="2"/>
      <c r="GA30" s="2"/>
      <c r="GB30" s="2"/>
      <c r="GC30" s="2"/>
      <c r="GD30" s="2"/>
      <c r="GE30" s="2"/>
      <c r="GF30" s="2"/>
      <c r="GG30" s="2"/>
      <c r="GH30" s="2"/>
      <c r="GI30" s="2"/>
      <c r="GJ30" s="2"/>
    </row>
    <row r="31" spans="1:192" s="36" customFormat="1" ht="48" x14ac:dyDescent="0.2">
      <c r="A31" s="2" t="str">
        <f>IF(ISBLANK(Values!F30),"",IF(Values!$B$37="EU","computercomponent","computer"))</f>
        <v>computercomponent</v>
      </c>
      <c r="B31" s="34" t="str">
        <f>IF(ISBLANK(Values!F30),"",Values!G30)</f>
        <v>Lenovo T470s - BE</v>
      </c>
      <c r="C31" s="30" t="str">
        <f>IF(ISBLANK(Values!F30),"","TellusRem")</f>
        <v>TellusRem</v>
      </c>
      <c r="D31" s="29">
        <f>IF(ISBLANK(Values!F30),"",Values!F30)</f>
        <v>5714401471073</v>
      </c>
      <c r="E31" s="2" t="str">
        <f>IF(ISBLANK(Values!F30),"","EAN")</f>
        <v>EAN</v>
      </c>
      <c r="F31" s="28" t="str">
        <f>IF(ISBLANK(Values!F30),"",IF(Values!K30, SUBSTITUTE(Values!$B$1, "{language}", Values!I30) &amp; " " &amp;Values!$B$3, SUBSTITUTE(Values!$B$2, "{language}", Values!$I30) &amp; " " &amp;Values!$B$3))</f>
        <v>ersatztastatur Belgier Hintergrundbeleuchtung für Lenovo Thinkpad T470s</v>
      </c>
      <c r="G31" s="30" t="str">
        <f>IF(ISBLANK(Values!F30),"","TellusRem")</f>
        <v>TellusRem</v>
      </c>
      <c r="H31" s="2" t="str">
        <f>IF(ISBLANK(Values!F30),"",Values!$B$16)</f>
        <v>laptop-computer-replacement-parts</v>
      </c>
      <c r="I31" s="2" t="str">
        <f>IF(ISBLANK(Values!F30),"","4730574031")</f>
        <v>4730574031</v>
      </c>
      <c r="J31" s="32" t="str">
        <f>IF(ISBLANK(Values!F30),"",Values!G30 )</f>
        <v>Lenovo T470s - BE</v>
      </c>
      <c r="K31" s="28">
        <f>IF(ISBLANK(Values!F30),"",IF(Values!K30, Values!$B$4, Values!$B$5))</f>
        <v>64.989999999999995</v>
      </c>
      <c r="L31" s="28">
        <f>IF(ISBLANK(Values!F30),"",IF($CO31="DEFAULT", Values!$B$18, ""))</f>
        <v>5</v>
      </c>
      <c r="M31" s="28" t="str">
        <f>IF(ISBLANK(Values!F30),"",Values!$N30)</f>
        <v>https://download.lenovo.com/Images/Parts/01EN735/01EN735_A.jpg</v>
      </c>
      <c r="N31" s="28" t="str">
        <f>IF(ISBLANK(Values!$G30),"",Values!O30)</f>
        <v>https://download.lenovo.com/Images/Parts/01EN735/01EN735_B.jpg</v>
      </c>
      <c r="O31" s="28" t="str">
        <f>IF(ISBLANK(Values!$G30),"",Values!P30)</f>
        <v>https://download.lenovo.com/Images/Parts/01EN735/01EN735_details.jpg</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Child</v>
      </c>
      <c r="X31" s="30" t="str">
        <f>IF(ISBLANK(Values!F30),"",Values!$B$13)</f>
        <v>Lenovo T470s parent</v>
      </c>
      <c r="Y31" s="32" t="str">
        <f>IF(ISBLANK(Values!F30),"","Size-Color")</f>
        <v>Size-Color</v>
      </c>
      <c r="Z31" s="30" t="str">
        <f>IF(ISBLANK(Values!F30),"","variation")</f>
        <v>variation</v>
      </c>
      <c r="AA31" s="2" t="str">
        <f>IF(ISBLANK(Values!F30),"",Values!$B$20)</f>
        <v>PartialUpdate</v>
      </c>
      <c r="AB31" s="2" t="str">
        <f>IF(ISBLANK(Values!F30),"",Values!$B$29)</f>
        <v>6 Monate Garantie nach dem Liefertermin. Im Falle einer Fehlfunktion der Tastatur wird ein neues Gerät oder ein Ersatzteil für die Tastatur des Produkts gesendet. Bei Sortierung des Bestands wird eine volle Rückerstattung gewährt.</v>
      </c>
      <c r="AC31" s="2"/>
      <c r="AD31" s="2"/>
      <c r="AE31" s="2"/>
      <c r="AF31" s="2"/>
      <c r="AG31" s="2"/>
      <c r="AH31" s="2"/>
      <c r="AI31" s="35" t="str">
        <f>IF(ISBLANK(Values!F30),"",IF(Values!J30,Values!$B$23,Values!$B$33))</f>
        <v xml:space="preserve">👉 ÜBERARBEITET: GELD SPAREN - Ersatz-Lenovo-Laptop-Tastatur, gleiche Qualität wie OEM-Tastaturen. TellusRem ist seit 2011 der weltweit führende Distributor von Tastaturen. Perfekte Ersatztastatur, einfach auszutauschen und zu installieren. </v>
      </c>
      <c r="AJ31" s="33" t="str">
        <f>IF(ISBLANK(Values!F30),"",Values!$B$24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31" s="2" t="str">
        <f>IF(ISBLANK(Values!F30),"",Values!$B$25)</f>
        <v xml:space="preserve">♻️ ÖFFENTLICHES PRODUKT - Kaufen Sie renoviert, KAUFEN SIE GRÜN! Reduzieren Sie mehr als 80% Kohlendioxid, indem Sie unsere überholten Tastaturen kaufen, im Vergleich zu einer neuen Tastatur! </v>
      </c>
      <c r="AL31" s="2" t="str">
        <f>IF(ISBLANK(Values!F30),"",SUBSTITUTE(SUBSTITUTE(IF(Values!$K30, Values!$B$26, Values!$B$33), "{language}", Values!$I30), "{flag}", INDEX(options!$E$1:$E$20, Values!$W30)))</f>
        <v xml:space="preserve">👉 LAYOUT - 🇧🇪 Belgier mit Hintergrundbeleuchtung </v>
      </c>
      <c r="AM31" s="2" t="str">
        <f>SUBSTITUTE(IF(ISBLANK(Values!F30),"",Values!$B$27),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N31" s="2"/>
      <c r="AO31" s="2"/>
      <c r="AP31" s="2"/>
      <c r="AQ31" s="2"/>
      <c r="AR31" s="2"/>
      <c r="AS31" s="2"/>
      <c r="AT31" s="28" t="str">
        <f>IF(ISBLANK(Values!F30),"",Values!I30)</f>
        <v>Belgier</v>
      </c>
      <c r="AU31" s="2"/>
      <c r="AV31" s="2" t="str">
        <f>IF(ISBLANK(Values!F30),"",IF(Values!K30,"Backlit", "Non-Backlit"))</f>
        <v>Backlit</v>
      </c>
      <c r="AW31" s="2"/>
      <c r="AX31" s="2"/>
      <c r="AY31" s="2"/>
      <c r="AZ31" s="2"/>
      <c r="BA31" s="2"/>
      <c r="BB31" s="2"/>
      <c r="BC31" s="2"/>
      <c r="BD31" s="2"/>
      <c r="BE31" s="2" t="str">
        <f>IF(ISBLANK(Values!F30),"","Professional Audience")</f>
        <v>Professional Audience</v>
      </c>
      <c r="BF31" s="2" t="str">
        <f>IF(ISBLANK(Values!F30),"","Consumer Audience")</f>
        <v>Consumer Audience</v>
      </c>
      <c r="BG31" s="2" t="str">
        <f>IF(ISBLANK(Values!F30),"","Adults")</f>
        <v>Adults</v>
      </c>
      <c r="BH31" s="2" t="str">
        <f>IF(ISBLANK(Values!F30),"","People")</f>
        <v>People</v>
      </c>
      <c r="BI31" s="2"/>
      <c r="BJ31" s="2"/>
      <c r="BK31" s="2"/>
      <c r="BL31" s="2"/>
      <c r="BM31" s="2"/>
      <c r="BN31" s="2"/>
      <c r="BO31" s="2"/>
      <c r="BP31" s="2"/>
      <c r="BQ31" s="2"/>
      <c r="BR31" s="2"/>
      <c r="BS31" s="2"/>
      <c r="BT31" s="2"/>
      <c r="BU31" s="2"/>
      <c r="BV31" s="2"/>
      <c r="BW31" s="2"/>
      <c r="BX31" s="2"/>
      <c r="BY31" s="2"/>
      <c r="BZ31" s="2"/>
      <c r="CA31" s="2"/>
      <c r="CB31" s="2"/>
      <c r="CC31" s="2"/>
      <c r="CD31" s="2"/>
      <c r="CE31" s="2"/>
      <c r="CF31" s="2"/>
      <c r="CG31" s="2">
        <f>IF(ISBLANK(Values!F30),"",Values!$B$11)</f>
        <v>150</v>
      </c>
      <c r="CH31" s="2" t="str">
        <f>IF(ISBLANK(Values!F30),"","GR")</f>
        <v>GR</v>
      </c>
      <c r="CI31" s="2" t="str">
        <f>IF(ISBLANK(Values!F30),"",Values!$B$7)</f>
        <v>41</v>
      </c>
      <c r="CJ31" s="2" t="str">
        <f>IF(ISBLANK(Values!F30),"",Values!$B$8)</f>
        <v>17</v>
      </c>
      <c r="CK31" s="2" t="str">
        <f>IF(ISBLANK(Values!F30),"",Values!$B$9)</f>
        <v>5</v>
      </c>
      <c r="CL31" s="2" t="str">
        <f>IF(ISBLANK(Values!F30),"","CM")</f>
        <v>CM</v>
      </c>
      <c r="CM31" s="2"/>
      <c r="CN31" s="2"/>
      <c r="CO31" s="2" t="str">
        <f>IF(ISBLANK(Values!F30), "", IF(AND(Values!$B$37=options!$G$2, Values!$C30), "AMAZON_NA", IF(AND(Values!$B$37=options!$G$1, Values!$D30), "AMAZON_EU", "DEFAULT")))</f>
        <v>DEFAULT</v>
      </c>
      <c r="CP31" s="2" t="str">
        <f>IF(ISBLANK(Values!F30),"",Values!$B$7)</f>
        <v>41</v>
      </c>
      <c r="CQ31" s="2" t="str">
        <f>IF(ISBLANK(Values!F30),"",Values!$B$8)</f>
        <v>17</v>
      </c>
      <c r="CR31" s="2" t="str">
        <f>IF(ISBLANK(Values!F30),"",Values!$B$9)</f>
        <v>5</v>
      </c>
      <c r="CS31" s="2">
        <f>IF(ISBLANK(Values!F30),"",Values!$B$11)</f>
        <v>150</v>
      </c>
      <c r="CT31" s="2" t="str">
        <f>IF(ISBLANK(Values!F30),"","GR")</f>
        <v>GR</v>
      </c>
      <c r="CU31" s="2" t="str">
        <f>IF(ISBLANK(Values!F30),"","CM")</f>
        <v>CM</v>
      </c>
      <c r="CV31" s="2" t="str">
        <f>IF(ISBLANK(Values!F30),"",IF(Values!$B$36=options!$F$1,"Denmark", IF(Values!$B$36=options!$F$2, "Danemark",IF(Values!$B$36=options!$F$3, "Dänemark",IF(Values!$B$36=options!$F$4, "Danimarca",IF(Values!$B$36=options!$F$5, "Dinamarca",IF(Values!$B$36=options!$F$6, "Denemarken","" ) ) ) ) )))</f>
        <v>Dänemark</v>
      </c>
      <c r="CW31" s="2"/>
      <c r="CX31" s="2"/>
      <c r="CY31" s="2"/>
      <c r="CZ31" s="2" t="str">
        <f>IF(ISBLANK(Values!F30),"","No")</f>
        <v>No</v>
      </c>
      <c r="DA31" s="2" t="str">
        <f>IF(ISBLANK(Values!F30),"","No")</f>
        <v>No</v>
      </c>
      <c r="DB31" s="2"/>
      <c r="DC31" s="2"/>
      <c r="DD31" s="2"/>
      <c r="DE31" s="2"/>
      <c r="DF31" s="2"/>
      <c r="DG31" s="2"/>
      <c r="DH31" s="2"/>
      <c r="DI31" s="2"/>
      <c r="DJ31" s="2"/>
      <c r="DK31" s="2"/>
      <c r="DL31" s="2"/>
      <c r="DM31" s="2"/>
      <c r="DN31" s="2"/>
      <c r="DO31" s="2" t="str">
        <f>IF(ISBLANK(Values!F30),"","Parts")</f>
        <v>Parts</v>
      </c>
      <c r="DP31" s="2" t="str">
        <f>IF(ISBLANK(Values!F30),"",Values!$B$31)</f>
        <v>6 Monate Garantie nach dem Liefertermin. Im Falle einer Fehlfunktion der Tastatur wird ein neues Gerät oder ein Ersatzteil für die Tastatur des Produkts gesendet. Bei Sortierung des Bestands wird eine volle Rückerstattung gewährt.</v>
      </c>
      <c r="DQ31" s="2"/>
      <c r="DR31" s="2"/>
      <c r="DS31" s="2"/>
      <c r="DT31" s="2"/>
      <c r="DU31" s="2"/>
      <c r="DV31" s="2"/>
      <c r="DW31" s="2"/>
      <c r="DX31" s="2"/>
      <c r="DY31" t="str">
        <f>IF(ISBLANK(Values!$F30), "", "not_applicable")</f>
        <v>not_applicable</v>
      </c>
      <c r="DZ31" s="2"/>
      <c r="EA31" s="2"/>
      <c r="EB31" s="2"/>
      <c r="EC31" s="2"/>
      <c r="ED31" s="2"/>
      <c r="EE31" s="2"/>
      <c r="EF31" s="2"/>
      <c r="EG31" s="2"/>
      <c r="EH31" s="2"/>
      <c r="EI31" s="2" t="str">
        <f>IF(ISBLANK(Values!F30),"",Values!$B$31)</f>
        <v>6 Monate Garantie nach dem Liefertermin. Im Falle einer Fehlfunktion der Tastatur wird ein neues Gerät oder ein Ersatzteil für die Tastatur des Produkts gesendet. Bei Sortierung des Bestands wird eine volle Rückerstattung gewährt.</v>
      </c>
      <c r="EJ31" s="2"/>
      <c r="EK31" s="2"/>
      <c r="EL31" s="2"/>
      <c r="EM31" s="2"/>
      <c r="EN31" s="2"/>
      <c r="EO31" s="2"/>
      <c r="EP31" s="2"/>
      <c r="EQ31" s="2"/>
      <c r="ER31" s="2"/>
      <c r="ES31" s="2" t="str">
        <f>IF(ISBLANK(Values!F30),"","Amazon Tellus UPS")</f>
        <v>Amazon Tellus UPS</v>
      </c>
      <c r="ET31" s="2"/>
      <c r="EU31" s="2"/>
      <c r="EV31" s="2" t="str">
        <f>IF(ISBLANK(Values!F30),"","New")</f>
        <v>New</v>
      </c>
      <c r="EW31" s="2"/>
      <c r="EX31" s="2"/>
      <c r="EY31" s="2"/>
      <c r="EZ31" s="2"/>
      <c r="FA31" s="2"/>
      <c r="FB31" s="2"/>
      <c r="FC31" s="2"/>
      <c r="FD31" s="2"/>
      <c r="FE31" s="2">
        <f>IF(ISBLANK(Values!F30),"",IF(CO31&lt;&gt;"DEFAULT", "", 3))</f>
        <v>3</v>
      </c>
      <c r="FF31" s="2"/>
      <c r="FG31" s="2"/>
      <c r="FH31" s="2" t="str">
        <f>IF(ISBLANK(Values!F30),"","FALSE")</f>
        <v>FALSE</v>
      </c>
      <c r="FI31" s="2" t="str">
        <f>IF(ISBLANK(Values!F30),"","FALSE")</f>
        <v>FALSE</v>
      </c>
      <c r="FJ31" s="2" t="str">
        <f>IF(ISBLANK(Values!F30),"","FALSE")</f>
        <v>FALSE</v>
      </c>
      <c r="FK31" s="2"/>
      <c r="FL31" s="2"/>
      <c r="FM31" s="2" t="str">
        <f>IF(ISBLANK(Values!F30),"","1")</f>
        <v>1</v>
      </c>
      <c r="FN31" s="2"/>
      <c r="FO31" s="28">
        <f>IF(ISBLANK(Values!F30),"",IF(Values!K30, Values!$B$4, Values!$B$5))</f>
        <v>64.989999999999995</v>
      </c>
      <c r="FP31" s="2" t="str">
        <f>IF(ISBLANK(Values!F30),"","Percent")</f>
        <v>Percent</v>
      </c>
      <c r="FQ31" s="2" t="str">
        <f>IF(ISBLANK(Values!F30),"","2")</f>
        <v>2</v>
      </c>
      <c r="FR31" s="2" t="str">
        <f>IF(ISBLANK(Values!F30),"","3")</f>
        <v>3</v>
      </c>
      <c r="FS31" s="2" t="str">
        <f>IF(ISBLANK(Values!F30),"","5")</f>
        <v>5</v>
      </c>
      <c r="FT31" s="2" t="str">
        <f>IF(ISBLANK(Values!F30),"","6")</f>
        <v>6</v>
      </c>
      <c r="FU31" s="2" t="str">
        <f>IF(ISBLANK(Values!F30),"","10")</f>
        <v>10</v>
      </c>
      <c r="FV31" s="2" t="str">
        <f>IF(ISBLANK(Values!F30),"","10")</f>
        <v>10</v>
      </c>
      <c r="FW31" s="2"/>
      <c r="FX31" s="2"/>
      <c r="FY31" s="2"/>
      <c r="FZ31" s="2"/>
      <c r="GA31" s="2"/>
      <c r="GB31" s="2"/>
      <c r="GC31" s="2"/>
      <c r="GD31" s="2"/>
      <c r="GE31" s="2"/>
      <c r="GF31" s="2"/>
      <c r="GG31" s="2"/>
      <c r="GH31" s="2"/>
      <c r="GI31" s="2"/>
      <c r="GJ31" s="2"/>
    </row>
    <row r="32" spans="1:192" s="36" customFormat="1" ht="48" x14ac:dyDescent="0.2">
      <c r="A32" s="2" t="str">
        <f>IF(ISBLANK(Values!F31),"",IF(Values!$B$37="EU","computercomponent","computer"))</f>
        <v>computercomponent</v>
      </c>
      <c r="B32" s="34" t="str">
        <f>IF(ISBLANK(Values!F31),"",Values!G31)</f>
        <v>Lenovo T470s BL - BG</v>
      </c>
      <c r="C32" s="30" t="str">
        <f>IF(ISBLANK(Values!F31),"","TellusRem")</f>
        <v>TellusRem</v>
      </c>
      <c r="D32" s="29">
        <f>IF(ISBLANK(Values!F31),"",Values!F31)</f>
        <v>5714401471080</v>
      </c>
      <c r="E32" s="2" t="str">
        <f>IF(ISBLANK(Values!F31),"","EAN")</f>
        <v>EAN</v>
      </c>
      <c r="F32" s="28" t="str">
        <f>IF(ISBLANK(Values!F31),"",IF(Values!K31, SUBSTITUTE(Values!$B$1, "{language}", Values!I31) &amp; " " &amp;Values!$B$3, SUBSTITUTE(Values!$B$2, "{language}", Values!$I31) &amp; " " &amp;Values!$B$3))</f>
        <v>ersatztastatur Bulgarisch Hintergrundbeleuchtung für Lenovo Thinkpad T470s</v>
      </c>
      <c r="G32" s="30" t="str">
        <f>IF(ISBLANK(Values!F31),"","TellusRem")</f>
        <v>TellusRem</v>
      </c>
      <c r="H32" s="2" t="str">
        <f>IF(ISBLANK(Values!F31),"",Values!$B$16)</f>
        <v>laptop-computer-replacement-parts</v>
      </c>
      <c r="I32" s="2" t="str">
        <f>IF(ISBLANK(Values!F31),"","4730574031")</f>
        <v>4730574031</v>
      </c>
      <c r="J32" s="32" t="str">
        <f>IF(ISBLANK(Values!F31),"",Values!G31 )</f>
        <v>Lenovo T470s BL - BG</v>
      </c>
      <c r="K32" s="28">
        <f>IF(ISBLANK(Values!F31),"",IF(Values!K31, Values!$B$4, Values!$B$5))</f>
        <v>64.989999999999995</v>
      </c>
      <c r="L32" s="28">
        <f>IF(ISBLANK(Values!F31),"",IF($CO32="DEFAULT", Values!$B$18, ""))</f>
        <v>5</v>
      </c>
      <c r="M32" s="28" t="str">
        <f>IF(ISBLANK(Values!F31),"",Values!$N31)</f>
        <v>https://download.lenovo.com/Images/Parts/01EN730/01EN730_A.jpg</v>
      </c>
      <c r="N32" s="28" t="str">
        <f>IF(ISBLANK(Values!$G31),"",Values!O31)</f>
        <v>https://download.lenovo.com/Images/Parts/01EN730/01EN730_B.jpg</v>
      </c>
      <c r="O32" s="28" t="str">
        <f>IF(ISBLANK(Values!$G31),"",Values!P31)</f>
        <v>https://download.lenovo.com/Images/Parts/01EN730/01EN730_details.jpg</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Child</v>
      </c>
      <c r="X32" s="30" t="str">
        <f>IF(ISBLANK(Values!F31),"",Values!$B$13)</f>
        <v>Lenovo T470s parent</v>
      </c>
      <c r="Y32" s="32" t="str">
        <f>IF(ISBLANK(Values!F31),"","Size-Color")</f>
        <v>Size-Color</v>
      </c>
      <c r="Z32" s="30" t="str">
        <f>IF(ISBLANK(Values!F31),"","variation")</f>
        <v>variation</v>
      </c>
      <c r="AA32" s="2" t="str">
        <f>IF(ISBLANK(Values!F31),"",Values!$B$20)</f>
        <v>PartialUpdate</v>
      </c>
      <c r="AB32" s="2" t="str">
        <f>IF(ISBLANK(Values!F31),"",Values!$B$29)</f>
        <v>6 Monate Garantie nach dem Liefertermin. Im Falle einer Fehlfunktion der Tastatur wird ein neues Gerät oder ein Ersatzteil für die Tastatur des Produkts gesendet. Bei Sortierung des Bestands wird eine volle Rückerstattung gewährt.</v>
      </c>
      <c r="AC32" s="2"/>
      <c r="AD32" s="2"/>
      <c r="AE32" s="2"/>
      <c r="AF32" s="2"/>
      <c r="AG32" s="2"/>
      <c r="AH32" s="2"/>
      <c r="AI32" s="35" t="str">
        <f>IF(ISBLANK(Values!F31),"",IF(Values!J31,Values!$B$23,Values!$B$33))</f>
        <v xml:space="preserve">👉 ÜBERARBEITET: GELD SPAREN - Ersatz-Lenovo-Laptop-Tastatur, gleiche Qualität wie OEM-Tastaturen. TellusRem ist seit 2011 der weltweit führende Distributor von Tastaturen. Perfekte Ersatztastatur, einfach auszutauschen und zu installieren. </v>
      </c>
      <c r="AJ32" s="33" t="str">
        <f>IF(ISBLANK(Values!F31),"",Values!$B$24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32" s="2" t="str">
        <f>IF(ISBLANK(Values!F31),"",Values!$B$25)</f>
        <v xml:space="preserve">♻️ ÖFFENTLICHES PRODUKT - Kaufen Sie renoviert, KAUFEN SIE GRÜN! Reduzieren Sie mehr als 80% Kohlendioxid, indem Sie unsere überholten Tastaturen kaufen, im Vergleich zu einer neuen Tastatur! </v>
      </c>
      <c r="AL32" s="2" t="str">
        <f>IF(ISBLANK(Values!F31),"",SUBSTITUTE(SUBSTITUTE(IF(Values!$K31, Values!$B$26, Values!$B$33), "{language}", Values!$I31), "{flag}", INDEX(options!$E$1:$E$20, Values!$W31)))</f>
        <v xml:space="preserve">👉 LAYOUT - 🇧🇬 Bulgarisch mit Hintergrundbeleuchtung </v>
      </c>
      <c r="AM32" s="2" t="str">
        <f>SUBSTITUTE(IF(ISBLANK(Values!F31),"",Values!$B$27),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N32" s="2"/>
      <c r="AO32" s="2"/>
      <c r="AP32" s="2"/>
      <c r="AQ32" s="2"/>
      <c r="AR32" s="2"/>
      <c r="AS32" s="2"/>
      <c r="AT32" s="28" t="str">
        <f>IF(ISBLANK(Values!F31),"",Values!I31)</f>
        <v>Bulgarisch</v>
      </c>
      <c r="AU32" s="2"/>
      <c r="AV32" s="2" t="str">
        <f>IF(ISBLANK(Values!F31),"",IF(Values!K31,"Backlit", "Non-Backlit"))</f>
        <v>Backlit</v>
      </c>
      <c r="AW32" s="2"/>
      <c r="AX32" s="2"/>
      <c r="AY32" s="2"/>
      <c r="AZ32" s="2"/>
      <c r="BA32" s="2"/>
      <c r="BB32" s="2"/>
      <c r="BC32" s="2"/>
      <c r="BD32" s="2"/>
      <c r="BE32" s="2" t="str">
        <f>IF(ISBLANK(Values!F31),"","Professional Audience")</f>
        <v>Professional Audience</v>
      </c>
      <c r="BF32" s="2" t="str">
        <f>IF(ISBLANK(Values!F31),"","Consumer Audience")</f>
        <v>Consumer Audience</v>
      </c>
      <c r="BG32" s="2" t="str">
        <f>IF(ISBLANK(Values!F31),"","Adults")</f>
        <v>Adults</v>
      </c>
      <c r="BH32" s="2" t="str">
        <f>IF(ISBLANK(Values!F31),"","People")</f>
        <v>People</v>
      </c>
      <c r="BI32" s="2"/>
      <c r="BJ32" s="2"/>
      <c r="BK32" s="2"/>
      <c r="BL32" s="2"/>
      <c r="BM32" s="2"/>
      <c r="BN32" s="2"/>
      <c r="BO32" s="2"/>
      <c r="BP32" s="2"/>
      <c r="BQ32" s="2"/>
      <c r="BR32" s="2"/>
      <c r="BS32" s="2"/>
      <c r="BT32" s="2"/>
      <c r="BU32" s="2"/>
      <c r="BV32" s="2"/>
      <c r="BW32" s="2"/>
      <c r="BX32" s="2"/>
      <c r="BY32" s="2"/>
      <c r="BZ32" s="2"/>
      <c r="CA32" s="2"/>
      <c r="CB32" s="2"/>
      <c r="CC32" s="2"/>
      <c r="CD32" s="2"/>
      <c r="CE32" s="2"/>
      <c r="CF32" s="2"/>
      <c r="CG32" s="2">
        <f>IF(ISBLANK(Values!F31),"",Values!$B$11)</f>
        <v>150</v>
      </c>
      <c r="CH32" s="2" t="str">
        <f>IF(ISBLANK(Values!F31),"","GR")</f>
        <v>GR</v>
      </c>
      <c r="CI32" s="2" t="str">
        <f>IF(ISBLANK(Values!F31),"",Values!$B$7)</f>
        <v>41</v>
      </c>
      <c r="CJ32" s="2" t="str">
        <f>IF(ISBLANK(Values!F31),"",Values!$B$8)</f>
        <v>17</v>
      </c>
      <c r="CK32" s="2" t="str">
        <f>IF(ISBLANK(Values!F31),"",Values!$B$9)</f>
        <v>5</v>
      </c>
      <c r="CL32" s="2" t="str">
        <f>IF(ISBLANK(Values!F31),"","CM")</f>
        <v>CM</v>
      </c>
      <c r="CM32" s="2"/>
      <c r="CN32" s="2"/>
      <c r="CO32" s="2" t="str">
        <f>IF(ISBLANK(Values!F31), "", IF(AND(Values!$B$37=options!$G$2, Values!$C31), "AMAZON_NA", IF(AND(Values!$B$37=options!$G$1, Values!$D31), "AMAZON_EU", "DEFAULT")))</f>
        <v>DEFAULT</v>
      </c>
      <c r="CP32" s="2" t="str">
        <f>IF(ISBLANK(Values!F31),"",Values!$B$7)</f>
        <v>41</v>
      </c>
      <c r="CQ32" s="2" t="str">
        <f>IF(ISBLANK(Values!F31),"",Values!$B$8)</f>
        <v>17</v>
      </c>
      <c r="CR32" s="2" t="str">
        <f>IF(ISBLANK(Values!F31),"",Values!$B$9)</f>
        <v>5</v>
      </c>
      <c r="CS32" s="2">
        <f>IF(ISBLANK(Values!F31),"",Values!$B$11)</f>
        <v>150</v>
      </c>
      <c r="CT32" s="2" t="str">
        <f>IF(ISBLANK(Values!F31),"","GR")</f>
        <v>GR</v>
      </c>
      <c r="CU32" s="2" t="str">
        <f>IF(ISBLANK(Values!F31),"","CM")</f>
        <v>CM</v>
      </c>
      <c r="CV32" s="2" t="str">
        <f>IF(ISBLANK(Values!F31),"",IF(Values!$B$36=options!$F$1,"Denmark", IF(Values!$B$36=options!$F$2, "Danemark",IF(Values!$B$36=options!$F$3, "Dänemark",IF(Values!$B$36=options!$F$4, "Danimarca",IF(Values!$B$36=options!$F$5, "Dinamarca",IF(Values!$B$36=options!$F$6, "Denemarken","" ) ) ) ) )))</f>
        <v>Dänemark</v>
      </c>
      <c r="CW32" s="2"/>
      <c r="CX32" s="2"/>
      <c r="CY32" s="2"/>
      <c r="CZ32" s="2" t="str">
        <f>IF(ISBLANK(Values!F31),"","No")</f>
        <v>No</v>
      </c>
      <c r="DA32" s="2" t="str">
        <f>IF(ISBLANK(Values!F31),"","No")</f>
        <v>No</v>
      </c>
      <c r="DB32" s="2"/>
      <c r="DC32" s="2"/>
      <c r="DD32" s="2"/>
      <c r="DE32" s="2"/>
      <c r="DF32" s="2"/>
      <c r="DG32" s="2"/>
      <c r="DH32" s="2"/>
      <c r="DI32" s="2"/>
      <c r="DJ32" s="2"/>
      <c r="DK32" s="2"/>
      <c r="DL32" s="2"/>
      <c r="DM32" s="2"/>
      <c r="DN32" s="2"/>
      <c r="DO32" s="2" t="str">
        <f>IF(ISBLANK(Values!F31),"","Parts")</f>
        <v>Parts</v>
      </c>
      <c r="DP32" s="2" t="str">
        <f>IF(ISBLANK(Values!F31),"",Values!$B$31)</f>
        <v>6 Monate Garantie nach dem Liefertermin. Im Falle einer Fehlfunktion der Tastatur wird ein neues Gerät oder ein Ersatzteil für die Tastatur des Produkts gesendet. Bei Sortierung des Bestands wird eine volle Rückerstattung gewährt.</v>
      </c>
      <c r="DQ32" s="2"/>
      <c r="DR32" s="2"/>
      <c r="DS32" s="2"/>
      <c r="DT32" s="2"/>
      <c r="DU32" s="2"/>
      <c r="DV32" s="2"/>
      <c r="DW32" s="2"/>
      <c r="DX32" s="2"/>
      <c r="DY32" t="str">
        <f>IF(ISBLANK(Values!$F31), "", "not_applicable")</f>
        <v>not_applicable</v>
      </c>
      <c r="DZ32" s="2"/>
      <c r="EA32" s="2"/>
      <c r="EB32" s="2"/>
      <c r="EC32" s="2"/>
      <c r="ED32" s="2"/>
      <c r="EE32" s="2"/>
      <c r="EF32" s="2"/>
      <c r="EG32" s="2"/>
      <c r="EH32" s="2"/>
      <c r="EI32" s="2" t="str">
        <f>IF(ISBLANK(Values!F31),"",Values!$B$31)</f>
        <v>6 Monate Garantie nach dem Liefertermin. Im Falle einer Fehlfunktion der Tastatur wird ein neues Gerät oder ein Ersatzteil für die Tastatur des Produkts gesendet. Bei Sortierung des Bestands wird eine volle Rückerstattung gewährt.</v>
      </c>
      <c r="EJ32" s="2"/>
      <c r="EK32" s="2"/>
      <c r="EL32" s="2"/>
      <c r="EM32" s="2"/>
      <c r="EN32" s="2"/>
      <c r="EO32" s="2"/>
      <c r="EP32" s="2"/>
      <c r="EQ32" s="2"/>
      <c r="ER32" s="2"/>
      <c r="ES32" s="2" t="str">
        <f>IF(ISBLANK(Values!F31),"","Amazon Tellus UPS")</f>
        <v>Amazon Tellus UPS</v>
      </c>
      <c r="ET32" s="2"/>
      <c r="EU32" s="2"/>
      <c r="EV32" s="2" t="str">
        <f>IF(ISBLANK(Values!F31),"","New")</f>
        <v>New</v>
      </c>
      <c r="EW32" s="2"/>
      <c r="EX32" s="2"/>
      <c r="EY32" s="2"/>
      <c r="EZ32" s="2"/>
      <c r="FA32" s="2"/>
      <c r="FB32" s="2"/>
      <c r="FC32" s="2"/>
      <c r="FD32" s="2"/>
      <c r="FE32" s="2">
        <f>IF(ISBLANK(Values!F31),"",IF(CO32&lt;&gt;"DEFAULT", "", 3))</f>
        <v>3</v>
      </c>
      <c r="FF32" s="2"/>
      <c r="FG32" s="2"/>
      <c r="FH32" s="2" t="str">
        <f>IF(ISBLANK(Values!F31),"","FALSE")</f>
        <v>FALSE</v>
      </c>
      <c r="FI32" s="2" t="str">
        <f>IF(ISBLANK(Values!F31),"","FALSE")</f>
        <v>FALSE</v>
      </c>
      <c r="FJ32" s="2" t="str">
        <f>IF(ISBLANK(Values!F31),"","FALSE")</f>
        <v>FALSE</v>
      </c>
      <c r="FK32" s="2"/>
      <c r="FL32" s="2"/>
      <c r="FM32" s="2" t="str">
        <f>IF(ISBLANK(Values!F31),"","1")</f>
        <v>1</v>
      </c>
      <c r="FN32" s="2"/>
      <c r="FO32" s="28">
        <f>IF(ISBLANK(Values!F31),"",IF(Values!K31, Values!$B$4, Values!$B$5))</f>
        <v>64.989999999999995</v>
      </c>
      <c r="FP32" s="2" t="str">
        <f>IF(ISBLANK(Values!F31),"","Percent")</f>
        <v>Percent</v>
      </c>
      <c r="FQ32" s="2" t="str">
        <f>IF(ISBLANK(Values!F31),"","2")</f>
        <v>2</v>
      </c>
      <c r="FR32" s="2" t="str">
        <f>IF(ISBLANK(Values!F31),"","3")</f>
        <v>3</v>
      </c>
      <c r="FS32" s="2" t="str">
        <f>IF(ISBLANK(Values!F31),"","5")</f>
        <v>5</v>
      </c>
      <c r="FT32" s="2" t="str">
        <f>IF(ISBLANK(Values!F31),"","6")</f>
        <v>6</v>
      </c>
      <c r="FU32" s="2" t="str">
        <f>IF(ISBLANK(Values!F31),"","10")</f>
        <v>10</v>
      </c>
      <c r="FV32" s="2" t="str">
        <f>IF(ISBLANK(Values!F31),"","10")</f>
        <v>10</v>
      </c>
      <c r="FW32" s="2"/>
      <c r="FX32" s="2"/>
      <c r="FY32" s="2"/>
      <c r="FZ32" s="2"/>
      <c r="GA32" s="2"/>
      <c r="GB32" s="2"/>
      <c r="GC32" s="2"/>
      <c r="GD32" s="2"/>
      <c r="GE32" s="2"/>
      <c r="GF32" s="2"/>
      <c r="GG32" s="2"/>
      <c r="GH32" s="2"/>
      <c r="GI32" s="2"/>
      <c r="GJ32" s="2"/>
    </row>
    <row r="33" spans="1:192" s="36" customFormat="1" ht="48" x14ac:dyDescent="0.2">
      <c r="A33" s="2" t="str">
        <f>IF(ISBLANK(Values!F32),"",IF(Values!$B$37="EU","computercomponent","computer"))</f>
        <v>computercomponent</v>
      </c>
      <c r="B33" s="34" t="str">
        <f>IF(ISBLANK(Values!F32),"",Values!G32)</f>
        <v>Lenovo T470s BL - CZ</v>
      </c>
      <c r="C33" s="30" t="str">
        <f>IF(ISBLANK(Values!F32),"","TellusRem")</f>
        <v>TellusRem</v>
      </c>
      <c r="D33" s="29">
        <f>IF(ISBLANK(Values!F32),"",Values!F32)</f>
        <v>5714401471097</v>
      </c>
      <c r="E33" s="2" t="str">
        <f>IF(ISBLANK(Values!F32),"","EAN")</f>
        <v>EAN</v>
      </c>
      <c r="F33" s="28" t="str">
        <f>IF(ISBLANK(Values!F32),"",IF(Values!K32, SUBSTITUTE(Values!$B$1, "{language}", Values!I32) &amp; " " &amp;Values!$B$3, SUBSTITUTE(Values!$B$2, "{language}", Values!$I32) &amp; " " &amp;Values!$B$3))</f>
        <v>ersatztastatur Tschechisch Hintergrundbeleuchtung für Lenovo Thinkpad T470s</v>
      </c>
      <c r="G33" s="30" t="str">
        <f>IF(ISBLANK(Values!F32),"","TellusRem")</f>
        <v>TellusRem</v>
      </c>
      <c r="H33" s="2" t="str">
        <f>IF(ISBLANK(Values!F32),"",Values!$B$16)</f>
        <v>laptop-computer-replacement-parts</v>
      </c>
      <c r="I33" s="2" t="str">
        <f>IF(ISBLANK(Values!F32),"","4730574031")</f>
        <v>4730574031</v>
      </c>
      <c r="J33" s="32" t="str">
        <f>IF(ISBLANK(Values!F32),"",Values!G32 )</f>
        <v>Lenovo T470s BL - CZ</v>
      </c>
      <c r="K33" s="28">
        <f>IF(ISBLANK(Values!F32),"",IF(Values!K32, Values!$B$4, Values!$B$5))</f>
        <v>64.989999999999995</v>
      </c>
      <c r="L33" s="28">
        <f>IF(ISBLANK(Values!F32),"",IF($CO33="DEFAULT", Values!$B$18, ""))</f>
        <v>5</v>
      </c>
      <c r="M33" s="28" t="str">
        <f>IF(ISBLANK(Values!F32),"",Values!$N32)</f>
        <v>https://download.lenovo.com/Images/Parts/01EN690/01EN690_A.jpg</v>
      </c>
      <c r="N33" s="28" t="str">
        <f>IF(ISBLANK(Values!$G32),"",Values!O32)</f>
        <v>https://download.lenovo.com/Images/Parts/01EN690/01EN690_B.jpg</v>
      </c>
      <c r="O33" s="28" t="str">
        <f>IF(ISBLANK(Values!$G32),"",Values!P32)</f>
        <v>https://download.lenovo.com/Images/Parts/01EN690/01EN690_details.jpg</v>
      </c>
      <c r="P33" s="28" t="str">
        <f>IF(ISBLANK(Values!$G32),"",Values!Q32)</f>
        <v/>
      </c>
      <c r="Q33" s="28" t="str">
        <f>IF(ISBLANK(Values!$G32),"",Values!R32)</f>
        <v/>
      </c>
      <c r="R33" s="28" t="str">
        <f>IF(ISBLANK(Values!$G32),"",Values!S32)</f>
        <v/>
      </c>
      <c r="S33" s="28" t="str">
        <f>IF(ISBLANK(Values!$G32),"",Values!T32)</f>
        <v/>
      </c>
      <c r="T33" s="28" t="str">
        <f>IF(ISBLANK(Values!$G32),"",Values!U32)</f>
        <v/>
      </c>
      <c r="U33" s="28" t="str">
        <f>IF(ISBLANK(Values!$G32),"",Values!V32)</f>
        <v/>
      </c>
      <c r="V33" s="2"/>
      <c r="W33" s="30" t="str">
        <f>IF(ISBLANK(Values!F32),"","Child")</f>
        <v>Child</v>
      </c>
      <c r="X33" s="30" t="str">
        <f>IF(ISBLANK(Values!F32),"",Values!$B$13)</f>
        <v>Lenovo T470s parent</v>
      </c>
      <c r="Y33" s="32" t="str">
        <f>IF(ISBLANK(Values!F32),"","Size-Color")</f>
        <v>Size-Color</v>
      </c>
      <c r="Z33" s="30" t="str">
        <f>IF(ISBLANK(Values!F32),"","variation")</f>
        <v>variation</v>
      </c>
      <c r="AA33" s="2" t="str">
        <f>IF(ISBLANK(Values!F32),"",Values!$B$20)</f>
        <v>PartialUpdate</v>
      </c>
      <c r="AB33" s="2" t="str">
        <f>IF(ISBLANK(Values!F32),"",Values!$B$29)</f>
        <v>6 Monate Garantie nach dem Liefertermin. Im Falle einer Fehlfunktion der Tastatur wird ein neues Gerät oder ein Ersatzteil für die Tastatur des Produkts gesendet. Bei Sortierung des Bestands wird eine volle Rückerstattung gewährt.</v>
      </c>
      <c r="AC33" s="2"/>
      <c r="AD33" s="2"/>
      <c r="AE33" s="2"/>
      <c r="AF33" s="2"/>
      <c r="AG33" s="2"/>
      <c r="AH33" s="2"/>
      <c r="AI33" s="35" t="str">
        <f>IF(ISBLANK(Values!F32),"",IF(Values!J32,Values!$B$23,Values!$B$33))</f>
        <v xml:space="preserve">👉 ÜBERARBEITET: GELD SPAREN - Ersatz-Lenovo-Laptop-Tastatur, gleiche Qualität wie OEM-Tastaturen. TellusRem ist seit 2011 der weltweit führende Distributor von Tastaturen. Perfekte Ersatztastatur, einfach auszutauschen und zu installieren. </v>
      </c>
      <c r="AJ33" s="33" t="str">
        <f>IF(ISBLANK(Values!F32),"",Values!$B$24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33" s="2" t="str">
        <f>IF(ISBLANK(Values!F32),"",Values!$B$25)</f>
        <v xml:space="preserve">♻️ ÖFFENTLICHES PRODUKT - Kaufen Sie renoviert, KAUFEN SIE GRÜN! Reduzieren Sie mehr als 80% Kohlendioxid, indem Sie unsere überholten Tastaturen kaufen, im Vergleich zu einer neuen Tastatur! </v>
      </c>
      <c r="AL33" s="2" t="str">
        <f>IF(ISBLANK(Values!F32),"",SUBSTITUTE(SUBSTITUTE(IF(Values!$K32, Values!$B$26, Values!$B$33), "{language}", Values!$I32), "{flag}", INDEX(options!$E$1:$E$20, Values!$W32)))</f>
        <v xml:space="preserve">👉 LAYOUT - 🇨🇿 Tschechisch mit Hintergrundbeleuchtung </v>
      </c>
      <c r="AM33" s="2" t="str">
        <f>SUBSTITUTE(IF(ISBLANK(Values!F32),"",Values!$B$27),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N33" s="2"/>
      <c r="AO33" s="2"/>
      <c r="AP33" s="2"/>
      <c r="AQ33" s="2"/>
      <c r="AR33" s="2"/>
      <c r="AS33" s="2"/>
      <c r="AT33" s="28" t="str">
        <f>IF(ISBLANK(Values!F32),"",Values!I32)</f>
        <v>Tschechisch</v>
      </c>
      <c r="AU33" s="2"/>
      <c r="AV33" s="2" t="str">
        <f>IF(ISBLANK(Values!F32),"",IF(Values!K32,"Backlit", "Non-Backlit"))</f>
        <v>Backlit</v>
      </c>
      <c r="AW33" s="2"/>
      <c r="AX33" s="2"/>
      <c r="AY33" s="2"/>
      <c r="AZ33" s="2"/>
      <c r="BA33" s="2"/>
      <c r="BB33" s="2"/>
      <c r="BC33" s="2"/>
      <c r="BD33" s="2"/>
      <c r="BE33" s="2" t="str">
        <f>IF(ISBLANK(Values!F32),"","Professional Audience")</f>
        <v>Professional Audience</v>
      </c>
      <c r="BF33" s="2" t="str">
        <f>IF(ISBLANK(Values!F32),"","Consumer Audience")</f>
        <v>Consumer Audience</v>
      </c>
      <c r="BG33" s="2" t="str">
        <f>IF(ISBLANK(Values!F32),"","Adults")</f>
        <v>Adults</v>
      </c>
      <c r="BH33" s="2" t="str">
        <f>IF(ISBLANK(Values!F32),"","People")</f>
        <v>People</v>
      </c>
      <c r="BI33" s="2"/>
      <c r="BJ33" s="2"/>
      <c r="BK33" s="2"/>
      <c r="BL33" s="2"/>
      <c r="BM33" s="2"/>
      <c r="BN33" s="2"/>
      <c r="BO33" s="2"/>
      <c r="BP33" s="2"/>
      <c r="BQ33" s="2"/>
      <c r="BR33" s="2"/>
      <c r="BS33" s="2"/>
      <c r="BT33" s="2"/>
      <c r="BU33" s="2"/>
      <c r="BV33" s="2"/>
      <c r="BW33" s="2"/>
      <c r="BX33" s="2"/>
      <c r="BY33" s="2"/>
      <c r="BZ33" s="2"/>
      <c r="CA33" s="2"/>
      <c r="CB33" s="2"/>
      <c r="CC33" s="2"/>
      <c r="CD33" s="2"/>
      <c r="CE33" s="2"/>
      <c r="CF33" s="2"/>
      <c r="CG33" s="2">
        <f>IF(ISBLANK(Values!F32),"",Values!$B$11)</f>
        <v>150</v>
      </c>
      <c r="CH33" s="2" t="str">
        <f>IF(ISBLANK(Values!F32),"","GR")</f>
        <v>GR</v>
      </c>
      <c r="CI33" s="2" t="str">
        <f>IF(ISBLANK(Values!F32),"",Values!$B$7)</f>
        <v>41</v>
      </c>
      <c r="CJ33" s="2" t="str">
        <f>IF(ISBLANK(Values!F32),"",Values!$B$8)</f>
        <v>17</v>
      </c>
      <c r="CK33" s="2" t="str">
        <f>IF(ISBLANK(Values!F32),"",Values!$B$9)</f>
        <v>5</v>
      </c>
      <c r="CL33" s="2" t="str">
        <f>IF(ISBLANK(Values!F32),"","CM")</f>
        <v>CM</v>
      </c>
      <c r="CM33" s="2"/>
      <c r="CN33" s="2"/>
      <c r="CO33" s="2" t="str">
        <f>IF(ISBLANK(Values!F32), "", IF(AND(Values!$B$37=options!$G$2, Values!$C32), "AMAZON_NA", IF(AND(Values!$B$37=options!$G$1, Values!$D32), "AMAZON_EU", "DEFAULT")))</f>
        <v>DEFAULT</v>
      </c>
      <c r="CP33" s="2" t="str">
        <f>IF(ISBLANK(Values!F32),"",Values!$B$7)</f>
        <v>41</v>
      </c>
      <c r="CQ33" s="2" t="str">
        <f>IF(ISBLANK(Values!F32),"",Values!$B$8)</f>
        <v>17</v>
      </c>
      <c r="CR33" s="2" t="str">
        <f>IF(ISBLANK(Values!F32),"",Values!$B$9)</f>
        <v>5</v>
      </c>
      <c r="CS33" s="2">
        <f>IF(ISBLANK(Values!F32),"",Values!$B$11)</f>
        <v>150</v>
      </c>
      <c r="CT33" s="2" t="str">
        <f>IF(ISBLANK(Values!F32),"","GR")</f>
        <v>GR</v>
      </c>
      <c r="CU33" s="2" t="str">
        <f>IF(ISBLANK(Values!F32),"","CM")</f>
        <v>CM</v>
      </c>
      <c r="CV33" s="2" t="str">
        <f>IF(ISBLANK(Values!F32),"",IF(Values!$B$36=options!$F$1,"Denmark", IF(Values!$B$36=options!$F$2, "Danemark",IF(Values!$B$36=options!$F$3, "Dänemark",IF(Values!$B$36=options!$F$4, "Danimarca",IF(Values!$B$36=options!$F$5, "Dinamarca",IF(Values!$B$36=options!$F$6, "Denemarken","" ) ) ) ) )))</f>
        <v>Dänemark</v>
      </c>
      <c r="CW33" s="2"/>
      <c r="CX33" s="2"/>
      <c r="CY33" s="2"/>
      <c r="CZ33" s="2" t="str">
        <f>IF(ISBLANK(Values!F32),"","No")</f>
        <v>No</v>
      </c>
      <c r="DA33" s="2" t="str">
        <f>IF(ISBLANK(Values!F32),"","No")</f>
        <v>No</v>
      </c>
      <c r="DB33" s="2"/>
      <c r="DC33" s="2"/>
      <c r="DD33" s="2"/>
      <c r="DE33" s="2"/>
      <c r="DF33" s="2"/>
      <c r="DG33" s="2"/>
      <c r="DH33" s="2"/>
      <c r="DI33" s="2"/>
      <c r="DJ33" s="2"/>
      <c r="DK33" s="2"/>
      <c r="DL33" s="2"/>
      <c r="DM33" s="2"/>
      <c r="DN33" s="2"/>
      <c r="DO33" s="2" t="str">
        <f>IF(ISBLANK(Values!F32),"","Parts")</f>
        <v>Parts</v>
      </c>
      <c r="DP33" s="2" t="str">
        <f>IF(ISBLANK(Values!F32),"",Values!$B$31)</f>
        <v>6 Monate Garantie nach dem Liefertermin. Im Falle einer Fehlfunktion der Tastatur wird ein neues Gerät oder ein Ersatzteil für die Tastatur des Produkts gesendet. Bei Sortierung des Bestands wird eine volle Rückerstattung gewährt.</v>
      </c>
      <c r="DQ33" s="2"/>
      <c r="DR33" s="2"/>
      <c r="DS33" s="2"/>
      <c r="DT33" s="2"/>
      <c r="DU33" s="2"/>
      <c r="DV33" s="2"/>
      <c r="DW33" s="2"/>
      <c r="DX33" s="2"/>
      <c r="DY33" t="str">
        <f>IF(ISBLANK(Values!$F32), "", "not_applicable")</f>
        <v>not_applicable</v>
      </c>
      <c r="DZ33" s="2"/>
      <c r="EA33" s="2"/>
      <c r="EB33" s="2"/>
      <c r="EC33" s="2"/>
      <c r="ED33" s="2"/>
      <c r="EE33" s="2"/>
      <c r="EF33" s="2"/>
      <c r="EG33" s="2"/>
      <c r="EH33" s="2"/>
      <c r="EI33" s="2" t="str">
        <f>IF(ISBLANK(Values!F32),"",Values!$B$31)</f>
        <v>6 Monate Garantie nach dem Liefertermin. Im Falle einer Fehlfunktion der Tastatur wird ein neues Gerät oder ein Ersatzteil für die Tastatur des Produkts gesendet. Bei Sortierung des Bestands wird eine volle Rückerstattung gewährt.</v>
      </c>
      <c r="EJ33" s="2"/>
      <c r="EK33" s="2"/>
      <c r="EL33" s="2"/>
      <c r="EM33" s="2"/>
      <c r="EN33" s="2"/>
      <c r="EO33" s="2"/>
      <c r="EP33" s="2"/>
      <c r="EQ33" s="2"/>
      <c r="ER33" s="2"/>
      <c r="ES33" s="2" t="str">
        <f>IF(ISBLANK(Values!F32),"","Amazon Tellus UPS")</f>
        <v>Amazon Tellus UPS</v>
      </c>
      <c r="ET33" s="2"/>
      <c r="EU33" s="2"/>
      <c r="EV33" s="2" t="str">
        <f>IF(ISBLANK(Values!F32),"","New")</f>
        <v>New</v>
      </c>
      <c r="EW33" s="2"/>
      <c r="EX33" s="2"/>
      <c r="EY33" s="2"/>
      <c r="EZ33" s="2"/>
      <c r="FA33" s="2"/>
      <c r="FB33" s="2"/>
      <c r="FC33" s="2"/>
      <c r="FD33" s="2"/>
      <c r="FE33" s="2">
        <f>IF(ISBLANK(Values!F32),"",IF(CO33&lt;&gt;"DEFAULT", "", 3))</f>
        <v>3</v>
      </c>
      <c r="FF33" s="2"/>
      <c r="FG33" s="2"/>
      <c r="FH33" s="2" t="str">
        <f>IF(ISBLANK(Values!F32),"","FALSE")</f>
        <v>FALSE</v>
      </c>
      <c r="FI33" s="2" t="str">
        <f>IF(ISBLANK(Values!F32),"","FALSE")</f>
        <v>FALSE</v>
      </c>
      <c r="FJ33" s="2" t="str">
        <f>IF(ISBLANK(Values!F32),"","FALSE")</f>
        <v>FALSE</v>
      </c>
      <c r="FK33" s="2"/>
      <c r="FL33" s="2"/>
      <c r="FM33" s="2" t="str">
        <f>IF(ISBLANK(Values!F32),"","1")</f>
        <v>1</v>
      </c>
      <c r="FN33" s="2"/>
      <c r="FO33" s="28">
        <f>IF(ISBLANK(Values!F32),"",IF(Values!K32, Values!$B$4, Values!$B$5))</f>
        <v>64.989999999999995</v>
      </c>
      <c r="FP33" s="2" t="str">
        <f>IF(ISBLANK(Values!F32),"","Percent")</f>
        <v>Percent</v>
      </c>
      <c r="FQ33" s="2" t="str">
        <f>IF(ISBLANK(Values!F32),"","2")</f>
        <v>2</v>
      </c>
      <c r="FR33" s="2" t="str">
        <f>IF(ISBLANK(Values!F32),"","3")</f>
        <v>3</v>
      </c>
      <c r="FS33" s="2" t="str">
        <f>IF(ISBLANK(Values!F32),"","5")</f>
        <v>5</v>
      </c>
      <c r="FT33" s="2" t="str">
        <f>IF(ISBLANK(Values!F32),"","6")</f>
        <v>6</v>
      </c>
      <c r="FU33" s="2" t="str">
        <f>IF(ISBLANK(Values!F32),"","10")</f>
        <v>10</v>
      </c>
      <c r="FV33" s="2" t="str">
        <f>IF(ISBLANK(Values!F32),"","10")</f>
        <v>10</v>
      </c>
      <c r="FW33" s="2"/>
      <c r="FX33" s="2"/>
      <c r="FY33" s="2"/>
      <c r="FZ33" s="2"/>
      <c r="GA33" s="2"/>
      <c r="GB33" s="2"/>
      <c r="GC33" s="2"/>
      <c r="GD33" s="2"/>
      <c r="GE33" s="2"/>
      <c r="GF33" s="2"/>
      <c r="GG33" s="2"/>
      <c r="GH33" s="2"/>
      <c r="GI33" s="2"/>
      <c r="GJ33" s="2"/>
    </row>
    <row r="34" spans="1:192" s="36" customFormat="1" ht="48" x14ac:dyDescent="0.2">
      <c r="A34" s="2" t="str">
        <f>IF(ISBLANK(Values!F33),"",IF(Values!$B$37="EU","computercomponent","computer"))</f>
        <v>computercomponent</v>
      </c>
      <c r="B34" s="34" t="str">
        <f>IF(ISBLANK(Values!F33),"",Values!G33)</f>
        <v>Lenovo T470s BL - DK</v>
      </c>
      <c r="C34" s="30" t="str">
        <f>IF(ISBLANK(Values!F33),"","TellusRem")</f>
        <v>TellusRem</v>
      </c>
      <c r="D34" s="29">
        <f>IF(ISBLANK(Values!F33),"",Values!F33)</f>
        <v>5714401471103</v>
      </c>
      <c r="E34" s="2" t="str">
        <f>IF(ISBLANK(Values!F33),"","EAN")</f>
        <v>EAN</v>
      </c>
      <c r="F34" s="28" t="str">
        <f>IF(ISBLANK(Values!F33),"",IF(Values!K33, SUBSTITUTE(Values!$B$1, "{language}", Values!I33) &amp; " " &amp;Values!$B$3, SUBSTITUTE(Values!$B$2, "{language}", Values!$I33) &amp; " " &amp;Values!$B$3))</f>
        <v>ersatztastatur Dänisch Hintergrundbeleuchtung für Lenovo Thinkpad T470s</v>
      </c>
      <c r="G34" s="30" t="str">
        <f>IF(ISBLANK(Values!F33),"","TellusRem")</f>
        <v>TellusRem</v>
      </c>
      <c r="H34" s="2" t="str">
        <f>IF(ISBLANK(Values!F33),"",Values!$B$16)</f>
        <v>laptop-computer-replacement-parts</v>
      </c>
      <c r="I34" s="2" t="str">
        <f>IF(ISBLANK(Values!F33),"","4730574031")</f>
        <v>4730574031</v>
      </c>
      <c r="J34" s="32" t="str">
        <f>IF(ISBLANK(Values!F33),"",Values!G33 )</f>
        <v>Lenovo T470s BL - DK</v>
      </c>
      <c r="K34" s="28">
        <f>IF(ISBLANK(Values!F33),"",IF(Values!K33, Values!$B$4, Values!$B$5))</f>
        <v>64.989999999999995</v>
      </c>
      <c r="L34" s="28">
        <f>IF(ISBLANK(Values!F33),"",IF($CO34="DEFAULT", Values!$B$18, ""))</f>
        <v>5</v>
      </c>
      <c r="M34" s="28" t="str">
        <f>IF(ISBLANK(Values!F33),"",Values!$N33)</f>
        <v>https://download.lenovo.com/Images/Parts/01EN732/01EN732_A.jpg</v>
      </c>
      <c r="N34" s="28" t="str">
        <f>IF(ISBLANK(Values!$G33),"",Values!O33)</f>
        <v>https://download.lenovo.com/Images/Parts/01EN732/01EN732_B.jpg</v>
      </c>
      <c r="O34" s="28" t="str">
        <f>IF(ISBLANK(Values!$G33),"",Values!P33)</f>
        <v>https://download.lenovo.com/Images/Parts/01EN732/01EN732_details.jpg</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Child</v>
      </c>
      <c r="X34" s="30" t="str">
        <f>IF(ISBLANK(Values!F33),"",Values!$B$13)</f>
        <v>Lenovo T470s parent</v>
      </c>
      <c r="Y34" s="32" t="str">
        <f>IF(ISBLANK(Values!F33),"","Size-Color")</f>
        <v>Size-Color</v>
      </c>
      <c r="Z34" s="30" t="str">
        <f>IF(ISBLANK(Values!F33),"","variation")</f>
        <v>variation</v>
      </c>
      <c r="AA34" s="2" t="str">
        <f>IF(ISBLANK(Values!F33),"",Values!$B$20)</f>
        <v>PartialUpdate</v>
      </c>
      <c r="AB34" s="2" t="str">
        <f>IF(ISBLANK(Values!F33),"",Values!$B$29)</f>
        <v>6 Monate Garantie nach dem Liefertermin. Im Falle einer Fehlfunktion der Tastatur wird ein neues Gerät oder ein Ersatzteil für die Tastatur des Produkts gesendet. Bei Sortierung des Bestands wird eine volle Rückerstattung gewährt.</v>
      </c>
      <c r="AC34" s="2"/>
      <c r="AD34" s="2"/>
      <c r="AE34" s="2"/>
      <c r="AF34" s="2"/>
      <c r="AG34" s="2"/>
      <c r="AH34" s="2"/>
      <c r="AI34" s="35" t="str">
        <f>IF(ISBLANK(Values!F33),"",IF(Values!J33,Values!$B$23,Values!$B$33))</f>
        <v xml:space="preserve">👉 ÜBERARBEITET: GELD SPAREN - Ersatz-Lenovo-Laptop-Tastatur, gleiche Qualität wie OEM-Tastaturen. TellusRem ist seit 2011 der weltweit führende Distributor von Tastaturen. Perfekte Ersatztastatur, einfach auszutauschen und zu installieren. </v>
      </c>
      <c r="AJ34" s="33" t="str">
        <f>IF(ISBLANK(Values!F33),"",Values!$B$24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34" s="2" t="str">
        <f>IF(ISBLANK(Values!F33),"",Values!$B$25)</f>
        <v xml:space="preserve">♻️ ÖFFENTLICHES PRODUKT - Kaufen Sie renoviert, KAUFEN SIE GRÜN! Reduzieren Sie mehr als 80% Kohlendioxid, indem Sie unsere überholten Tastaturen kaufen, im Vergleich zu einer neuen Tastatur! </v>
      </c>
      <c r="AL34" s="2" t="str">
        <f>IF(ISBLANK(Values!F33),"",SUBSTITUTE(SUBSTITUTE(IF(Values!$K33, Values!$B$26, Values!$B$33), "{language}", Values!$I33), "{flag}", INDEX(options!$E$1:$E$20, Values!$W33)))</f>
        <v xml:space="preserve">👉 LAYOUT - 🇩🇰 Dänisch mit Hintergrundbeleuchtung </v>
      </c>
      <c r="AM34" s="2" t="str">
        <f>SUBSTITUTE(IF(ISBLANK(Values!F33),"",Values!$B$27),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N34" s="2"/>
      <c r="AO34" s="2"/>
      <c r="AP34" s="2"/>
      <c r="AQ34" s="2"/>
      <c r="AR34" s="2"/>
      <c r="AS34" s="2"/>
      <c r="AT34" s="28" t="str">
        <f>IF(ISBLANK(Values!F33),"",Values!I33)</f>
        <v>Dänisch</v>
      </c>
      <c r="AU34" s="2"/>
      <c r="AV34" s="2" t="str">
        <f>IF(ISBLANK(Values!F33),"",IF(Values!K33,"Backlit", "Non-Backlit"))</f>
        <v>Backlit</v>
      </c>
      <c r="AW34" s="2"/>
      <c r="AX34" s="2"/>
      <c r="AY34" s="2"/>
      <c r="AZ34" s="2"/>
      <c r="BA34" s="2"/>
      <c r="BB34" s="2"/>
      <c r="BC34" s="2"/>
      <c r="BD34" s="2"/>
      <c r="BE34" s="2" t="str">
        <f>IF(ISBLANK(Values!F33),"","Professional Audience")</f>
        <v>Professional Audience</v>
      </c>
      <c r="BF34" s="2" t="str">
        <f>IF(ISBLANK(Values!F33),"","Consumer Audience")</f>
        <v>Consumer Audience</v>
      </c>
      <c r="BG34" s="2" t="str">
        <f>IF(ISBLANK(Values!F33),"","Adults")</f>
        <v>Adults</v>
      </c>
      <c r="BH34" s="2" t="str">
        <f>IF(ISBLANK(Values!F33),"","People")</f>
        <v>People</v>
      </c>
      <c r="BI34" s="2"/>
      <c r="BJ34" s="2"/>
      <c r="BK34" s="2"/>
      <c r="BL34" s="2"/>
      <c r="BM34" s="2"/>
      <c r="BN34" s="2"/>
      <c r="BO34" s="2"/>
      <c r="BP34" s="2"/>
      <c r="BQ34" s="2"/>
      <c r="BR34" s="2"/>
      <c r="BS34" s="2"/>
      <c r="BT34" s="2"/>
      <c r="BU34" s="2"/>
      <c r="BV34" s="2"/>
      <c r="BW34" s="2"/>
      <c r="BX34" s="2"/>
      <c r="BY34" s="2"/>
      <c r="BZ34" s="2"/>
      <c r="CA34" s="2"/>
      <c r="CB34" s="2"/>
      <c r="CC34" s="2"/>
      <c r="CD34" s="2"/>
      <c r="CE34" s="2"/>
      <c r="CF34" s="2"/>
      <c r="CG34" s="2">
        <f>IF(ISBLANK(Values!F33),"",Values!$B$11)</f>
        <v>150</v>
      </c>
      <c r="CH34" s="2" t="str">
        <f>IF(ISBLANK(Values!F33),"","GR")</f>
        <v>GR</v>
      </c>
      <c r="CI34" s="2" t="str">
        <f>IF(ISBLANK(Values!F33),"",Values!$B$7)</f>
        <v>41</v>
      </c>
      <c r="CJ34" s="2" t="str">
        <f>IF(ISBLANK(Values!F33),"",Values!$B$8)</f>
        <v>17</v>
      </c>
      <c r="CK34" s="2" t="str">
        <f>IF(ISBLANK(Values!F33),"",Values!$B$9)</f>
        <v>5</v>
      </c>
      <c r="CL34" s="2" t="str">
        <f>IF(ISBLANK(Values!F33),"","CM")</f>
        <v>CM</v>
      </c>
      <c r="CM34" s="2"/>
      <c r="CN34" s="2"/>
      <c r="CO34" s="2" t="str">
        <f>IF(ISBLANK(Values!F33), "", IF(AND(Values!$B$37=options!$G$2, Values!$C33), "AMAZON_NA", IF(AND(Values!$B$37=options!$G$1, Values!$D33), "AMAZON_EU", "DEFAULT")))</f>
        <v>DEFAULT</v>
      </c>
      <c r="CP34" s="2" t="str">
        <f>IF(ISBLANK(Values!F33),"",Values!$B$7)</f>
        <v>41</v>
      </c>
      <c r="CQ34" s="2" t="str">
        <f>IF(ISBLANK(Values!F33),"",Values!$B$8)</f>
        <v>17</v>
      </c>
      <c r="CR34" s="2" t="str">
        <f>IF(ISBLANK(Values!F33),"",Values!$B$9)</f>
        <v>5</v>
      </c>
      <c r="CS34" s="2">
        <f>IF(ISBLANK(Values!F33),"",Values!$B$11)</f>
        <v>150</v>
      </c>
      <c r="CT34" s="2" t="str">
        <f>IF(ISBLANK(Values!F33),"","GR")</f>
        <v>GR</v>
      </c>
      <c r="CU34" s="2" t="str">
        <f>IF(ISBLANK(Values!F33),"","CM")</f>
        <v>CM</v>
      </c>
      <c r="CV34" s="2" t="str">
        <f>IF(ISBLANK(Values!F33),"",IF(Values!$B$36=options!$F$1,"Denmark", IF(Values!$B$36=options!$F$2, "Danemark",IF(Values!$B$36=options!$F$3, "Dänemark",IF(Values!$B$36=options!$F$4, "Danimarca",IF(Values!$B$36=options!$F$5, "Dinamarca",IF(Values!$B$36=options!$F$6, "Denemarken","" ) ) ) ) )))</f>
        <v>Dänemark</v>
      </c>
      <c r="CW34" s="2"/>
      <c r="CX34" s="2"/>
      <c r="CY34" s="2"/>
      <c r="CZ34" s="2" t="str">
        <f>IF(ISBLANK(Values!F33),"","No")</f>
        <v>No</v>
      </c>
      <c r="DA34" s="2" t="str">
        <f>IF(ISBLANK(Values!F33),"","No")</f>
        <v>No</v>
      </c>
      <c r="DB34" s="2"/>
      <c r="DC34" s="2"/>
      <c r="DD34" s="2"/>
      <c r="DE34" s="2"/>
      <c r="DF34" s="2"/>
      <c r="DG34" s="2"/>
      <c r="DH34" s="2"/>
      <c r="DI34" s="2"/>
      <c r="DJ34" s="2"/>
      <c r="DK34" s="2"/>
      <c r="DL34" s="2"/>
      <c r="DM34" s="2"/>
      <c r="DN34" s="2"/>
      <c r="DO34" s="2" t="str">
        <f>IF(ISBLANK(Values!F33),"","Parts")</f>
        <v>Parts</v>
      </c>
      <c r="DP34" s="2" t="str">
        <f>IF(ISBLANK(Values!F33),"",Values!$B$31)</f>
        <v>6 Monate Garantie nach dem Liefertermin. Im Falle einer Fehlfunktion der Tastatur wird ein neues Gerät oder ein Ersatzteil für die Tastatur des Produkts gesendet. Bei Sortierung des Bestands wird eine volle Rückerstattung gewährt.</v>
      </c>
      <c r="DQ34" s="2"/>
      <c r="DR34" s="2"/>
      <c r="DS34" s="2"/>
      <c r="DT34" s="2"/>
      <c r="DU34" s="2"/>
      <c r="DV34" s="2"/>
      <c r="DW34" s="2"/>
      <c r="DX34" s="2"/>
      <c r="DY34" t="str">
        <f>IF(ISBLANK(Values!$F33), "", "not_applicable")</f>
        <v>not_applicable</v>
      </c>
      <c r="DZ34" s="2"/>
      <c r="EA34" s="2"/>
      <c r="EB34" s="2"/>
      <c r="EC34" s="2"/>
      <c r="ED34" s="2"/>
      <c r="EE34" s="2"/>
      <c r="EF34" s="2"/>
      <c r="EG34" s="2"/>
      <c r="EH34" s="2"/>
      <c r="EI34" s="2" t="str">
        <f>IF(ISBLANK(Values!F33),"",Values!$B$31)</f>
        <v>6 Monate Garantie nach dem Liefertermin. Im Falle einer Fehlfunktion der Tastatur wird ein neues Gerät oder ein Ersatzteil für die Tastatur des Produkts gesendet. Bei Sortierung des Bestands wird eine volle Rückerstattung gewährt.</v>
      </c>
      <c r="EJ34" s="2"/>
      <c r="EK34" s="2"/>
      <c r="EL34" s="2"/>
      <c r="EM34" s="2"/>
      <c r="EN34" s="2"/>
      <c r="EO34" s="2"/>
      <c r="EP34" s="2"/>
      <c r="EQ34" s="2"/>
      <c r="ER34" s="2"/>
      <c r="ES34" s="2" t="str">
        <f>IF(ISBLANK(Values!F33),"","Amazon Tellus UPS")</f>
        <v>Amazon Tellus UPS</v>
      </c>
      <c r="ET34" s="2"/>
      <c r="EU34" s="2"/>
      <c r="EV34" s="2" t="str">
        <f>IF(ISBLANK(Values!F33),"","New")</f>
        <v>New</v>
      </c>
      <c r="EW34" s="2"/>
      <c r="EX34" s="2"/>
      <c r="EY34" s="2"/>
      <c r="EZ34" s="2"/>
      <c r="FA34" s="2"/>
      <c r="FB34" s="2"/>
      <c r="FC34" s="2"/>
      <c r="FD34" s="2"/>
      <c r="FE34" s="2">
        <f>IF(ISBLANK(Values!F33),"",IF(CO34&lt;&gt;"DEFAULT", "", 3))</f>
        <v>3</v>
      </c>
      <c r="FF34" s="2"/>
      <c r="FG34" s="2"/>
      <c r="FH34" s="2" t="str">
        <f>IF(ISBLANK(Values!F33),"","FALSE")</f>
        <v>FALSE</v>
      </c>
      <c r="FI34" s="2" t="str">
        <f>IF(ISBLANK(Values!F33),"","FALSE")</f>
        <v>FALSE</v>
      </c>
      <c r="FJ34" s="2" t="str">
        <f>IF(ISBLANK(Values!F33),"","FALSE")</f>
        <v>FALSE</v>
      </c>
      <c r="FK34" s="2"/>
      <c r="FL34" s="2"/>
      <c r="FM34" s="2" t="str">
        <f>IF(ISBLANK(Values!F33),"","1")</f>
        <v>1</v>
      </c>
      <c r="FN34" s="2"/>
      <c r="FO34" s="28">
        <f>IF(ISBLANK(Values!F33),"",IF(Values!K33, Values!$B$4, Values!$B$5))</f>
        <v>64.989999999999995</v>
      </c>
      <c r="FP34" s="2" t="str">
        <f>IF(ISBLANK(Values!F33),"","Percent")</f>
        <v>Percent</v>
      </c>
      <c r="FQ34" s="2" t="str">
        <f>IF(ISBLANK(Values!F33),"","2")</f>
        <v>2</v>
      </c>
      <c r="FR34" s="2" t="str">
        <f>IF(ISBLANK(Values!F33),"","3")</f>
        <v>3</v>
      </c>
      <c r="FS34" s="2" t="str">
        <f>IF(ISBLANK(Values!F33),"","5")</f>
        <v>5</v>
      </c>
      <c r="FT34" s="2" t="str">
        <f>IF(ISBLANK(Values!F33),"","6")</f>
        <v>6</v>
      </c>
      <c r="FU34" s="2" t="str">
        <f>IF(ISBLANK(Values!F33),"","10")</f>
        <v>10</v>
      </c>
      <c r="FV34" s="2" t="str">
        <f>IF(ISBLANK(Values!F33),"","10")</f>
        <v>10</v>
      </c>
      <c r="FW34" s="2"/>
      <c r="FX34" s="2"/>
      <c r="FY34" s="2"/>
      <c r="FZ34" s="2"/>
      <c r="GA34" s="2"/>
      <c r="GB34" s="2"/>
      <c r="GC34" s="2"/>
      <c r="GD34" s="2"/>
      <c r="GE34" s="2"/>
      <c r="GF34" s="2"/>
      <c r="GG34" s="2"/>
      <c r="GH34" s="2"/>
      <c r="GI34" s="2"/>
      <c r="GJ34" s="2"/>
    </row>
    <row r="35" spans="1:192" s="36" customFormat="1" ht="48" x14ac:dyDescent="0.2">
      <c r="A35" s="2" t="str">
        <f>IF(ISBLANK(Values!F34),"",IF(Values!$B$37="EU","computercomponent","computer"))</f>
        <v>computercomponent</v>
      </c>
      <c r="B35" s="34" t="str">
        <f>IF(ISBLANK(Values!F34),"",Values!G34)</f>
        <v>Lenovo T470s BL - HU</v>
      </c>
      <c r="C35" s="30" t="str">
        <f>IF(ISBLANK(Values!F34),"","TellusRem")</f>
        <v>TellusRem</v>
      </c>
      <c r="D35" s="29">
        <f>IF(ISBLANK(Values!F34),"",Values!F34)</f>
        <v>5714401471110</v>
      </c>
      <c r="E35" s="2" t="str">
        <f>IF(ISBLANK(Values!F34),"","EAN")</f>
        <v>EAN</v>
      </c>
      <c r="F35" s="28" t="str">
        <f>IF(ISBLANK(Values!F34),"",IF(Values!K34, SUBSTITUTE(Values!$B$1, "{language}", Values!I34) &amp; " " &amp;Values!$B$3, SUBSTITUTE(Values!$B$2, "{language}", Values!$I34) &amp; " " &amp;Values!$B$3))</f>
        <v>ersatztastatur Hungarisch Hintergrundbeleuchtung für Lenovo Thinkpad T470s</v>
      </c>
      <c r="G35" s="30" t="str">
        <f>IF(ISBLANK(Values!F34),"","TellusRem")</f>
        <v>TellusRem</v>
      </c>
      <c r="H35" s="2" t="str">
        <f>IF(ISBLANK(Values!F34),"",Values!$B$16)</f>
        <v>laptop-computer-replacement-parts</v>
      </c>
      <c r="I35" s="2" t="str">
        <f>IF(ISBLANK(Values!F34),"","4730574031")</f>
        <v>4730574031</v>
      </c>
      <c r="J35" s="32" t="str">
        <f>IF(ISBLANK(Values!F34),"",Values!G34 )</f>
        <v>Lenovo T470s BL - HU</v>
      </c>
      <c r="K35" s="28">
        <f>IF(ISBLANK(Values!F34),"",IF(Values!K34, Values!$B$4, Values!$B$5))</f>
        <v>64.989999999999995</v>
      </c>
      <c r="L35" s="28">
        <f>IF(ISBLANK(Values!F34),"",IF($CO35="DEFAULT", Values!$B$18, ""))</f>
        <v>5</v>
      </c>
      <c r="M35" s="28" t="str">
        <f>IF(ISBLANK(Values!F34),"",Values!$N34)</f>
        <v>https://download.lenovo.com/Images/Parts/01EN656/01EN656_A.jpg</v>
      </c>
      <c r="N35" s="28" t="str">
        <f>IF(ISBLANK(Values!$G34),"",Values!O34)</f>
        <v>https://download.lenovo.com/Images/Parts/01EN656/01EN656_B.jpg</v>
      </c>
      <c r="O35" s="28" t="str">
        <f>IF(ISBLANK(Values!$G34),"",Values!P34)</f>
        <v>https://download.lenovo.com/Images/Parts/01EN656/01EN656_details.jpg</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Child</v>
      </c>
      <c r="X35" s="30" t="str">
        <f>IF(ISBLANK(Values!F34),"",Values!$B$13)</f>
        <v>Lenovo T470s parent</v>
      </c>
      <c r="Y35" s="32" t="str">
        <f>IF(ISBLANK(Values!F34),"","Size-Color")</f>
        <v>Size-Color</v>
      </c>
      <c r="Z35" s="30" t="str">
        <f>IF(ISBLANK(Values!F34),"","variation")</f>
        <v>variation</v>
      </c>
      <c r="AA35" s="2" t="str">
        <f>IF(ISBLANK(Values!F34),"",Values!$B$20)</f>
        <v>PartialUpdate</v>
      </c>
      <c r="AB35" s="2" t="str">
        <f>IF(ISBLANK(Values!F34),"",Values!$B$29)</f>
        <v>6 Monate Garantie nach dem Liefertermin. Im Falle einer Fehlfunktion der Tastatur wird ein neues Gerät oder ein Ersatzteil für die Tastatur des Produkts gesendet. Bei Sortierung des Bestands wird eine volle Rückerstattung gewährt.</v>
      </c>
      <c r="AC35" s="2"/>
      <c r="AD35" s="2"/>
      <c r="AE35" s="2"/>
      <c r="AF35" s="2"/>
      <c r="AG35" s="2"/>
      <c r="AH35" s="2"/>
      <c r="AI35" s="35" t="str">
        <f>IF(ISBLANK(Values!F34),"",IF(Values!J34,Values!$B$23,Values!$B$33))</f>
        <v xml:space="preserve">👉 ÜBERARBEITET: GELD SPAREN - Ersatz-Lenovo-Laptop-Tastatur, gleiche Qualität wie OEM-Tastaturen. TellusRem ist seit 2011 der weltweit führende Distributor von Tastaturen. Perfekte Ersatztastatur, einfach auszutauschen und zu installieren. </v>
      </c>
      <c r="AJ35" s="33" t="str">
        <f>IF(ISBLANK(Values!F34),"",Values!$B$24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35" s="2" t="str">
        <f>IF(ISBLANK(Values!F34),"",Values!$B$25)</f>
        <v xml:space="preserve">♻️ ÖFFENTLICHES PRODUKT - Kaufen Sie renoviert, KAUFEN SIE GRÜN! Reduzieren Sie mehr als 80% Kohlendioxid, indem Sie unsere überholten Tastaturen kaufen, im Vergleich zu einer neuen Tastatur! </v>
      </c>
      <c r="AL35" s="2" t="str">
        <f>IF(ISBLANK(Values!F34),"",SUBSTITUTE(SUBSTITUTE(IF(Values!$K34, Values!$B$26, Values!$B$33), "{language}", Values!$I34), "{flag}", INDEX(options!$E$1:$E$20, Values!$W34)))</f>
        <v xml:space="preserve">👉 LAYOUT - 🇭🇺 Hungarisch mit Hintergrundbeleuchtung </v>
      </c>
      <c r="AM35" s="2" t="str">
        <f>SUBSTITUTE(IF(ISBLANK(Values!F34),"",Values!$B$27),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N35" s="2"/>
      <c r="AO35" s="2"/>
      <c r="AP35" s="2"/>
      <c r="AQ35" s="2"/>
      <c r="AR35" s="2"/>
      <c r="AS35" s="2"/>
      <c r="AT35" s="28" t="str">
        <f>IF(ISBLANK(Values!F34),"",Values!I34)</f>
        <v>Hungarisch</v>
      </c>
      <c r="AU35" s="2"/>
      <c r="AV35" s="2" t="str">
        <f>IF(ISBLANK(Values!F34),"",IF(Values!K34,"Backlit", "Non-Backlit"))</f>
        <v>Backlit</v>
      </c>
      <c r="AW35" s="2"/>
      <c r="AX35" s="2"/>
      <c r="AY35" s="2"/>
      <c r="AZ35" s="2"/>
      <c r="BA35" s="2"/>
      <c r="BB35" s="2"/>
      <c r="BC35" s="2"/>
      <c r="BD35" s="2"/>
      <c r="BE35" s="2" t="str">
        <f>IF(ISBLANK(Values!F34),"","Professional Audience")</f>
        <v>Professional Audience</v>
      </c>
      <c r="BF35" s="2" t="str">
        <f>IF(ISBLANK(Values!F34),"","Consumer Audience")</f>
        <v>Consumer Audience</v>
      </c>
      <c r="BG35" s="2" t="str">
        <f>IF(ISBLANK(Values!F34),"","Adults")</f>
        <v>Adults</v>
      </c>
      <c r="BH35" s="2" t="str">
        <f>IF(ISBLANK(Values!F34),"","People")</f>
        <v>People</v>
      </c>
      <c r="BI35" s="2"/>
      <c r="BJ35" s="2"/>
      <c r="BK35" s="2"/>
      <c r="BL35" s="2"/>
      <c r="BM35" s="2"/>
      <c r="BN35" s="2"/>
      <c r="BO35" s="2"/>
      <c r="BP35" s="2"/>
      <c r="BQ35" s="2"/>
      <c r="BR35" s="2"/>
      <c r="BS35" s="2"/>
      <c r="BT35" s="2"/>
      <c r="BU35" s="2"/>
      <c r="BV35" s="2"/>
      <c r="BW35" s="2"/>
      <c r="BX35" s="2"/>
      <c r="BY35" s="2"/>
      <c r="BZ35" s="2"/>
      <c r="CA35" s="2"/>
      <c r="CB35" s="2"/>
      <c r="CC35" s="2"/>
      <c r="CD35" s="2"/>
      <c r="CE35" s="2"/>
      <c r="CF35" s="2"/>
      <c r="CG35" s="2">
        <f>IF(ISBLANK(Values!F34),"",Values!$B$11)</f>
        <v>150</v>
      </c>
      <c r="CH35" s="2" t="str">
        <f>IF(ISBLANK(Values!F34),"","GR")</f>
        <v>GR</v>
      </c>
      <c r="CI35" s="2" t="str">
        <f>IF(ISBLANK(Values!F34),"",Values!$B$7)</f>
        <v>41</v>
      </c>
      <c r="CJ35" s="2" t="str">
        <f>IF(ISBLANK(Values!F34),"",Values!$B$8)</f>
        <v>17</v>
      </c>
      <c r="CK35" s="2" t="str">
        <f>IF(ISBLANK(Values!F34),"",Values!$B$9)</f>
        <v>5</v>
      </c>
      <c r="CL35" s="2" t="str">
        <f>IF(ISBLANK(Values!F34),"","CM")</f>
        <v>CM</v>
      </c>
      <c r="CM35" s="2"/>
      <c r="CN35" s="2"/>
      <c r="CO35" s="2" t="str">
        <f>IF(ISBLANK(Values!F34), "", IF(AND(Values!$B$37=options!$G$2, Values!$C34), "AMAZON_NA", IF(AND(Values!$B$37=options!$G$1, Values!$D34), "AMAZON_EU", "DEFAULT")))</f>
        <v>DEFAULT</v>
      </c>
      <c r="CP35" s="2" t="str">
        <f>IF(ISBLANK(Values!F34),"",Values!$B$7)</f>
        <v>41</v>
      </c>
      <c r="CQ35" s="2" t="str">
        <f>IF(ISBLANK(Values!F34),"",Values!$B$8)</f>
        <v>17</v>
      </c>
      <c r="CR35" s="2" t="str">
        <f>IF(ISBLANK(Values!F34),"",Values!$B$9)</f>
        <v>5</v>
      </c>
      <c r="CS35" s="2">
        <f>IF(ISBLANK(Values!F34),"",Values!$B$11)</f>
        <v>150</v>
      </c>
      <c r="CT35" s="2" t="str">
        <f>IF(ISBLANK(Values!F34),"","GR")</f>
        <v>GR</v>
      </c>
      <c r="CU35" s="2" t="str">
        <f>IF(ISBLANK(Values!F34),"","CM")</f>
        <v>CM</v>
      </c>
      <c r="CV35" s="2" t="str">
        <f>IF(ISBLANK(Values!F34),"",IF(Values!$B$36=options!$F$1,"Denmark", IF(Values!$B$36=options!$F$2, "Danemark",IF(Values!$B$36=options!$F$3, "Dänemark",IF(Values!$B$36=options!$F$4, "Danimarca",IF(Values!$B$36=options!$F$5, "Dinamarca",IF(Values!$B$36=options!$F$6, "Denemarken","" ) ) ) ) )))</f>
        <v>Dänemark</v>
      </c>
      <c r="CW35" s="2"/>
      <c r="CX35" s="2"/>
      <c r="CY35" s="2"/>
      <c r="CZ35" s="2" t="str">
        <f>IF(ISBLANK(Values!F34),"","No")</f>
        <v>No</v>
      </c>
      <c r="DA35" s="2" t="str">
        <f>IF(ISBLANK(Values!F34),"","No")</f>
        <v>No</v>
      </c>
      <c r="DB35" s="2"/>
      <c r="DC35" s="2"/>
      <c r="DD35" s="2"/>
      <c r="DE35" s="2"/>
      <c r="DF35" s="2"/>
      <c r="DG35" s="2"/>
      <c r="DH35" s="2"/>
      <c r="DI35" s="2"/>
      <c r="DJ35" s="2"/>
      <c r="DK35" s="2"/>
      <c r="DL35" s="2"/>
      <c r="DM35" s="2"/>
      <c r="DN35" s="2"/>
      <c r="DO35" s="2" t="str">
        <f>IF(ISBLANK(Values!F34),"","Parts")</f>
        <v>Parts</v>
      </c>
      <c r="DP35" s="2" t="str">
        <f>IF(ISBLANK(Values!F34),"",Values!$B$31)</f>
        <v>6 Monate Garantie nach dem Liefertermin. Im Falle einer Fehlfunktion der Tastatur wird ein neues Gerät oder ein Ersatzteil für die Tastatur des Produkts gesendet. Bei Sortierung des Bestands wird eine volle Rückerstattung gewährt.</v>
      </c>
      <c r="DQ35" s="2"/>
      <c r="DR35" s="2"/>
      <c r="DS35" s="2"/>
      <c r="DT35" s="2"/>
      <c r="DU35" s="2"/>
      <c r="DV35" s="2"/>
      <c r="DW35" s="2"/>
      <c r="DX35" s="2"/>
      <c r="DY35" t="str">
        <f>IF(ISBLANK(Values!$F34), "", "not_applicable")</f>
        <v>not_applicable</v>
      </c>
      <c r="DZ35" s="2"/>
      <c r="EA35" s="2"/>
      <c r="EB35" s="2"/>
      <c r="EC35" s="2"/>
      <c r="ED35" s="2"/>
      <c r="EE35" s="2"/>
      <c r="EF35" s="2"/>
      <c r="EG35" s="2"/>
      <c r="EH35" s="2"/>
      <c r="EI35" s="2" t="str">
        <f>IF(ISBLANK(Values!F34),"",Values!$B$31)</f>
        <v>6 Monate Garantie nach dem Liefertermin. Im Falle einer Fehlfunktion der Tastatur wird ein neues Gerät oder ein Ersatzteil für die Tastatur des Produkts gesendet. Bei Sortierung des Bestands wird eine volle Rückerstattung gewährt.</v>
      </c>
      <c r="EJ35" s="2"/>
      <c r="EK35" s="2"/>
      <c r="EL35" s="2"/>
      <c r="EM35" s="2"/>
      <c r="EN35" s="2"/>
      <c r="EO35" s="2"/>
      <c r="EP35" s="2"/>
      <c r="EQ35" s="2"/>
      <c r="ER35" s="2"/>
      <c r="ES35" s="2" t="str">
        <f>IF(ISBLANK(Values!F34),"","Amazon Tellus UPS")</f>
        <v>Amazon Tellus UPS</v>
      </c>
      <c r="ET35" s="2"/>
      <c r="EU35" s="2"/>
      <c r="EV35" s="2" t="str">
        <f>IF(ISBLANK(Values!F34),"","New")</f>
        <v>New</v>
      </c>
      <c r="EW35" s="2"/>
      <c r="EX35" s="2"/>
      <c r="EY35" s="2"/>
      <c r="EZ35" s="2"/>
      <c r="FA35" s="2"/>
      <c r="FB35" s="2"/>
      <c r="FC35" s="2"/>
      <c r="FD35" s="2"/>
      <c r="FE35" s="2">
        <f>IF(ISBLANK(Values!F34),"",IF(CO35&lt;&gt;"DEFAULT", "", 3))</f>
        <v>3</v>
      </c>
      <c r="FF35" s="2"/>
      <c r="FG35" s="2"/>
      <c r="FH35" s="2" t="str">
        <f>IF(ISBLANK(Values!F34),"","FALSE")</f>
        <v>FALSE</v>
      </c>
      <c r="FI35" s="2" t="str">
        <f>IF(ISBLANK(Values!F34),"","FALSE")</f>
        <v>FALSE</v>
      </c>
      <c r="FJ35" s="2" t="str">
        <f>IF(ISBLANK(Values!F34),"","FALSE")</f>
        <v>FALSE</v>
      </c>
      <c r="FK35" s="2"/>
      <c r="FL35" s="2"/>
      <c r="FM35" s="2" t="str">
        <f>IF(ISBLANK(Values!F34),"","1")</f>
        <v>1</v>
      </c>
      <c r="FN35" s="2"/>
      <c r="FO35" s="28">
        <f>IF(ISBLANK(Values!F34),"",IF(Values!K34, Values!$B$4, Values!$B$5))</f>
        <v>64.989999999999995</v>
      </c>
      <c r="FP35" s="2" t="str">
        <f>IF(ISBLANK(Values!F34),"","Percent")</f>
        <v>Percent</v>
      </c>
      <c r="FQ35" s="2" t="str">
        <f>IF(ISBLANK(Values!F34),"","2")</f>
        <v>2</v>
      </c>
      <c r="FR35" s="2" t="str">
        <f>IF(ISBLANK(Values!F34),"","3")</f>
        <v>3</v>
      </c>
      <c r="FS35" s="2" t="str">
        <f>IF(ISBLANK(Values!F34),"","5")</f>
        <v>5</v>
      </c>
      <c r="FT35" s="2" t="str">
        <f>IF(ISBLANK(Values!F34),"","6")</f>
        <v>6</v>
      </c>
      <c r="FU35" s="2" t="str">
        <f>IF(ISBLANK(Values!F34),"","10")</f>
        <v>10</v>
      </c>
      <c r="FV35" s="2" t="str">
        <f>IF(ISBLANK(Values!F34),"","10")</f>
        <v>10</v>
      </c>
      <c r="FW35" s="2"/>
      <c r="FX35" s="2"/>
      <c r="FY35" s="2"/>
      <c r="FZ35" s="2"/>
      <c r="GA35" s="2"/>
      <c r="GB35" s="2"/>
      <c r="GC35" s="2"/>
      <c r="GD35" s="2"/>
      <c r="GE35" s="2"/>
      <c r="GF35" s="2"/>
      <c r="GG35" s="2"/>
      <c r="GH35" s="2"/>
      <c r="GI35" s="2"/>
      <c r="GJ35" s="2"/>
    </row>
    <row r="36" spans="1:192" s="36" customFormat="1" ht="48" x14ac:dyDescent="0.2">
      <c r="A36" s="2" t="str">
        <f>IF(ISBLANK(Values!F35),"",IF(Values!$B$37="EU","computercomponent","computer"))</f>
        <v>computercomponent</v>
      </c>
      <c r="B36" s="34" t="str">
        <f>IF(ISBLANK(Values!F35),"",Values!G35)</f>
        <v>Lenovo T470s BL - NL</v>
      </c>
      <c r="C36" s="30" t="str">
        <f>IF(ISBLANK(Values!F35),"","TellusRem")</f>
        <v>TellusRem</v>
      </c>
      <c r="D36" s="29">
        <f>IF(ISBLANK(Values!F35),"",Values!F35)</f>
        <v>5714401471127</v>
      </c>
      <c r="E36" s="2" t="str">
        <f>IF(ISBLANK(Values!F35),"","EAN")</f>
        <v>EAN</v>
      </c>
      <c r="F36" s="28" t="str">
        <f>IF(ISBLANK(Values!F35),"",IF(Values!K35, SUBSTITUTE(Values!$B$1, "{language}", Values!I35) &amp; " " &amp;Values!$B$3, SUBSTITUTE(Values!$B$2, "{language}", Values!$I35) &amp; " " &amp;Values!$B$3))</f>
        <v>ersatztastatur Niederländisch Hintergrundbeleuchtung für Lenovo Thinkpad T470s</v>
      </c>
      <c r="G36" s="30" t="str">
        <f>IF(ISBLANK(Values!F35),"","TellusRem")</f>
        <v>TellusRem</v>
      </c>
      <c r="H36" s="2" t="str">
        <f>IF(ISBLANK(Values!F35),"",Values!$B$16)</f>
        <v>laptop-computer-replacement-parts</v>
      </c>
      <c r="I36" s="2" t="str">
        <f>IF(ISBLANK(Values!F35),"","4730574031")</f>
        <v>4730574031</v>
      </c>
      <c r="J36" s="32" t="str">
        <f>IF(ISBLANK(Values!F35),"",Values!G35 )</f>
        <v>Lenovo T470s BL - NL</v>
      </c>
      <c r="K36" s="28">
        <f>IF(ISBLANK(Values!F35),"",IF(Values!K35, Values!$B$4, Values!$B$5))</f>
        <v>64.989999999999995</v>
      </c>
      <c r="L36" s="28">
        <f>IF(ISBLANK(Values!F35),"",IF($CO36="DEFAULT", Values!$B$18, ""))</f>
        <v>5</v>
      </c>
      <c r="M36" s="28" t="str">
        <f>IF(ISBLANK(Values!F35),"",Values!$N35)</f>
        <v>https://download.lenovo.com/Images/Parts/01EN701/01EN701_A.jpg</v>
      </c>
      <c r="N36" s="28" t="str">
        <f>IF(ISBLANK(Values!$G35),"",Values!O35)</f>
        <v>https://download.lenovo.com/Images/Parts/01EN701/01EN701_B.jpg</v>
      </c>
      <c r="O36" s="28" t="str">
        <f>IF(ISBLANK(Values!$G35),"",Values!P35)</f>
        <v>https://download.lenovo.com/Images/Parts/01EN701/01EN701_details.jpg</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Child</v>
      </c>
      <c r="X36" s="30" t="str">
        <f>IF(ISBLANK(Values!F35),"",Values!$B$13)</f>
        <v>Lenovo T470s parent</v>
      </c>
      <c r="Y36" s="32" t="str">
        <f>IF(ISBLANK(Values!F35),"","Size-Color")</f>
        <v>Size-Color</v>
      </c>
      <c r="Z36" s="30" t="str">
        <f>IF(ISBLANK(Values!F35),"","variation")</f>
        <v>variation</v>
      </c>
      <c r="AA36" s="2" t="str">
        <f>IF(ISBLANK(Values!F35),"",Values!$B$20)</f>
        <v>PartialUpdate</v>
      </c>
      <c r="AB36" s="2" t="str">
        <f>IF(ISBLANK(Values!F35),"",Values!$B$29)</f>
        <v>6 Monate Garantie nach dem Liefertermin. Im Falle einer Fehlfunktion der Tastatur wird ein neues Gerät oder ein Ersatzteil für die Tastatur des Produkts gesendet. Bei Sortierung des Bestands wird eine volle Rückerstattung gewährt.</v>
      </c>
      <c r="AC36" s="2"/>
      <c r="AD36" s="2"/>
      <c r="AE36" s="2"/>
      <c r="AF36" s="2"/>
      <c r="AG36" s="2"/>
      <c r="AH36" s="2"/>
      <c r="AI36" s="35" t="str">
        <f>IF(ISBLANK(Values!F35),"",IF(Values!J35,Values!$B$23,Values!$B$33))</f>
        <v xml:space="preserve">👉 ÜBERARBEITET: GELD SPAREN - Ersatz-Lenovo-Laptop-Tastatur, gleiche Qualität wie OEM-Tastaturen. TellusRem ist seit 2011 der weltweit führende Distributor von Tastaturen. Perfekte Ersatztastatur, einfach auszutauschen und zu installieren. </v>
      </c>
      <c r="AJ36" s="33" t="str">
        <f>IF(ISBLANK(Values!F35),"",Values!$B$24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36" s="2" t="str">
        <f>IF(ISBLANK(Values!F35),"",Values!$B$25)</f>
        <v xml:space="preserve">♻️ ÖFFENTLICHES PRODUKT - Kaufen Sie renoviert, KAUFEN SIE GRÜN! Reduzieren Sie mehr als 80% Kohlendioxid, indem Sie unsere überholten Tastaturen kaufen, im Vergleich zu einer neuen Tastatur! </v>
      </c>
      <c r="AL36" s="2" t="str">
        <f>IF(ISBLANK(Values!F35),"",SUBSTITUTE(SUBSTITUTE(IF(Values!$K35, Values!$B$26, Values!$B$33), "{language}", Values!$I35), "{flag}", INDEX(options!$E$1:$E$20, Values!$W35)))</f>
        <v xml:space="preserve">👉 LAYOUT - 🇳🇱 Niederländisch mit Hintergrundbeleuchtung </v>
      </c>
      <c r="AM36" s="2" t="str">
        <f>SUBSTITUTE(IF(ISBLANK(Values!F35),"",Values!$B$27),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N36" s="2"/>
      <c r="AO36" s="2"/>
      <c r="AP36" s="2"/>
      <c r="AQ36" s="2"/>
      <c r="AR36" s="2"/>
      <c r="AS36" s="2"/>
      <c r="AT36" s="28" t="str">
        <f>IF(ISBLANK(Values!F35),"",Values!I35)</f>
        <v>Niederländisch</v>
      </c>
      <c r="AU36" s="2"/>
      <c r="AV36" s="2" t="str">
        <f>IF(ISBLANK(Values!F35),"",IF(Values!K35,"Backlit", "Non-Backlit"))</f>
        <v>Backlit</v>
      </c>
      <c r="AW36" s="2"/>
      <c r="AX36" s="2"/>
      <c r="AY36" s="2"/>
      <c r="AZ36" s="2"/>
      <c r="BA36" s="2"/>
      <c r="BB36" s="2"/>
      <c r="BC36" s="2"/>
      <c r="BD36" s="2"/>
      <c r="BE36" s="2" t="str">
        <f>IF(ISBLANK(Values!F35),"","Professional Audience")</f>
        <v>Professional Audience</v>
      </c>
      <c r="BF36" s="2" t="str">
        <f>IF(ISBLANK(Values!F35),"","Consumer Audience")</f>
        <v>Consumer Audience</v>
      </c>
      <c r="BG36" s="2" t="str">
        <f>IF(ISBLANK(Values!F35),"","Adults")</f>
        <v>Adults</v>
      </c>
      <c r="BH36" s="2" t="str">
        <f>IF(ISBLANK(Values!F35),"","People")</f>
        <v>People</v>
      </c>
      <c r="BI36" s="2"/>
      <c r="BJ36" s="2"/>
      <c r="BK36" s="2"/>
      <c r="BL36" s="2"/>
      <c r="BM36" s="2"/>
      <c r="BN36" s="2"/>
      <c r="BO36" s="2"/>
      <c r="BP36" s="2"/>
      <c r="BQ36" s="2"/>
      <c r="BR36" s="2"/>
      <c r="BS36" s="2"/>
      <c r="BT36" s="2"/>
      <c r="BU36" s="2"/>
      <c r="BV36" s="2"/>
      <c r="BW36" s="2"/>
      <c r="BX36" s="2"/>
      <c r="BY36" s="2"/>
      <c r="BZ36" s="2"/>
      <c r="CA36" s="2"/>
      <c r="CB36" s="2"/>
      <c r="CC36" s="2"/>
      <c r="CD36" s="2"/>
      <c r="CE36" s="2"/>
      <c r="CF36" s="2"/>
      <c r="CG36" s="2">
        <f>IF(ISBLANK(Values!F35),"",Values!$B$11)</f>
        <v>150</v>
      </c>
      <c r="CH36" s="2" t="str">
        <f>IF(ISBLANK(Values!F35),"","GR")</f>
        <v>GR</v>
      </c>
      <c r="CI36" s="2" t="str">
        <f>IF(ISBLANK(Values!F35),"",Values!$B$7)</f>
        <v>41</v>
      </c>
      <c r="CJ36" s="2" t="str">
        <f>IF(ISBLANK(Values!F35),"",Values!$B$8)</f>
        <v>17</v>
      </c>
      <c r="CK36" s="2" t="str">
        <f>IF(ISBLANK(Values!F35),"",Values!$B$9)</f>
        <v>5</v>
      </c>
      <c r="CL36" s="2" t="str">
        <f>IF(ISBLANK(Values!F35),"","CM")</f>
        <v>CM</v>
      </c>
      <c r="CM36" s="2"/>
      <c r="CN36" s="2"/>
      <c r="CO36" s="2" t="str">
        <f>IF(ISBLANK(Values!F35), "", IF(AND(Values!$B$37=options!$G$2, Values!$C35), "AMAZON_NA", IF(AND(Values!$B$37=options!$G$1, Values!$D35), "AMAZON_EU", "DEFAULT")))</f>
        <v>DEFAULT</v>
      </c>
      <c r="CP36" s="2" t="str">
        <f>IF(ISBLANK(Values!F35),"",Values!$B$7)</f>
        <v>41</v>
      </c>
      <c r="CQ36" s="2" t="str">
        <f>IF(ISBLANK(Values!F35),"",Values!$B$8)</f>
        <v>17</v>
      </c>
      <c r="CR36" s="2" t="str">
        <f>IF(ISBLANK(Values!F35),"",Values!$B$9)</f>
        <v>5</v>
      </c>
      <c r="CS36" s="2">
        <f>IF(ISBLANK(Values!F35),"",Values!$B$11)</f>
        <v>150</v>
      </c>
      <c r="CT36" s="2" t="str">
        <f>IF(ISBLANK(Values!F35),"","GR")</f>
        <v>GR</v>
      </c>
      <c r="CU36" s="2" t="str">
        <f>IF(ISBLANK(Values!F35),"","CM")</f>
        <v>CM</v>
      </c>
      <c r="CV36" s="2" t="str">
        <f>IF(ISBLANK(Values!F35),"",IF(Values!$B$36=options!$F$1,"Denmark", IF(Values!$B$36=options!$F$2, "Danemark",IF(Values!$B$36=options!$F$3, "Dänemark",IF(Values!$B$36=options!$F$4, "Danimarca",IF(Values!$B$36=options!$F$5, "Dinamarca",IF(Values!$B$36=options!$F$6, "Denemarken","" ) ) ) ) )))</f>
        <v>Dänemark</v>
      </c>
      <c r="CW36" s="2"/>
      <c r="CX36" s="2"/>
      <c r="CY36" s="2"/>
      <c r="CZ36" s="2" t="str">
        <f>IF(ISBLANK(Values!F35),"","No")</f>
        <v>No</v>
      </c>
      <c r="DA36" s="2" t="str">
        <f>IF(ISBLANK(Values!F35),"","No")</f>
        <v>No</v>
      </c>
      <c r="DB36" s="2"/>
      <c r="DC36" s="2"/>
      <c r="DD36" s="2"/>
      <c r="DE36" s="2"/>
      <c r="DF36" s="2"/>
      <c r="DG36" s="2"/>
      <c r="DH36" s="2"/>
      <c r="DI36" s="2"/>
      <c r="DJ36" s="2"/>
      <c r="DK36" s="2"/>
      <c r="DL36" s="2"/>
      <c r="DM36" s="2"/>
      <c r="DN36" s="2"/>
      <c r="DO36" s="2" t="str">
        <f>IF(ISBLANK(Values!F35),"","Parts")</f>
        <v>Parts</v>
      </c>
      <c r="DP36" s="2" t="str">
        <f>IF(ISBLANK(Values!F35),"",Values!$B$31)</f>
        <v>6 Monate Garantie nach dem Liefertermin. Im Falle einer Fehlfunktion der Tastatur wird ein neues Gerät oder ein Ersatzteil für die Tastatur des Produkts gesendet. Bei Sortierung des Bestands wird eine volle Rückerstattung gewährt.</v>
      </c>
      <c r="DQ36" s="2"/>
      <c r="DR36" s="2"/>
      <c r="DS36" s="2"/>
      <c r="DT36" s="2"/>
      <c r="DU36" s="2"/>
      <c r="DV36" s="2"/>
      <c r="DW36" s="2"/>
      <c r="DX36" s="2"/>
      <c r="DY36" t="str">
        <f>IF(ISBLANK(Values!$F35), "", "not_applicable")</f>
        <v>not_applicable</v>
      </c>
      <c r="DZ36" s="2"/>
      <c r="EA36" s="2"/>
      <c r="EB36" s="2"/>
      <c r="EC36" s="2"/>
      <c r="ED36" s="2"/>
      <c r="EE36" s="2"/>
      <c r="EF36" s="2"/>
      <c r="EG36" s="2"/>
      <c r="EH36" s="2"/>
      <c r="EI36" s="2" t="str">
        <f>IF(ISBLANK(Values!F35),"",Values!$B$31)</f>
        <v>6 Monate Garantie nach dem Liefertermin. Im Falle einer Fehlfunktion der Tastatur wird ein neues Gerät oder ein Ersatzteil für die Tastatur des Produkts gesendet. Bei Sortierung des Bestands wird eine volle Rückerstattung gewährt.</v>
      </c>
      <c r="EJ36" s="2"/>
      <c r="EK36" s="2"/>
      <c r="EL36" s="2"/>
      <c r="EM36" s="2"/>
      <c r="EN36" s="2"/>
      <c r="EO36" s="2"/>
      <c r="EP36" s="2"/>
      <c r="EQ36" s="2"/>
      <c r="ER36" s="2"/>
      <c r="ES36" s="2" t="str">
        <f>IF(ISBLANK(Values!F35),"","Amazon Tellus UPS")</f>
        <v>Amazon Tellus UPS</v>
      </c>
      <c r="ET36" s="2"/>
      <c r="EU36" s="2"/>
      <c r="EV36" s="2" t="str">
        <f>IF(ISBLANK(Values!F35),"","New")</f>
        <v>New</v>
      </c>
      <c r="EW36" s="2"/>
      <c r="EX36" s="2"/>
      <c r="EY36" s="2"/>
      <c r="EZ36" s="2"/>
      <c r="FA36" s="2"/>
      <c r="FB36" s="2"/>
      <c r="FC36" s="2"/>
      <c r="FD36" s="2"/>
      <c r="FE36" s="2">
        <f>IF(ISBLANK(Values!F35),"",IF(CO36&lt;&gt;"DEFAULT", "", 3))</f>
        <v>3</v>
      </c>
      <c r="FF36" s="2"/>
      <c r="FG36" s="2"/>
      <c r="FH36" s="2" t="str">
        <f>IF(ISBLANK(Values!F35),"","FALSE")</f>
        <v>FALSE</v>
      </c>
      <c r="FI36" s="2" t="str">
        <f>IF(ISBLANK(Values!F35),"","FALSE")</f>
        <v>FALSE</v>
      </c>
      <c r="FJ36" s="2" t="str">
        <f>IF(ISBLANK(Values!F35),"","FALSE")</f>
        <v>FALSE</v>
      </c>
      <c r="FK36" s="2"/>
      <c r="FL36" s="2"/>
      <c r="FM36" s="2" t="str">
        <f>IF(ISBLANK(Values!F35),"","1")</f>
        <v>1</v>
      </c>
      <c r="FN36" s="2"/>
      <c r="FO36" s="28">
        <f>IF(ISBLANK(Values!F35),"",IF(Values!K35, Values!$B$4, Values!$B$5))</f>
        <v>64.989999999999995</v>
      </c>
      <c r="FP36" s="2" t="str">
        <f>IF(ISBLANK(Values!F35),"","Percent")</f>
        <v>Percent</v>
      </c>
      <c r="FQ36" s="2" t="str">
        <f>IF(ISBLANK(Values!F35),"","2")</f>
        <v>2</v>
      </c>
      <c r="FR36" s="2" t="str">
        <f>IF(ISBLANK(Values!F35),"","3")</f>
        <v>3</v>
      </c>
      <c r="FS36" s="2" t="str">
        <f>IF(ISBLANK(Values!F35),"","5")</f>
        <v>5</v>
      </c>
      <c r="FT36" s="2" t="str">
        <f>IF(ISBLANK(Values!F35),"","6")</f>
        <v>6</v>
      </c>
      <c r="FU36" s="2" t="str">
        <f>IF(ISBLANK(Values!F35),"","10")</f>
        <v>10</v>
      </c>
      <c r="FV36" s="2" t="str">
        <f>IF(ISBLANK(Values!F35),"","10")</f>
        <v>10</v>
      </c>
      <c r="FW36" s="2"/>
      <c r="FX36" s="2"/>
      <c r="FY36" s="2"/>
      <c r="FZ36" s="2"/>
      <c r="GA36" s="2"/>
      <c r="GB36" s="2"/>
      <c r="GC36" s="2"/>
      <c r="GD36" s="2"/>
      <c r="GE36" s="2"/>
      <c r="GF36" s="2"/>
      <c r="GG36" s="2"/>
      <c r="GH36" s="2"/>
      <c r="GI36" s="2"/>
      <c r="GJ36" s="2"/>
    </row>
    <row r="37" spans="1:192" s="36" customFormat="1" ht="48" x14ac:dyDescent="0.2">
      <c r="A37" s="2" t="str">
        <f>IF(ISBLANK(Values!F36),"",IF(Values!$B$37="EU","computercomponent","computer"))</f>
        <v>computercomponent</v>
      </c>
      <c r="B37" s="34" t="str">
        <f>IF(ISBLANK(Values!F36),"",Values!G36)</f>
        <v>Lenovo T470s BL - NO</v>
      </c>
      <c r="C37" s="30" t="str">
        <f>IF(ISBLANK(Values!F36),"","TellusRem")</f>
        <v>TellusRem</v>
      </c>
      <c r="D37" s="29">
        <f>IF(ISBLANK(Values!F36),"",Values!F36)</f>
        <v>5714401471226</v>
      </c>
      <c r="E37" s="2" t="str">
        <f>IF(ISBLANK(Values!F36),"","EAN")</f>
        <v>EAN</v>
      </c>
      <c r="F37" s="28" t="str">
        <f>IF(ISBLANK(Values!F36),"",IF(Values!K36, SUBSTITUTE(Values!$B$1, "{language}", Values!I36) &amp; " " &amp;Values!$B$3, SUBSTITUTE(Values!$B$2, "{language}", Values!$I36) &amp; " " &amp;Values!$B$3))</f>
        <v>ersatztastatur norwegisch Hintergrundbeleuchtung für Lenovo Thinkpad T470s</v>
      </c>
      <c r="G37" s="30" t="str">
        <f>IF(ISBLANK(Values!F36),"","TellusRem")</f>
        <v>TellusRem</v>
      </c>
      <c r="H37" s="2" t="str">
        <f>IF(ISBLANK(Values!F36),"",Values!$B$16)</f>
        <v>laptop-computer-replacement-parts</v>
      </c>
      <c r="I37" s="2" t="str">
        <f>IF(ISBLANK(Values!F36),"","4730574031")</f>
        <v>4730574031</v>
      </c>
      <c r="J37" s="32" t="str">
        <f>IF(ISBLANK(Values!F36),"",Values!G36 )</f>
        <v>Lenovo T470s BL - NO</v>
      </c>
      <c r="K37" s="28">
        <f>IF(ISBLANK(Values!F36),"",IF(Values!K36, Values!$B$4, Values!$B$5))</f>
        <v>64.989999999999995</v>
      </c>
      <c r="L37" s="28">
        <f>IF(ISBLANK(Values!F36),"",IF($CO37="DEFAULT", Values!$B$18, ""))</f>
        <v>5</v>
      </c>
      <c r="M37" s="28" t="str">
        <f>IF(ISBLANK(Values!F36),"",Values!$N36)</f>
        <v>https://download.lenovo.com/Images/Parts/01EN702/01EN702_A.jpg</v>
      </c>
      <c r="N37" s="28" t="str">
        <f>IF(ISBLANK(Values!$G36),"",Values!O36)</f>
        <v>https://download.lenovo.com/Images/Parts/01EN702/01EN702_B.jpg</v>
      </c>
      <c r="O37" s="28" t="str">
        <f>IF(ISBLANK(Values!$G36),"",Values!P36)</f>
        <v>https://download.lenovo.com/Images/Parts/01EN702/01EN702_details.jpg</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Child</v>
      </c>
      <c r="X37" s="30" t="str">
        <f>IF(ISBLANK(Values!F36),"",Values!$B$13)</f>
        <v>Lenovo T470s parent</v>
      </c>
      <c r="Y37" s="32" t="str">
        <f>IF(ISBLANK(Values!F36),"","Size-Color")</f>
        <v>Size-Color</v>
      </c>
      <c r="Z37" s="30" t="str">
        <f>IF(ISBLANK(Values!F36),"","variation")</f>
        <v>variation</v>
      </c>
      <c r="AA37" s="2" t="str">
        <f>IF(ISBLANK(Values!F36),"",Values!$B$20)</f>
        <v>PartialUpdate</v>
      </c>
      <c r="AB37" s="2" t="str">
        <f>IF(ISBLANK(Values!F36),"",Values!$B$29)</f>
        <v>6 Monate Garantie nach dem Liefertermin. Im Falle einer Fehlfunktion der Tastatur wird ein neues Gerät oder ein Ersatzteil für die Tastatur des Produkts gesendet. Bei Sortierung des Bestands wird eine volle Rückerstattung gewährt.</v>
      </c>
      <c r="AC37" s="2"/>
      <c r="AD37" s="2"/>
      <c r="AE37" s="2"/>
      <c r="AF37" s="2"/>
      <c r="AG37" s="2"/>
      <c r="AH37" s="2"/>
      <c r="AI37" s="35" t="str">
        <f>IF(ISBLANK(Values!F36),"",IF(Values!J36,Values!$B$23,Values!$B$33))</f>
        <v xml:space="preserve">👉 ÜBERARBEITET: GELD SPAREN - Ersatz-Lenovo-Laptop-Tastatur, gleiche Qualität wie OEM-Tastaturen. TellusRem ist seit 2011 der weltweit führende Distributor von Tastaturen. Perfekte Ersatztastatur, einfach auszutauschen und zu installieren. </v>
      </c>
      <c r="AJ37" s="33" t="str">
        <f>IF(ISBLANK(Values!F36),"",Values!$B$24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37" s="2" t="str">
        <f>IF(ISBLANK(Values!F36),"",Values!$B$25)</f>
        <v xml:space="preserve">♻️ ÖFFENTLICHES PRODUKT - Kaufen Sie renoviert, KAUFEN SIE GRÜN! Reduzieren Sie mehr als 80% Kohlendioxid, indem Sie unsere überholten Tastaturen kaufen, im Vergleich zu einer neuen Tastatur! </v>
      </c>
      <c r="AL37" s="2" t="str">
        <f>IF(ISBLANK(Values!F36),"",SUBSTITUTE(SUBSTITUTE(IF(Values!$K36, Values!$B$26, Values!$B$33), "{language}", Values!$I36), "{flag}", INDEX(options!$E$1:$E$20, Values!$W36)))</f>
        <v xml:space="preserve">👉 LAYOUT - 🇳🇴 norwegisch mit Hintergrundbeleuchtung </v>
      </c>
      <c r="AM37" s="2" t="str">
        <f>SUBSTITUTE(IF(ISBLANK(Values!F36),"",Values!$B$27),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N37" s="2"/>
      <c r="AO37" s="2"/>
      <c r="AP37" s="2"/>
      <c r="AQ37" s="2"/>
      <c r="AR37" s="2"/>
      <c r="AS37" s="2"/>
      <c r="AT37" s="28" t="str">
        <f>IF(ISBLANK(Values!F36),"",Values!I36)</f>
        <v>norwegisch</v>
      </c>
      <c r="AU37" s="2"/>
      <c r="AV37" s="2" t="str">
        <f>IF(ISBLANK(Values!F36),"",IF(Values!K36,"Backlit", "Non-Backlit"))</f>
        <v>Backlit</v>
      </c>
      <c r="AW37" s="2"/>
      <c r="AX37" s="2"/>
      <c r="AY37" s="2"/>
      <c r="AZ37" s="2"/>
      <c r="BA37" s="2"/>
      <c r="BB37" s="2"/>
      <c r="BC37" s="2"/>
      <c r="BD37" s="2"/>
      <c r="BE37" s="2" t="str">
        <f>IF(ISBLANK(Values!F36),"","Professional Audience")</f>
        <v>Professional Audience</v>
      </c>
      <c r="BF37" s="2" t="str">
        <f>IF(ISBLANK(Values!F36),"","Consumer Audience")</f>
        <v>Consumer Audience</v>
      </c>
      <c r="BG37" s="2" t="str">
        <f>IF(ISBLANK(Values!F36),"","Adults")</f>
        <v>Adults</v>
      </c>
      <c r="BH37" s="2" t="str">
        <f>IF(ISBLANK(Values!F36),"","People")</f>
        <v>People</v>
      </c>
      <c r="BI37" s="2"/>
      <c r="BJ37" s="2"/>
      <c r="BK37" s="2"/>
      <c r="BL37" s="2"/>
      <c r="BM37" s="2"/>
      <c r="BN37" s="2"/>
      <c r="BO37" s="2"/>
      <c r="BP37" s="2"/>
      <c r="BQ37" s="2"/>
      <c r="BR37" s="2"/>
      <c r="BS37" s="2"/>
      <c r="BT37" s="2"/>
      <c r="BU37" s="2"/>
      <c r="BV37" s="2"/>
      <c r="BW37" s="2"/>
      <c r="BX37" s="2"/>
      <c r="BY37" s="2"/>
      <c r="BZ37" s="2"/>
      <c r="CA37" s="2"/>
      <c r="CB37" s="2"/>
      <c r="CC37" s="2"/>
      <c r="CD37" s="2"/>
      <c r="CE37" s="2"/>
      <c r="CF37" s="2"/>
      <c r="CG37" s="2">
        <f>IF(ISBLANK(Values!F36),"",Values!$B$11)</f>
        <v>150</v>
      </c>
      <c r="CH37" s="2" t="str">
        <f>IF(ISBLANK(Values!F36),"","GR")</f>
        <v>GR</v>
      </c>
      <c r="CI37" s="2" t="str">
        <f>IF(ISBLANK(Values!F36),"",Values!$B$7)</f>
        <v>41</v>
      </c>
      <c r="CJ37" s="2" t="str">
        <f>IF(ISBLANK(Values!F36),"",Values!$B$8)</f>
        <v>17</v>
      </c>
      <c r="CK37" s="2" t="str">
        <f>IF(ISBLANK(Values!F36),"",Values!$B$9)</f>
        <v>5</v>
      </c>
      <c r="CL37" s="2" t="str">
        <f>IF(ISBLANK(Values!F36),"","CM")</f>
        <v>CM</v>
      </c>
      <c r="CM37" s="2"/>
      <c r="CN37" s="2"/>
      <c r="CO37" s="2" t="str">
        <f>IF(ISBLANK(Values!F36), "", IF(AND(Values!$B$37=options!$G$2, Values!$C36), "AMAZON_NA", IF(AND(Values!$B$37=options!$G$1, Values!$D36), "AMAZON_EU", "DEFAULT")))</f>
        <v>DEFAULT</v>
      </c>
      <c r="CP37" s="2" t="str">
        <f>IF(ISBLANK(Values!F36),"",Values!$B$7)</f>
        <v>41</v>
      </c>
      <c r="CQ37" s="2" t="str">
        <f>IF(ISBLANK(Values!F36),"",Values!$B$8)</f>
        <v>17</v>
      </c>
      <c r="CR37" s="2" t="str">
        <f>IF(ISBLANK(Values!F36),"",Values!$B$9)</f>
        <v>5</v>
      </c>
      <c r="CS37" s="2">
        <f>IF(ISBLANK(Values!F36),"",Values!$B$11)</f>
        <v>150</v>
      </c>
      <c r="CT37" s="2" t="str">
        <f>IF(ISBLANK(Values!F36),"","GR")</f>
        <v>GR</v>
      </c>
      <c r="CU37" s="2" t="str">
        <f>IF(ISBLANK(Values!F36),"","CM")</f>
        <v>CM</v>
      </c>
      <c r="CV37" s="2" t="str">
        <f>IF(ISBLANK(Values!F36),"",IF(Values!$B$36=options!$F$1,"Denmark", IF(Values!$B$36=options!$F$2, "Danemark",IF(Values!$B$36=options!$F$3, "Dänemark",IF(Values!$B$36=options!$F$4, "Danimarca",IF(Values!$B$36=options!$F$5, "Dinamarca",IF(Values!$B$36=options!$F$6, "Denemarken","" ) ) ) ) )))</f>
        <v>Dänemark</v>
      </c>
      <c r="CW37" s="2"/>
      <c r="CX37" s="2"/>
      <c r="CY37" s="2"/>
      <c r="CZ37" s="2" t="str">
        <f>IF(ISBLANK(Values!F36),"","No")</f>
        <v>No</v>
      </c>
      <c r="DA37" s="2" t="str">
        <f>IF(ISBLANK(Values!F36),"","No")</f>
        <v>No</v>
      </c>
      <c r="DB37" s="2"/>
      <c r="DC37" s="2"/>
      <c r="DD37" s="2"/>
      <c r="DE37" s="2"/>
      <c r="DF37" s="2"/>
      <c r="DG37" s="2"/>
      <c r="DH37" s="2"/>
      <c r="DI37" s="2"/>
      <c r="DJ37" s="2"/>
      <c r="DK37" s="2"/>
      <c r="DL37" s="2"/>
      <c r="DM37" s="2"/>
      <c r="DN37" s="2"/>
      <c r="DO37" s="2" t="str">
        <f>IF(ISBLANK(Values!F36),"","Parts")</f>
        <v>Parts</v>
      </c>
      <c r="DP37" s="2" t="str">
        <f>IF(ISBLANK(Values!F36),"",Values!$B$31)</f>
        <v>6 Monate Garantie nach dem Liefertermin. Im Falle einer Fehlfunktion der Tastatur wird ein neues Gerät oder ein Ersatzteil für die Tastatur des Produkts gesendet. Bei Sortierung des Bestands wird eine volle Rückerstattung gewährt.</v>
      </c>
      <c r="DQ37" s="2"/>
      <c r="DR37" s="2"/>
      <c r="DS37" s="2"/>
      <c r="DT37" s="2"/>
      <c r="DU37" s="2"/>
      <c r="DV37" s="2"/>
      <c r="DW37" s="2"/>
      <c r="DX37" s="2"/>
      <c r="DY37" t="str">
        <f>IF(ISBLANK(Values!$F36), "", "not_applicable")</f>
        <v>not_applicable</v>
      </c>
      <c r="DZ37" s="2"/>
      <c r="EA37" s="2"/>
      <c r="EB37" s="2"/>
      <c r="EC37" s="2"/>
      <c r="ED37" s="2"/>
      <c r="EE37" s="2"/>
      <c r="EF37" s="2"/>
      <c r="EG37" s="2"/>
      <c r="EH37" s="2"/>
      <c r="EI37" s="2" t="str">
        <f>IF(ISBLANK(Values!F36),"",Values!$B$31)</f>
        <v>6 Monate Garantie nach dem Liefertermin. Im Falle einer Fehlfunktion der Tastatur wird ein neues Gerät oder ein Ersatzteil für die Tastatur des Produkts gesendet. Bei Sortierung des Bestands wird eine volle Rückerstattung gewährt.</v>
      </c>
      <c r="EJ37" s="2"/>
      <c r="EK37" s="2"/>
      <c r="EL37" s="2"/>
      <c r="EM37" s="2"/>
      <c r="EN37" s="2"/>
      <c r="EO37" s="2"/>
      <c r="EP37" s="2"/>
      <c r="EQ37" s="2"/>
      <c r="ER37" s="2"/>
      <c r="ES37" s="2" t="str">
        <f>IF(ISBLANK(Values!F36),"","Amazon Tellus UPS")</f>
        <v>Amazon Tellus UPS</v>
      </c>
      <c r="ET37" s="2"/>
      <c r="EU37" s="2"/>
      <c r="EV37" s="2" t="str">
        <f>IF(ISBLANK(Values!F36),"","New")</f>
        <v>New</v>
      </c>
      <c r="EW37" s="2"/>
      <c r="EX37" s="2"/>
      <c r="EY37" s="2"/>
      <c r="EZ37" s="2"/>
      <c r="FA37" s="2"/>
      <c r="FB37" s="2"/>
      <c r="FC37" s="2"/>
      <c r="FD37" s="2"/>
      <c r="FE37" s="2">
        <f>IF(ISBLANK(Values!F36),"",IF(CO37&lt;&gt;"DEFAULT", "", 3))</f>
        <v>3</v>
      </c>
      <c r="FF37" s="2"/>
      <c r="FG37" s="2"/>
      <c r="FH37" s="2" t="str">
        <f>IF(ISBLANK(Values!F36),"","FALSE")</f>
        <v>FALSE</v>
      </c>
      <c r="FI37" s="2" t="str">
        <f>IF(ISBLANK(Values!F36),"","FALSE")</f>
        <v>FALSE</v>
      </c>
      <c r="FJ37" s="2" t="str">
        <f>IF(ISBLANK(Values!F36),"","FALSE")</f>
        <v>FALSE</v>
      </c>
      <c r="FK37" s="2"/>
      <c r="FL37" s="2"/>
      <c r="FM37" s="2" t="str">
        <f>IF(ISBLANK(Values!F36),"","1")</f>
        <v>1</v>
      </c>
      <c r="FN37" s="2"/>
      <c r="FO37" s="28">
        <f>IF(ISBLANK(Values!F36),"",IF(Values!K36, Values!$B$4, Values!$B$5))</f>
        <v>64.989999999999995</v>
      </c>
      <c r="FP37" s="2" t="str">
        <f>IF(ISBLANK(Values!F36),"","Percent")</f>
        <v>Percent</v>
      </c>
      <c r="FQ37" s="2" t="str">
        <f>IF(ISBLANK(Values!F36),"","2")</f>
        <v>2</v>
      </c>
      <c r="FR37" s="2" t="str">
        <f>IF(ISBLANK(Values!F36),"","3")</f>
        <v>3</v>
      </c>
      <c r="FS37" s="2" t="str">
        <f>IF(ISBLANK(Values!F36),"","5")</f>
        <v>5</v>
      </c>
      <c r="FT37" s="2" t="str">
        <f>IF(ISBLANK(Values!F36),"","6")</f>
        <v>6</v>
      </c>
      <c r="FU37" s="2" t="str">
        <f>IF(ISBLANK(Values!F36),"","10")</f>
        <v>10</v>
      </c>
      <c r="FV37" s="2" t="str">
        <f>IF(ISBLANK(Values!F36),"","10")</f>
        <v>10</v>
      </c>
      <c r="FW37" s="2"/>
      <c r="FX37" s="2"/>
      <c r="FY37" s="2"/>
      <c r="FZ37" s="2"/>
      <c r="GA37" s="2"/>
      <c r="GB37" s="2"/>
      <c r="GC37" s="2"/>
      <c r="GD37" s="2"/>
      <c r="GE37" s="2"/>
      <c r="GF37" s="2"/>
      <c r="GG37" s="2"/>
      <c r="GH37" s="2"/>
      <c r="GI37" s="2"/>
      <c r="GJ37" s="2"/>
    </row>
    <row r="38" spans="1:192" s="36" customFormat="1" ht="48" x14ac:dyDescent="0.2">
      <c r="A38" s="2" t="str">
        <f>IF(ISBLANK(Values!F37),"",IF(Values!$B$37="EU","computercomponent","computer"))</f>
        <v>computercomponent</v>
      </c>
      <c r="B38" s="34" t="str">
        <f>IF(ISBLANK(Values!F37),"",Values!G37)</f>
        <v>Lenovo T470s BL - PL</v>
      </c>
      <c r="C38" s="30" t="str">
        <f>IF(ISBLANK(Values!F37),"","TellusRem")</f>
        <v>TellusRem</v>
      </c>
      <c r="D38" s="29">
        <f>IF(ISBLANK(Values!F37),"",Values!F37)</f>
        <v>5714401471141</v>
      </c>
      <c r="E38" s="2" t="str">
        <f>IF(ISBLANK(Values!F37),"","EAN")</f>
        <v>EAN</v>
      </c>
      <c r="F38" s="28" t="str">
        <f>IF(ISBLANK(Values!F37),"",IF(Values!K37, SUBSTITUTE(Values!$B$1, "{language}", Values!I37) &amp; " " &amp;Values!$B$3, SUBSTITUTE(Values!$B$2, "{language}", Values!$I37) &amp; " " &amp;Values!$B$3))</f>
        <v>ersatztastatur Polieren Hintergrundbeleuchtung für Lenovo Thinkpad T470s</v>
      </c>
      <c r="G38" s="30" t="str">
        <f>IF(ISBLANK(Values!F37),"","TellusRem")</f>
        <v>TellusRem</v>
      </c>
      <c r="H38" s="2" t="str">
        <f>IF(ISBLANK(Values!F37),"",Values!$B$16)</f>
        <v>laptop-computer-replacement-parts</v>
      </c>
      <c r="I38" s="2" t="str">
        <f>IF(ISBLANK(Values!F37),"","4730574031")</f>
        <v>4730574031</v>
      </c>
      <c r="J38" s="32" t="str">
        <f>IF(ISBLANK(Values!F37),"",Values!G37 )</f>
        <v>Lenovo T470s BL - PL</v>
      </c>
      <c r="K38" s="28">
        <f>IF(ISBLANK(Values!F37),"",IF(Values!K37, Values!$B$4, Values!$B$5))</f>
        <v>64.989999999999995</v>
      </c>
      <c r="L38" s="28">
        <f>IF(ISBLANK(Values!F37),"",IF($CO38="DEFAULT", Values!$B$18, ""))</f>
        <v>5</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Child</v>
      </c>
      <c r="X38" s="30" t="str">
        <f>IF(ISBLANK(Values!F37),"",Values!$B$13)</f>
        <v>Lenovo T470s parent</v>
      </c>
      <c r="Y38" s="32" t="str">
        <f>IF(ISBLANK(Values!F37),"","Size-Color")</f>
        <v>Size-Color</v>
      </c>
      <c r="Z38" s="30" t="str">
        <f>IF(ISBLANK(Values!F37),"","variation")</f>
        <v>variation</v>
      </c>
      <c r="AA38" s="2" t="str">
        <f>IF(ISBLANK(Values!F37),"",Values!$B$20)</f>
        <v>PartialUpdate</v>
      </c>
      <c r="AB38" s="2" t="str">
        <f>IF(ISBLANK(Values!F37),"",Values!$B$29)</f>
        <v>6 Monate Garantie nach dem Liefertermin. Im Falle einer Fehlfunktion der Tastatur wird ein neues Gerät oder ein Ersatzteil für die Tastatur des Produkts gesendet. Bei Sortierung des Bestands wird eine volle Rückerstattung gewährt.</v>
      </c>
      <c r="AC38" s="2"/>
      <c r="AD38" s="2"/>
      <c r="AE38" s="2"/>
      <c r="AF38" s="2"/>
      <c r="AG38" s="2"/>
      <c r="AH38" s="2"/>
      <c r="AI38" s="35" t="str">
        <f>IF(ISBLANK(Values!F37),"",IF(Values!J37,Values!$B$23,Values!$B$33))</f>
        <v xml:space="preserve">👉 ÜBERARBEITET: GELD SPAREN - Ersatz-Lenovo-Laptop-Tastatur, gleiche Qualität wie OEM-Tastaturen. TellusRem ist seit 2011 der weltweit führende Distributor von Tastaturen. Perfekte Ersatztastatur, einfach auszutauschen und zu installieren. </v>
      </c>
      <c r="AJ38" s="33" t="str">
        <f>IF(ISBLANK(Values!F37),"",Values!$B$24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38" s="2" t="str">
        <f>IF(ISBLANK(Values!F37),"",Values!$B$25)</f>
        <v xml:space="preserve">♻️ ÖFFENTLICHES PRODUKT - Kaufen Sie renoviert, KAUFEN SIE GRÜN! Reduzieren Sie mehr als 80% Kohlendioxid, indem Sie unsere überholten Tastaturen kaufen, im Vergleich zu einer neuen Tastatur! </v>
      </c>
      <c r="AL38" s="2" t="str">
        <f>IF(ISBLANK(Values!F37),"",SUBSTITUTE(SUBSTITUTE(IF(Values!$K37, Values!$B$26, Values!$B$33), "{language}", Values!$I37), "{flag}", INDEX(options!$E$1:$E$20, Values!$W37)))</f>
        <v xml:space="preserve">👉 LAYOUT - 🇵🇱 Polieren mit Hintergrundbeleuchtung </v>
      </c>
      <c r="AM38" s="2" t="str">
        <f>SUBSTITUTE(IF(ISBLANK(Values!F37),"",Values!$B$27),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N38" s="2"/>
      <c r="AO38" s="2"/>
      <c r="AP38" s="2"/>
      <c r="AQ38" s="2"/>
      <c r="AR38" s="2"/>
      <c r="AS38" s="2"/>
      <c r="AT38" s="28" t="str">
        <f>IF(ISBLANK(Values!F37),"",Values!I37)</f>
        <v>Polieren</v>
      </c>
      <c r="AU38" s="2"/>
      <c r="AV38" s="2" t="str">
        <f>IF(ISBLANK(Values!F37),"",IF(Values!K37,"Backlit", "Non-Backlit"))</f>
        <v>Backlit</v>
      </c>
      <c r="AW38" s="2"/>
      <c r="AX38" s="2"/>
      <c r="AY38" s="2"/>
      <c r="AZ38" s="2"/>
      <c r="BA38" s="2"/>
      <c r="BB38" s="2"/>
      <c r="BC38" s="2"/>
      <c r="BD38" s="2"/>
      <c r="BE38" s="2" t="str">
        <f>IF(ISBLANK(Values!F37),"","Professional Audience")</f>
        <v>Professional Audience</v>
      </c>
      <c r="BF38" s="2" t="str">
        <f>IF(ISBLANK(Values!F37),"","Consumer Audience")</f>
        <v>Consumer Audience</v>
      </c>
      <c r="BG38" s="2" t="str">
        <f>IF(ISBLANK(Values!F37),"","Adults")</f>
        <v>Adults</v>
      </c>
      <c r="BH38" s="2" t="str">
        <f>IF(ISBLANK(Values!F37),"","People")</f>
        <v>People</v>
      </c>
      <c r="BI38" s="2"/>
      <c r="BJ38" s="2"/>
      <c r="BK38" s="2"/>
      <c r="BL38" s="2"/>
      <c r="BM38" s="2"/>
      <c r="BN38" s="2"/>
      <c r="BO38" s="2"/>
      <c r="BP38" s="2"/>
      <c r="BQ38" s="2"/>
      <c r="BR38" s="2"/>
      <c r="BS38" s="2"/>
      <c r="BT38" s="2"/>
      <c r="BU38" s="2"/>
      <c r="BV38" s="2"/>
      <c r="BW38" s="2"/>
      <c r="BX38" s="2"/>
      <c r="BY38" s="2"/>
      <c r="BZ38" s="2"/>
      <c r="CA38" s="2"/>
      <c r="CB38" s="2"/>
      <c r="CC38" s="2"/>
      <c r="CD38" s="2"/>
      <c r="CE38" s="2"/>
      <c r="CF38" s="2"/>
      <c r="CG38" s="2">
        <f>IF(ISBLANK(Values!F37),"",Values!$B$11)</f>
        <v>150</v>
      </c>
      <c r="CH38" s="2" t="str">
        <f>IF(ISBLANK(Values!F37),"","GR")</f>
        <v>GR</v>
      </c>
      <c r="CI38" s="2" t="str">
        <f>IF(ISBLANK(Values!F37),"",Values!$B$7)</f>
        <v>41</v>
      </c>
      <c r="CJ38" s="2" t="str">
        <f>IF(ISBLANK(Values!F37),"",Values!$B$8)</f>
        <v>17</v>
      </c>
      <c r="CK38" s="2" t="str">
        <f>IF(ISBLANK(Values!F37),"",Values!$B$9)</f>
        <v>5</v>
      </c>
      <c r="CL38" s="2" t="str">
        <f>IF(ISBLANK(Values!F37),"","CM")</f>
        <v>CM</v>
      </c>
      <c r="CM38" s="2"/>
      <c r="CN38" s="2"/>
      <c r="CO38" s="2" t="str">
        <f>IF(ISBLANK(Values!F37), "", IF(AND(Values!$B$37=options!$G$2, Values!$C37), "AMAZON_NA", IF(AND(Values!$B$37=options!$G$1, Values!$D37), "AMAZON_EU", "DEFAULT")))</f>
        <v>DEFAULT</v>
      </c>
      <c r="CP38" s="2" t="str">
        <f>IF(ISBLANK(Values!F37),"",Values!$B$7)</f>
        <v>41</v>
      </c>
      <c r="CQ38" s="2" t="str">
        <f>IF(ISBLANK(Values!F37),"",Values!$B$8)</f>
        <v>17</v>
      </c>
      <c r="CR38" s="2" t="str">
        <f>IF(ISBLANK(Values!F37),"",Values!$B$9)</f>
        <v>5</v>
      </c>
      <c r="CS38" s="2">
        <f>IF(ISBLANK(Values!F37),"",Values!$B$11)</f>
        <v>150</v>
      </c>
      <c r="CT38" s="2" t="str">
        <f>IF(ISBLANK(Values!F37),"","GR")</f>
        <v>GR</v>
      </c>
      <c r="CU38" s="2" t="str">
        <f>IF(ISBLANK(Values!F37),"","CM")</f>
        <v>CM</v>
      </c>
      <c r="CV38" s="2" t="str">
        <f>IF(ISBLANK(Values!F37),"",IF(Values!$B$36=options!$F$1,"Denmark", IF(Values!$B$36=options!$F$2, "Danemark",IF(Values!$B$36=options!$F$3, "Dänemark",IF(Values!$B$36=options!$F$4, "Danimarca",IF(Values!$B$36=options!$F$5, "Dinamarca",IF(Values!$B$36=options!$F$6, "Denemarken","" ) ) ) ) )))</f>
        <v>Dänemark</v>
      </c>
      <c r="CW38" s="2"/>
      <c r="CX38" s="2"/>
      <c r="CY38" s="2"/>
      <c r="CZ38" s="2" t="str">
        <f>IF(ISBLANK(Values!F37),"","No")</f>
        <v>No</v>
      </c>
      <c r="DA38" s="2" t="str">
        <f>IF(ISBLANK(Values!F37),"","No")</f>
        <v>No</v>
      </c>
      <c r="DB38" s="2"/>
      <c r="DC38" s="2"/>
      <c r="DD38" s="2"/>
      <c r="DE38" s="2"/>
      <c r="DF38" s="2"/>
      <c r="DG38" s="2"/>
      <c r="DH38" s="2"/>
      <c r="DI38" s="2"/>
      <c r="DJ38" s="2"/>
      <c r="DK38" s="2"/>
      <c r="DL38" s="2"/>
      <c r="DM38" s="2"/>
      <c r="DN38" s="2"/>
      <c r="DO38" s="2" t="str">
        <f>IF(ISBLANK(Values!F37),"","Parts")</f>
        <v>Parts</v>
      </c>
      <c r="DP38" s="2" t="str">
        <f>IF(ISBLANK(Values!F37),"",Values!$B$31)</f>
        <v>6 Monate Garantie nach dem Liefertermin. Im Falle einer Fehlfunktion der Tastatur wird ein neues Gerät oder ein Ersatzteil für die Tastatur des Produkts gesendet. Bei Sortierung des Bestands wird eine volle Rückerstattung gewährt.</v>
      </c>
      <c r="DQ38" s="2"/>
      <c r="DR38" s="2"/>
      <c r="DS38" s="2"/>
      <c r="DT38" s="2"/>
      <c r="DU38" s="2"/>
      <c r="DV38" s="2"/>
      <c r="DW38" s="2"/>
      <c r="DX38" s="2"/>
      <c r="DY38" t="str">
        <f>IF(ISBLANK(Values!$F37), "", "not_applicable")</f>
        <v>not_applicable</v>
      </c>
      <c r="DZ38" s="2"/>
      <c r="EA38" s="2"/>
      <c r="EB38" s="2"/>
      <c r="EC38" s="2"/>
      <c r="ED38" s="2"/>
      <c r="EE38" s="2"/>
      <c r="EF38" s="2"/>
      <c r="EG38" s="2"/>
      <c r="EH38" s="2"/>
      <c r="EI38" s="2" t="str">
        <f>IF(ISBLANK(Values!F37),"",Values!$B$31)</f>
        <v>6 Monate Garantie nach dem Liefertermin. Im Falle einer Fehlfunktion der Tastatur wird ein neues Gerät oder ein Ersatzteil für die Tastatur des Produkts gesendet. Bei Sortierung des Bestands wird eine volle Rückerstattung gewährt.</v>
      </c>
      <c r="EJ38" s="2"/>
      <c r="EK38" s="2"/>
      <c r="EL38" s="2"/>
      <c r="EM38" s="2"/>
      <c r="EN38" s="2"/>
      <c r="EO38" s="2"/>
      <c r="EP38" s="2"/>
      <c r="EQ38" s="2"/>
      <c r="ER38" s="2"/>
      <c r="ES38" s="2" t="str">
        <f>IF(ISBLANK(Values!F37),"","Amazon Tellus UPS")</f>
        <v>Amazon Tellus UPS</v>
      </c>
      <c r="ET38" s="2"/>
      <c r="EU38" s="2"/>
      <c r="EV38" s="2" t="str">
        <f>IF(ISBLANK(Values!F37),"","New")</f>
        <v>New</v>
      </c>
      <c r="EW38" s="2"/>
      <c r="EX38" s="2"/>
      <c r="EY38" s="2"/>
      <c r="EZ38" s="2"/>
      <c r="FA38" s="2"/>
      <c r="FB38" s="2"/>
      <c r="FC38" s="2"/>
      <c r="FD38" s="2"/>
      <c r="FE38" s="2">
        <f>IF(ISBLANK(Values!F37),"",IF(CO38&lt;&gt;"DEFAULT", "", 3))</f>
        <v>3</v>
      </c>
      <c r="FF38" s="2"/>
      <c r="FG38" s="2"/>
      <c r="FH38" s="2" t="str">
        <f>IF(ISBLANK(Values!F37),"","FALSE")</f>
        <v>FALSE</v>
      </c>
      <c r="FI38" s="2" t="str">
        <f>IF(ISBLANK(Values!F37),"","FALSE")</f>
        <v>FALSE</v>
      </c>
      <c r="FJ38" s="2" t="str">
        <f>IF(ISBLANK(Values!F37),"","FALSE")</f>
        <v>FALSE</v>
      </c>
      <c r="FK38" s="2"/>
      <c r="FL38" s="2"/>
      <c r="FM38" s="2" t="str">
        <f>IF(ISBLANK(Values!F37),"","1")</f>
        <v>1</v>
      </c>
      <c r="FN38" s="2"/>
      <c r="FO38" s="28">
        <f>IF(ISBLANK(Values!F37),"",IF(Values!K37, Values!$B$4, Values!$B$5))</f>
        <v>64.989999999999995</v>
      </c>
      <c r="FP38" s="2" t="str">
        <f>IF(ISBLANK(Values!F37),"","Percent")</f>
        <v>Percent</v>
      </c>
      <c r="FQ38" s="2" t="str">
        <f>IF(ISBLANK(Values!F37),"","2")</f>
        <v>2</v>
      </c>
      <c r="FR38" s="2" t="str">
        <f>IF(ISBLANK(Values!F37),"","3")</f>
        <v>3</v>
      </c>
      <c r="FS38" s="2" t="str">
        <f>IF(ISBLANK(Values!F37),"","5")</f>
        <v>5</v>
      </c>
      <c r="FT38" s="2" t="str">
        <f>IF(ISBLANK(Values!F37),"","6")</f>
        <v>6</v>
      </c>
      <c r="FU38" s="2" t="str">
        <f>IF(ISBLANK(Values!F37),"","10")</f>
        <v>10</v>
      </c>
      <c r="FV38" s="2" t="str">
        <f>IF(ISBLANK(Values!F37),"","10")</f>
        <v>10</v>
      </c>
      <c r="FW38" s="2"/>
      <c r="FX38" s="2"/>
      <c r="FY38" s="2"/>
      <c r="FZ38" s="2"/>
      <c r="GA38" s="2"/>
      <c r="GB38" s="2"/>
      <c r="GC38" s="2"/>
      <c r="GD38" s="2"/>
      <c r="GE38" s="2"/>
      <c r="GF38" s="2"/>
      <c r="GG38" s="2"/>
      <c r="GH38" s="2"/>
      <c r="GI38" s="2"/>
      <c r="GJ38" s="2"/>
    </row>
    <row r="39" spans="1:192" s="36" customFormat="1" ht="48" x14ac:dyDescent="0.2">
      <c r="A39" s="2" t="str">
        <f>IF(ISBLANK(Values!F38),"",IF(Values!$B$37="EU","computercomponent","computer"))</f>
        <v>computercomponent</v>
      </c>
      <c r="B39" s="34" t="str">
        <f>IF(ISBLANK(Values!F38),"",Values!G38)</f>
        <v>Lenovo T470s BL - PT</v>
      </c>
      <c r="C39" s="30" t="str">
        <f>IF(ISBLANK(Values!F38),"","TellusRem")</f>
        <v>TellusRem</v>
      </c>
      <c r="D39" s="29">
        <f>IF(ISBLANK(Values!F38),"",Values!F38)</f>
        <v>5714401471158</v>
      </c>
      <c r="E39" s="2" t="str">
        <f>IF(ISBLANK(Values!F38),"","EAN")</f>
        <v>EAN</v>
      </c>
      <c r="F39" s="28" t="str">
        <f>IF(ISBLANK(Values!F38),"",IF(Values!K38, SUBSTITUTE(Values!$B$1, "{language}", Values!I38) &amp; " " &amp;Values!$B$3, SUBSTITUTE(Values!$B$2, "{language}", Values!$I38) &amp; " " &amp;Values!$B$3))</f>
        <v>ersatztastatur Portugiesisch Hintergrundbeleuchtung für Lenovo Thinkpad T470s</v>
      </c>
      <c r="G39" s="30" t="str">
        <f>IF(ISBLANK(Values!F38),"","TellusRem")</f>
        <v>TellusRem</v>
      </c>
      <c r="H39" s="2" t="str">
        <f>IF(ISBLANK(Values!F38),"",Values!$B$16)</f>
        <v>laptop-computer-replacement-parts</v>
      </c>
      <c r="I39" s="2" t="str">
        <f>IF(ISBLANK(Values!F38),"","4730574031")</f>
        <v>4730574031</v>
      </c>
      <c r="J39" s="32" t="str">
        <f>IF(ISBLANK(Values!F38),"",Values!G38 )</f>
        <v>Lenovo T470s BL - PT</v>
      </c>
      <c r="K39" s="28">
        <f>IF(ISBLANK(Values!F38),"",IF(Values!K38, Values!$B$4, Values!$B$5))</f>
        <v>64.989999999999995</v>
      </c>
      <c r="L39" s="28">
        <f>IF(ISBLANK(Values!F38),"",IF($CO39="DEFAULT", Values!$B$18, ""))</f>
        <v>5</v>
      </c>
      <c r="M39" s="28" t="str">
        <f>IF(ISBLANK(Values!F38),"",Values!$N38)</f>
        <v>https://download.lenovo.com/Images/Parts/01EN704/01EN704_A.jpg</v>
      </c>
      <c r="N39" s="28" t="str">
        <f>IF(ISBLANK(Values!$G38),"",Values!O38)</f>
        <v>https://download.lenovo.com/Images/Parts/01EN704/01EN704_B.jpg</v>
      </c>
      <c r="O39" s="28" t="str">
        <f>IF(ISBLANK(Values!$G38),"",Values!P38)</f>
        <v>https://download.lenovo.com/Images/Parts/01EN704/01EN704_details.jpg</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Child</v>
      </c>
      <c r="X39" s="30" t="str">
        <f>IF(ISBLANK(Values!F38),"",Values!$B$13)</f>
        <v>Lenovo T470s parent</v>
      </c>
      <c r="Y39" s="32" t="str">
        <f>IF(ISBLANK(Values!F38),"","Size-Color")</f>
        <v>Size-Color</v>
      </c>
      <c r="Z39" s="30" t="str">
        <f>IF(ISBLANK(Values!F38),"","variation")</f>
        <v>variation</v>
      </c>
      <c r="AA39" s="2" t="str">
        <f>IF(ISBLANK(Values!F38),"",Values!$B$20)</f>
        <v>PartialUpdate</v>
      </c>
      <c r="AB39" s="2" t="str">
        <f>IF(ISBLANK(Values!F38),"",Values!$B$29)</f>
        <v>6 Monate Garantie nach dem Liefertermin. Im Falle einer Fehlfunktion der Tastatur wird ein neues Gerät oder ein Ersatzteil für die Tastatur des Produkts gesendet. Bei Sortierung des Bestands wird eine volle Rückerstattung gewährt.</v>
      </c>
      <c r="AC39" s="2"/>
      <c r="AD39" s="2"/>
      <c r="AE39" s="2"/>
      <c r="AF39" s="2"/>
      <c r="AG39" s="2"/>
      <c r="AH39" s="2"/>
      <c r="AI39" s="35" t="str">
        <f>IF(ISBLANK(Values!F38),"",IF(Values!J38,Values!$B$23,Values!$B$33))</f>
        <v xml:space="preserve">👉 ÜBERARBEITET: GELD SPAREN - Ersatz-Lenovo-Laptop-Tastatur, gleiche Qualität wie OEM-Tastaturen. TellusRem ist seit 2011 der weltweit führende Distributor von Tastaturen. Perfekte Ersatztastatur, einfach auszutauschen und zu installieren. </v>
      </c>
      <c r="AJ39" s="33" t="str">
        <f>IF(ISBLANK(Values!F38),"",Values!$B$24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39" s="2" t="str">
        <f>IF(ISBLANK(Values!F38),"",Values!$B$25)</f>
        <v xml:space="preserve">♻️ ÖFFENTLICHES PRODUKT - Kaufen Sie renoviert, KAUFEN SIE GRÜN! Reduzieren Sie mehr als 80% Kohlendioxid, indem Sie unsere überholten Tastaturen kaufen, im Vergleich zu einer neuen Tastatur! </v>
      </c>
      <c r="AL39" s="2" t="str">
        <f>IF(ISBLANK(Values!F38),"",SUBSTITUTE(SUBSTITUTE(IF(Values!$K38, Values!$B$26, Values!$B$33), "{language}", Values!$I38), "{flag}", INDEX(options!$E$1:$E$20, Values!$W38)))</f>
        <v xml:space="preserve">👉 LAYOUT - 🇵🇹 Portugiesisch mit Hintergrundbeleuchtung </v>
      </c>
      <c r="AM39" s="2" t="str">
        <f>SUBSTITUTE(IF(ISBLANK(Values!F38),"",Values!$B$27),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N39" s="2"/>
      <c r="AO39" s="2"/>
      <c r="AP39" s="2"/>
      <c r="AQ39" s="2"/>
      <c r="AR39" s="2"/>
      <c r="AS39" s="2"/>
      <c r="AT39" s="28" t="str">
        <f>IF(ISBLANK(Values!F38),"",Values!I38)</f>
        <v>Portugiesisch</v>
      </c>
      <c r="AU39" s="2"/>
      <c r="AV39" s="2" t="str">
        <f>IF(ISBLANK(Values!F38),"",IF(Values!K38,"Backlit", "Non-Backlit"))</f>
        <v>Backlit</v>
      </c>
      <c r="AW39" s="2"/>
      <c r="AX39" s="2"/>
      <c r="AY39" s="2"/>
      <c r="AZ39" s="2"/>
      <c r="BA39" s="2"/>
      <c r="BB39" s="2"/>
      <c r="BC39" s="2"/>
      <c r="BD39" s="2"/>
      <c r="BE39" s="2" t="str">
        <f>IF(ISBLANK(Values!F38),"","Professional Audience")</f>
        <v>Professional Audience</v>
      </c>
      <c r="BF39" s="2" t="str">
        <f>IF(ISBLANK(Values!F38),"","Consumer Audience")</f>
        <v>Consumer Audience</v>
      </c>
      <c r="BG39" s="2" t="str">
        <f>IF(ISBLANK(Values!F38),"","Adults")</f>
        <v>Adults</v>
      </c>
      <c r="BH39" s="2" t="str">
        <f>IF(ISBLANK(Values!F38),"","People")</f>
        <v>People</v>
      </c>
      <c r="BI39" s="2"/>
      <c r="BJ39" s="2"/>
      <c r="BK39" s="2"/>
      <c r="BL39" s="2"/>
      <c r="BM39" s="2"/>
      <c r="BN39" s="2"/>
      <c r="BO39" s="2"/>
      <c r="BP39" s="2"/>
      <c r="BQ39" s="2"/>
      <c r="BR39" s="2"/>
      <c r="BS39" s="2"/>
      <c r="BT39" s="2"/>
      <c r="BU39" s="2"/>
      <c r="BV39" s="2"/>
      <c r="BW39" s="2"/>
      <c r="BX39" s="2"/>
      <c r="BY39" s="2"/>
      <c r="BZ39" s="2"/>
      <c r="CA39" s="2"/>
      <c r="CB39" s="2"/>
      <c r="CC39" s="2"/>
      <c r="CD39" s="2"/>
      <c r="CE39" s="2"/>
      <c r="CF39" s="2"/>
      <c r="CG39" s="2">
        <f>IF(ISBLANK(Values!F38),"",Values!$B$11)</f>
        <v>150</v>
      </c>
      <c r="CH39" s="2" t="str">
        <f>IF(ISBLANK(Values!F38),"","GR")</f>
        <v>GR</v>
      </c>
      <c r="CI39" s="2" t="str">
        <f>IF(ISBLANK(Values!F38),"",Values!$B$7)</f>
        <v>41</v>
      </c>
      <c r="CJ39" s="2" t="str">
        <f>IF(ISBLANK(Values!F38),"",Values!$B$8)</f>
        <v>17</v>
      </c>
      <c r="CK39" s="2" t="str">
        <f>IF(ISBLANK(Values!F38),"",Values!$B$9)</f>
        <v>5</v>
      </c>
      <c r="CL39" s="2" t="str">
        <f>IF(ISBLANK(Values!F38),"","CM")</f>
        <v>CM</v>
      </c>
      <c r="CM39" s="2"/>
      <c r="CN39" s="2"/>
      <c r="CO39" s="2" t="str">
        <f>IF(ISBLANK(Values!F38), "", IF(AND(Values!$B$37=options!$G$2, Values!$C38), "AMAZON_NA", IF(AND(Values!$B$37=options!$G$1, Values!$D38), "AMAZON_EU", "DEFAULT")))</f>
        <v>DEFAULT</v>
      </c>
      <c r="CP39" s="2" t="str">
        <f>IF(ISBLANK(Values!F38),"",Values!$B$7)</f>
        <v>41</v>
      </c>
      <c r="CQ39" s="2" t="str">
        <f>IF(ISBLANK(Values!F38),"",Values!$B$8)</f>
        <v>17</v>
      </c>
      <c r="CR39" s="2" t="str">
        <f>IF(ISBLANK(Values!F38),"",Values!$B$9)</f>
        <v>5</v>
      </c>
      <c r="CS39" s="2">
        <f>IF(ISBLANK(Values!F38),"",Values!$B$11)</f>
        <v>150</v>
      </c>
      <c r="CT39" s="2" t="str">
        <f>IF(ISBLANK(Values!F38),"","GR")</f>
        <v>GR</v>
      </c>
      <c r="CU39" s="2" t="str">
        <f>IF(ISBLANK(Values!F38),"","CM")</f>
        <v>CM</v>
      </c>
      <c r="CV39" s="2" t="str">
        <f>IF(ISBLANK(Values!F38),"",IF(Values!$B$36=options!$F$1,"Denmark", IF(Values!$B$36=options!$F$2, "Danemark",IF(Values!$B$36=options!$F$3, "Dänemark",IF(Values!$B$36=options!$F$4, "Danimarca",IF(Values!$B$36=options!$F$5, "Dinamarca",IF(Values!$B$36=options!$F$6, "Denemarken","" ) ) ) ) )))</f>
        <v>Dänemark</v>
      </c>
      <c r="CW39" s="2"/>
      <c r="CX39" s="2"/>
      <c r="CY39" s="2"/>
      <c r="CZ39" s="2" t="str">
        <f>IF(ISBLANK(Values!F38),"","No")</f>
        <v>No</v>
      </c>
      <c r="DA39" s="2" t="str">
        <f>IF(ISBLANK(Values!F38),"","No")</f>
        <v>No</v>
      </c>
      <c r="DB39" s="2"/>
      <c r="DC39" s="2"/>
      <c r="DD39" s="2"/>
      <c r="DE39" s="2"/>
      <c r="DF39" s="2"/>
      <c r="DG39" s="2"/>
      <c r="DH39" s="2"/>
      <c r="DI39" s="2"/>
      <c r="DJ39" s="2"/>
      <c r="DK39" s="2"/>
      <c r="DL39" s="2"/>
      <c r="DM39" s="2"/>
      <c r="DN39" s="2"/>
      <c r="DO39" s="2" t="str">
        <f>IF(ISBLANK(Values!F38),"","Parts")</f>
        <v>Parts</v>
      </c>
      <c r="DP39" s="2" t="str">
        <f>IF(ISBLANK(Values!F38),"",Values!$B$31)</f>
        <v>6 Monate Garantie nach dem Liefertermin. Im Falle einer Fehlfunktion der Tastatur wird ein neues Gerät oder ein Ersatzteil für die Tastatur des Produkts gesendet. Bei Sortierung des Bestands wird eine volle Rückerstattung gewährt.</v>
      </c>
      <c r="DQ39" s="2"/>
      <c r="DR39" s="2"/>
      <c r="DS39" s="2"/>
      <c r="DT39" s="2"/>
      <c r="DU39" s="2"/>
      <c r="DV39" s="2"/>
      <c r="DW39" s="2"/>
      <c r="DX39" s="2"/>
      <c r="DY39" t="str">
        <f>IF(ISBLANK(Values!$F38), "", "not_applicable")</f>
        <v>not_applicable</v>
      </c>
      <c r="DZ39" s="2"/>
      <c r="EA39" s="2"/>
      <c r="EB39" s="2"/>
      <c r="EC39" s="2"/>
      <c r="ED39" s="2"/>
      <c r="EE39" s="2"/>
      <c r="EF39" s="2"/>
      <c r="EG39" s="2"/>
      <c r="EH39" s="2"/>
      <c r="EI39" s="2" t="str">
        <f>IF(ISBLANK(Values!F38),"",Values!$B$31)</f>
        <v>6 Monate Garantie nach dem Liefertermin. Im Falle einer Fehlfunktion der Tastatur wird ein neues Gerät oder ein Ersatzteil für die Tastatur des Produkts gesendet. Bei Sortierung des Bestands wird eine volle Rückerstattung gewährt.</v>
      </c>
      <c r="EJ39" s="2"/>
      <c r="EK39" s="2"/>
      <c r="EL39" s="2"/>
      <c r="EM39" s="2"/>
      <c r="EN39" s="2"/>
      <c r="EO39" s="2"/>
      <c r="EP39" s="2"/>
      <c r="EQ39" s="2"/>
      <c r="ER39" s="2"/>
      <c r="ES39" s="2" t="str">
        <f>IF(ISBLANK(Values!F38),"","Amazon Tellus UPS")</f>
        <v>Amazon Tellus UPS</v>
      </c>
      <c r="ET39" s="2"/>
      <c r="EU39" s="2"/>
      <c r="EV39" s="2" t="str">
        <f>IF(ISBLANK(Values!F38),"","New")</f>
        <v>New</v>
      </c>
      <c r="EW39" s="2"/>
      <c r="EX39" s="2"/>
      <c r="EY39" s="2"/>
      <c r="EZ39" s="2"/>
      <c r="FA39" s="2"/>
      <c r="FB39" s="2"/>
      <c r="FC39" s="2"/>
      <c r="FD39" s="2"/>
      <c r="FE39" s="2">
        <f>IF(ISBLANK(Values!F38),"",IF(CO39&lt;&gt;"DEFAULT", "", 3))</f>
        <v>3</v>
      </c>
      <c r="FF39" s="2"/>
      <c r="FG39" s="2"/>
      <c r="FH39" s="2" t="str">
        <f>IF(ISBLANK(Values!F38),"","FALSE")</f>
        <v>FALSE</v>
      </c>
      <c r="FI39" s="2" t="str">
        <f>IF(ISBLANK(Values!F38),"","FALSE")</f>
        <v>FALSE</v>
      </c>
      <c r="FJ39" s="2" t="str">
        <f>IF(ISBLANK(Values!F38),"","FALSE")</f>
        <v>FALSE</v>
      </c>
      <c r="FK39" s="2"/>
      <c r="FL39" s="2"/>
      <c r="FM39" s="2" t="str">
        <f>IF(ISBLANK(Values!F38),"","1")</f>
        <v>1</v>
      </c>
      <c r="FN39" s="2"/>
      <c r="FO39" s="28">
        <f>IF(ISBLANK(Values!F38),"",IF(Values!K38, Values!$B$4, Values!$B$5))</f>
        <v>64.989999999999995</v>
      </c>
      <c r="FP39" s="2" t="str">
        <f>IF(ISBLANK(Values!F38),"","Percent")</f>
        <v>Percent</v>
      </c>
      <c r="FQ39" s="2" t="str">
        <f>IF(ISBLANK(Values!F38),"","2")</f>
        <v>2</v>
      </c>
      <c r="FR39" s="2" t="str">
        <f>IF(ISBLANK(Values!F38),"","3")</f>
        <v>3</v>
      </c>
      <c r="FS39" s="2" t="str">
        <f>IF(ISBLANK(Values!F38),"","5")</f>
        <v>5</v>
      </c>
      <c r="FT39" s="2" t="str">
        <f>IF(ISBLANK(Values!F38),"","6")</f>
        <v>6</v>
      </c>
      <c r="FU39" s="2" t="str">
        <f>IF(ISBLANK(Values!F38),"","10")</f>
        <v>10</v>
      </c>
      <c r="FV39" s="2" t="str">
        <f>IF(ISBLANK(Values!F38),"","10")</f>
        <v>10</v>
      </c>
      <c r="FW39" s="2"/>
      <c r="FX39" s="2"/>
      <c r="FY39" s="2"/>
      <c r="FZ39" s="2"/>
      <c r="GA39" s="2"/>
      <c r="GB39" s="2"/>
      <c r="GC39" s="2"/>
      <c r="GD39" s="2"/>
      <c r="GE39" s="2"/>
      <c r="GF39" s="2"/>
      <c r="GG39" s="2"/>
      <c r="GH39" s="2"/>
      <c r="GI39" s="2"/>
      <c r="GJ39" s="2"/>
    </row>
    <row r="40" spans="1:192" s="36" customFormat="1" ht="48" x14ac:dyDescent="0.2">
      <c r="A40" s="2" t="str">
        <f>IF(ISBLANK(Values!F39),"",IF(Values!$B$37="EU","computercomponent","computer"))</f>
        <v>computercomponent</v>
      </c>
      <c r="B40" s="34" t="str">
        <f>IF(ISBLANK(Values!F39),"",Values!G39)</f>
        <v>Lenovo T470s BL - SE/FI</v>
      </c>
      <c r="C40" s="30" t="str">
        <f>IF(ISBLANK(Values!F39),"","TellusRem")</f>
        <v>TellusRem</v>
      </c>
      <c r="D40" s="29">
        <f>IF(ISBLANK(Values!F39),"",Values!F39)</f>
        <v>5714401471165</v>
      </c>
      <c r="E40" s="2" t="str">
        <f>IF(ISBLANK(Values!F39),"","EAN")</f>
        <v>EAN</v>
      </c>
      <c r="F40" s="28" t="str">
        <f>IF(ISBLANK(Values!F39),"",IF(Values!K39, SUBSTITUTE(Values!$B$1, "{language}", Values!I39) &amp; " " &amp;Values!$B$3, SUBSTITUTE(Values!$B$2, "{language}", Values!$I39) &amp; " " &amp;Values!$B$3))</f>
        <v>ersatztastatur Schwedisch -  finnisch Hintergrundbeleuchtung für Lenovo Thinkpad T470s</v>
      </c>
      <c r="G40" s="30" t="str">
        <f>IF(ISBLANK(Values!F39),"","TellusRem")</f>
        <v>TellusRem</v>
      </c>
      <c r="H40" s="2" t="str">
        <f>IF(ISBLANK(Values!F39),"",Values!$B$16)</f>
        <v>laptop-computer-replacement-parts</v>
      </c>
      <c r="I40" s="2" t="str">
        <f>IF(ISBLANK(Values!F39),"","4730574031")</f>
        <v>4730574031</v>
      </c>
      <c r="J40" s="32" t="str">
        <f>IF(ISBLANK(Values!F39),"",Values!G39 )</f>
        <v>Lenovo T470s BL - SE/FI</v>
      </c>
      <c r="K40" s="28">
        <f>IF(ISBLANK(Values!F39),"",IF(Values!K39, Values!$B$4, Values!$B$5))</f>
        <v>64.989999999999995</v>
      </c>
      <c r="L40" s="28">
        <f>IF(ISBLANK(Values!F39),"",IF($CO40="DEFAULT", Values!$B$18, ""))</f>
        <v>5</v>
      </c>
      <c r="M40" s="28" t="str">
        <f>IF(ISBLANK(Values!F39),"",Values!$N39)</f>
        <v>https://download.lenovo.com/Images/Parts/01EN749/01EN749_A.jpg</v>
      </c>
      <c r="N40" s="28" t="str">
        <f>IF(ISBLANK(Values!$G39),"",Values!O39)</f>
        <v>https://download.lenovo.com/Images/Parts/01EN749/01EN749_B.jpg</v>
      </c>
      <c r="O40" s="28" t="str">
        <f>IF(ISBLANK(Values!$G39),"",Values!P39)</f>
        <v>https://download.lenovo.com/Images/Parts/01EN749/01EN749_details.jpg</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Child</v>
      </c>
      <c r="X40" s="30" t="str">
        <f>IF(ISBLANK(Values!F39),"",Values!$B$13)</f>
        <v>Lenovo T470s parent</v>
      </c>
      <c r="Y40" s="32" t="str">
        <f>IF(ISBLANK(Values!F39),"","Size-Color")</f>
        <v>Size-Color</v>
      </c>
      <c r="Z40" s="30" t="str">
        <f>IF(ISBLANK(Values!F39),"","variation")</f>
        <v>variation</v>
      </c>
      <c r="AA40" s="2" t="str">
        <f>IF(ISBLANK(Values!F39),"",Values!$B$20)</f>
        <v>PartialUpdate</v>
      </c>
      <c r="AB40" s="2" t="str">
        <f>IF(ISBLANK(Values!F39),"",Values!$B$29)</f>
        <v>6 Monate Garantie nach dem Liefertermin. Im Falle einer Fehlfunktion der Tastatur wird ein neues Gerät oder ein Ersatzteil für die Tastatur des Produkts gesendet. Bei Sortierung des Bestands wird eine volle Rückerstattung gewährt.</v>
      </c>
      <c r="AC40" s="2"/>
      <c r="AD40" s="2"/>
      <c r="AE40" s="2"/>
      <c r="AF40" s="2"/>
      <c r="AG40" s="2"/>
      <c r="AH40" s="2"/>
      <c r="AI40" s="35" t="str">
        <f>IF(ISBLANK(Values!F39),"",IF(Values!J39,Values!$B$23,Values!$B$33))</f>
        <v xml:space="preserve">👉 ÜBERARBEITET: GELD SPAREN - Ersatz-Lenovo-Laptop-Tastatur, gleiche Qualität wie OEM-Tastaturen. TellusRem ist seit 2011 der weltweit führende Distributor von Tastaturen. Perfekte Ersatztastatur, einfach auszutauschen und zu installieren. </v>
      </c>
      <c r="AJ40" s="33" t="str">
        <f>IF(ISBLANK(Values!F39),"",Values!$B$24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40" s="2" t="str">
        <f>IF(ISBLANK(Values!F39),"",Values!$B$25)</f>
        <v xml:space="preserve">♻️ ÖFFENTLICHES PRODUKT - Kaufen Sie renoviert, KAUFEN SIE GRÜN! Reduzieren Sie mehr als 80% Kohlendioxid, indem Sie unsere überholten Tastaturen kaufen, im Vergleich zu einer neuen Tastatur! </v>
      </c>
      <c r="AL40" s="2" t="str">
        <f>IF(ISBLANK(Values!F39),"",SUBSTITUTE(SUBSTITUTE(IF(Values!$K39, Values!$B$26, Values!$B$33), "{language}", Values!$I39), "{flag}", INDEX(options!$E$1:$E$20, Values!$W39)))</f>
        <v xml:space="preserve">👉 LAYOUT - 🇸🇪 🇫🇮 Schwedisch -  finnisch mit Hintergrundbeleuchtung </v>
      </c>
      <c r="AM40" s="2" t="str">
        <f>SUBSTITUTE(IF(ISBLANK(Values!F39),"",Values!$B$27),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N40" s="2"/>
      <c r="AO40" s="2"/>
      <c r="AP40" s="2"/>
      <c r="AQ40" s="2"/>
      <c r="AR40" s="2"/>
      <c r="AS40" s="2"/>
      <c r="AT40" s="28" t="str">
        <f>IF(ISBLANK(Values!F39),"",Values!I39)</f>
        <v>Schwedisch -  finnisch</v>
      </c>
      <c r="AU40" s="2"/>
      <c r="AV40" s="2" t="str">
        <f>IF(ISBLANK(Values!F39),"",IF(Values!K39,"Backlit", "Non-Backlit"))</f>
        <v>Backlit</v>
      </c>
      <c r="AW40" s="2"/>
      <c r="AX40" s="2"/>
      <c r="AY40" s="2"/>
      <c r="AZ40" s="2"/>
      <c r="BA40" s="2"/>
      <c r="BB40" s="2"/>
      <c r="BC40" s="2"/>
      <c r="BD40" s="2"/>
      <c r="BE40" s="2" t="str">
        <f>IF(ISBLANK(Values!F39),"","Professional Audience")</f>
        <v>Professional Audience</v>
      </c>
      <c r="BF40" s="2" t="str">
        <f>IF(ISBLANK(Values!F39),"","Consumer Audience")</f>
        <v>Consumer Audience</v>
      </c>
      <c r="BG40" s="2" t="str">
        <f>IF(ISBLANK(Values!F39),"","Adults")</f>
        <v>Adults</v>
      </c>
      <c r="BH40" s="2" t="str">
        <f>IF(ISBLANK(Values!F39),"","People")</f>
        <v>People</v>
      </c>
      <c r="BI40" s="2"/>
      <c r="BJ40" s="2"/>
      <c r="BK40" s="2"/>
      <c r="BL40" s="2"/>
      <c r="BM40" s="2"/>
      <c r="BN40" s="2"/>
      <c r="BO40" s="2"/>
      <c r="BP40" s="2"/>
      <c r="BQ40" s="2"/>
      <c r="BR40" s="2"/>
      <c r="BS40" s="2"/>
      <c r="BT40" s="2"/>
      <c r="BU40" s="2"/>
      <c r="BV40" s="2"/>
      <c r="BW40" s="2"/>
      <c r="BX40" s="2"/>
      <c r="BY40" s="2"/>
      <c r="BZ40" s="2"/>
      <c r="CA40" s="2"/>
      <c r="CB40" s="2"/>
      <c r="CC40" s="2"/>
      <c r="CD40" s="2"/>
      <c r="CE40" s="2"/>
      <c r="CF40" s="2"/>
      <c r="CG40" s="2">
        <f>IF(ISBLANK(Values!F39),"",Values!$B$11)</f>
        <v>150</v>
      </c>
      <c r="CH40" s="2" t="str">
        <f>IF(ISBLANK(Values!F39),"","GR")</f>
        <v>GR</v>
      </c>
      <c r="CI40" s="2" t="str">
        <f>IF(ISBLANK(Values!F39),"",Values!$B$7)</f>
        <v>41</v>
      </c>
      <c r="CJ40" s="2" t="str">
        <f>IF(ISBLANK(Values!F39),"",Values!$B$8)</f>
        <v>17</v>
      </c>
      <c r="CK40" s="2" t="str">
        <f>IF(ISBLANK(Values!F39),"",Values!$B$9)</f>
        <v>5</v>
      </c>
      <c r="CL40" s="2" t="str">
        <f>IF(ISBLANK(Values!F39),"","CM")</f>
        <v>CM</v>
      </c>
      <c r="CM40" s="2"/>
      <c r="CN40" s="2"/>
      <c r="CO40" s="2" t="str">
        <f>IF(ISBLANK(Values!F39), "", IF(AND(Values!$B$37=options!$G$2, Values!$C39), "AMAZON_NA", IF(AND(Values!$B$37=options!$G$1, Values!$D39), "AMAZON_EU", "DEFAULT")))</f>
        <v>DEFAULT</v>
      </c>
      <c r="CP40" s="2" t="str">
        <f>IF(ISBLANK(Values!F39),"",Values!$B$7)</f>
        <v>41</v>
      </c>
      <c r="CQ40" s="2" t="str">
        <f>IF(ISBLANK(Values!F39),"",Values!$B$8)</f>
        <v>17</v>
      </c>
      <c r="CR40" s="2" t="str">
        <f>IF(ISBLANK(Values!F39),"",Values!$B$9)</f>
        <v>5</v>
      </c>
      <c r="CS40" s="2">
        <f>IF(ISBLANK(Values!F39),"",Values!$B$11)</f>
        <v>150</v>
      </c>
      <c r="CT40" s="2" t="str">
        <f>IF(ISBLANK(Values!F39),"","GR")</f>
        <v>GR</v>
      </c>
      <c r="CU40" s="2" t="str">
        <f>IF(ISBLANK(Values!F39),"","CM")</f>
        <v>CM</v>
      </c>
      <c r="CV40" s="2" t="str">
        <f>IF(ISBLANK(Values!F39),"",IF(Values!$B$36=options!$F$1,"Denmark", IF(Values!$B$36=options!$F$2, "Danemark",IF(Values!$B$36=options!$F$3, "Dänemark",IF(Values!$B$36=options!$F$4, "Danimarca",IF(Values!$B$36=options!$F$5, "Dinamarca",IF(Values!$B$36=options!$F$6, "Denemarken","" ) ) ) ) )))</f>
        <v>Dänemark</v>
      </c>
      <c r="CW40" s="2"/>
      <c r="CX40" s="2"/>
      <c r="CY40" s="2"/>
      <c r="CZ40" s="2" t="str">
        <f>IF(ISBLANK(Values!F39),"","No")</f>
        <v>No</v>
      </c>
      <c r="DA40" s="2" t="str">
        <f>IF(ISBLANK(Values!F39),"","No")</f>
        <v>No</v>
      </c>
      <c r="DB40" s="2"/>
      <c r="DC40" s="2"/>
      <c r="DD40" s="2"/>
      <c r="DE40" s="2"/>
      <c r="DF40" s="2"/>
      <c r="DG40" s="2"/>
      <c r="DH40" s="2"/>
      <c r="DI40" s="2"/>
      <c r="DJ40" s="2"/>
      <c r="DK40" s="2"/>
      <c r="DL40" s="2"/>
      <c r="DM40" s="2"/>
      <c r="DN40" s="2"/>
      <c r="DO40" s="2" t="str">
        <f>IF(ISBLANK(Values!F39),"","Parts")</f>
        <v>Parts</v>
      </c>
      <c r="DP40" s="2" t="str">
        <f>IF(ISBLANK(Values!F39),"",Values!$B$31)</f>
        <v>6 Monate Garantie nach dem Liefertermin. Im Falle einer Fehlfunktion der Tastatur wird ein neues Gerät oder ein Ersatzteil für die Tastatur des Produkts gesendet. Bei Sortierung des Bestands wird eine volle Rückerstattung gewährt.</v>
      </c>
      <c r="DQ40" s="2"/>
      <c r="DR40" s="2"/>
      <c r="DS40" s="2"/>
      <c r="DT40" s="2"/>
      <c r="DU40" s="2"/>
      <c r="DV40" s="2"/>
      <c r="DW40" s="2"/>
      <c r="DX40" s="2"/>
      <c r="DY40" t="str">
        <f>IF(ISBLANK(Values!$F39), "", "not_applicable")</f>
        <v>not_applicable</v>
      </c>
      <c r="DZ40" s="2"/>
      <c r="EA40" s="2"/>
      <c r="EB40" s="2"/>
      <c r="EC40" s="2"/>
      <c r="ED40" s="2"/>
      <c r="EE40" s="2"/>
      <c r="EF40" s="2"/>
      <c r="EG40" s="2"/>
      <c r="EH40" s="2"/>
      <c r="EI40" s="2" t="str">
        <f>IF(ISBLANK(Values!F39),"",Values!$B$31)</f>
        <v>6 Monate Garantie nach dem Liefertermin. Im Falle einer Fehlfunktion der Tastatur wird ein neues Gerät oder ein Ersatzteil für die Tastatur des Produkts gesendet. Bei Sortierung des Bestands wird eine volle Rückerstattung gewährt.</v>
      </c>
      <c r="EJ40" s="2"/>
      <c r="EK40" s="2"/>
      <c r="EL40" s="2"/>
      <c r="EM40" s="2"/>
      <c r="EN40" s="2"/>
      <c r="EO40" s="2"/>
      <c r="EP40" s="2"/>
      <c r="EQ40" s="2"/>
      <c r="ER40" s="2"/>
      <c r="ES40" s="2" t="str">
        <f>IF(ISBLANK(Values!F39),"","Amazon Tellus UPS")</f>
        <v>Amazon Tellus UPS</v>
      </c>
      <c r="ET40" s="2"/>
      <c r="EU40" s="2"/>
      <c r="EV40" s="2" t="str">
        <f>IF(ISBLANK(Values!F39),"","New")</f>
        <v>New</v>
      </c>
      <c r="EW40" s="2"/>
      <c r="EX40" s="2"/>
      <c r="EY40" s="2"/>
      <c r="EZ40" s="2"/>
      <c r="FA40" s="2"/>
      <c r="FB40" s="2"/>
      <c r="FC40" s="2"/>
      <c r="FD40" s="2"/>
      <c r="FE40" s="2">
        <f>IF(ISBLANK(Values!F39),"",IF(CO40&lt;&gt;"DEFAULT", "", 3))</f>
        <v>3</v>
      </c>
      <c r="FF40" s="2"/>
      <c r="FG40" s="2"/>
      <c r="FH40" s="2" t="str">
        <f>IF(ISBLANK(Values!F39),"","FALSE")</f>
        <v>FALSE</v>
      </c>
      <c r="FI40" s="2" t="str">
        <f>IF(ISBLANK(Values!F39),"","FALSE")</f>
        <v>FALSE</v>
      </c>
      <c r="FJ40" s="2" t="str">
        <f>IF(ISBLANK(Values!F39),"","FALSE")</f>
        <v>FALSE</v>
      </c>
      <c r="FK40" s="2"/>
      <c r="FL40" s="2"/>
      <c r="FM40" s="2" t="str">
        <f>IF(ISBLANK(Values!F39),"","1")</f>
        <v>1</v>
      </c>
      <c r="FN40" s="2"/>
      <c r="FO40" s="28">
        <f>IF(ISBLANK(Values!F39),"",IF(Values!K39, Values!$B$4, Values!$B$5))</f>
        <v>64.989999999999995</v>
      </c>
      <c r="FP40" s="2" t="str">
        <f>IF(ISBLANK(Values!F39),"","Percent")</f>
        <v>Percent</v>
      </c>
      <c r="FQ40" s="2" t="str">
        <f>IF(ISBLANK(Values!F39),"","2")</f>
        <v>2</v>
      </c>
      <c r="FR40" s="2" t="str">
        <f>IF(ISBLANK(Values!F39),"","3")</f>
        <v>3</v>
      </c>
      <c r="FS40" s="2" t="str">
        <f>IF(ISBLANK(Values!F39),"","5")</f>
        <v>5</v>
      </c>
      <c r="FT40" s="2" t="str">
        <f>IF(ISBLANK(Values!F39),"","6")</f>
        <v>6</v>
      </c>
      <c r="FU40" s="2" t="str">
        <f>IF(ISBLANK(Values!F39),"","10")</f>
        <v>10</v>
      </c>
      <c r="FV40" s="2" t="str">
        <f>IF(ISBLANK(Values!F39),"","10")</f>
        <v>10</v>
      </c>
      <c r="FW40" s="2"/>
      <c r="FX40" s="2"/>
      <c r="FY40" s="2"/>
      <c r="FZ40" s="2"/>
      <c r="GA40" s="2"/>
      <c r="GB40" s="2"/>
      <c r="GC40" s="2"/>
      <c r="GD40" s="2"/>
      <c r="GE40" s="2"/>
      <c r="GF40" s="2"/>
      <c r="GG40" s="2"/>
      <c r="GH40" s="2"/>
      <c r="GI40" s="2"/>
      <c r="GJ40" s="2"/>
    </row>
    <row r="41" spans="1:192" s="36" customFormat="1" ht="48" x14ac:dyDescent="0.2">
      <c r="A41" s="2" t="str">
        <f>IF(ISBLANK(Values!F40),"",IF(Values!$B$37="EU","computercomponent","computer"))</f>
        <v>computercomponent</v>
      </c>
      <c r="B41" s="34" t="str">
        <f>IF(ISBLANK(Values!F40),"",Values!G40)</f>
        <v>Lenovo T470s - CH</v>
      </c>
      <c r="C41" s="30" t="str">
        <f>IF(ISBLANK(Values!F40),"","TellusRem")</f>
        <v>TellusRem</v>
      </c>
      <c r="D41" s="29">
        <f>IF(ISBLANK(Values!F40),"",Values!F40)</f>
        <v>5714401471172</v>
      </c>
      <c r="E41" s="2" t="str">
        <f>IF(ISBLANK(Values!F40),"","EAN")</f>
        <v>EAN</v>
      </c>
      <c r="F41" s="28" t="str">
        <f>IF(ISBLANK(Values!F40),"",IF(Values!K40, SUBSTITUTE(Values!$B$1, "{language}", Values!I40) &amp; " " &amp;Values!$B$3, SUBSTITUTE(Values!$B$2, "{language}", Values!$I40) &amp; " " &amp;Values!$B$3))</f>
        <v>ersatztastatur Schweizerisch Hintergrundbeleuchtung für Lenovo Thinkpad T470s</v>
      </c>
      <c r="G41" s="30" t="str">
        <f>IF(ISBLANK(Values!F40),"","TellusRem")</f>
        <v>TellusRem</v>
      </c>
      <c r="H41" s="2" t="str">
        <f>IF(ISBLANK(Values!F40),"",Values!$B$16)</f>
        <v>laptop-computer-replacement-parts</v>
      </c>
      <c r="I41" s="2" t="str">
        <f>IF(ISBLANK(Values!F40),"","4730574031")</f>
        <v>4730574031</v>
      </c>
      <c r="J41" s="32" t="str">
        <f>IF(ISBLANK(Values!F40),"",Values!G40 )</f>
        <v>Lenovo T470s - CH</v>
      </c>
      <c r="K41" s="28">
        <f>IF(ISBLANK(Values!F40),"",IF(Values!K40, Values!$B$4, Values!$B$5))</f>
        <v>64.989999999999995</v>
      </c>
      <c r="L41" s="28">
        <f>IF(ISBLANK(Values!F40),"",IF($CO41="DEFAULT", Values!$B$18, ""))</f>
        <v>5</v>
      </c>
      <c r="M41" s="28" t="str">
        <f>IF(ISBLANK(Values!F40),"",Values!$N40)</f>
        <v>https://download.lenovo.com/Images/Parts/01EN712/01EN712_A.jpg</v>
      </c>
      <c r="N41" s="28" t="str">
        <f>IF(ISBLANK(Values!$G40),"",Values!O40)</f>
        <v>https://download.lenovo.com/Images/Parts/01EN712/01EN712_B.jpg</v>
      </c>
      <c r="O41" s="28" t="str">
        <f>IF(ISBLANK(Values!$G40),"",Values!P40)</f>
        <v>https://download.lenovo.com/Images/Parts/01EN712/01EN712_details.jpg</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Child</v>
      </c>
      <c r="X41" s="30" t="str">
        <f>IF(ISBLANK(Values!F40),"",Values!$B$13)</f>
        <v>Lenovo T470s parent</v>
      </c>
      <c r="Y41" s="32" t="str">
        <f>IF(ISBLANK(Values!F40),"","Size-Color")</f>
        <v>Size-Color</v>
      </c>
      <c r="Z41" s="30" t="str">
        <f>IF(ISBLANK(Values!F40),"","variation")</f>
        <v>variation</v>
      </c>
      <c r="AA41" s="2" t="str">
        <f>IF(ISBLANK(Values!F40),"",Values!$B$20)</f>
        <v>PartialUpdate</v>
      </c>
      <c r="AB41" s="2" t="str">
        <f>IF(ISBLANK(Values!F40),"",Values!$B$29)</f>
        <v>6 Monate Garantie nach dem Liefertermin. Im Falle einer Fehlfunktion der Tastatur wird ein neues Gerät oder ein Ersatzteil für die Tastatur des Produkts gesendet. Bei Sortierung des Bestands wird eine volle Rückerstattung gewährt.</v>
      </c>
      <c r="AC41" s="2"/>
      <c r="AD41" s="2"/>
      <c r="AE41" s="2"/>
      <c r="AF41" s="2"/>
      <c r="AG41" s="2"/>
      <c r="AH41" s="2"/>
      <c r="AI41" s="35" t="str">
        <f>IF(ISBLANK(Values!F40),"",IF(Values!J40,Values!$B$23,Values!$B$33))</f>
        <v xml:space="preserve">👉 ÜBERARBEITET: GELD SPAREN - Ersatz-Lenovo-Laptop-Tastatur, gleiche Qualität wie OEM-Tastaturen. TellusRem ist seit 2011 der weltweit führende Distributor von Tastaturen. Perfekte Ersatztastatur, einfach auszutauschen und zu installieren. </v>
      </c>
      <c r="AJ41" s="33" t="str">
        <f>IF(ISBLANK(Values!F40),"",Values!$B$24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41" s="2" t="str">
        <f>IF(ISBLANK(Values!F40),"",Values!$B$25)</f>
        <v xml:space="preserve">♻️ ÖFFENTLICHES PRODUKT - Kaufen Sie renoviert, KAUFEN SIE GRÜN! Reduzieren Sie mehr als 80% Kohlendioxid, indem Sie unsere überholten Tastaturen kaufen, im Vergleich zu einer neuen Tastatur! </v>
      </c>
      <c r="AL41" s="2" t="str">
        <f>IF(ISBLANK(Values!F40),"",SUBSTITUTE(SUBSTITUTE(IF(Values!$K40, Values!$B$26, Values!$B$33), "{language}", Values!$I40), "{flag}", INDEX(options!$E$1:$E$20, Values!$W40)))</f>
        <v xml:space="preserve">👉 LAYOUT - 🇨🇭 Schweizerisch mit Hintergrundbeleuchtung </v>
      </c>
      <c r="AM41" s="2" t="str">
        <f>SUBSTITUTE(IF(ISBLANK(Values!F40),"",Values!$B$27),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N41" s="2"/>
      <c r="AO41" s="2"/>
      <c r="AP41" s="2"/>
      <c r="AQ41" s="2"/>
      <c r="AR41" s="2"/>
      <c r="AS41" s="2"/>
      <c r="AT41" s="28" t="str">
        <f>IF(ISBLANK(Values!F40),"",Values!I40)</f>
        <v>Schweizerisch</v>
      </c>
      <c r="AU41" s="2"/>
      <c r="AV41" s="2" t="str">
        <f>IF(ISBLANK(Values!F40),"",IF(Values!K40,"Backlit", "Non-Backlit"))</f>
        <v>Backlit</v>
      </c>
      <c r="AW41" s="2"/>
      <c r="AX41" s="2"/>
      <c r="AY41" s="2"/>
      <c r="AZ41" s="2"/>
      <c r="BA41" s="2"/>
      <c r="BB41" s="2"/>
      <c r="BC41" s="2"/>
      <c r="BD41" s="2"/>
      <c r="BE41" s="2" t="str">
        <f>IF(ISBLANK(Values!F40),"","Professional Audience")</f>
        <v>Professional Audience</v>
      </c>
      <c r="BF41" s="2" t="str">
        <f>IF(ISBLANK(Values!F40),"","Consumer Audience")</f>
        <v>Consumer Audience</v>
      </c>
      <c r="BG41" s="2" t="str">
        <f>IF(ISBLANK(Values!F40),"","Adults")</f>
        <v>Adults</v>
      </c>
      <c r="BH41" s="2" t="str">
        <f>IF(ISBLANK(Values!F40),"","People")</f>
        <v>People</v>
      </c>
      <c r="BI41" s="2"/>
      <c r="BJ41" s="2"/>
      <c r="BK41" s="2"/>
      <c r="BL41" s="2"/>
      <c r="BM41" s="2"/>
      <c r="BN41" s="2"/>
      <c r="BO41" s="2"/>
      <c r="BP41" s="2"/>
      <c r="BQ41" s="2"/>
      <c r="BR41" s="2"/>
      <c r="BS41" s="2"/>
      <c r="BT41" s="2"/>
      <c r="BU41" s="2"/>
      <c r="BV41" s="2"/>
      <c r="BW41" s="2"/>
      <c r="BX41" s="2"/>
      <c r="BY41" s="2"/>
      <c r="BZ41" s="2"/>
      <c r="CA41" s="2"/>
      <c r="CB41" s="2"/>
      <c r="CC41" s="2"/>
      <c r="CD41" s="2"/>
      <c r="CE41" s="2"/>
      <c r="CF41" s="2"/>
      <c r="CG41" s="2">
        <f>IF(ISBLANK(Values!F40),"",Values!$B$11)</f>
        <v>150</v>
      </c>
      <c r="CH41" s="2" t="str">
        <f>IF(ISBLANK(Values!F40),"","GR")</f>
        <v>GR</v>
      </c>
      <c r="CI41" s="2" t="str">
        <f>IF(ISBLANK(Values!F40),"",Values!$B$7)</f>
        <v>41</v>
      </c>
      <c r="CJ41" s="2" t="str">
        <f>IF(ISBLANK(Values!F40),"",Values!$B$8)</f>
        <v>17</v>
      </c>
      <c r="CK41" s="2" t="str">
        <f>IF(ISBLANK(Values!F40),"",Values!$B$9)</f>
        <v>5</v>
      </c>
      <c r="CL41" s="2" t="str">
        <f>IF(ISBLANK(Values!F40),"","CM")</f>
        <v>CM</v>
      </c>
      <c r="CM41" s="2"/>
      <c r="CN41" s="2"/>
      <c r="CO41" s="2" t="str">
        <f>IF(ISBLANK(Values!F40), "", IF(AND(Values!$B$37=options!$G$2, Values!$C40), "AMAZON_NA", IF(AND(Values!$B$37=options!$G$1, Values!$D40), "AMAZON_EU", "DEFAULT")))</f>
        <v>DEFAULT</v>
      </c>
      <c r="CP41" s="2" t="str">
        <f>IF(ISBLANK(Values!F40),"",Values!$B$7)</f>
        <v>41</v>
      </c>
      <c r="CQ41" s="2" t="str">
        <f>IF(ISBLANK(Values!F40),"",Values!$B$8)</f>
        <v>17</v>
      </c>
      <c r="CR41" s="2" t="str">
        <f>IF(ISBLANK(Values!F40),"",Values!$B$9)</f>
        <v>5</v>
      </c>
      <c r="CS41" s="2">
        <f>IF(ISBLANK(Values!F40),"",Values!$B$11)</f>
        <v>150</v>
      </c>
      <c r="CT41" s="2" t="str">
        <f>IF(ISBLANK(Values!F40),"","GR")</f>
        <v>GR</v>
      </c>
      <c r="CU41" s="2" t="str">
        <f>IF(ISBLANK(Values!F40),"","CM")</f>
        <v>CM</v>
      </c>
      <c r="CV41" s="2" t="str">
        <f>IF(ISBLANK(Values!F40),"",IF(Values!$B$36=options!$F$1,"Denmark", IF(Values!$B$36=options!$F$2, "Danemark",IF(Values!$B$36=options!$F$3, "Dänemark",IF(Values!$B$36=options!$F$4, "Danimarca",IF(Values!$B$36=options!$F$5, "Dinamarca",IF(Values!$B$36=options!$F$6, "Denemarken","" ) ) ) ) )))</f>
        <v>Dänemark</v>
      </c>
      <c r="CW41" s="2"/>
      <c r="CX41" s="2"/>
      <c r="CY41" s="2"/>
      <c r="CZ41" s="2" t="str">
        <f>IF(ISBLANK(Values!F40),"","No")</f>
        <v>No</v>
      </c>
      <c r="DA41" s="2" t="str">
        <f>IF(ISBLANK(Values!F40),"","No")</f>
        <v>No</v>
      </c>
      <c r="DB41" s="2"/>
      <c r="DC41" s="2"/>
      <c r="DD41" s="2"/>
      <c r="DE41" s="2"/>
      <c r="DF41" s="2"/>
      <c r="DG41" s="2"/>
      <c r="DH41" s="2"/>
      <c r="DI41" s="2"/>
      <c r="DJ41" s="2"/>
      <c r="DK41" s="2"/>
      <c r="DL41" s="2"/>
      <c r="DM41" s="2"/>
      <c r="DN41" s="2"/>
      <c r="DO41" s="2" t="str">
        <f>IF(ISBLANK(Values!F40),"","Parts")</f>
        <v>Parts</v>
      </c>
      <c r="DP41" s="2" t="str">
        <f>IF(ISBLANK(Values!F40),"",Values!$B$31)</f>
        <v>6 Monate Garantie nach dem Liefertermin. Im Falle einer Fehlfunktion der Tastatur wird ein neues Gerät oder ein Ersatzteil für die Tastatur des Produkts gesendet. Bei Sortierung des Bestands wird eine volle Rückerstattung gewährt.</v>
      </c>
      <c r="DQ41" s="2"/>
      <c r="DR41" s="2"/>
      <c r="DS41" s="2"/>
      <c r="DT41" s="2"/>
      <c r="DU41" s="2"/>
      <c r="DV41" s="2"/>
      <c r="DW41" s="2"/>
      <c r="DX41" s="2"/>
      <c r="DY41" t="str">
        <f>IF(ISBLANK(Values!$F40), "", "not_applicable")</f>
        <v>not_applicable</v>
      </c>
      <c r="DZ41" s="2"/>
      <c r="EA41" s="2"/>
      <c r="EB41" s="2"/>
      <c r="EC41" s="2"/>
      <c r="ED41" s="2"/>
      <c r="EE41" s="2"/>
      <c r="EF41" s="2"/>
      <c r="EG41" s="2"/>
      <c r="EH41" s="2"/>
      <c r="EI41" s="2" t="str">
        <f>IF(ISBLANK(Values!F40),"",Values!$B$31)</f>
        <v>6 Monate Garantie nach dem Liefertermin. Im Falle einer Fehlfunktion der Tastatur wird ein neues Gerät oder ein Ersatzteil für die Tastatur des Produkts gesendet. Bei Sortierung des Bestands wird eine volle Rückerstattung gewährt.</v>
      </c>
      <c r="EJ41" s="2"/>
      <c r="EK41" s="2"/>
      <c r="EL41" s="2"/>
      <c r="EM41" s="2"/>
      <c r="EN41" s="2"/>
      <c r="EO41" s="2"/>
      <c r="EP41" s="2"/>
      <c r="EQ41" s="2"/>
      <c r="ER41" s="2"/>
      <c r="ES41" s="2" t="str">
        <f>IF(ISBLANK(Values!F40),"","Amazon Tellus UPS")</f>
        <v>Amazon Tellus UPS</v>
      </c>
      <c r="ET41" s="2"/>
      <c r="EU41" s="2"/>
      <c r="EV41" s="2" t="str">
        <f>IF(ISBLANK(Values!F40),"","New")</f>
        <v>New</v>
      </c>
      <c r="EW41" s="2"/>
      <c r="EX41" s="2"/>
      <c r="EY41" s="2"/>
      <c r="EZ41" s="2"/>
      <c r="FA41" s="2"/>
      <c r="FB41" s="2"/>
      <c r="FC41" s="2"/>
      <c r="FD41" s="2"/>
      <c r="FE41" s="2">
        <f>IF(ISBLANK(Values!F40),"",IF(CO41&lt;&gt;"DEFAULT", "", 3))</f>
        <v>3</v>
      </c>
      <c r="FF41" s="2"/>
      <c r="FG41" s="2"/>
      <c r="FH41" s="2" t="str">
        <f>IF(ISBLANK(Values!F40),"","FALSE")</f>
        <v>FALSE</v>
      </c>
      <c r="FI41" s="2" t="str">
        <f>IF(ISBLANK(Values!F40),"","FALSE")</f>
        <v>FALSE</v>
      </c>
      <c r="FJ41" s="2" t="str">
        <f>IF(ISBLANK(Values!F40),"","FALSE")</f>
        <v>FALSE</v>
      </c>
      <c r="FK41" s="2"/>
      <c r="FL41" s="2"/>
      <c r="FM41" s="2" t="str">
        <f>IF(ISBLANK(Values!F40),"","1")</f>
        <v>1</v>
      </c>
      <c r="FN41" s="2"/>
      <c r="FO41" s="28">
        <f>IF(ISBLANK(Values!F40),"",IF(Values!K40, Values!$B$4, Values!$B$5))</f>
        <v>64.989999999999995</v>
      </c>
      <c r="FP41" s="2" t="str">
        <f>IF(ISBLANK(Values!F40),"","Percent")</f>
        <v>Percent</v>
      </c>
      <c r="FQ41" s="2" t="str">
        <f>IF(ISBLANK(Values!F40),"","2")</f>
        <v>2</v>
      </c>
      <c r="FR41" s="2" t="str">
        <f>IF(ISBLANK(Values!F40),"","3")</f>
        <v>3</v>
      </c>
      <c r="FS41" s="2" t="str">
        <f>IF(ISBLANK(Values!F40),"","5")</f>
        <v>5</v>
      </c>
      <c r="FT41" s="2" t="str">
        <f>IF(ISBLANK(Values!F40),"","6")</f>
        <v>6</v>
      </c>
      <c r="FU41" s="2" t="str">
        <f>IF(ISBLANK(Values!F40),"","10")</f>
        <v>10</v>
      </c>
      <c r="FV41" s="2" t="str">
        <f>IF(ISBLANK(Values!F40),"","10")</f>
        <v>10</v>
      </c>
      <c r="FW41" s="2"/>
      <c r="FX41" s="2"/>
      <c r="FY41" s="2"/>
      <c r="FZ41" s="2"/>
      <c r="GA41" s="2"/>
      <c r="GB41" s="2"/>
      <c r="GC41" s="2"/>
      <c r="GD41" s="2"/>
      <c r="GE41" s="2"/>
      <c r="GF41" s="2"/>
      <c r="GG41" s="2"/>
      <c r="GH41" s="2"/>
      <c r="GI41" s="2"/>
      <c r="GJ41" s="2"/>
    </row>
    <row r="42" spans="1:192" ht="48" x14ac:dyDescent="0.2">
      <c r="A42" s="2" t="str">
        <f>IF(ISBLANK(Values!F41),"",IF(Values!$B$37="EU","computercomponent","computer"))</f>
        <v>computercomponent</v>
      </c>
      <c r="B42" s="34" t="str">
        <f>IF(ISBLANK(Values!F41),"",Values!G41)</f>
        <v>Lenovo T470s BL - US INT</v>
      </c>
      <c r="C42" s="30" t="str">
        <f>IF(ISBLANK(Values!F41),"","TellusRem")</f>
        <v>TellusRem</v>
      </c>
      <c r="D42" s="29">
        <f>IF(ISBLANK(Values!F41),"",Values!F41)</f>
        <v>5714401471189</v>
      </c>
      <c r="E42" s="2" t="str">
        <f>IF(ISBLANK(Values!F41),"","EAN")</f>
        <v>EAN</v>
      </c>
      <c r="F42" s="28" t="str">
        <f>IF(ISBLANK(Values!F41),"",IF(Values!K41, SUBSTITUTE(Values!$B$1, "{language}", Values!I41) &amp; " " &amp;Values!$B$3, SUBSTITUTE(Values!$B$2, "{language}", Values!$I41) &amp; " " &amp;Values!$B$3))</f>
        <v>ersatztastatur US International Hintergrundbeleuchtung für Lenovo Thinkpad T470s</v>
      </c>
      <c r="G42" s="30" t="str">
        <f>IF(ISBLANK(Values!F41),"","TellusRem")</f>
        <v>TellusRem</v>
      </c>
      <c r="H42" s="2" t="str">
        <f>IF(ISBLANK(Values!F41),"",Values!$B$16)</f>
        <v>laptop-computer-replacement-parts</v>
      </c>
      <c r="I42" s="2" t="str">
        <f>IF(ISBLANK(Values!F41),"","4730574031")</f>
        <v>4730574031</v>
      </c>
      <c r="J42" s="32" t="str">
        <f>IF(ISBLANK(Values!F41),"",Values!G41 )</f>
        <v>Lenovo T470s BL - US INT</v>
      </c>
      <c r="K42" s="28">
        <f>IF(ISBLANK(Values!F41),"",IF(Values!K41, Values!$B$4, Values!$B$5))</f>
        <v>64.989999999999995</v>
      </c>
      <c r="L42" s="28">
        <f>IF(ISBLANK(Values!F41),"",IF($CO42="DEFAULT", Values!$B$18, ""))</f>
        <v>5</v>
      </c>
      <c r="M42" s="28" t="str">
        <f>IF(ISBLANK(Values!F41),"",Values!$N41)</f>
        <v>https://raw.githubusercontent.com/PatrickVibild/TellusAmazonPictures/master/pictures/Lenovo/T470S/BL/USI/1.jpg</v>
      </c>
      <c r="N42" s="28" t="str">
        <f>IF(ISBLANK(Values!$G41),"",Values!O41)</f>
        <v>https://raw.githubusercontent.com/PatrickVibild/TellusAmazonPictures/master/pictures/Lenovo/T470S/BL/USI/2.jpg</v>
      </c>
      <c r="O42" s="28" t="str">
        <f>IF(ISBLANK(Values!$G41),"",Values!P41)</f>
        <v>https://raw.githubusercontent.com/PatrickVibild/TellusAmazonPictures/master/pictures/Lenovo/T470S/BL/USI/3.jpg</v>
      </c>
      <c r="P42" s="28" t="str">
        <f>IF(ISBLANK(Values!$G41),"",Values!Q41)</f>
        <v>https://raw.githubusercontent.com/PatrickVibild/TellusAmazonPictures/master/pictures/Lenovo/T470S/BL/USI/4.jpg</v>
      </c>
      <c r="Q42" s="28" t="str">
        <f>IF(ISBLANK(Values!$G41),"",Values!R41)</f>
        <v>https://raw.githubusercontent.com/PatrickVibild/TellusAmazonPictures/master/pictures/Lenovo/T470S/BL/USI/5.jpg</v>
      </c>
      <c r="R42" s="28" t="str">
        <f>IF(ISBLANK(Values!$G41),"",Values!S41)</f>
        <v>https://raw.githubusercontent.com/PatrickVibild/TellusAmazonPictures/master/pictures/Lenovo/T470S/BL/USI/6.jpg</v>
      </c>
      <c r="S42" s="28" t="str">
        <f>IF(ISBLANK(Values!$G41),"",Values!T41)</f>
        <v>https://raw.githubusercontent.com/PatrickVibild/TellusAmazonPictures/master/pictures/Lenovo/T470S/BL/USI/7.jpg</v>
      </c>
      <c r="T42" s="28" t="str">
        <f>IF(ISBLANK(Values!$G41),"",Values!U41)</f>
        <v>https://raw.githubusercontent.com/PatrickVibild/TellusAmazonPictures/master/pictures/Lenovo/T470S/BL/USI/8.jpg</v>
      </c>
      <c r="U42" s="28" t="str">
        <f>IF(ISBLANK(Values!$G41),"",Values!V41)</f>
        <v>https://raw.githubusercontent.com/PatrickVibild/TellusAmazonPictures/master/pictures/Lenovo/T470S/BL/USI/9.jpg</v>
      </c>
      <c r="W42" s="30" t="str">
        <f>IF(ISBLANK(Values!F41),"","Child")</f>
        <v>Child</v>
      </c>
      <c r="X42" s="30" t="str">
        <f>IF(ISBLANK(Values!F41),"",Values!$B$13)</f>
        <v>Lenovo T470s parent</v>
      </c>
      <c r="Y42" s="32" t="str">
        <f>IF(ISBLANK(Values!F41),"","Size-Color")</f>
        <v>Size-Color</v>
      </c>
      <c r="Z42" s="30" t="str">
        <f>IF(ISBLANK(Values!F41),"","variation")</f>
        <v>variation</v>
      </c>
      <c r="AA42" s="2" t="str">
        <f>IF(ISBLANK(Values!F41),"",Values!$B$20)</f>
        <v>PartialUpdate</v>
      </c>
      <c r="AB42" s="2" t="str">
        <f>IF(ISBLANK(Values!F41),"",Values!$B$29)</f>
        <v>6 Monate Garantie nach dem Liefertermin. Im Falle einer Fehlfunktion der Tastatur wird ein neues Gerät oder ein Ersatzteil für die Tastatur des Produkts gesendet. Bei Sortierung des Bestands wird eine volle Rückerstattung gewährt.</v>
      </c>
      <c r="AI42" s="35" t="str">
        <f>IF(ISBLANK(Values!F41),"",IF(Values!J41,Values!$B$23,Values!$B$33))</f>
        <v xml:space="preserve">👉 ÜBERARBEITET: GELD SPAREN - Ersatz-Lenovo-Laptop-Tastatur, gleiche Qualität wie OEM-Tastaturen. TellusRem ist seit 2011 der weltweit führende Distributor von Tastaturen. Perfekte Ersatztastatur, einfach auszutauschen und zu installieren. </v>
      </c>
      <c r="AJ42" s="33" t="str">
        <f>IF(ISBLANK(Values!F41),"",Values!$B$24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42" s="2" t="str">
        <f>IF(ISBLANK(Values!F41),"",Values!$B$25)</f>
        <v xml:space="preserve">♻️ ÖFFENTLICHES PRODUKT - Kaufen Sie renoviert, KAUFEN SIE GRÜN! Reduzieren Sie mehr als 80% Kohlendioxid, indem Sie unsere überholten Tastaturen kaufen, im Vergleich zu einer neuen Tastatur! </v>
      </c>
      <c r="AL42" s="2" t="str">
        <f>IF(ISBLANK(Values!F41),"",SUBSTITUTE(SUBSTITUTE(IF(Values!$K41, Values!$B$26, Values!$B$33), "{language}", Values!$I41), "{flag}", INDEX(options!$E$1:$E$20, Values!$W41)))</f>
        <v xml:space="preserve">👉 LAYOUT - 🇺🇸 with € symbol US International mit Hintergrundbeleuchtung </v>
      </c>
      <c r="AM42" s="2" t="str">
        <f>SUBSTITUTE(IF(ISBLANK(Values!F41),"",Values!$B$27),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T42" s="28" t="str">
        <f>IF(ISBLANK(Values!F41),"",Values!I41)</f>
        <v>US International</v>
      </c>
      <c r="AV42" s="2" t="str">
        <f>IF(ISBLANK(Values!F41),"",IF(Values!K41,"Backlit", "Non-Backlit"))</f>
        <v>Backlit</v>
      </c>
      <c r="BE42" s="2" t="str">
        <f>IF(ISBLANK(Values!F41),"","Professional Audience")</f>
        <v>Professional Audience</v>
      </c>
      <c r="BF42" s="2" t="str">
        <f>IF(ISBLANK(Values!F41),"","Consumer Audience")</f>
        <v>Consumer Audience</v>
      </c>
      <c r="BG42" s="2" t="str">
        <f>IF(ISBLANK(Values!F41),"","Adults")</f>
        <v>Adults</v>
      </c>
      <c r="BH42" s="2" t="str">
        <f>IF(ISBLANK(Values!F41),"","People")</f>
        <v>People</v>
      </c>
      <c r="CG42" s="2">
        <f>IF(ISBLANK(Values!F41),"",Values!$B$11)</f>
        <v>150</v>
      </c>
      <c r="CH42" s="2" t="str">
        <f>IF(ISBLANK(Values!F41),"","GR")</f>
        <v>GR</v>
      </c>
      <c r="CI42" s="2" t="str">
        <f>IF(ISBLANK(Values!F41),"",Values!$B$7)</f>
        <v>41</v>
      </c>
      <c r="CJ42" s="2" t="str">
        <f>IF(ISBLANK(Values!F41),"",Values!$B$8)</f>
        <v>17</v>
      </c>
      <c r="CK42" s="2" t="str">
        <f>IF(ISBLANK(Values!F41),"",Values!$B$9)</f>
        <v>5</v>
      </c>
      <c r="CL42" s="2" t="str">
        <f>IF(ISBLANK(Values!F41),"","CM")</f>
        <v>CM</v>
      </c>
      <c r="CO42" s="2" t="str">
        <f>IF(ISBLANK(Values!F41), "", IF(AND(Values!$B$37=options!$G$2, Values!$C41), "AMAZON_NA", IF(AND(Values!$B$37=options!$G$1, Values!$D41), "AMAZON_EU", "DEFAULT")))</f>
        <v>DEFAULT</v>
      </c>
      <c r="CP42" s="2" t="str">
        <f>IF(ISBLANK(Values!F41),"",Values!$B$7)</f>
        <v>41</v>
      </c>
      <c r="CQ42" s="2" t="str">
        <f>IF(ISBLANK(Values!F41),"",Values!$B$8)</f>
        <v>17</v>
      </c>
      <c r="CR42" s="2" t="str">
        <f>IF(ISBLANK(Values!F41),"",Values!$B$9)</f>
        <v>5</v>
      </c>
      <c r="CS42" s="2">
        <f>IF(ISBLANK(Values!F41),"",Values!$B$11)</f>
        <v>150</v>
      </c>
      <c r="CT42" s="2" t="str">
        <f>IF(ISBLANK(Values!F41),"","GR")</f>
        <v>GR</v>
      </c>
      <c r="CU42" s="2" t="str">
        <f>IF(ISBLANK(Values!F41),"","CM")</f>
        <v>CM</v>
      </c>
      <c r="CV42" s="2" t="str">
        <f>IF(ISBLANK(Values!F41),"",IF(Values!$B$36=options!$F$1,"Denmark", IF(Values!$B$36=options!$F$2, "Danemark",IF(Values!$B$36=options!$F$3, "Dänemark",IF(Values!$B$36=options!$F$4, "Danimarca",IF(Values!$B$36=options!$F$5, "Dinamarca",IF(Values!$B$36=options!$F$6, "Denemarken","" ) ) ) ) )))</f>
        <v>Dänemark</v>
      </c>
      <c r="CZ42" s="2" t="str">
        <f>IF(ISBLANK(Values!F41),"","No")</f>
        <v>No</v>
      </c>
      <c r="DA42" s="2" t="str">
        <f>IF(ISBLANK(Values!F41),"","No")</f>
        <v>No</v>
      </c>
      <c r="DO42" s="2" t="str">
        <f>IF(ISBLANK(Values!F41),"","Parts")</f>
        <v>Parts</v>
      </c>
      <c r="DP42" s="2" t="str">
        <f>IF(ISBLANK(Values!F41),"",Values!$B$31)</f>
        <v>6 Monate Garantie nach dem Liefertermin. Im Falle einer Fehlfunktion der Tastatur wird ein neues Gerät oder ein Ersatzteil für die Tastatur des Produkts gesendet. Bei Sortierung des Bestands wird eine volle Rückerstattung gewährt.</v>
      </c>
      <c r="DY42" t="str">
        <f>IF(ISBLANK(Values!$F41), "", "not_applicable")</f>
        <v>not_applicable</v>
      </c>
      <c r="EI42" s="2" t="str">
        <f>IF(ISBLANK(Values!F41),"",Values!$B$31)</f>
        <v>6 Monate Garantie nach dem Liefertermin. Im Falle einer Fehlfunktion der Tastatur wird ein neues Gerät oder ein Ersatzteil für die Tastatur des Produkts gesendet. Bei Sortierung des Bestands wird eine volle Rückerstattung gewährt.</v>
      </c>
      <c r="ES42" s="2" t="str">
        <f>IF(ISBLANK(Values!F41),"","Amazon Tellus UPS")</f>
        <v>Amazon Tellus UPS</v>
      </c>
      <c r="EV42" s="2" t="str">
        <f>IF(ISBLANK(Values!F41),"","New")</f>
        <v>New</v>
      </c>
      <c r="FE42" s="2">
        <f>IF(ISBLANK(Values!F41),"",IF(CO42&lt;&gt;"DEFAULT", "", 3))</f>
        <v>3</v>
      </c>
      <c r="FH42" s="2" t="str">
        <f>IF(ISBLANK(Values!F41),"","FALSE")</f>
        <v>FALSE</v>
      </c>
      <c r="FI42" s="2" t="str">
        <f>IF(ISBLANK(Values!F41),"","FALSE")</f>
        <v>FALSE</v>
      </c>
      <c r="FJ42" s="2" t="str">
        <f>IF(ISBLANK(Values!F41),"","FALSE")</f>
        <v>FALSE</v>
      </c>
      <c r="FM42" s="2" t="str">
        <f>IF(ISBLANK(Values!F41),"","1")</f>
        <v>1</v>
      </c>
      <c r="FO42" s="28">
        <f>IF(ISBLANK(Values!F41),"",IF(Values!K41, Values!$B$4, Values!$B$5))</f>
        <v>64.989999999999995</v>
      </c>
      <c r="FP42" s="2" t="str">
        <f>IF(ISBLANK(Values!F41),"","Percent")</f>
        <v>Percent</v>
      </c>
      <c r="FQ42" s="2" t="str">
        <f>IF(ISBLANK(Values!F41),"","2")</f>
        <v>2</v>
      </c>
      <c r="FR42" s="2" t="str">
        <f>IF(ISBLANK(Values!F41),"","3")</f>
        <v>3</v>
      </c>
      <c r="FS42" s="2" t="str">
        <f>IF(ISBLANK(Values!F41),"","5")</f>
        <v>5</v>
      </c>
      <c r="FT42" s="2" t="str">
        <f>IF(ISBLANK(Values!F41),"","6")</f>
        <v>6</v>
      </c>
      <c r="FU42" s="2" t="str">
        <f>IF(ISBLANK(Values!F41),"","10")</f>
        <v>10</v>
      </c>
      <c r="FV42" s="2" t="str">
        <f>IF(ISBLANK(Values!F41),"","10")</f>
        <v>10</v>
      </c>
    </row>
    <row r="43" spans="1:192" ht="48" x14ac:dyDescent="0.2">
      <c r="A43" s="2" t="str">
        <f>IF(ISBLANK(Values!F42),"",IF(Values!$B$37="EU","computercomponent","computer"))</f>
        <v>computercomponent</v>
      </c>
      <c r="B43" s="34" t="str">
        <f>IF(ISBLANK(Values!F42),"",Values!G42)</f>
        <v>Lenovo T470s BL - RUS</v>
      </c>
      <c r="C43" s="30" t="str">
        <f>IF(ISBLANK(Values!F42),"","TellusRem")</f>
        <v>TellusRem</v>
      </c>
      <c r="D43" s="29">
        <f>IF(ISBLANK(Values!F42),"",Values!F42)</f>
        <v>5714401471196</v>
      </c>
      <c r="E43" s="2" t="str">
        <f>IF(ISBLANK(Values!F42),"","EAN")</f>
        <v>EAN</v>
      </c>
      <c r="F43" s="28" t="str">
        <f>IF(ISBLANK(Values!F42),"",IF(Values!K42, SUBSTITUTE(Values!$B$1, "{language}", Values!I42) &amp; " " &amp;Values!$B$3, SUBSTITUTE(Values!$B$2, "{language}", Values!$I42) &amp; " " &amp;Values!$B$3))</f>
        <v>ersatztastatur Russisch Hintergrundbeleuchtung für Lenovo Thinkpad T470s</v>
      </c>
      <c r="G43" s="30" t="str">
        <f>IF(ISBLANK(Values!F42),"","TellusRem")</f>
        <v>TellusRem</v>
      </c>
      <c r="H43" s="2" t="str">
        <f>IF(ISBLANK(Values!F42),"",Values!$B$16)</f>
        <v>laptop-computer-replacement-parts</v>
      </c>
      <c r="I43" s="2" t="str">
        <f>IF(ISBLANK(Values!F42),"","4730574031")</f>
        <v>4730574031</v>
      </c>
      <c r="J43" s="32" t="str">
        <f>IF(ISBLANK(Values!F42),"",Values!G42 )</f>
        <v>Lenovo T470s BL - RUS</v>
      </c>
      <c r="K43" s="28">
        <f>IF(ISBLANK(Values!F42),"",IF(Values!K42, Values!$B$4, Values!$B$5))</f>
        <v>64.989999999999995</v>
      </c>
      <c r="L43" s="28">
        <f>IF(ISBLANK(Values!F42),"",IF($CO43="DEFAULT", Values!$B$18, ""))</f>
        <v>5</v>
      </c>
      <c r="M43" s="28" t="str">
        <f>IF(ISBLANK(Values!F42),"",Values!$N42)</f>
        <v>https://download.lenovo.com/Images/Parts/01EN705/01EN705_A.jpg</v>
      </c>
      <c r="N43" s="28" t="str">
        <f>IF(ISBLANK(Values!$G42),"",Values!O42)</f>
        <v>https://download.lenovo.com/Images/Parts/01EN705/01EN705_B.jpg</v>
      </c>
      <c r="O43" s="28" t="str">
        <f>IF(ISBLANK(Values!$G42),"",Values!P42)</f>
        <v>https://download.lenovo.com/Images/Parts/01EN705/01EN705_details.jpg</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Child</v>
      </c>
      <c r="X43" s="30" t="str">
        <f>IF(ISBLANK(Values!F42),"",Values!$B$13)</f>
        <v>Lenovo T470s parent</v>
      </c>
      <c r="Y43" s="32" t="str">
        <f>IF(ISBLANK(Values!F42),"","Size-Color")</f>
        <v>Size-Color</v>
      </c>
      <c r="Z43" s="30" t="str">
        <f>IF(ISBLANK(Values!F42),"","variation")</f>
        <v>variation</v>
      </c>
      <c r="AA43" s="2" t="str">
        <f>IF(ISBLANK(Values!F42),"",Values!$B$20)</f>
        <v>PartialUpdate</v>
      </c>
      <c r="AB43" s="2" t="str">
        <f>IF(ISBLANK(Values!F42),"",Values!$B$29)</f>
        <v>6 Monate Garantie nach dem Liefertermin. Im Falle einer Fehlfunktion der Tastatur wird ein neues Gerät oder ein Ersatzteil für die Tastatur des Produkts gesendet. Bei Sortierung des Bestands wird eine volle Rückerstattung gewährt.</v>
      </c>
      <c r="AI43" s="35" t="str">
        <f>IF(ISBLANK(Values!F42),"",IF(Values!J42,Values!$B$23,Values!$B$33))</f>
        <v xml:space="preserve">👉 ÜBERARBEITET: GELD SPAREN - Ersatz-Lenovo-Laptop-Tastatur, gleiche Qualität wie OEM-Tastaturen. TellusRem ist seit 2011 der weltweit führende Distributor von Tastaturen. Perfekte Ersatztastatur, einfach auszutauschen und zu installieren. </v>
      </c>
      <c r="AJ43" s="33" t="str">
        <f>IF(ISBLANK(Values!F42),"",Values!$B$24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43" s="2" t="str">
        <f>IF(ISBLANK(Values!F42),"",Values!$B$25)</f>
        <v xml:space="preserve">♻️ ÖFFENTLICHES PRODUKT - Kaufen Sie renoviert, KAUFEN SIE GRÜN! Reduzieren Sie mehr als 80% Kohlendioxid, indem Sie unsere überholten Tastaturen kaufen, im Vergleich zu einer neuen Tastatur! </v>
      </c>
      <c r="AL43" s="2" t="str">
        <f>IF(ISBLANK(Values!F42),"",SUBSTITUTE(SUBSTITUTE(IF(Values!$K42, Values!$B$26, Values!$B$33), "{language}", Values!$I42), "{flag}", INDEX(options!$E$1:$E$20, Values!$W42)))</f>
        <v xml:space="preserve">👉 LAYOUT - 🇷🇺 Russisch mit Hintergrundbeleuchtung </v>
      </c>
      <c r="AM43" s="2" t="str">
        <f>SUBSTITUTE(IF(ISBLANK(Values!F42),"",Values!$B$27),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T43" s="28" t="str">
        <f>IF(ISBLANK(Values!F42),"",Values!I42)</f>
        <v>Russisch</v>
      </c>
      <c r="AV43" s="2" t="str">
        <f>IF(ISBLANK(Values!F42),"",IF(Values!K42,"Backlit", "Non-Backlit"))</f>
        <v>Backlit</v>
      </c>
      <c r="BE43" s="2" t="str">
        <f>IF(ISBLANK(Values!F42),"","Professional Audience")</f>
        <v>Professional Audience</v>
      </c>
      <c r="BF43" s="2" t="str">
        <f>IF(ISBLANK(Values!F42),"","Consumer Audience")</f>
        <v>Consumer Audience</v>
      </c>
      <c r="BG43" s="2" t="str">
        <f>IF(ISBLANK(Values!F42),"","Adults")</f>
        <v>Adults</v>
      </c>
      <c r="BH43" s="2" t="str">
        <f>IF(ISBLANK(Values!F42),"","People")</f>
        <v>People</v>
      </c>
      <c r="CG43" s="2">
        <f>IF(ISBLANK(Values!F42),"",Values!$B$11)</f>
        <v>150</v>
      </c>
      <c r="CH43" s="2" t="str">
        <f>IF(ISBLANK(Values!F42),"","GR")</f>
        <v>GR</v>
      </c>
      <c r="CI43" s="2" t="str">
        <f>IF(ISBLANK(Values!F42),"",Values!$B$7)</f>
        <v>41</v>
      </c>
      <c r="CJ43" s="2" t="str">
        <f>IF(ISBLANK(Values!F42),"",Values!$B$8)</f>
        <v>17</v>
      </c>
      <c r="CK43" s="2" t="str">
        <f>IF(ISBLANK(Values!F42),"",Values!$B$9)</f>
        <v>5</v>
      </c>
      <c r="CL43" s="2" t="str">
        <f>IF(ISBLANK(Values!F42),"","CM")</f>
        <v>CM</v>
      </c>
      <c r="CO43" s="2" t="str">
        <f>IF(ISBLANK(Values!F42), "", IF(AND(Values!$B$37=options!$G$2, Values!$C42), "AMAZON_NA", IF(AND(Values!$B$37=options!$G$1, Values!$D42), "AMAZON_EU", "DEFAULT")))</f>
        <v>DEFAULT</v>
      </c>
      <c r="CP43" s="2" t="str">
        <f>IF(ISBLANK(Values!F42),"",Values!$B$7)</f>
        <v>41</v>
      </c>
      <c r="CQ43" s="2" t="str">
        <f>IF(ISBLANK(Values!F42),"",Values!$B$8)</f>
        <v>17</v>
      </c>
      <c r="CR43" s="2" t="str">
        <f>IF(ISBLANK(Values!F42),"",Values!$B$9)</f>
        <v>5</v>
      </c>
      <c r="CS43" s="2">
        <f>IF(ISBLANK(Values!F42),"",Values!$B$11)</f>
        <v>150</v>
      </c>
      <c r="CT43" s="2" t="str">
        <f>IF(ISBLANK(Values!F42),"","GR")</f>
        <v>GR</v>
      </c>
      <c r="CU43" s="2" t="str">
        <f>IF(ISBLANK(Values!F42),"","CM")</f>
        <v>CM</v>
      </c>
      <c r="CV43" s="2" t="str">
        <f>IF(ISBLANK(Values!F42),"",IF(Values!$B$36=options!$F$1,"Denmark", IF(Values!$B$36=options!$F$2, "Danemark",IF(Values!$B$36=options!$F$3, "Dänemark",IF(Values!$B$36=options!$F$4, "Danimarca",IF(Values!$B$36=options!$F$5, "Dinamarca",IF(Values!$B$36=options!$F$6, "Denemarken","" ) ) ) ) )))</f>
        <v>Dänemark</v>
      </c>
      <c r="CZ43" s="2" t="str">
        <f>IF(ISBLANK(Values!F42),"","No")</f>
        <v>No</v>
      </c>
      <c r="DA43" s="2" t="str">
        <f>IF(ISBLANK(Values!F42),"","No")</f>
        <v>No</v>
      </c>
      <c r="DO43" s="2" t="str">
        <f>IF(ISBLANK(Values!F42),"","Parts")</f>
        <v>Parts</v>
      </c>
      <c r="DP43" s="2" t="str">
        <f>IF(ISBLANK(Values!F42),"",Values!$B$31)</f>
        <v>6 Monate Garantie nach dem Liefertermin. Im Falle einer Fehlfunktion der Tastatur wird ein neues Gerät oder ein Ersatzteil für die Tastatur des Produkts gesendet. Bei Sortierung des Bestands wird eine volle Rückerstattung gewährt.</v>
      </c>
      <c r="DY43" t="str">
        <f>IF(ISBLANK(Values!$F42), "", "not_applicable")</f>
        <v>not_applicable</v>
      </c>
      <c r="EI43" s="2" t="str">
        <f>IF(ISBLANK(Values!F42),"",Values!$B$31)</f>
        <v>6 Monate Garantie nach dem Liefertermin. Im Falle einer Fehlfunktion der Tastatur wird ein neues Gerät oder ein Ersatzteil für die Tastatur des Produkts gesendet. Bei Sortierung des Bestands wird eine volle Rückerstattung gewährt.</v>
      </c>
      <c r="ES43" s="2" t="str">
        <f>IF(ISBLANK(Values!F42),"","Amazon Tellus UPS")</f>
        <v>Amazon Tellus UPS</v>
      </c>
      <c r="EV43" s="2" t="str">
        <f>IF(ISBLANK(Values!F42),"","New")</f>
        <v>New</v>
      </c>
      <c r="FE43" s="2">
        <f>IF(ISBLANK(Values!F42),"",IF(CO43&lt;&gt;"DEFAULT", "", 3))</f>
        <v>3</v>
      </c>
      <c r="FH43" s="2" t="str">
        <f>IF(ISBLANK(Values!F42),"","FALSE")</f>
        <v>FALSE</v>
      </c>
      <c r="FI43" s="2" t="str">
        <f>IF(ISBLANK(Values!F42),"","FALSE")</f>
        <v>FALSE</v>
      </c>
      <c r="FJ43" s="2" t="str">
        <f>IF(ISBLANK(Values!F42),"","FALSE")</f>
        <v>FALSE</v>
      </c>
      <c r="FM43" s="2" t="str">
        <f>IF(ISBLANK(Values!F42),"","1")</f>
        <v>1</v>
      </c>
      <c r="FO43" s="28">
        <f>IF(ISBLANK(Values!F42),"",IF(Values!K42, Values!$B$4, Values!$B$5))</f>
        <v>64.989999999999995</v>
      </c>
      <c r="FP43" s="2" t="str">
        <f>IF(ISBLANK(Values!F42),"","Percent")</f>
        <v>Percent</v>
      </c>
      <c r="FQ43" s="2" t="str">
        <f>IF(ISBLANK(Values!F42),"","2")</f>
        <v>2</v>
      </c>
      <c r="FR43" s="2" t="str">
        <f>IF(ISBLANK(Values!F42),"","3")</f>
        <v>3</v>
      </c>
      <c r="FS43" s="2" t="str">
        <f>IF(ISBLANK(Values!F42),"","5")</f>
        <v>5</v>
      </c>
      <c r="FT43" s="2" t="str">
        <f>IF(ISBLANK(Values!F42),"","6")</f>
        <v>6</v>
      </c>
      <c r="FU43" s="2" t="str">
        <f>IF(ISBLANK(Values!F42),"","10")</f>
        <v>10</v>
      </c>
      <c r="FV43" s="2" t="str">
        <f>IF(ISBLANK(Values!F42),"","10")</f>
        <v>10</v>
      </c>
    </row>
    <row r="44" spans="1:192" ht="48" x14ac:dyDescent="0.2">
      <c r="A44" s="2" t="str">
        <f>IF(ISBLANK(Values!F43),"",IF(Values!$B$37="EU","computercomponent","computer"))</f>
        <v>computercomponent</v>
      </c>
      <c r="B44" s="34" t="str">
        <f>IF(ISBLANK(Values!F43),"",Values!G43)</f>
        <v>Lenovo T470s - US</v>
      </c>
      <c r="C44" s="30" t="str">
        <f>IF(ISBLANK(Values!F43),"","TellusRem")</f>
        <v>TellusRem</v>
      </c>
      <c r="D44" s="29">
        <f>IF(ISBLANK(Values!F43),"",Values!F43)</f>
        <v>5714401471202</v>
      </c>
      <c r="E44" s="2" t="str">
        <f>IF(ISBLANK(Values!F43),"","EAN")</f>
        <v>EAN</v>
      </c>
      <c r="F44" s="28" t="str">
        <f>IF(ISBLANK(Values!F43),"",IF(Values!K43, SUBSTITUTE(Values!$B$1, "{language}", Values!I43) &amp; " " &amp;Values!$B$3, SUBSTITUTE(Values!$B$2, "{language}", Values!$I43) &amp; " " &amp;Values!$B$3))</f>
        <v>ersatztastatur US  Hintergrundbeleuchtung für Lenovo Thinkpad T470s</v>
      </c>
      <c r="G44" s="30" t="str">
        <f>IF(ISBLANK(Values!F43),"","TellusRem")</f>
        <v>TellusRem</v>
      </c>
      <c r="H44" s="2" t="str">
        <f>IF(ISBLANK(Values!F43),"",Values!$B$16)</f>
        <v>laptop-computer-replacement-parts</v>
      </c>
      <c r="I44" s="2" t="str">
        <f>IF(ISBLANK(Values!F43),"","4730574031")</f>
        <v>4730574031</v>
      </c>
      <c r="J44" s="32" t="str">
        <f>IF(ISBLANK(Values!F43),"",Values!G43 )</f>
        <v>Lenovo T470s - US</v>
      </c>
      <c r="K44" s="28">
        <f>IF(ISBLANK(Values!F43),"",IF(Values!K43, Values!$B$4, Values!$B$5))</f>
        <v>64.989999999999995</v>
      </c>
      <c r="L44" s="28">
        <f>IF(ISBLANK(Values!F43),"",IF($CO44="DEFAULT", Values!$B$18, ""))</f>
        <v>5</v>
      </c>
      <c r="M44" s="28" t="str">
        <f>IF(ISBLANK(Values!F43),"",Values!$N43)</f>
        <v>https://raw.githubusercontent.com/PatrickVibild/TellusAmazonPictures/master/pictures/Lenovo/T470S/BL/US/1.jpg</v>
      </c>
      <c r="N44" s="28" t="str">
        <f>IF(ISBLANK(Values!$G43),"",Values!O43)</f>
        <v>https://raw.githubusercontent.com/PatrickVibild/TellusAmazonPictures/master/pictures/Lenovo/T470S/BL/US/2.jpg</v>
      </c>
      <c r="O44" s="28" t="str">
        <f>IF(ISBLANK(Values!$G43),"",Values!P43)</f>
        <v>https://raw.githubusercontent.com/PatrickVibild/TellusAmazonPictures/master/pictures/Lenovo/T470S/BL/US/3.jpg</v>
      </c>
      <c r="P44" s="28" t="str">
        <f>IF(ISBLANK(Values!$G43),"",Values!Q43)</f>
        <v>https://raw.githubusercontent.com/PatrickVibild/TellusAmazonPictures/master/pictures/Lenovo/T470S/BL/US/4.jpg</v>
      </c>
      <c r="Q44" s="28" t="str">
        <f>IF(ISBLANK(Values!$G43),"",Values!R43)</f>
        <v>https://raw.githubusercontent.com/PatrickVibild/TellusAmazonPictures/master/pictures/Lenovo/T470S/BL/US/5.jpg</v>
      </c>
      <c r="R44" s="28" t="str">
        <f>IF(ISBLANK(Values!$G43),"",Values!S43)</f>
        <v>https://raw.githubusercontent.com/PatrickVibild/TellusAmazonPictures/master/pictures/Lenovo/T470S/BL/US/6.jpg</v>
      </c>
      <c r="S44" s="28" t="str">
        <f>IF(ISBLANK(Values!$G43),"",Values!T43)</f>
        <v>https://raw.githubusercontent.com/PatrickVibild/TellusAmazonPictures/master/pictures/Lenovo/T470S/BL/US/7.jpg</v>
      </c>
      <c r="T44" s="28" t="str">
        <f>IF(ISBLANK(Values!$G43),"",Values!U43)</f>
        <v>https://raw.githubusercontent.com/PatrickVibild/TellusAmazonPictures/master/pictures/Lenovo/T470S/BL/US/8.jpg</v>
      </c>
      <c r="U44" s="28" t="str">
        <f>IF(ISBLANK(Values!$G43),"",Values!V43)</f>
        <v>https://raw.githubusercontent.com/PatrickVibild/TellusAmazonPictures/master/pictures/Lenovo/T470S/BL/US/9.jpg</v>
      </c>
      <c r="W44" s="30" t="str">
        <f>IF(ISBLANK(Values!F43),"","Child")</f>
        <v>Child</v>
      </c>
      <c r="X44" s="30" t="str">
        <f>IF(ISBLANK(Values!F43),"",Values!$B$13)</f>
        <v>Lenovo T470s parent</v>
      </c>
      <c r="Y44" s="32" t="str">
        <f>IF(ISBLANK(Values!F43),"","Size-Color")</f>
        <v>Size-Color</v>
      </c>
      <c r="Z44" s="30" t="str">
        <f>IF(ISBLANK(Values!F43),"","variation")</f>
        <v>variation</v>
      </c>
      <c r="AA44" s="2" t="str">
        <f>IF(ISBLANK(Values!F43),"",Values!$B$20)</f>
        <v>PartialUpdate</v>
      </c>
      <c r="AB44" s="2" t="str">
        <f>IF(ISBLANK(Values!F43),"",Values!$B$29)</f>
        <v>6 Monate Garantie nach dem Liefertermin. Im Falle einer Fehlfunktion der Tastatur wird ein neues Gerät oder ein Ersatzteil für die Tastatur des Produkts gesendet. Bei Sortierung des Bestands wird eine volle Rückerstattung gewährt.</v>
      </c>
      <c r="AI44" s="35" t="str">
        <f>IF(ISBLANK(Values!F43),"",IF(Values!J43,Values!$B$23,Values!$B$33))</f>
        <v xml:space="preserve">👉 ÜBERARBEITET: GELD SPAREN - Ersatz-Lenovo-Laptop-Tastatur, gleiche Qualität wie OEM-Tastaturen. TellusRem ist seit 2011 der weltweit führende Distributor von Tastaturen. Perfekte Ersatztastatur, einfach auszutauschen und zu installieren. </v>
      </c>
      <c r="AJ44" s="33" t="str">
        <f>IF(ISBLANK(Values!F43),"",Values!$B$24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44" s="2" t="str">
        <f>IF(ISBLANK(Values!F43),"",Values!$B$25)</f>
        <v xml:space="preserve">♻️ ÖFFENTLICHES PRODUKT - Kaufen Sie renoviert, KAUFEN SIE GRÜN! Reduzieren Sie mehr als 80% Kohlendioxid, indem Sie unsere überholten Tastaturen kaufen, im Vergleich zu einer neuen Tastatur! </v>
      </c>
      <c r="AL44" s="2" t="str">
        <f>IF(ISBLANK(Values!F43),"",SUBSTITUTE(SUBSTITUTE(IF(Values!$K43, Values!$B$26, Values!$B$33), "{language}", Values!$I43), "{flag}", INDEX(options!$E$1:$E$20, Values!$W43)))</f>
        <v xml:space="preserve">👉 LAYOUT - 🇺🇸 US  mit Hintergrundbeleuchtung </v>
      </c>
      <c r="AM44" s="2" t="str">
        <f>SUBSTITUTE(IF(ISBLANK(Values!F43),"",Values!$B$27),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T44" s="28" t="str">
        <f>IF(ISBLANK(Values!F43),"",Values!I43)</f>
        <v xml:space="preserve">US </v>
      </c>
      <c r="AV44" s="2" t="str">
        <f>IF(ISBLANK(Values!F43),"",IF(Values!K43,"Backlit", "Non-Backlit"))</f>
        <v>Backlit</v>
      </c>
      <c r="BE44" s="2" t="str">
        <f>IF(ISBLANK(Values!F43),"","Professional Audience")</f>
        <v>Professional Audience</v>
      </c>
      <c r="BF44" s="2" t="str">
        <f>IF(ISBLANK(Values!F43),"","Consumer Audience")</f>
        <v>Consumer Audience</v>
      </c>
      <c r="BG44" s="2" t="str">
        <f>IF(ISBLANK(Values!F43),"","Adults")</f>
        <v>Adults</v>
      </c>
      <c r="BH44" s="2" t="str">
        <f>IF(ISBLANK(Values!F43),"","People")</f>
        <v>People</v>
      </c>
      <c r="CG44" s="2">
        <f>IF(ISBLANK(Values!F43),"",Values!$B$11)</f>
        <v>150</v>
      </c>
      <c r="CH44" s="2" t="str">
        <f>IF(ISBLANK(Values!F43),"","GR")</f>
        <v>GR</v>
      </c>
      <c r="CI44" s="2" t="str">
        <f>IF(ISBLANK(Values!F43),"",Values!$B$7)</f>
        <v>41</v>
      </c>
      <c r="CJ44" s="2" t="str">
        <f>IF(ISBLANK(Values!F43),"",Values!$B$8)</f>
        <v>17</v>
      </c>
      <c r="CK44" s="2" t="str">
        <f>IF(ISBLANK(Values!F43),"",Values!$B$9)</f>
        <v>5</v>
      </c>
      <c r="CL44" s="2" t="str">
        <f>IF(ISBLANK(Values!F43),"","CM")</f>
        <v>CM</v>
      </c>
      <c r="CO44" s="2" t="str">
        <f>IF(ISBLANK(Values!F43), "", IF(AND(Values!$B$37=options!$G$2, Values!$C43), "AMAZON_NA", IF(AND(Values!$B$37=options!$G$1, Values!$D43), "AMAZON_EU", "DEFAULT")))</f>
        <v>DEFAULT</v>
      </c>
      <c r="CP44" s="2" t="str">
        <f>IF(ISBLANK(Values!F43),"",Values!$B$7)</f>
        <v>41</v>
      </c>
      <c r="CQ44" s="2" t="str">
        <f>IF(ISBLANK(Values!F43),"",Values!$B$8)</f>
        <v>17</v>
      </c>
      <c r="CR44" s="2" t="str">
        <f>IF(ISBLANK(Values!F43),"",Values!$B$9)</f>
        <v>5</v>
      </c>
      <c r="CS44" s="2">
        <f>IF(ISBLANK(Values!F43),"",Values!$B$11)</f>
        <v>150</v>
      </c>
      <c r="CT44" s="2" t="str">
        <f>IF(ISBLANK(Values!F43),"","GR")</f>
        <v>GR</v>
      </c>
      <c r="CU44" s="2" t="str">
        <f>IF(ISBLANK(Values!F43),"","CM")</f>
        <v>CM</v>
      </c>
      <c r="CV44" s="2" t="str">
        <f>IF(ISBLANK(Values!F43),"",IF(Values!$B$36=options!$F$1,"Denmark", IF(Values!$B$36=options!$F$2, "Danemark",IF(Values!$B$36=options!$F$3, "Dänemark",IF(Values!$B$36=options!$F$4, "Danimarca",IF(Values!$B$36=options!$F$5, "Dinamarca",IF(Values!$B$36=options!$F$6, "Denemarken","" ) ) ) ) )))</f>
        <v>Dänemark</v>
      </c>
      <c r="CZ44" s="2" t="str">
        <f>IF(ISBLANK(Values!F43),"","No")</f>
        <v>No</v>
      </c>
      <c r="DA44" s="2" t="str">
        <f>IF(ISBLANK(Values!F43),"","No")</f>
        <v>No</v>
      </c>
      <c r="DO44" s="2" t="str">
        <f>IF(ISBLANK(Values!F43),"","Parts")</f>
        <v>Parts</v>
      </c>
      <c r="DP44" s="2" t="str">
        <f>IF(ISBLANK(Values!F43),"",Values!$B$31)</f>
        <v>6 Monate Garantie nach dem Liefertermin. Im Falle einer Fehlfunktion der Tastatur wird ein neues Gerät oder ein Ersatzteil für die Tastatur des Produkts gesendet. Bei Sortierung des Bestands wird eine volle Rückerstattung gewährt.</v>
      </c>
      <c r="DY44" t="str">
        <f>IF(ISBLANK(Values!$F43), "", "not_applicable")</f>
        <v>not_applicable</v>
      </c>
      <c r="EI44" s="2" t="str">
        <f>IF(ISBLANK(Values!F43),"",Values!$B$31)</f>
        <v>6 Monate Garantie nach dem Liefertermin. Im Falle einer Fehlfunktion der Tastatur wird ein neues Gerät oder ein Ersatzteil für die Tastatur des Produkts gesendet. Bei Sortierung des Bestands wird eine volle Rückerstattung gewährt.</v>
      </c>
      <c r="ES44" s="2" t="str">
        <f>IF(ISBLANK(Values!F43),"","Amazon Tellus UPS")</f>
        <v>Amazon Tellus UPS</v>
      </c>
      <c r="EV44" s="2" t="str">
        <f>IF(ISBLANK(Values!F43),"","New")</f>
        <v>New</v>
      </c>
      <c r="FE44" s="2">
        <f>IF(ISBLANK(Values!F43),"",IF(CO44&lt;&gt;"DEFAULT", "", 3))</f>
        <v>3</v>
      </c>
      <c r="FH44" s="2" t="str">
        <f>IF(ISBLANK(Values!F43),"","FALSE")</f>
        <v>FALSE</v>
      </c>
      <c r="FI44" s="2" t="str">
        <f>IF(ISBLANK(Values!F43),"","FALSE")</f>
        <v>FALSE</v>
      </c>
      <c r="FJ44" s="2" t="str">
        <f>IF(ISBLANK(Values!F43),"","FALSE")</f>
        <v>FALSE</v>
      </c>
      <c r="FM44" s="2" t="str">
        <f>IF(ISBLANK(Values!F43),"","1")</f>
        <v>1</v>
      </c>
      <c r="FO44" s="28">
        <f>IF(ISBLANK(Values!F43),"",IF(Values!K43, Values!$B$4, Values!$B$5))</f>
        <v>64.989999999999995</v>
      </c>
      <c r="FP44" s="2" t="str">
        <f>IF(ISBLANK(Values!F43),"","Percent")</f>
        <v>Percent</v>
      </c>
      <c r="FQ44" s="2" t="str">
        <f>IF(ISBLANK(Values!F43),"","2")</f>
        <v>2</v>
      </c>
      <c r="FR44" s="2" t="str">
        <f>IF(ISBLANK(Values!F43),"","3")</f>
        <v>3</v>
      </c>
      <c r="FS44" s="2" t="str">
        <f>IF(ISBLANK(Values!F43),"","5")</f>
        <v>5</v>
      </c>
      <c r="FT44" s="2" t="str">
        <f>IF(ISBLANK(Values!F43),"","6")</f>
        <v>6</v>
      </c>
      <c r="FU44" s="2" t="str">
        <f>IF(ISBLANK(Values!F43),"","10")</f>
        <v>10</v>
      </c>
      <c r="FV44" s="2" t="str">
        <f>IF(ISBLANK(Values!F43),"","10")</f>
        <v>10</v>
      </c>
    </row>
    <row r="45" spans="1:192"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row>
    <row r="46" spans="1:192"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row>
    <row r="47" spans="1:192"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row>
    <row r="48" spans="1:192"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row>
    <row r="49" spans="1:178"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row>
    <row r="50" spans="1:178"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78"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78"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78"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78"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78"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78"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78"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78"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78"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78"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78"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78"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78"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78"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25:G1048576 G5:G23">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25:G204 G5:G23">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B2" zoomScaleNormal="100" workbookViewId="0">
      <selection activeCell="G24" sqref="G24"/>
    </sheetView>
  </sheetViews>
  <sheetFormatPr baseColWidth="10" defaultColWidth="12.1640625" defaultRowHeight="13" x14ac:dyDescent="0.15"/>
  <cols>
    <col min="1" max="1" width="18.83203125" customWidth="1"/>
    <col min="2" max="2" width="63.1640625" style="39"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40" t="s">
        <v>353</v>
      </c>
      <c r="B1" s="41" t="str">
        <f>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F1" s="1" t="s">
        <v>354</v>
      </c>
      <c r="G1" s="1"/>
      <c r="H1" s="1"/>
      <c r="I1" s="42"/>
      <c r="J1" s="42"/>
    </row>
    <row r="2" spans="1:23" ht="14" x14ac:dyDescent="0.15">
      <c r="A2" s="40" t="s">
        <v>355</v>
      </c>
      <c r="B2" s="41" t="str">
        <f>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spans="1:23" x14ac:dyDescent="0.15">
      <c r="A3" s="40" t="s">
        <v>356</v>
      </c>
      <c r="B3" s="43" t="s">
        <v>357</v>
      </c>
      <c r="C3" s="40" t="s">
        <v>358</v>
      </c>
      <c r="D3" s="40" t="s">
        <v>359</v>
      </c>
      <c r="E3" s="40" t="s">
        <v>360</v>
      </c>
      <c r="F3" s="40" t="s">
        <v>361</v>
      </c>
      <c r="G3" s="40" t="s">
        <v>362</v>
      </c>
      <c r="H3" s="40" t="s">
        <v>363</v>
      </c>
      <c r="I3" s="40" t="s">
        <v>364</v>
      </c>
      <c r="J3" s="40" t="s">
        <v>365</v>
      </c>
      <c r="K3" s="40" t="s">
        <v>366</v>
      </c>
      <c r="L3" s="40" t="s">
        <v>367</v>
      </c>
      <c r="M3" s="40" t="s">
        <v>368</v>
      </c>
      <c r="N3" s="40" t="s">
        <v>369</v>
      </c>
      <c r="O3" s="40" t="s">
        <v>370</v>
      </c>
      <c r="P3" s="40" t="s">
        <v>371</v>
      </c>
      <c r="W3" t="s">
        <v>372</v>
      </c>
    </row>
    <row r="4" spans="1:23" ht="28" x14ac:dyDescent="0.15">
      <c r="A4" s="40" t="s">
        <v>373</v>
      </c>
      <c r="B4" s="44">
        <v>64.989999999999995</v>
      </c>
      <c r="C4" s="45" t="b">
        <f>FALSE()</f>
        <v>0</v>
      </c>
      <c r="D4" s="45" t="b">
        <f>TRUE()</f>
        <v>1</v>
      </c>
      <c r="E4" s="45"/>
      <c r="F4" s="39">
        <v>5714401479017</v>
      </c>
      <c r="G4" s="39" t="s">
        <v>374</v>
      </c>
      <c r="H4" s="46" t="s">
        <v>375</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Deutsche</v>
      </c>
      <c r="J4" s="47" t="b">
        <f>TRUE()</f>
        <v>1</v>
      </c>
      <c r="K4" s="48" t="b">
        <f>FALSE()</f>
        <v>0</v>
      </c>
      <c r="L4" s="49" t="s">
        <v>376</v>
      </c>
      <c r="M4" s="50" t="b">
        <f>TRUE()</f>
        <v>1</v>
      </c>
      <c r="N4" s="51" t="str">
        <f t="shared" ref="N4:N35" si="0">IF(ISBLANK(L4),"",IF(M4, "https://raw.githubusercontent.com/PatrickVibild/TellusAmazonPictures/master/pictures/"&amp;L4&amp;"/1.jpg","https://download.lenovo.com/Images/Parts/"&amp;L4&amp;"/"&amp;L4&amp;"_A.jpg"))</f>
        <v>https://raw.githubusercontent.com/PatrickVibild/TellusAmazonPictures/master/pictures/Lenovo/T470S/RG/DE/1.jpg</v>
      </c>
      <c r="O4" s="51" t="str">
        <f t="shared" ref="O4:O35" si="1">IF(ISBLANK(L4),"",IF(M4, "https://raw.githubusercontent.com/PatrickVibild/TellusAmazonPictures/master/pictures/"&amp;L4&amp;"/2.jpg","https://download.lenovo.com/Images/Parts/"&amp;L4&amp;"/"&amp;L4&amp;"_B.jpg"))</f>
        <v>https://raw.githubusercontent.com/PatrickVibild/TellusAmazonPictures/master/pictures/Lenovo/T470S/RG/DE/2.jpg</v>
      </c>
      <c r="P4" s="52" t="str">
        <f t="shared" ref="P4:P35" si="2">IF(ISBLANK(L4),"",IF(M4, "https://raw.githubusercontent.com/PatrickVibild/TellusAmazonPictures/master/pictures/"&amp;L4&amp;"/3.jpg","https://download.lenovo.com/Images/Parts/"&amp;L4&amp;"/"&amp;L4&amp;"_details.jpg"))</f>
        <v>https://raw.githubusercontent.com/PatrickVibild/TellusAmazonPictures/master/pictures/Lenovo/T470S/RG/DE/3.jpg</v>
      </c>
      <c r="Q4" t="str">
        <f t="shared" ref="Q4:Q35" si="3">IF(ISBLANK(L4),"",IF(M4, "https://raw.githubusercontent.com/PatrickVibild/TellusAmazonPictures/master/pictures/"&amp;L4&amp;"/4.jpg", ""))</f>
        <v>https://raw.githubusercontent.com/PatrickVibild/TellusAmazonPictures/master/pictures/Lenovo/T470S/RG/DE/4.jpg</v>
      </c>
      <c r="R4" t="str">
        <f t="shared" ref="R4:R35" si="4">IF(ISBLANK(L4),"",IF(M4, "https://raw.githubusercontent.com/PatrickVibild/TellusAmazonPictures/master/pictures/"&amp;L4&amp;"/5.jpg", ""))</f>
        <v>https://raw.githubusercontent.com/PatrickVibild/TellusAmazonPictures/master/pictures/Lenovo/T470S/RG/DE/5.jpg</v>
      </c>
      <c r="S4" t="str">
        <f t="shared" ref="S4:S35" si="5">IF(ISBLANK(L4),"",IF(M4, "https://raw.githubusercontent.com/PatrickVibild/TellusAmazonPictures/master/pictures/"&amp;L4&amp;"/6.jpg", ""))</f>
        <v>https://raw.githubusercontent.com/PatrickVibild/TellusAmazonPictures/master/pictures/Lenovo/T470S/RG/DE/6.jpg</v>
      </c>
      <c r="T4" t="str">
        <f t="shared" ref="T4:T35" si="6">IF(ISBLANK(L4),"",IF(M4, "https://raw.githubusercontent.com/PatrickVibild/TellusAmazonPictures/master/pictures/"&amp;L4&amp;"/7.jpg", ""))</f>
        <v>https://raw.githubusercontent.com/PatrickVibild/TellusAmazonPictures/master/pictures/Lenovo/T470S/RG/DE/7.jpg</v>
      </c>
      <c r="U4" t="str">
        <f t="shared" ref="U4:U35" si="7">IF(ISBLANK(L4),"",IF(M4, "https://raw.githubusercontent.com/PatrickVibild/TellusAmazonPictures/master/pictures/"&amp;L4&amp;"/8.jpg",""))</f>
        <v>https://raw.githubusercontent.com/PatrickVibild/TellusAmazonPictures/master/pictures/Lenovo/T470S/RG/DE/8.jpg</v>
      </c>
      <c r="V4" t="str">
        <f t="shared" ref="V4:V35" si="8">IF(ISBLANK(L4),"",IF(M4, "https://raw.githubusercontent.com/PatrickVibild/TellusAmazonPictures/master/pictures/"&amp;L4&amp;"/9.jpg", ""))</f>
        <v>https://raw.githubusercontent.com/PatrickVibild/TellusAmazonPictures/master/pictures/Lenovo/T470S/RG/DE/9.jpg</v>
      </c>
      <c r="W4" s="46">
        <f>MATCH(H4,options!$D$1:$D$20,0)</f>
        <v>1</v>
      </c>
    </row>
    <row r="5" spans="1:23" ht="28" x14ac:dyDescent="0.15">
      <c r="A5" s="40" t="s">
        <v>377</v>
      </c>
      <c r="B5" s="44">
        <v>54.99</v>
      </c>
      <c r="C5" s="45" t="b">
        <f>FALSE()</f>
        <v>0</v>
      </c>
      <c r="D5" s="45" t="b">
        <f>TRUE()</f>
        <v>1</v>
      </c>
      <c r="E5" s="45"/>
      <c r="F5" s="39">
        <v>5714401479024</v>
      </c>
      <c r="G5" s="39" t="s">
        <v>378</v>
      </c>
      <c r="H5" s="46" t="s">
        <v>379</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Französisch</v>
      </c>
      <c r="J5" s="47" t="b">
        <f>TRUE()</f>
        <v>1</v>
      </c>
      <c r="K5" s="48" t="b">
        <f>FALSE()</f>
        <v>0</v>
      </c>
      <c r="L5" s="39" t="s">
        <v>380</v>
      </c>
      <c r="M5" s="50" t="b">
        <f>TRUE()</f>
        <v>1</v>
      </c>
      <c r="N5" s="51" t="str">
        <f t="shared" si="0"/>
        <v>https://raw.githubusercontent.com/PatrickVibild/TellusAmazonPictures/master/pictures/Lenovo/T470S/RG/FR/1.jpg</v>
      </c>
      <c r="O5" s="51" t="str">
        <f t="shared" si="1"/>
        <v>https://raw.githubusercontent.com/PatrickVibild/TellusAmazonPictures/master/pictures/Lenovo/T470S/RG/FR/2.jpg</v>
      </c>
      <c r="P5" s="52" t="str">
        <f t="shared" si="2"/>
        <v>https://raw.githubusercontent.com/PatrickVibild/TellusAmazonPictures/master/pictures/Lenovo/T470S/RG/FR/3.jpg</v>
      </c>
      <c r="Q5" t="str">
        <f t="shared" si="3"/>
        <v>https://raw.githubusercontent.com/PatrickVibild/TellusAmazonPictures/master/pictures/Lenovo/T470S/RG/FR/4.jpg</v>
      </c>
      <c r="R5" t="str">
        <f t="shared" si="4"/>
        <v>https://raw.githubusercontent.com/PatrickVibild/TellusAmazonPictures/master/pictures/Lenovo/T470S/RG/FR/5.jpg</v>
      </c>
      <c r="S5" t="str">
        <f t="shared" si="5"/>
        <v>https://raw.githubusercontent.com/PatrickVibild/TellusAmazonPictures/master/pictures/Lenovo/T470S/RG/FR/6.jpg</v>
      </c>
      <c r="T5" t="str">
        <f t="shared" si="6"/>
        <v>https://raw.githubusercontent.com/PatrickVibild/TellusAmazonPictures/master/pictures/Lenovo/T470S/RG/FR/7.jpg</v>
      </c>
      <c r="U5" t="str">
        <f t="shared" si="7"/>
        <v>https://raw.githubusercontent.com/PatrickVibild/TellusAmazonPictures/master/pictures/Lenovo/T470S/RG/FR/8.jpg</v>
      </c>
      <c r="V5" t="str">
        <f t="shared" si="8"/>
        <v>https://raw.githubusercontent.com/PatrickVibild/TellusAmazonPictures/master/pictures/Lenovo/T470S/RG/FR/9.jpg</v>
      </c>
      <c r="W5" s="46">
        <f>MATCH(H5,options!$D$1:$D$20,0)</f>
        <v>2</v>
      </c>
    </row>
    <row r="6" spans="1:23" ht="28" x14ac:dyDescent="0.15">
      <c r="A6" s="40" t="s">
        <v>381</v>
      </c>
      <c r="B6" s="53" t="s">
        <v>382</v>
      </c>
      <c r="C6" s="45" t="b">
        <f>FALSE()</f>
        <v>0</v>
      </c>
      <c r="D6" s="45" t="b">
        <f>TRUE()</f>
        <v>1</v>
      </c>
      <c r="E6" s="45"/>
      <c r="F6" s="39">
        <v>5714401479031</v>
      </c>
      <c r="G6" s="39" t="s">
        <v>383</v>
      </c>
      <c r="H6" s="46" t="s">
        <v>384</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Italienisch</v>
      </c>
      <c r="J6" s="47" t="b">
        <f>TRUE()</f>
        <v>1</v>
      </c>
      <c r="K6" s="48" t="b">
        <f>FALSE()</f>
        <v>0</v>
      </c>
      <c r="L6" s="39" t="s">
        <v>385</v>
      </c>
      <c r="M6" s="50" t="b">
        <f>TRUE()</f>
        <v>1</v>
      </c>
      <c r="N6" s="51" t="str">
        <f t="shared" si="0"/>
        <v>https://raw.githubusercontent.com/PatrickVibild/TellusAmazonPictures/master/pictures/Lenovo/T470S/RG/IT/1.jpg</v>
      </c>
      <c r="O6" s="51" t="str">
        <f t="shared" si="1"/>
        <v>https://raw.githubusercontent.com/PatrickVibild/TellusAmazonPictures/master/pictures/Lenovo/T470S/RG/IT/2.jpg</v>
      </c>
      <c r="P6" s="52" t="str">
        <f t="shared" si="2"/>
        <v>https://raw.githubusercontent.com/PatrickVibild/TellusAmazonPictures/master/pictures/Lenovo/T470S/RG/IT/3.jpg</v>
      </c>
      <c r="Q6" t="str">
        <f t="shared" si="3"/>
        <v>https://raw.githubusercontent.com/PatrickVibild/TellusAmazonPictures/master/pictures/Lenovo/T470S/RG/IT/4.jpg</v>
      </c>
      <c r="R6" t="str">
        <f t="shared" si="4"/>
        <v>https://raw.githubusercontent.com/PatrickVibild/TellusAmazonPictures/master/pictures/Lenovo/T470S/RG/IT/5.jpg</v>
      </c>
      <c r="S6" t="str">
        <f t="shared" si="5"/>
        <v>https://raw.githubusercontent.com/PatrickVibild/TellusAmazonPictures/master/pictures/Lenovo/T470S/RG/IT/6.jpg</v>
      </c>
      <c r="T6" t="str">
        <f t="shared" si="6"/>
        <v>https://raw.githubusercontent.com/PatrickVibild/TellusAmazonPictures/master/pictures/Lenovo/T470S/RG/IT/7.jpg</v>
      </c>
      <c r="U6" t="str">
        <f t="shared" si="7"/>
        <v>https://raw.githubusercontent.com/PatrickVibild/TellusAmazonPictures/master/pictures/Lenovo/T470S/RG/IT/8.jpg</v>
      </c>
      <c r="V6" t="str">
        <f t="shared" si="8"/>
        <v>https://raw.githubusercontent.com/PatrickVibild/TellusAmazonPictures/master/pictures/Lenovo/T470S/RG/IT/9.jpg</v>
      </c>
      <c r="W6" s="46">
        <f>MATCH(H6,options!$D$1:$D$20,0)</f>
        <v>3</v>
      </c>
    </row>
    <row r="7" spans="1:23" ht="28" x14ac:dyDescent="0.15">
      <c r="A7" s="40" t="s">
        <v>386</v>
      </c>
      <c r="B7" s="54" t="str">
        <f>IF(B6=options!C1,"41","41")</f>
        <v>41</v>
      </c>
      <c r="C7" s="45" t="b">
        <f>FALSE()</f>
        <v>0</v>
      </c>
      <c r="D7" s="45" t="b">
        <f>TRUE()</f>
        <v>1</v>
      </c>
      <c r="E7" s="45"/>
      <c r="F7" s="39">
        <v>5714401479048</v>
      </c>
      <c r="G7" s="39" t="s">
        <v>387</v>
      </c>
      <c r="H7" s="46" t="s">
        <v>388</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Spanisch</v>
      </c>
      <c r="J7" s="47" t="b">
        <f>TRUE()</f>
        <v>1</v>
      </c>
      <c r="K7" s="48" t="b">
        <f>FALSE()</f>
        <v>0</v>
      </c>
      <c r="L7" s="39" t="s">
        <v>389</v>
      </c>
      <c r="M7" s="50" t="b">
        <v>1</v>
      </c>
      <c r="N7" s="51" t="str">
        <f t="shared" si="0"/>
        <v>https://raw.githubusercontent.com/PatrickVibild/TellusAmazonPictures/master/pictures/Lenovo/T470S/RG/ES/1.jpg</v>
      </c>
      <c r="O7" s="51" t="str">
        <f t="shared" si="1"/>
        <v>https://raw.githubusercontent.com/PatrickVibild/TellusAmazonPictures/master/pictures/Lenovo/T470S/RG/ES/2.jpg</v>
      </c>
      <c r="P7" s="52" t="str">
        <f t="shared" si="2"/>
        <v>https://raw.githubusercontent.com/PatrickVibild/TellusAmazonPictures/master/pictures/Lenovo/T470S/RG/ES/3.jpg</v>
      </c>
      <c r="Q7" t="str">
        <f t="shared" si="3"/>
        <v>https://raw.githubusercontent.com/PatrickVibild/TellusAmazonPictures/master/pictures/Lenovo/T470S/RG/ES/4.jpg</v>
      </c>
      <c r="R7" t="str">
        <f t="shared" si="4"/>
        <v>https://raw.githubusercontent.com/PatrickVibild/TellusAmazonPictures/master/pictures/Lenovo/T470S/RG/ES/5.jpg</v>
      </c>
      <c r="S7" t="str">
        <f t="shared" si="5"/>
        <v>https://raw.githubusercontent.com/PatrickVibild/TellusAmazonPictures/master/pictures/Lenovo/T470S/RG/ES/6.jpg</v>
      </c>
      <c r="T7" t="str">
        <f t="shared" si="6"/>
        <v>https://raw.githubusercontent.com/PatrickVibild/TellusAmazonPictures/master/pictures/Lenovo/T470S/RG/ES/7.jpg</v>
      </c>
      <c r="U7" t="str">
        <f t="shared" si="7"/>
        <v>https://raw.githubusercontent.com/PatrickVibild/TellusAmazonPictures/master/pictures/Lenovo/T470S/RG/ES/8.jpg</v>
      </c>
      <c r="V7" t="str">
        <f t="shared" si="8"/>
        <v>https://raw.githubusercontent.com/PatrickVibild/TellusAmazonPictures/master/pictures/Lenovo/T470S/RG/ES/9.jpg</v>
      </c>
      <c r="W7" s="46">
        <f>MATCH(H7,options!$D$1:$D$20,0)</f>
        <v>4</v>
      </c>
    </row>
    <row r="8" spans="1:23" ht="28" x14ac:dyDescent="0.15">
      <c r="A8" s="40" t="s">
        <v>390</v>
      </c>
      <c r="B8" s="54" t="str">
        <f>IF(B6=options!C1,"17","17")</f>
        <v>17</v>
      </c>
      <c r="C8" s="45" t="b">
        <f>FALSE()</f>
        <v>0</v>
      </c>
      <c r="D8" s="45" t="b">
        <v>1</v>
      </c>
      <c r="E8" s="45"/>
      <c r="F8" s="39">
        <v>5714401479055</v>
      </c>
      <c r="G8" s="39" t="s">
        <v>391</v>
      </c>
      <c r="H8" s="46" t="s">
        <v>392</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47" t="b">
        <f>TRUE()</f>
        <v>1</v>
      </c>
      <c r="K8" s="48" t="b">
        <f>FALSE()</f>
        <v>0</v>
      </c>
      <c r="L8" s="39" t="s">
        <v>393</v>
      </c>
      <c r="M8" s="50" t="b">
        <v>1</v>
      </c>
      <c r="N8" s="51" t="str">
        <f t="shared" si="0"/>
        <v>https://raw.githubusercontent.com/PatrickVibild/TellusAmazonPictures/master/pictures/Lenovo/T470S/RG/UK/1.jpg</v>
      </c>
      <c r="O8" s="51" t="str">
        <f t="shared" si="1"/>
        <v>https://raw.githubusercontent.com/PatrickVibild/TellusAmazonPictures/master/pictures/Lenovo/T470S/RG/UK/2.jpg</v>
      </c>
      <c r="P8" s="52" t="str">
        <f t="shared" si="2"/>
        <v>https://raw.githubusercontent.com/PatrickVibild/TellusAmazonPictures/master/pictures/Lenovo/T470S/RG/UK/3.jpg</v>
      </c>
      <c r="Q8" t="str">
        <f t="shared" si="3"/>
        <v>https://raw.githubusercontent.com/PatrickVibild/TellusAmazonPictures/master/pictures/Lenovo/T470S/RG/UK/4.jpg</v>
      </c>
      <c r="R8" t="str">
        <f t="shared" si="4"/>
        <v>https://raw.githubusercontent.com/PatrickVibild/TellusAmazonPictures/master/pictures/Lenovo/T470S/RG/UK/5.jpg</v>
      </c>
      <c r="S8" t="str">
        <f t="shared" si="5"/>
        <v>https://raw.githubusercontent.com/PatrickVibild/TellusAmazonPictures/master/pictures/Lenovo/T470S/RG/UK/6.jpg</v>
      </c>
      <c r="T8" t="str">
        <f t="shared" si="6"/>
        <v>https://raw.githubusercontent.com/PatrickVibild/TellusAmazonPictures/master/pictures/Lenovo/T470S/RG/UK/7.jpg</v>
      </c>
      <c r="U8" t="str">
        <f t="shared" si="7"/>
        <v>https://raw.githubusercontent.com/PatrickVibild/TellusAmazonPictures/master/pictures/Lenovo/T470S/RG/UK/8.jpg</v>
      </c>
      <c r="V8" t="str">
        <f t="shared" si="8"/>
        <v>https://raw.githubusercontent.com/PatrickVibild/TellusAmazonPictures/master/pictures/Lenovo/T470S/RG/UK/9.jpg</v>
      </c>
      <c r="W8" s="46">
        <f>MATCH(H8,options!$D$1:$D$20,0)</f>
        <v>5</v>
      </c>
    </row>
    <row r="9" spans="1:23" ht="28" x14ac:dyDescent="0.15">
      <c r="A9" s="40" t="s">
        <v>394</v>
      </c>
      <c r="B9" s="54" t="str">
        <f>IF(B6=options!C1,"5","5")</f>
        <v>5</v>
      </c>
      <c r="C9" s="45" t="b">
        <f>FALSE()</f>
        <v>0</v>
      </c>
      <c r="D9" s="45" t="b">
        <f>FALSE()</f>
        <v>0</v>
      </c>
      <c r="E9" s="45"/>
      <c r="F9" s="39">
        <v>5714401479062</v>
      </c>
      <c r="G9" s="39" t="s">
        <v>395</v>
      </c>
      <c r="H9" s="46" t="s">
        <v>396</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Skandinavisch – Nordisch</v>
      </c>
      <c r="J9" s="47" t="b">
        <f>TRUE()</f>
        <v>1</v>
      </c>
      <c r="K9" s="48" t="b">
        <f>FALSE()</f>
        <v>0</v>
      </c>
      <c r="L9" s="39" t="s">
        <v>397</v>
      </c>
      <c r="M9" s="50" t="b">
        <v>1</v>
      </c>
      <c r="N9" s="51" t="str">
        <f t="shared" si="0"/>
        <v>https://raw.githubusercontent.com/PatrickVibild/TellusAmazonPictures/master/pictures/Lenovo/T470S/RG/NOR/1.jpg</v>
      </c>
      <c r="O9" s="51" t="str">
        <f t="shared" si="1"/>
        <v>https://raw.githubusercontent.com/PatrickVibild/TellusAmazonPictures/master/pictures/Lenovo/T470S/RG/NOR/2.jpg</v>
      </c>
      <c r="P9" s="52" t="str">
        <f t="shared" si="2"/>
        <v>https://raw.githubusercontent.com/PatrickVibild/TellusAmazonPictures/master/pictures/Lenovo/T470S/RG/NOR/3.jpg</v>
      </c>
      <c r="Q9" t="str">
        <f t="shared" si="3"/>
        <v>https://raw.githubusercontent.com/PatrickVibild/TellusAmazonPictures/master/pictures/Lenovo/T470S/RG/NOR/4.jpg</v>
      </c>
      <c r="R9" t="str">
        <f t="shared" si="4"/>
        <v>https://raw.githubusercontent.com/PatrickVibild/TellusAmazonPictures/master/pictures/Lenovo/T470S/RG/NOR/5.jpg</v>
      </c>
      <c r="S9" t="str">
        <f t="shared" si="5"/>
        <v>https://raw.githubusercontent.com/PatrickVibild/TellusAmazonPictures/master/pictures/Lenovo/T470S/RG/NOR/6.jpg</v>
      </c>
      <c r="T9" t="str">
        <f t="shared" si="6"/>
        <v>https://raw.githubusercontent.com/PatrickVibild/TellusAmazonPictures/master/pictures/Lenovo/T470S/RG/NOR/7.jpg</v>
      </c>
      <c r="U9" t="str">
        <f t="shared" si="7"/>
        <v>https://raw.githubusercontent.com/PatrickVibild/TellusAmazonPictures/master/pictures/Lenovo/T470S/RG/NOR/8.jpg</v>
      </c>
      <c r="V9" t="str">
        <f t="shared" si="8"/>
        <v>https://raw.githubusercontent.com/PatrickVibild/TellusAmazonPictures/master/pictures/Lenovo/T470S/RG/NOR/9.jpg</v>
      </c>
      <c r="W9" s="46">
        <f>MATCH(H9,options!$D$1:$D$20,0)</f>
        <v>6</v>
      </c>
    </row>
    <row r="10" spans="1:23" ht="14" x14ac:dyDescent="0.15">
      <c r="A10" t="s">
        <v>398</v>
      </c>
      <c r="B10" s="49"/>
      <c r="C10" s="45" t="b">
        <f>FALSE()</f>
        <v>0</v>
      </c>
      <c r="D10" s="45" t="b">
        <f>FALSE()</f>
        <v>0</v>
      </c>
      <c r="E10" s="45"/>
      <c r="F10" s="39">
        <v>5714401479079</v>
      </c>
      <c r="G10" s="39" t="s">
        <v>399</v>
      </c>
      <c r="H10" s="46" t="s">
        <v>400</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Belgier</v>
      </c>
      <c r="J10" s="47" t="b">
        <f>TRUE()</f>
        <v>1</v>
      </c>
      <c r="K10" s="48" t="b">
        <f>FALSE()</f>
        <v>0</v>
      </c>
      <c r="L10" s="39" t="s">
        <v>401</v>
      </c>
      <c r="M10" s="50" t="b">
        <f>FALSE()</f>
        <v>0</v>
      </c>
      <c r="N10" s="51" t="str">
        <f t="shared" si="0"/>
        <v>https://download.lenovo.com/Images/Parts/01EN606/01EN606_A.jpg</v>
      </c>
      <c r="O10" s="51" t="str">
        <f t="shared" si="1"/>
        <v>https://download.lenovo.com/Images/Parts/01EN606/01EN606_B.jpg</v>
      </c>
      <c r="P10" s="52" t="str">
        <f t="shared" si="2"/>
        <v>https://download.lenovo.com/Images/Parts/01EN606/01EN606_details.jpg</v>
      </c>
      <c r="Q10" t="str">
        <f t="shared" si="3"/>
        <v/>
      </c>
      <c r="R10" t="str">
        <f t="shared" si="4"/>
        <v/>
      </c>
      <c r="S10" t="str">
        <f t="shared" si="5"/>
        <v/>
      </c>
      <c r="T10" t="str">
        <f t="shared" si="6"/>
        <v/>
      </c>
      <c r="U10" t="str">
        <f t="shared" si="7"/>
        <v/>
      </c>
      <c r="V10" t="str">
        <f t="shared" si="8"/>
        <v/>
      </c>
      <c r="W10" s="46">
        <f>MATCH(H10,options!$D$1:$D$20,0)</f>
        <v>7</v>
      </c>
    </row>
    <row r="11" spans="1:23" ht="14" x14ac:dyDescent="0.15">
      <c r="A11" s="40" t="s">
        <v>402</v>
      </c>
      <c r="B11" s="44">
        <v>150</v>
      </c>
      <c r="C11" s="45" t="b">
        <f>FALSE()</f>
        <v>0</v>
      </c>
      <c r="D11" s="45" t="b">
        <f>FALSE()</f>
        <v>0</v>
      </c>
      <c r="E11" s="45"/>
      <c r="F11" s="39">
        <v>5714401479086</v>
      </c>
      <c r="G11" s="39" t="s">
        <v>403</v>
      </c>
      <c r="H11" s="46" t="s">
        <v>404</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Bulgarisch</v>
      </c>
      <c r="J11" s="47" t="b">
        <f>TRUE()</f>
        <v>1</v>
      </c>
      <c r="K11" s="48" t="b">
        <f>FALSE()</f>
        <v>0</v>
      </c>
      <c r="L11" s="39" t="s">
        <v>405</v>
      </c>
      <c r="M11" s="50" t="b">
        <f>FALSE()</f>
        <v>0</v>
      </c>
      <c r="N11" s="55" t="str">
        <f t="shared" si="0"/>
        <v>https://download.lenovo.com/Images/Parts/01EN607/01EN607_A.jpg</v>
      </c>
      <c r="O11" s="51" t="str">
        <f t="shared" si="1"/>
        <v>https://download.lenovo.com/Images/Parts/01EN607/01EN607_B.jpg</v>
      </c>
      <c r="P11" s="52" t="str">
        <f t="shared" si="2"/>
        <v>https://download.lenovo.com/Images/Parts/01EN607/01EN607_details.jpg</v>
      </c>
      <c r="Q11" t="str">
        <f t="shared" si="3"/>
        <v/>
      </c>
      <c r="R11" t="str">
        <f t="shared" si="4"/>
        <v/>
      </c>
      <c r="S11" t="str">
        <f t="shared" si="5"/>
        <v/>
      </c>
      <c r="T11" t="str">
        <f t="shared" si="6"/>
        <v/>
      </c>
      <c r="U11" t="str">
        <f t="shared" si="7"/>
        <v/>
      </c>
      <c r="V11" t="str">
        <f t="shared" si="8"/>
        <v/>
      </c>
      <c r="W11" s="46">
        <f>MATCH(H11,options!$D$1:$D$20,0)</f>
        <v>8</v>
      </c>
    </row>
    <row r="12" spans="1:23" ht="14" x14ac:dyDescent="0.15">
      <c r="B12" s="49"/>
      <c r="C12" s="45" t="b">
        <f>FALSE()</f>
        <v>0</v>
      </c>
      <c r="D12" s="45" t="b">
        <f>FALSE()</f>
        <v>0</v>
      </c>
      <c r="E12" s="45"/>
      <c r="F12" s="39">
        <v>5714401479215</v>
      </c>
      <c r="G12" s="39" t="s">
        <v>406</v>
      </c>
      <c r="H12" s="46" t="s">
        <v>407</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Tschechisch</v>
      </c>
      <c r="J12" s="47" t="b">
        <f>TRUE()</f>
        <v>1</v>
      </c>
      <c r="K12" s="48" t="b">
        <f>FALSE()</f>
        <v>0</v>
      </c>
      <c r="L12" s="39" t="s">
        <v>408</v>
      </c>
      <c r="M12" s="50" t="b">
        <f>FALSE()</f>
        <v>0</v>
      </c>
      <c r="N12" s="51" t="str">
        <f t="shared" si="0"/>
        <v>https://download.lenovo.com/Images/Parts/01EN649/01EN649_A.jpg</v>
      </c>
      <c r="O12" s="51" t="str">
        <f t="shared" si="1"/>
        <v>https://download.lenovo.com/Images/Parts/01EN649/01EN649_B.jpg</v>
      </c>
      <c r="P12" s="52" t="str">
        <f t="shared" si="2"/>
        <v>https://download.lenovo.com/Images/Parts/01EN649/01EN649_details.jpg</v>
      </c>
      <c r="Q12" t="str">
        <f t="shared" si="3"/>
        <v/>
      </c>
      <c r="R12" t="str">
        <f t="shared" si="4"/>
        <v/>
      </c>
      <c r="S12" t="str">
        <f t="shared" si="5"/>
        <v/>
      </c>
      <c r="T12" t="str">
        <f t="shared" si="6"/>
        <v/>
      </c>
      <c r="U12" t="str">
        <f t="shared" si="7"/>
        <v/>
      </c>
      <c r="V12" t="str">
        <f t="shared" si="8"/>
        <v/>
      </c>
      <c r="W12" s="46">
        <f>MATCH(H12,options!$D$1:$D$20,0)</f>
        <v>20</v>
      </c>
    </row>
    <row r="13" spans="1:23" ht="14" x14ac:dyDescent="0.15">
      <c r="A13" s="40" t="s">
        <v>409</v>
      </c>
      <c r="B13" s="39" t="s">
        <v>410</v>
      </c>
      <c r="C13" s="45" t="b">
        <f>FALSE()</f>
        <v>0</v>
      </c>
      <c r="D13" s="45" t="b">
        <f>FALSE()</f>
        <v>0</v>
      </c>
      <c r="E13" s="45"/>
      <c r="F13" s="39">
        <v>5714401479109</v>
      </c>
      <c r="G13" s="39" t="s">
        <v>411</v>
      </c>
      <c r="H13" s="46" t="s">
        <v>412</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Dänisch</v>
      </c>
      <c r="J13" s="47" t="b">
        <f>TRUE()</f>
        <v>1</v>
      </c>
      <c r="K13" s="48" t="b">
        <f>FALSE()</f>
        <v>0</v>
      </c>
      <c r="L13" s="39" t="s">
        <v>413</v>
      </c>
      <c r="M13" s="50" t="b">
        <f>FALSE()</f>
        <v>0</v>
      </c>
      <c r="N13" s="51" t="str">
        <f t="shared" si="0"/>
        <v>https://download.lenovo.com/Images/Parts/01EN650/01EN650_A.jpg</v>
      </c>
      <c r="O13" s="51" t="str">
        <f t="shared" si="1"/>
        <v>https://download.lenovo.com/Images/Parts/01EN650/01EN650_B.jpg</v>
      </c>
      <c r="P13" s="52" t="str">
        <f t="shared" si="2"/>
        <v>https://download.lenovo.com/Images/Parts/01EN650/01EN650_details.jpg</v>
      </c>
      <c r="Q13" t="str">
        <f t="shared" si="3"/>
        <v/>
      </c>
      <c r="R13" t="str">
        <f t="shared" si="4"/>
        <v/>
      </c>
      <c r="S13" t="str">
        <f t="shared" si="5"/>
        <v/>
      </c>
      <c r="T13" t="str">
        <f t="shared" si="6"/>
        <v/>
      </c>
      <c r="U13" t="str">
        <f t="shared" si="7"/>
        <v/>
      </c>
      <c r="V13" t="str">
        <f t="shared" si="8"/>
        <v/>
      </c>
      <c r="W13" s="46">
        <f>MATCH(H13,options!$D$1:$D$20,0)</f>
        <v>9</v>
      </c>
    </row>
    <row r="14" spans="1:23" ht="14" x14ac:dyDescent="0.15">
      <c r="A14" s="40" t="s">
        <v>414</v>
      </c>
      <c r="B14" s="39">
        <v>5714401471998</v>
      </c>
      <c r="C14" s="45" t="b">
        <f>FALSE()</f>
        <v>0</v>
      </c>
      <c r="D14" s="45" t="b">
        <f>FALSE()</f>
        <v>0</v>
      </c>
      <c r="E14" s="45"/>
      <c r="F14" s="39">
        <v>5714401479116</v>
      </c>
      <c r="G14" s="39" t="s">
        <v>415</v>
      </c>
      <c r="H14" s="46" t="s">
        <v>416</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Hungarisch</v>
      </c>
      <c r="J14" s="47" t="b">
        <f>TRUE()</f>
        <v>1</v>
      </c>
      <c r="K14" s="48" t="b">
        <f>FALSE()</f>
        <v>0</v>
      </c>
      <c r="L14" s="39" t="s">
        <v>417</v>
      </c>
      <c r="M14" s="50" t="b">
        <f>FALSE()</f>
        <v>0</v>
      </c>
      <c r="N14" s="51" t="str">
        <f t="shared" si="0"/>
        <v>https://download.lenovo.com/Images/Parts/01EN656/01EN656_A.jpg</v>
      </c>
      <c r="O14" s="51" t="str">
        <f t="shared" si="1"/>
        <v>https://download.lenovo.com/Images/Parts/01EN656/01EN656_B.jpg</v>
      </c>
      <c r="P14" s="52" t="str">
        <f t="shared" si="2"/>
        <v>https://download.lenovo.com/Images/Parts/01EN656/01EN656_details.jpg</v>
      </c>
      <c r="Q14" t="str">
        <f t="shared" si="3"/>
        <v/>
      </c>
      <c r="R14" t="str">
        <f t="shared" si="4"/>
        <v/>
      </c>
      <c r="S14" t="str">
        <f t="shared" si="5"/>
        <v/>
      </c>
      <c r="T14" t="str">
        <f t="shared" si="6"/>
        <v/>
      </c>
      <c r="U14" t="str">
        <f t="shared" si="7"/>
        <v/>
      </c>
      <c r="V14" t="str">
        <f t="shared" si="8"/>
        <v/>
      </c>
      <c r="W14" s="46">
        <f>MATCH(H14,options!$D$1:$D$20,0)</f>
        <v>19</v>
      </c>
    </row>
    <row r="15" spans="1:23" ht="14" x14ac:dyDescent="0.15">
      <c r="B15" s="49"/>
      <c r="C15" s="45" t="b">
        <f>FALSE()</f>
        <v>0</v>
      </c>
      <c r="D15" s="45" t="b">
        <f>FALSE()</f>
        <v>0</v>
      </c>
      <c r="E15" s="45"/>
      <c r="F15" s="39">
        <v>5714401479123</v>
      </c>
      <c r="G15" s="39" t="s">
        <v>418</v>
      </c>
      <c r="H15" s="46" t="s">
        <v>419</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Niederländisch</v>
      </c>
      <c r="J15" s="47" t="b">
        <f>TRUE()</f>
        <v>1</v>
      </c>
      <c r="K15" s="48" t="b">
        <f>FALSE()</f>
        <v>0</v>
      </c>
      <c r="L15" s="39" t="s">
        <v>420</v>
      </c>
      <c r="M15" s="50" t="b">
        <f>FALSE()</f>
        <v>0</v>
      </c>
      <c r="N15" s="51" t="str">
        <f t="shared" si="0"/>
        <v>https://download.lenovo.com/Images/Parts/01EN619/01EN619_A.jpg</v>
      </c>
      <c r="O15" s="51" t="str">
        <f t="shared" si="1"/>
        <v>https://download.lenovo.com/Images/Parts/01EN619/01EN619_B.jpg</v>
      </c>
      <c r="P15" s="52" t="str">
        <f t="shared" si="2"/>
        <v>https://download.lenovo.com/Images/Parts/01EN619/01EN619_details.jpg</v>
      </c>
      <c r="Q15" t="str">
        <f t="shared" si="3"/>
        <v/>
      </c>
      <c r="R15" t="str">
        <f t="shared" si="4"/>
        <v/>
      </c>
      <c r="S15" t="str">
        <f t="shared" si="5"/>
        <v/>
      </c>
      <c r="T15" t="str">
        <f t="shared" si="6"/>
        <v/>
      </c>
      <c r="U15" t="str">
        <f t="shared" si="7"/>
        <v/>
      </c>
      <c r="V15" t="str">
        <f t="shared" si="8"/>
        <v/>
      </c>
      <c r="W15" s="46">
        <f>MATCH(H15,options!$D$1:$D$20,0)</f>
        <v>10</v>
      </c>
    </row>
    <row r="16" spans="1:23" ht="14" x14ac:dyDescent="0.15">
      <c r="A16" s="40" t="s">
        <v>421</v>
      </c>
      <c r="B16" s="41" t="s">
        <v>422</v>
      </c>
      <c r="C16" s="45" t="b">
        <f>FALSE()</f>
        <v>0</v>
      </c>
      <c r="D16" s="45" t="b">
        <f>FALSE()</f>
        <v>0</v>
      </c>
      <c r="E16" s="45"/>
      <c r="F16" s="39">
        <v>5714401479130</v>
      </c>
      <c r="G16" s="39" t="s">
        <v>423</v>
      </c>
      <c r="H16" s="46" t="s">
        <v>424</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norwegisch</v>
      </c>
      <c r="J16" s="47" t="b">
        <f>TRUE()</f>
        <v>1</v>
      </c>
      <c r="K16" s="48" t="b">
        <f>FALSE()</f>
        <v>0</v>
      </c>
      <c r="L16" s="39" t="s">
        <v>425</v>
      </c>
      <c r="M16" s="50" t="b">
        <f>FALSE()</f>
        <v>0</v>
      </c>
      <c r="N16" s="51" t="str">
        <f t="shared" si="0"/>
        <v>https://download.lenovo.com/Images/Parts/01EN620/01EN620_A.jpg</v>
      </c>
      <c r="O16" s="51" t="str">
        <f t="shared" si="1"/>
        <v>https://download.lenovo.com/Images/Parts/01EN620/01EN620_B.jpg</v>
      </c>
      <c r="P16" s="52" t="str">
        <f t="shared" si="2"/>
        <v>https://download.lenovo.com/Images/Parts/01EN620/01EN620_details.jpg</v>
      </c>
      <c r="Q16" t="str">
        <f t="shared" si="3"/>
        <v/>
      </c>
      <c r="R16" t="str">
        <f t="shared" si="4"/>
        <v/>
      </c>
      <c r="S16" t="str">
        <f t="shared" si="5"/>
        <v/>
      </c>
      <c r="T16" t="str">
        <f t="shared" si="6"/>
        <v/>
      </c>
      <c r="U16" t="str">
        <f t="shared" si="7"/>
        <v/>
      </c>
      <c r="V16" t="str">
        <f t="shared" si="8"/>
        <v/>
      </c>
      <c r="W16" s="46">
        <f>MATCH(H16,options!$D$1:$D$20,0)</f>
        <v>11</v>
      </c>
    </row>
    <row r="17" spans="1:23" ht="14" x14ac:dyDescent="0.15">
      <c r="B17" s="49"/>
      <c r="C17" s="45" t="b">
        <f>FALSE()</f>
        <v>0</v>
      </c>
      <c r="D17" s="45" t="b">
        <f>FALSE()</f>
        <v>0</v>
      </c>
      <c r="E17" s="45"/>
      <c r="F17" s="39">
        <v>5714401479147</v>
      </c>
      <c r="G17" s="39" t="s">
        <v>426</v>
      </c>
      <c r="H17" s="46" t="s">
        <v>427</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Polieren</v>
      </c>
      <c r="J17" s="47" t="b">
        <f>TRUE()</f>
        <v>1</v>
      </c>
      <c r="K17" s="48" t="b">
        <f>FALSE()</f>
        <v>0</v>
      </c>
      <c r="L17" s="39"/>
      <c r="M17" s="50" t="b">
        <f>FALSE()</f>
        <v>0</v>
      </c>
      <c r="N17" s="51" t="str">
        <f t="shared" si="0"/>
        <v/>
      </c>
      <c r="O17" s="51" t="str">
        <f t="shared" si="1"/>
        <v/>
      </c>
      <c r="P17" s="52" t="str">
        <f t="shared" si="2"/>
        <v/>
      </c>
      <c r="Q17" t="str">
        <f t="shared" si="3"/>
        <v/>
      </c>
      <c r="R17" t="str">
        <f t="shared" si="4"/>
        <v/>
      </c>
      <c r="S17" t="str">
        <f t="shared" si="5"/>
        <v/>
      </c>
      <c r="T17" t="str">
        <f t="shared" si="6"/>
        <v/>
      </c>
      <c r="U17" t="str">
        <f t="shared" si="7"/>
        <v/>
      </c>
      <c r="V17" t="str">
        <f t="shared" si="8"/>
        <v/>
      </c>
      <c r="W17" s="46">
        <f>MATCH(H17,options!$D$1:$D$20,0)</f>
        <v>12</v>
      </c>
    </row>
    <row r="18" spans="1:23" ht="14" x14ac:dyDescent="0.15">
      <c r="A18" s="40" t="s">
        <v>428</v>
      </c>
      <c r="B18" s="44">
        <v>5</v>
      </c>
      <c r="C18" s="45" t="b">
        <f>FALSE()</f>
        <v>0</v>
      </c>
      <c r="D18" s="45" t="b">
        <f>FALSE()</f>
        <v>0</v>
      </c>
      <c r="E18" s="45"/>
      <c r="F18" s="39">
        <v>5714401479154</v>
      </c>
      <c r="G18" s="39" t="s">
        <v>429</v>
      </c>
      <c r="H18" s="46" t="s">
        <v>430</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Portugiesisch</v>
      </c>
      <c r="J18" s="47" t="b">
        <f>TRUE()</f>
        <v>1</v>
      </c>
      <c r="K18" s="48" t="b">
        <f>FALSE()</f>
        <v>0</v>
      </c>
      <c r="L18" s="39" t="s">
        <v>431</v>
      </c>
      <c r="M18" s="50" t="b">
        <f>FALSE()</f>
        <v>0</v>
      </c>
      <c r="N18" s="51" t="str">
        <f t="shared" si="0"/>
        <v>https://download.lenovo.com/Images/Parts/01EN663/01EN663_A.jpg</v>
      </c>
      <c r="O18" s="51" t="str">
        <f t="shared" si="1"/>
        <v>https://download.lenovo.com/Images/Parts/01EN663/01EN663_B.jpg</v>
      </c>
      <c r="P18" s="52" t="str">
        <f t="shared" si="2"/>
        <v>https://download.lenovo.com/Images/Parts/01EN663/01EN663_details.jpg</v>
      </c>
      <c r="Q18" t="str">
        <f t="shared" si="3"/>
        <v/>
      </c>
      <c r="R18" t="str">
        <f t="shared" si="4"/>
        <v/>
      </c>
      <c r="S18" t="str">
        <f t="shared" si="5"/>
        <v/>
      </c>
      <c r="T18" t="str">
        <f t="shared" si="6"/>
        <v/>
      </c>
      <c r="U18" t="str">
        <f t="shared" si="7"/>
        <v/>
      </c>
      <c r="V18" t="str">
        <f t="shared" si="8"/>
        <v/>
      </c>
      <c r="W18" s="46">
        <f>MATCH(H18,options!$D$1:$D$20,0)</f>
        <v>13</v>
      </c>
    </row>
    <row r="19" spans="1:23" ht="14" x14ac:dyDescent="0.15">
      <c r="B19" s="49"/>
      <c r="C19" s="45" t="b">
        <f>FALSE()</f>
        <v>0</v>
      </c>
      <c r="D19" s="45" t="b">
        <f>FALSE()</f>
        <v>0</v>
      </c>
      <c r="E19" s="45"/>
      <c r="F19" s="39">
        <v>5714401479161</v>
      </c>
      <c r="G19" s="39" t="s">
        <v>432</v>
      </c>
      <c r="H19" s="46" t="s">
        <v>433</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Schwedisch -  finnisch</v>
      </c>
      <c r="J19" s="47" t="b">
        <f>TRUE()</f>
        <v>1</v>
      </c>
      <c r="K19" s="48" t="b">
        <f>FALSE()</f>
        <v>0</v>
      </c>
      <c r="L19" s="39" t="s">
        <v>434</v>
      </c>
      <c r="M19" s="50" t="b">
        <f>FALSE()</f>
        <v>0</v>
      </c>
      <c r="N19" s="51" t="str">
        <f t="shared" si="0"/>
        <v>https://download.lenovo.com/Images/Parts/01EN667/01EN667_A.jpg</v>
      </c>
      <c r="O19" s="51" t="str">
        <f t="shared" si="1"/>
        <v>https://download.lenovo.com/Images/Parts/01EN667/01EN667_B.jpg</v>
      </c>
      <c r="P19" s="52" t="str">
        <f t="shared" si="2"/>
        <v>https://download.lenovo.com/Images/Parts/01EN667/01EN667_details.jpg</v>
      </c>
      <c r="Q19" t="str">
        <f t="shared" si="3"/>
        <v/>
      </c>
      <c r="R19" t="str">
        <f t="shared" si="4"/>
        <v/>
      </c>
      <c r="S19" t="str">
        <f t="shared" si="5"/>
        <v/>
      </c>
      <c r="T19" t="str">
        <f t="shared" si="6"/>
        <v/>
      </c>
      <c r="U19" t="str">
        <f t="shared" si="7"/>
        <v/>
      </c>
      <c r="V19" t="str">
        <f t="shared" si="8"/>
        <v/>
      </c>
      <c r="W19" s="46">
        <f>MATCH(H19,options!$D$1:$D$20,0)</f>
        <v>14</v>
      </c>
    </row>
    <row r="20" spans="1:23" ht="14" x14ac:dyDescent="0.15">
      <c r="A20" s="40" t="s">
        <v>435</v>
      </c>
      <c r="B20" s="56" t="s">
        <v>436</v>
      </c>
      <c r="C20" s="45" t="b">
        <f>FALSE()</f>
        <v>0</v>
      </c>
      <c r="D20" s="45" t="b">
        <f>FALSE()</f>
        <v>0</v>
      </c>
      <c r="E20" s="45"/>
      <c r="F20" s="39">
        <v>5714401479178</v>
      </c>
      <c r="G20" s="39" t="s">
        <v>437</v>
      </c>
      <c r="H20" s="46" t="s">
        <v>438</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Schweizerisch</v>
      </c>
      <c r="J20" s="47" t="b">
        <f>TRUE()</f>
        <v>1</v>
      </c>
      <c r="K20" s="48" t="b">
        <f>FALSE()</f>
        <v>0</v>
      </c>
      <c r="L20" s="39" t="s">
        <v>439</v>
      </c>
      <c r="M20" s="50" t="b">
        <f>FALSE()</f>
        <v>0</v>
      </c>
      <c r="N20" s="51" t="str">
        <f t="shared" si="0"/>
        <v>https://download.lenovo.com/Images/Parts/01EN750/01EN750_A.jpg</v>
      </c>
      <c r="O20" s="51" t="str">
        <f t="shared" si="1"/>
        <v>https://download.lenovo.com/Images/Parts/01EN750/01EN750_B.jpg</v>
      </c>
      <c r="P20" s="52" t="str">
        <f t="shared" si="2"/>
        <v>https://download.lenovo.com/Images/Parts/01EN750/01EN750_details.jpg</v>
      </c>
      <c r="Q20" t="str">
        <f t="shared" si="3"/>
        <v/>
      </c>
      <c r="R20" t="str">
        <f t="shared" si="4"/>
        <v/>
      </c>
      <c r="S20" t="str">
        <f t="shared" si="5"/>
        <v/>
      </c>
      <c r="T20" t="str">
        <f t="shared" si="6"/>
        <v/>
      </c>
      <c r="U20" t="str">
        <f t="shared" si="7"/>
        <v/>
      </c>
      <c r="V20" t="str">
        <f t="shared" si="8"/>
        <v/>
      </c>
      <c r="W20" s="46">
        <f>MATCH(H20,options!$D$1:$D$20,0)</f>
        <v>15</v>
      </c>
    </row>
    <row r="21" spans="1:23" ht="28" x14ac:dyDescent="0.15">
      <c r="B21" s="49"/>
      <c r="C21" s="45" t="b">
        <f>FALSE()</f>
        <v>0</v>
      </c>
      <c r="D21" s="45" t="b">
        <f>FALSE()</f>
        <v>0</v>
      </c>
      <c r="E21" s="45"/>
      <c r="F21" s="39">
        <v>5714401479185</v>
      </c>
      <c r="G21" s="39" t="s">
        <v>440</v>
      </c>
      <c r="H21" s="46" t="s">
        <v>441</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US International</v>
      </c>
      <c r="J21" s="47" t="b">
        <f>TRUE()</f>
        <v>1</v>
      </c>
      <c r="K21" s="48" t="b">
        <f>FALSE()</f>
        <v>0</v>
      </c>
      <c r="L21" s="39" t="s">
        <v>442</v>
      </c>
      <c r="M21" s="50" t="b">
        <f>TRUE()</f>
        <v>1</v>
      </c>
      <c r="N21" s="51" t="str">
        <f t="shared" si="0"/>
        <v>https://raw.githubusercontent.com/PatrickVibild/TellusAmazonPictures/master/pictures/Lenovo/T470S/RG/USI/1.jpg</v>
      </c>
      <c r="O21" s="51" t="str">
        <f t="shared" si="1"/>
        <v>https://raw.githubusercontent.com/PatrickVibild/TellusAmazonPictures/master/pictures/Lenovo/T470S/RG/USI/2.jpg</v>
      </c>
      <c r="P21" s="52" t="str">
        <f t="shared" si="2"/>
        <v>https://raw.githubusercontent.com/PatrickVibild/TellusAmazonPictures/master/pictures/Lenovo/T470S/RG/USI/3.jpg</v>
      </c>
      <c r="Q21" t="str">
        <f t="shared" si="3"/>
        <v>https://raw.githubusercontent.com/PatrickVibild/TellusAmazonPictures/master/pictures/Lenovo/T470S/RG/USI/4.jpg</v>
      </c>
      <c r="R21" t="str">
        <f t="shared" si="4"/>
        <v>https://raw.githubusercontent.com/PatrickVibild/TellusAmazonPictures/master/pictures/Lenovo/T470S/RG/USI/5.jpg</v>
      </c>
      <c r="S21" t="str">
        <f t="shared" si="5"/>
        <v>https://raw.githubusercontent.com/PatrickVibild/TellusAmazonPictures/master/pictures/Lenovo/T470S/RG/USI/6.jpg</v>
      </c>
      <c r="T21" t="str">
        <f t="shared" si="6"/>
        <v>https://raw.githubusercontent.com/PatrickVibild/TellusAmazonPictures/master/pictures/Lenovo/T470S/RG/USI/7.jpg</v>
      </c>
      <c r="U21" t="str">
        <f t="shared" si="7"/>
        <v>https://raw.githubusercontent.com/PatrickVibild/TellusAmazonPictures/master/pictures/Lenovo/T470S/RG/USI/8.jpg</v>
      </c>
      <c r="V21" t="str">
        <f t="shared" si="8"/>
        <v>https://raw.githubusercontent.com/PatrickVibild/TellusAmazonPictures/master/pictures/Lenovo/T470S/RG/USI/9.jpg</v>
      </c>
      <c r="W21" s="46">
        <f>MATCH(H21,options!$D$1:$D$20,0)</f>
        <v>16</v>
      </c>
    </row>
    <row r="22" spans="1:23" ht="14" x14ac:dyDescent="0.15">
      <c r="B22" s="49"/>
      <c r="C22" s="45" t="b">
        <f>FALSE()</f>
        <v>0</v>
      </c>
      <c r="D22" s="45" t="b">
        <f>FALSE()</f>
        <v>0</v>
      </c>
      <c r="E22" s="45"/>
      <c r="F22" s="39">
        <v>5714401479192</v>
      </c>
      <c r="G22" s="39" t="s">
        <v>443</v>
      </c>
      <c r="H22" s="46" t="s">
        <v>444</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Russisch</v>
      </c>
      <c r="J22" s="47" t="b">
        <f>TRUE()</f>
        <v>1</v>
      </c>
      <c r="K22" s="48" t="b">
        <f>FALSE()</f>
        <v>0</v>
      </c>
      <c r="L22" s="39" t="s">
        <v>445</v>
      </c>
      <c r="M22" s="50" t="b">
        <f>FALSE()</f>
        <v>0</v>
      </c>
      <c r="N22" s="51" t="str">
        <f t="shared" si="0"/>
        <v>https://download.lenovo.com/Images/Parts/01EN623/01EN623_A.jpg</v>
      </c>
      <c r="O22" s="51" t="str">
        <f t="shared" si="1"/>
        <v>https://download.lenovo.com/Images/Parts/01EN623/01EN623_B.jpg</v>
      </c>
      <c r="P22" s="52" t="str">
        <f t="shared" si="2"/>
        <v>https://download.lenovo.com/Images/Parts/01EN623/01EN623_details.jpg</v>
      </c>
      <c r="Q22" t="str">
        <f t="shared" si="3"/>
        <v/>
      </c>
      <c r="R22" t="str">
        <f t="shared" si="4"/>
        <v/>
      </c>
      <c r="S22" t="str">
        <f t="shared" si="5"/>
        <v/>
      </c>
      <c r="T22" t="str">
        <f t="shared" si="6"/>
        <v/>
      </c>
      <c r="U22" t="str">
        <f t="shared" si="7"/>
        <v/>
      </c>
      <c r="V22" t="str">
        <f t="shared" si="8"/>
        <v/>
      </c>
      <c r="W22" s="46">
        <f>MATCH(H22,options!$D$1:$D$20,0)</f>
        <v>17</v>
      </c>
    </row>
    <row r="23" spans="1:23" ht="56" x14ac:dyDescent="0.15">
      <c r="A23" s="40" t="s">
        <v>446</v>
      </c>
      <c r="B23" s="41" t="str">
        <f>IF(Values!$B$36=English!$B$2,English!B3, IF(Values!$B$36=German!$B$2,German!B3, IF(Values!$B$36=Italian!$B$2,Italian!B3, IF(Values!$B$36=Spanish!$B$2, Spanish!B3, IF(Values!$B$36=French!$B$2, French!B3, IF(Values!$B$36=Dutch!$B$2,Dutch!B3, IF(Values!$B$36=English!$D$32, English!B14, 0)))))))</f>
        <v xml:space="preserve">👉 ÜBERARBEITET: GELD SPAREN - Ersatz-Lenovo-Laptop-Tastatur, gleiche Qualität wie OEM-Tastaturen. TellusRem ist seit 2011 der weltweit führende Distributor von Tastaturen. Perfekte Ersatztastatur, einfach auszutauschen und zu installieren. </v>
      </c>
      <c r="C23" s="45" t="b">
        <f>TRUE()</f>
        <v>1</v>
      </c>
      <c r="D23" s="45" t="b">
        <f>FALSE()</f>
        <v>0</v>
      </c>
      <c r="E23" s="45"/>
      <c r="F23" s="39">
        <v>5714401479208</v>
      </c>
      <c r="G23" s="39" t="s">
        <v>447</v>
      </c>
      <c r="H23" s="46" t="s">
        <v>448</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 xml:space="preserve">US </v>
      </c>
      <c r="J23" s="47" t="b">
        <f>TRUE()</f>
        <v>1</v>
      </c>
      <c r="K23" s="48" t="b">
        <f>FALSE()</f>
        <v>0</v>
      </c>
      <c r="L23" s="39" t="s">
        <v>449</v>
      </c>
      <c r="M23" s="50" t="b">
        <f>TRUE()</f>
        <v>1</v>
      </c>
      <c r="N23" s="51" t="str">
        <f t="shared" si="0"/>
        <v>https://raw.githubusercontent.com/PatrickVibild/TellusAmazonPictures/master/pictures/Lenovo/T470S/RG/US/1.jpg</v>
      </c>
      <c r="O23" s="51" t="str">
        <f t="shared" si="1"/>
        <v>https://raw.githubusercontent.com/PatrickVibild/TellusAmazonPictures/master/pictures/Lenovo/T470S/RG/US/2.jpg</v>
      </c>
      <c r="P23" s="52" t="str">
        <f t="shared" si="2"/>
        <v>https://raw.githubusercontent.com/PatrickVibild/TellusAmazonPictures/master/pictures/Lenovo/T470S/RG/US/3.jpg</v>
      </c>
      <c r="Q23" t="str">
        <f t="shared" si="3"/>
        <v>https://raw.githubusercontent.com/PatrickVibild/TellusAmazonPictures/master/pictures/Lenovo/T470S/RG/US/4.jpg</v>
      </c>
      <c r="R23" t="str">
        <f t="shared" si="4"/>
        <v>https://raw.githubusercontent.com/PatrickVibild/TellusAmazonPictures/master/pictures/Lenovo/T470S/RG/US/5.jpg</v>
      </c>
      <c r="S23" t="str">
        <f t="shared" si="5"/>
        <v>https://raw.githubusercontent.com/PatrickVibild/TellusAmazonPictures/master/pictures/Lenovo/T470S/RG/US/6.jpg</v>
      </c>
      <c r="T23" t="str">
        <f t="shared" si="6"/>
        <v>https://raw.githubusercontent.com/PatrickVibild/TellusAmazonPictures/master/pictures/Lenovo/T470S/RG/US/7.jpg</v>
      </c>
      <c r="U23" t="str">
        <f t="shared" si="7"/>
        <v>https://raw.githubusercontent.com/PatrickVibild/TellusAmazonPictures/master/pictures/Lenovo/T470S/RG/US/8.jpg</v>
      </c>
      <c r="V23" t="str">
        <f t="shared" si="8"/>
        <v>https://raw.githubusercontent.com/PatrickVibild/TellusAmazonPictures/master/pictures/Lenovo/T470S/RG/US/9.jpg</v>
      </c>
      <c r="W23" s="46">
        <f>MATCH(H23,options!$D$1:$D$20,0)</f>
        <v>18</v>
      </c>
    </row>
    <row r="24" spans="1:23" ht="71" x14ac:dyDescent="0.2">
      <c r="A24" s="40" t="s">
        <v>450</v>
      </c>
      <c r="B24" s="41" t="str">
        <f>IF(Values!$B$36=English!$B$2,English!B4, IF(Values!$B$36=German!$B$2,German!B4, IF(Values!$B$36=Italian!$B$2,Italian!B4, IF(Values!$B$36=Spanish!$B$2, Spanish!B4, IF(Values!$B$36=French!$B$2, French!B4, IF(Values!$B$36=Dutch!$B$2,Dutch!B4, IF(Values!$B$36=English!$D$32, English!D34,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5" t="b">
        <f>FALSE()</f>
        <v>0</v>
      </c>
      <c r="D24" s="45" t="b">
        <f>TRUE()</f>
        <v>1</v>
      </c>
      <c r="E24" s="45"/>
      <c r="F24" s="62">
        <v>5714401471998</v>
      </c>
      <c r="G24" s="39" t="s">
        <v>671</v>
      </c>
      <c r="H24" s="46" t="s">
        <v>375</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Deutsche</v>
      </c>
      <c r="J24" s="47" t="b">
        <f>TRUE()</f>
        <v>1</v>
      </c>
      <c r="K24" s="48" t="b">
        <f>TRUE()</f>
        <v>1</v>
      </c>
      <c r="L24" s="39" t="s">
        <v>451</v>
      </c>
      <c r="M24" s="50" t="b">
        <f>TRUE()</f>
        <v>1</v>
      </c>
      <c r="N24" s="51" t="str">
        <f t="shared" si="0"/>
        <v>https://raw.githubusercontent.com/PatrickVibild/TellusAmazonPictures/master/pictures/Lenovo/T470S/BL/DE/1.jpg</v>
      </c>
      <c r="O24" s="51" t="str">
        <f t="shared" si="1"/>
        <v>https://raw.githubusercontent.com/PatrickVibild/TellusAmazonPictures/master/pictures/Lenovo/T470S/BL/DE/2.jpg</v>
      </c>
      <c r="P24" s="52" t="str">
        <f t="shared" si="2"/>
        <v>https://raw.githubusercontent.com/PatrickVibild/TellusAmazonPictures/master/pictures/Lenovo/T470S/BL/DE/3.jpg</v>
      </c>
      <c r="Q24" t="str">
        <f t="shared" si="3"/>
        <v>https://raw.githubusercontent.com/PatrickVibild/TellusAmazonPictures/master/pictures/Lenovo/T470S/BL/DE/4.jpg</v>
      </c>
      <c r="R24" t="str">
        <f t="shared" si="4"/>
        <v>https://raw.githubusercontent.com/PatrickVibild/TellusAmazonPictures/master/pictures/Lenovo/T470S/BL/DE/5.jpg</v>
      </c>
      <c r="S24" t="str">
        <f t="shared" si="5"/>
        <v>https://raw.githubusercontent.com/PatrickVibild/TellusAmazonPictures/master/pictures/Lenovo/T470S/BL/DE/6.jpg</v>
      </c>
      <c r="T24" t="str">
        <f t="shared" si="6"/>
        <v>https://raw.githubusercontent.com/PatrickVibild/TellusAmazonPictures/master/pictures/Lenovo/T470S/BL/DE/7.jpg</v>
      </c>
      <c r="U24" t="str">
        <f t="shared" si="7"/>
        <v>https://raw.githubusercontent.com/PatrickVibild/TellusAmazonPictures/master/pictures/Lenovo/T470S/BL/DE/8.jpg</v>
      </c>
      <c r="V24" t="str">
        <f t="shared" si="8"/>
        <v>https://raw.githubusercontent.com/PatrickVibild/TellusAmazonPictures/master/pictures/Lenovo/T470S/BL/DE/9.jpg</v>
      </c>
      <c r="W24" s="46">
        <f>MATCH(H24,options!$D$1:$D$20,0)</f>
        <v>1</v>
      </c>
    </row>
    <row r="25" spans="1:23" ht="42" x14ac:dyDescent="0.15">
      <c r="A25" s="40" t="s">
        <v>452</v>
      </c>
      <c r="B25" s="41" t="str">
        <f>IF(Values!$B$36=English!$B$2,English!B5, IF(Values!$B$36=German!$B$2,German!B5, IF(Values!$B$36=Italian!$B$2,Italian!B5, IF(Values!$B$36=Spanish!$B$2, Spanish!B5, IF(Values!$B$36=French!$B$2, French!B5, IF(Values!$B$36=Dutch!$B$2,Dutch!B5, IF(Values!$B$36=English!$D$32, English!D35, 0)))))))</f>
        <v xml:space="preserve">♻️ ÖFFENTLICHES PRODUKT - Kaufen Sie renoviert, KAUFEN SIE GRÜN! Reduzieren Sie mehr als 80% Kohlendioxid, indem Sie unsere überholten Tastaturen kaufen, im Vergleich zu einer neuen Tastatur! </v>
      </c>
      <c r="C25" s="45" t="b">
        <f>FALSE()</f>
        <v>0</v>
      </c>
      <c r="D25" s="45" t="b">
        <f>TRUE()</f>
        <v>1</v>
      </c>
      <c r="E25" s="45"/>
      <c r="F25" s="39">
        <v>5714401471028</v>
      </c>
      <c r="G25" s="39" t="s">
        <v>453</v>
      </c>
      <c r="H25" s="46" t="s">
        <v>379</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Französisch</v>
      </c>
      <c r="J25" s="47" t="b">
        <f>TRUE()</f>
        <v>1</v>
      </c>
      <c r="K25" s="48" t="b">
        <f>TRUE()</f>
        <v>1</v>
      </c>
      <c r="L25" s="39" t="s">
        <v>454</v>
      </c>
      <c r="M25" s="50" t="b">
        <f>TRUE()</f>
        <v>1</v>
      </c>
      <c r="N25" s="51" t="str">
        <f t="shared" si="0"/>
        <v>https://raw.githubusercontent.com/PatrickVibild/TellusAmazonPictures/master/pictures/Lenovo/T470S/BL/FR/1.jpg</v>
      </c>
      <c r="O25" s="51" t="str">
        <f t="shared" si="1"/>
        <v>https://raw.githubusercontent.com/PatrickVibild/TellusAmazonPictures/master/pictures/Lenovo/T470S/BL/FR/2.jpg</v>
      </c>
      <c r="P25" s="52" t="str">
        <f t="shared" si="2"/>
        <v>https://raw.githubusercontent.com/PatrickVibild/TellusAmazonPictures/master/pictures/Lenovo/T470S/BL/FR/3.jpg</v>
      </c>
      <c r="Q25" t="str">
        <f t="shared" si="3"/>
        <v>https://raw.githubusercontent.com/PatrickVibild/TellusAmazonPictures/master/pictures/Lenovo/T470S/BL/FR/4.jpg</v>
      </c>
      <c r="R25" t="str">
        <f t="shared" si="4"/>
        <v>https://raw.githubusercontent.com/PatrickVibild/TellusAmazonPictures/master/pictures/Lenovo/T470S/BL/FR/5.jpg</v>
      </c>
      <c r="S25" t="str">
        <f t="shared" si="5"/>
        <v>https://raw.githubusercontent.com/PatrickVibild/TellusAmazonPictures/master/pictures/Lenovo/T470S/BL/FR/6.jpg</v>
      </c>
      <c r="T25" t="str">
        <f t="shared" si="6"/>
        <v>https://raw.githubusercontent.com/PatrickVibild/TellusAmazonPictures/master/pictures/Lenovo/T470S/BL/FR/7.jpg</v>
      </c>
      <c r="U25" t="str">
        <f t="shared" si="7"/>
        <v>https://raw.githubusercontent.com/PatrickVibild/TellusAmazonPictures/master/pictures/Lenovo/T470S/BL/FR/8.jpg</v>
      </c>
      <c r="V25" t="str">
        <f t="shared" si="8"/>
        <v>https://raw.githubusercontent.com/PatrickVibild/TellusAmazonPictures/master/pictures/Lenovo/T470S/BL/FR/9.jpg</v>
      </c>
      <c r="W25" s="46">
        <f>MATCH(H25,options!$D$1:$D$20,0)</f>
        <v>2</v>
      </c>
    </row>
    <row r="26" spans="1:23" ht="28" x14ac:dyDescent="0.15">
      <c r="A26" s="40" t="s">
        <v>455</v>
      </c>
      <c r="B26" s="41" t="str">
        <f>IF(Values!$B$36=English!$B$2,English!B6, IF(Values!$B$36=German!$B$2,German!B6, IF(Values!$B$36=Italian!$B$2,Italian!B6, IF(Values!$B$36=Spanish!$B$2, Spanish!B6, IF(Values!$B$36=French!$B$2, French!B6, IF(Values!$B$36=Dutch!$B$2,Dutch!B6, IF(Values!$B$36=English!$D$32, English!D36, 0)))))))</f>
        <v xml:space="preserve">👉 LAYOUT - {flag} {language} mit Hintergrundbeleuchtung </v>
      </c>
      <c r="C26" s="45" t="b">
        <f>FALSE()</f>
        <v>0</v>
      </c>
      <c r="D26" s="45" t="b">
        <f>TRUE()</f>
        <v>1</v>
      </c>
      <c r="E26" s="45"/>
      <c r="F26" s="39">
        <v>5714401471035</v>
      </c>
      <c r="G26" s="39" t="s">
        <v>456</v>
      </c>
      <c r="H26" s="46" t="s">
        <v>384</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Italienisch</v>
      </c>
      <c r="J26" s="47" t="b">
        <f>TRUE()</f>
        <v>1</v>
      </c>
      <c r="K26" s="48" t="b">
        <f>TRUE()</f>
        <v>1</v>
      </c>
      <c r="L26" s="39" t="s">
        <v>457</v>
      </c>
      <c r="M26" s="50" t="b">
        <f>TRUE()</f>
        <v>1</v>
      </c>
      <c r="N26" s="51" t="str">
        <f t="shared" si="0"/>
        <v>https://raw.githubusercontent.com/PatrickVibild/TellusAmazonPictures/master/pictures/Lenovo/T470S/BL/IT/1.jpg</v>
      </c>
      <c r="O26" s="51" t="str">
        <f t="shared" si="1"/>
        <v>https://raw.githubusercontent.com/PatrickVibild/TellusAmazonPictures/master/pictures/Lenovo/T470S/BL/IT/2.jpg</v>
      </c>
      <c r="P26" s="52" t="str">
        <f t="shared" si="2"/>
        <v>https://raw.githubusercontent.com/PatrickVibild/TellusAmazonPictures/master/pictures/Lenovo/T470S/BL/IT/3.jpg</v>
      </c>
      <c r="Q26" t="str">
        <f t="shared" si="3"/>
        <v>https://raw.githubusercontent.com/PatrickVibild/TellusAmazonPictures/master/pictures/Lenovo/T470S/BL/IT/4.jpg</v>
      </c>
      <c r="R26" t="str">
        <f t="shared" si="4"/>
        <v>https://raw.githubusercontent.com/PatrickVibild/TellusAmazonPictures/master/pictures/Lenovo/T470S/BL/IT/5.jpg</v>
      </c>
      <c r="S26" t="str">
        <f t="shared" si="5"/>
        <v>https://raw.githubusercontent.com/PatrickVibild/TellusAmazonPictures/master/pictures/Lenovo/T470S/BL/IT/6.jpg</v>
      </c>
      <c r="T26" t="str">
        <f t="shared" si="6"/>
        <v>https://raw.githubusercontent.com/PatrickVibild/TellusAmazonPictures/master/pictures/Lenovo/T470S/BL/IT/7.jpg</v>
      </c>
      <c r="U26" t="str">
        <f t="shared" si="7"/>
        <v>https://raw.githubusercontent.com/PatrickVibild/TellusAmazonPictures/master/pictures/Lenovo/T470S/BL/IT/8.jpg</v>
      </c>
      <c r="V26" t="str">
        <f t="shared" si="8"/>
        <v>https://raw.githubusercontent.com/PatrickVibild/TellusAmazonPictures/master/pictures/Lenovo/T470S/BL/IT/9.jpg</v>
      </c>
      <c r="W26" s="46">
        <f>MATCH(H26,options!$D$1:$D$20,0)</f>
        <v>3</v>
      </c>
    </row>
    <row r="27" spans="1:23" ht="56" x14ac:dyDescent="0.15">
      <c r="A27" s="40" t="s">
        <v>452</v>
      </c>
      <c r="B27" s="41" t="str">
        <f>IF(Values!$B$36=English!$B$2,English!B7, IF(Values!$B$36=German!$B$2,German!B7, IF(Values!$B$36=Italian!$B$2,Italian!B7, IF(Values!$B$36=Spanish!$B$2, Spanish!B7, IF(Values!$B$36=French!$B$2, French!B7, IF(Values!$B$36=Dutch!$B$2,Dutch!B7, IF(Values!$B$36=English!$D$32, English!D37, 0)))))))</f>
        <v xml:space="preserve">👉 KOMPATIBEL MIT - Lenovo {model}. Bitte überprüfen Sie das Bild und die Beschreibung sorgfältig, bevor Sie eine Tastatur kaufen. Dies stellt sicher, dass Sie die richtige Laptop-Tastatur für Ihren Computer erhalten. Super einfache Installation. </v>
      </c>
      <c r="C27" s="45" t="b">
        <f>FALSE()</f>
        <v>0</v>
      </c>
      <c r="D27" s="45" t="b">
        <f>TRUE()</f>
        <v>1</v>
      </c>
      <c r="E27" s="45"/>
      <c r="F27" s="39">
        <v>5714401471042</v>
      </c>
      <c r="G27" s="39" t="s">
        <v>458</v>
      </c>
      <c r="H27" s="46" t="s">
        <v>388</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Spanisch</v>
      </c>
      <c r="J27" s="47" t="b">
        <f>TRUE()</f>
        <v>1</v>
      </c>
      <c r="K27" s="48" t="b">
        <f>TRUE()</f>
        <v>1</v>
      </c>
      <c r="L27" s="39" t="s">
        <v>459</v>
      </c>
      <c r="M27" s="50" t="b">
        <v>1</v>
      </c>
      <c r="N27" s="51" t="str">
        <f t="shared" si="0"/>
        <v>https://raw.githubusercontent.com/PatrickVibild/TellusAmazonPictures/master/pictures/Lenovo/T470S/BL/ES/1.jpg</v>
      </c>
      <c r="O27" s="51" t="str">
        <f t="shared" si="1"/>
        <v>https://raw.githubusercontent.com/PatrickVibild/TellusAmazonPictures/master/pictures/Lenovo/T470S/BL/ES/2.jpg</v>
      </c>
      <c r="P27" s="52" t="str">
        <f t="shared" si="2"/>
        <v>https://raw.githubusercontent.com/PatrickVibild/TellusAmazonPictures/master/pictures/Lenovo/T470S/BL/ES/3.jpg</v>
      </c>
      <c r="Q27" t="str">
        <f t="shared" si="3"/>
        <v>https://raw.githubusercontent.com/PatrickVibild/TellusAmazonPictures/master/pictures/Lenovo/T470S/BL/ES/4.jpg</v>
      </c>
      <c r="R27" t="str">
        <f t="shared" si="4"/>
        <v>https://raw.githubusercontent.com/PatrickVibild/TellusAmazonPictures/master/pictures/Lenovo/T470S/BL/ES/5.jpg</v>
      </c>
      <c r="S27" t="str">
        <f t="shared" si="5"/>
        <v>https://raw.githubusercontent.com/PatrickVibild/TellusAmazonPictures/master/pictures/Lenovo/T470S/BL/ES/6.jpg</v>
      </c>
      <c r="T27" t="str">
        <f t="shared" si="6"/>
        <v>https://raw.githubusercontent.com/PatrickVibild/TellusAmazonPictures/master/pictures/Lenovo/T470S/BL/ES/7.jpg</v>
      </c>
      <c r="U27" t="str">
        <f t="shared" si="7"/>
        <v>https://raw.githubusercontent.com/PatrickVibild/TellusAmazonPictures/master/pictures/Lenovo/T470S/BL/ES/8.jpg</v>
      </c>
      <c r="V27" t="str">
        <f t="shared" si="8"/>
        <v>https://raw.githubusercontent.com/PatrickVibild/TellusAmazonPictures/master/pictures/Lenovo/T470S/BL/ES/9.jpg</v>
      </c>
      <c r="W27" s="46">
        <f>MATCH(H27,options!$D$1:$D$20,0)</f>
        <v>4</v>
      </c>
    </row>
    <row r="28" spans="1:23" ht="28" x14ac:dyDescent="0.15">
      <c r="B28" s="57"/>
      <c r="C28" s="45" t="b">
        <f>FALSE()</f>
        <v>0</v>
      </c>
      <c r="D28" s="45" t="b">
        <v>1</v>
      </c>
      <c r="E28" s="45"/>
      <c r="F28" s="39">
        <v>5714401471257</v>
      </c>
      <c r="G28" s="39" t="s">
        <v>460</v>
      </c>
      <c r="H28" s="46" t="s">
        <v>392</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47" t="b">
        <f>TRUE()</f>
        <v>1</v>
      </c>
      <c r="K28" s="48" t="b">
        <f>TRUE()</f>
        <v>1</v>
      </c>
      <c r="L28" s="39" t="s">
        <v>461</v>
      </c>
      <c r="M28" s="50" t="b">
        <v>1</v>
      </c>
      <c r="N28" s="51" t="str">
        <f t="shared" si="0"/>
        <v>https://raw.githubusercontent.com/PatrickVibild/TellusAmazonPictures/master/pictures/Lenovo/T470S/BL/UK/1.jpg</v>
      </c>
      <c r="O28" s="51" t="str">
        <f t="shared" si="1"/>
        <v>https://raw.githubusercontent.com/PatrickVibild/TellusAmazonPictures/master/pictures/Lenovo/T470S/BL/UK/2.jpg</v>
      </c>
      <c r="P28" s="52"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6">
        <f>MATCH(H28,options!$D$1:$D$20,0)</f>
        <v>5</v>
      </c>
    </row>
    <row r="29" spans="1:23" ht="56" x14ac:dyDescent="0.15">
      <c r="A29" s="40" t="s">
        <v>462</v>
      </c>
      <c r="B29" s="41" t="str">
        <f>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45" t="b">
        <f>FALSE()</f>
        <v>0</v>
      </c>
      <c r="D29" s="45" t="b">
        <f>FALSE()</f>
        <v>0</v>
      </c>
      <c r="E29" s="45"/>
      <c r="F29" s="39">
        <v>5714401471066</v>
      </c>
      <c r="G29" s="39" t="s">
        <v>463</v>
      </c>
      <c r="H29" s="46" t="s">
        <v>396</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Skandinavisch – Nordisch</v>
      </c>
      <c r="J29" s="47" t="b">
        <f>TRUE()</f>
        <v>1</v>
      </c>
      <c r="K29" s="48" t="b">
        <f>TRUE()</f>
        <v>1</v>
      </c>
      <c r="L29" s="39" t="s">
        <v>464</v>
      </c>
      <c r="M29" s="50" t="b">
        <v>1</v>
      </c>
      <c r="N29" s="51" t="str">
        <f t="shared" si="0"/>
        <v>https://raw.githubusercontent.com/PatrickVibild/TellusAmazonPictures/master/pictures/Lenovo/T470S/BL/NOR/1.jpg</v>
      </c>
      <c r="O29" s="51" t="str">
        <f t="shared" si="1"/>
        <v>https://raw.githubusercontent.com/PatrickVibild/TellusAmazonPictures/master/pictures/Lenovo/T470S/BL/NOR/2.jpg</v>
      </c>
      <c r="P29" s="52"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6">
        <f>MATCH(H29,options!$D$1:$D$20,0)</f>
        <v>6</v>
      </c>
    </row>
    <row r="30" spans="1:23" ht="14" x14ac:dyDescent="0.15">
      <c r="B30" s="57"/>
      <c r="C30" s="45" t="b">
        <f>FALSE()</f>
        <v>0</v>
      </c>
      <c r="D30" s="45" t="b">
        <f>FALSE()</f>
        <v>0</v>
      </c>
      <c r="E30" s="45"/>
      <c r="F30" s="39">
        <v>5714401471073</v>
      </c>
      <c r="G30" s="39" t="s">
        <v>465</v>
      </c>
      <c r="H30" s="46" t="s">
        <v>400</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Belgier</v>
      </c>
      <c r="J30" s="47" t="b">
        <f>TRUE()</f>
        <v>1</v>
      </c>
      <c r="K30" s="48" t="b">
        <f>TRUE()</f>
        <v>1</v>
      </c>
      <c r="L30" s="39" t="s">
        <v>466</v>
      </c>
      <c r="M30" s="50" t="b">
        <f>FALSE()</f>
        <v>0</v>
      </c>
      <c r="N30" s="51" t="str">
        <f t="shared" si="0"/>
        <v>https://download.lenovo.com/Images/Parts/01EN735/01EN735_A.jpg</v>
      </c>
      <c r="O30" s="51" t="str">
        <f t="shared" si="1"/>
        <v>https://download.lenovo.com/Images/Parts/01EN735/01EN735_B.jpg</v>
      </c>
      <c r="P30" s="52" t="str">
        <f t="shared" si="2"/>
        <v>https://download.lenovo.com/Images/Parts/01EN735/01EN735_details.jpg</v>
      </c>
      <c r="Q30" t="str">
        <f t="shared" si="3"/>
        <v/>
      </c>
      <c r="R30" t="str">
        <f t="shared" si="4"/>
        <v/>
      </c>
      <c r="S30" t="str">
        <f t="shared" si="5"/>
        <v/>
      </c>
      <c r="T30" t="str">
        <f t="shared" si="6"/>
        <v/>
      </c>
      <c r="U30" t="str">
        <f t="shared" si="7"/>
        <v/>
      </c>
      <c r="V30" t="str">
        <f t="shared" si="8"/>
        <v/>
      </c>
      <c r="W30" s="46">
        <f>MATCH(H30,options!$D$1:$D$20,0)</f>
        <v>7</v>
      </c>
    </row>
    <row r="31" spans="1:23" ht="56" x14ac:dyDescent="0.15">
      <c r="A31" s="40" t="s">
        <v>467</v>
      </c>
      <c r="B31" s="41" t="str">
        <f>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45" t="b">
        <f>FALSE()</f>
        <v>0</v>
      </c>
      <c r="D31" s="45" t="b">
        <f>FALSE()</f>
        <v>0</v>
      </c>
      <c r="E31" s="45"/>
      <c r="F31" s="39">
        <v>5714401471080</v>
      </c>
      <c r="G31" s="39" t="s">
        <v>468</v>
      </c>
      <c r="H31" s="46" t="s">
        <v>404</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Bulgarisch</v>
      </c>
      <c r="J31" s="47" t="b">
        <f>TRUE()</f>
        <v>1</v>
      </c>
      <c r="K31" s="48" t="b">
        <f>TRUE()</f>
        <v>1</v>
      </c>
      <c r="L31" s="39" t="s">
        <v>469</v>
      </c>
      <c r="M31" s="50" t="b">
        <f>FALSE()</f>
        <v>0</v>
      </c>
      <c r="N31" s="51" t="str">
        <f t="shared" si="0"/>
        <v>https://download.lenovo.com/Images/Parts/01EN730/01EN730_A.jpg</v>
      </c>
      <c r="O31" s="51" t="str">
        <f t="shared" si="1"/>
        <v>https://download.lenovo.com/Images/Parts/01EN730/01EN730_B.jpg</v>
      </c>
      <c r="P31" s="52" t="str">
        <f t="shared" si="2"/>
        <v>https://download.lenovo.com/Images/Parts/01EN730/01EN730_details.jpg</v>
      </c>
      <c r="Q31" t="str">
        <f t="shared" si="3"/>
        <v/>
      </c>
      <c r="R31" t="str">
        <f t="shared" si="4"/>
        <v/>
      </c>
      <c r="S31" t="str">
        <f t="shared" si="5"/>
        <v/>
      </c>
      <c r="T31" t="str">
        <f t="shared" si="6"/>
        <v/>
      </c>
      <c r="U31" t="str">
        <f t="shared" si="7"/>
        <v/>
      </c>
      <c r="V31" t="str">
        <f t="shared" si="8"/>
        <v/>
      </c>
      <c r="W31" s="46">
        <f>MATCH(H31,options!$D$1:$D$20,0)</f>
        <v>8</v>
      </c>
    </row>
    <row r="32" spans="1:23" ht="14" x14ac:dyDescent="0.15">
      <c r="C32" s="45" t="b">
        <f>FALSE()</f>
        <v>0</v>
      </c>
      <c r="D32" s="45" t="b">
        <f>FALSE()</f>
        <v>0</v>
      </c>
      <c r="E32" s="45"/>
      <c r="F32" s="39">
        <v>5714401471097</v>
      </c>
      <c r="G32" s="39" t="s">
        <v>470</v>
      </c>
      <c r="H32" s="46" t="s">
        <v>407</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Tschechisch</v>
      </c>
      <c r="J32" s="47" t="b">
        <f>TRUE()</f>
        <v>1</v>
      </c>
      <c r="K32" s="48" t="b">
        <f>TRUE()</f>
        <v>1</v>
      </c>
      <c r="L32" s="39" t="s">
        <v>471</v>
      </c>
      <c r="M32" s="50" t="b">
        <f>FALSE()</f>
        <v>0</v>
      </c>
      <c r="N32" s="51" t="str">
        <f t="shared" si="0"/>
        <v>https://download.lenovo.com/Images/Parts/01EN690/01EN690_A.jpg</v>
      </c>
      <c r="O32" s="51" t="str">
        <f t="shared" si="1"/>
        <v>https://download.lenovo.com/Images/Parts/01EN690/01EN690_B.jpg</v>
      </c>
      <c r="P32" s="52" t="str">
        <f t="shared" si="2"/>
        <v>https://download.lenovo.com/Images/Parts/01EN690/01EN690_details.jpg</v>
      </c>
      <c r="Q32" t="str">
        <f t="shared" si="3"/>
        <v/>
      </c>
      <c r="R32" t="str">
        <f t="shared" si="4"/>
        <v/>
      </c>
      <c r="S32" t="str">
        <f t="shared" si="5"/>
        <v/>
      </c>
      <c r="T32" t="str">
        <f t="shared" si="6"/>
        <v/>
      </c>
      <c r="U32" t="str">
        <f t="shared" si="7"/>
        <v/>
      </c>
      <c r="V32" t="str">
        <f t="shared" si="8"/>
        <v/>
      </c>
      <c r="W32" s="46">
        <f>MATCH(H32,options!$D$1:$D$20,0)</f>
        <v>20</v>
      </c>
    </row>
    <row r="33" spans="1:23" ht="14" x14ac:dyDescent="0.15">
      <c r="A33" s="40" t="s">
        <v>472</v>
      </c>
      <c r="B33" s="41" t="str">
        <f>IF(Values!$B$36=English!$B$2,English!B14, IF(Values!$B$36=German!$B$2,German!B14, IF(Values!$B$36=Italian!$B$2,Italian!B14, IF(Values!$B$36=Spanish!$B$2, Spanish!B14, IF(Values!$B$36=French!$B$2, French!B14, IF(Values!$B$36=Dutch!$B$2,Dutch!B14, IF(Values!$B$36=English!$D$32, English!B14, 0)))))))</f>
        <v xml:space="preserve">👉 LAYOUT - {flag} {language} Nicht Hintergrundbeleuchtung </v>
      </c>
      <c r="C33" s="45" t="b">
        <f>FALSE()</f>
        <v>0</v>
      </c>
      <c r="D33" s="45" t="b">
        <f>FALSE()</f>
        <v>0</v>
      </c>
      <c r="E33" s="45"/>
      <c r="F33" s="39">
        <v>5714401471103</v>
      </c>
      <c r="G33" s="39" t="s">
        <v>473</v>
      </c>
      <c r="H33" s="46" t="s">
        <v>412</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Dänisch</v>
      </c>
      <c r="J33" s="47" t="b">
        <f>TRUE()</f>
        <v>1</v>
      </c>
      <c r="K33" s="48" t="b">
        <f>TRUE()</f>
        <v>1</v>
      </c>
      <c r="L33" s="39" t="s">
        <v>474</v>
      </c>
      <c r="M33" s="50" t="b">
        <f>FALSE()</f>
        <v>0</v>
      </c>
      <c r="N33" s="51" t="str">
        <f t="shared" si="0"/>
        <v>https://download.lenovo.com/Images/Parts/01EN732/01EN732_A.jpg</v>
      </c>
      <c r="O33" s="51" t="str">
        <f t="shared" si="1"/>
        <v>https://download.lenovo.com/Images/Parts/01EN732/01EN732_B.jpg</v>
      </c>
      <c r="P33" s="52" t="str">
        <f t="shared" si="2"/>
        <v>https://download.lenovo.com/Images/Parts/01EN732/01EN732_details.jpg</v>
      </c>
      <c r="Q33" t="str">
        <f t="shared" si="3"/>
        <v/>
      </c>
      <c r="R33" t="str">
        <f t="shared" si="4"/>
        <v/>
      </c>
      <c r="S33" t="str">
        <f t="shared" si="5"/>
        <v/>
      </c>
      <c r="T33" t="str">
        <f t="shared" si="6"/>
        <v/>
      </c>
      <c r="U33" t="str">
        <f t="shared" si="7"/>
        <v/>
      </c>
      <c r="V33" t="str">
        <f t="shared" si="8"/>
        <v/>
      </c>
      <c r="W33" s="46">
        <f>MATCH(H33,options!$D$1:$D$20,0)</f>
        <v>9</v>
      </c>
    </row>
    <row r="34" spans="1:23" ht="14" x14ac:dyDescent="0.15">
      <c r="C34" s="45" t="b">
        <f>FALSE()</f>
        <v>0</v>
      </c>
      <c r="D34" s="45" t="b">
        <f>FALSE()</f>
        <v>0</v>
      </c>
      <c r="E34" s="45"/>
      <c r="F34" s="39">
        <v>5714401471110</v>
      </c>
      <c r="G34" s="39" t="s">
        <v>475</v>
      </c>
      <c r="H34" s="46" t="s">
        <v>416</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Hungarisch</v>
      </c>
      <c r="J34" s="47" t="b">
        <f>TRUE()</f>
        <v>1</v>
      </c>
      <c r="K34" s="48" t="b">
        <f>TRUE()</f>
        <v>1</v>
      </c>
      <c r="L34" s="39" t="s">
        <v>417</v>
      </c>
      <c r="M34" s="50" t="b">
        <f>FALSE()</f>
        <v>0</v>
      </c>
      <c r="N34" s="51" t="str">
        <f t="shared" si="0"/>
        <v>https://download.lenovo.com/Images/Parts/01EN656/01EN656_A.jpg</v>
      </c>
      <c r="O34" s="51" t="str">
        <f t="shared" si="1"/>
        <v>https://download.lenovo.com/Images/Parts/01EN656/01EN656_B.jpg</v>
      </c>
      <c r="P34" s="52" t="str">
        <f t="shared" si="2"/>
        <v>https://download.lenovo.com/Images/Parts/01EN656/01EN656_details.jpg</v>
      </c>
      <c r="Q34" t="str">
        <f t="shared" si="3"/>
        <v/>
      </c>
      <c r="R34" t="str">
        <f t="shared" si="4"/>
        <v/>
      </c>
      <c r="S34" t="str">
        <f t="shared" si="5"/>
        <v/>
      </c>
      <c r="T34" t="str">
        <f t="shared" si="6"/>
        <v/>
      </c>
      <c r="U34" t="str">
        <f t="shared" si="7"/>
        <v/>
      </c>
      <c r="V34" t="str">
        <f t="shared" si="8"/>
        <v/>
      </c>
      <c r="W34" s="46">
        <f>MATCH(H34,options!$D$1:$D$20,0)</f>
        <v>19</v>
      </c>
    </row>
    <row r="35" spans="1:23" ht="14" x14ac:dyDescent="0.15">
      <c r="C35" s="45" t="b">
        <f>FALSE()</f>
        <v>0</v>
      </c>
      <c r="D35" s="45" t="b">
        <f>FALSE()</f>
        <v>0</v>
      </c>
      <c r="E35" s="45"/>
      <c r="F35" s="39">
        <v>5714401471127</v>
      </c>
      <c r="G35" s="39" t="s">
        <v>476</v>
      </c>
      <c r="H35" s="46" t="s">
        <v>419</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Niederländisch</v>
      </c>
      <c r="J35" s="47" t="b">
        <f>TRUE()</f>
        <v>1</v>
      </c>
      <c r="K35" s="48" t="b">
        <f>TRUE()</f>
        <v>1</v>
      </c>
      <c r="L35" s="39" t="s">
        <v>477</v>
      </c>
      <c r="M35" s="50" t="b">
        <f>FALSE()</f>
        <v>0</v>
      </c>
      <c r="N35" s="51" t="str">
        <f t="shared" si="0"/>
        <v>https://download.lenovo.com/Images/Parts/01EN701/01EN701_A.jpg</v>
      </c>
      <c r="O35" s="51" t="str">
        <f t="shared" si="1"/>
        <v>https://download.lenovo.com/Images/Parts/01EN701/01EN701_B.jpg</v>
      </c>
      <c r="P35" s="52" t="str">
        <f t="shared" si="2"/>
        <v>https://download.lenovo.com/Images/Parts/01EN701/01EN701_details.jpg</v>
      </c>
      <c r="Q35" t="str">
        <f t="shared" si="3"/>
        <v/>
      </c>
      <c r="R35" t="str">
        <f t="shared" si="4"/>
        <v/>
      </c>
      <c r="S35" t="str">
        <f t="shared" si="5"/>
        <v/>
      </c>
      <c r="T35" t="str">
        <f t="shared" si="6"/>
        <v/>
      </c>
      <c r="U35" t="str">
        <f t="shared" si="7"/>
        <v/>
      </c>
      <c r="V35" t="str">
        <f t="shared" si="8"/>
        <v/>
      </c>
      <c r="W35" s="46">
        <f>MATCH(H35,options!$D$1:$D$20,0)</f>
        <v>10</v>
      </c>
    </row>
    <row r="36" spans="1:23" ht="14" x14ac:dyDescent="0.15">
      <c r="A36" s="40" t="s">
        <v>478</v>
      </c>
      <c r="B36" s="56" t="s">
        <v>375</v>
      </c>
      <c r="C36" s="45" t="b">
        <f>FALSE()</f>
        <v>0</v>
      </c>
      <c r="D36" s="45" t="b">
        <f>FALSE()</f>
        <v>0</v>
      </c>
      <c r="E36" s="45"/>
      <c r="F36" s="39">
        <v>5714401471226</v>
      </c>
      <c r="G36" s="39" t="s">
        <v>479</v>
      </c>
      <c r="H36" s="46" t="s">
        <v>424</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norwegisch</v>
      </c>
      <c r="J36" s="47" t="b">
        <f>TRUE()</f>
        <v>1</v>
      </c>
      <c r="K36" s="48" t="b">
        <f>TRUE()</f>
        <v>1</v>
      </c>
      <c r="L36" s="39" t="s">
        <v>480</v>
      </c>
      <c r="M36" s="50" t="b">
        <f>FALSE()</f>
        <v>0</v>
      </c>
      <c r="N36" s="51" t="str">
        <f t="shared" ref="N36:N67" si="9">IF(ISBLANK(L36),"",IF(M36, "https://raw.githubusercontent.com/PatrickVibild/TellusAmazonPictures/master/pictures/"&amp;L36&amp;"/1.jpg","https://download.lenovo.com/Images/Parts/"&amp;L36&amp;"/"&amp;L36&amp;"_A.jpg"))</f>
        <v>https://download.lenovo.com/Images/Parts/01EN702/01EN702_A.jpg</v>
      </c>
      <c r="O36" s="51" t="str">
        <f t="shared" ref="O36:O67" si="10">IF(ISBLANK(L36),"",IF(M36, "https://raw.githubusercontent.com/PatrickVibild/TellusAmazonPictures/master/pictures/"&amp;L36&amp;"/2.jpg","https://download.lenovo.com/Images/Parts/"&amp;L36&amp;"/"&amp;L36&amp;"_B.jpg"))</f>
        <v>https://download.lenovo.com/Images/Parts/01EN702/01EN702_B.jpg</v>
      </c>
      <c r="P36" s="52"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6">
        <f>MATCH(H36,options!$D$1:$D$20,0)</f>
        <v>11</v>
      </c>
    </row>
    <row r="37" spans="1:23" ht="14" x14ac:dyDescent="0.15">
      <c r="A37" t="s">
        <v>481</v>
      </c>
      <c r="B37" s="56" t="s">
        <v>482</v>
      </c>
      <c r="C37" s="45" t="b">
        <f>FALSE()</f>
        <v>0</v>
      </c>
      <c r="D37" s="45" t="b">
        <f>FALSE()</f>
        <v>0</v>
      </c>
      <c r="E37" s="45"/>
      <c r="F37" s="39">
        <v>5714401471141</v>
      </c>
      <c r="G37" s="39" t="s">
        <v>483</v>
      </c>
      <c r="H37" s="46" t="s">
        <v>427</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Polieren</v>
      </c>
      <c r="J37" s="47" t="b">
        <f>TRUE()</f>
        <v>1</v>
      </c>
      <c r="K37" s="48" t="b">
        <f>TRUE()</f>
        <v>1</v>
      </c>
      <c r="L37" s="39"/>
      <c r="M37" s="50" t="b">
        <f>FALSE()</f>
        <v>0</v>
      </c>
      <c r="N37" s="51" t="str">
        <f t="shared" si="9"/>
        <v/>
      </c>
      <c r="O37" s="51" t="str">
        <f t="shared" si="10"/>
        <v/>
      </c>
      <c r="P37" s="52" t="str">
        <f t="shared" si="11"/>
        <v/>
      </c>
      <c r="Q37" t="str">
        <f t="shared" si="12"/>
        <v/>
      </c>
      <c r="R37" t="str">
        <f t="shared" si="13"/>
        <v/>
      </c>
      <c r="S37" t="str">
        <f t="shared" si="14"/>
        <v/>
      </c>
      <c r="T37" t="str">
        <f t="shared" si="15"/>
        <v/>
      </c>
      <c r="U37" t="str">
        <f t="shared" si="16"/>
        <v/>
      </c>
      <c r="V37" t="str">
        <f t="shared" si="17"/>
        <v/>
      </c>
      <c r="W37" s="46">
        <f>MATCH(H37,options!$D$1:$D$20,0)</f>
        <v>12</v>
      </c>
    </row>
    <row r="38" spans="1:23" ht="14" x14ac:dyDescent="0.15">
      <c r="C38" s="45" t="b">
        <f>FALSE()</f>
        <v>0</v>
      </c>
      <c r="D38" s="45" t="b">
        <f>FALSE()</f>
        <v>0</v>
      </c>
      <c r="E38" s="45"/>
      <c r="F38" s="39">
        <v>5714401471158</v>
      </c>
      <c r="G38" s="39" t="s">
        <v>484</v>
      </c>
      <c r="H38" s="46" t="s">
        <v>430</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Portugiesisch</v>
      </c>
      <c r="J38" s="47" t="b">
        <f>TRUE()</f>
        <v>1</v>
      </c>
      <c r="K38" s="48" t="b">
        <f>TRUE()</f>
        <v>1</v>
      </c>
      <c r="L38" s="39" t="s">
        <v>485</v>
      </c>
      <c r="M38" s="50" t="b">
        <f>FALSE()</f>
        <v>0</v>
      </c>
      <c r="N38" s="51" t="str">
        <f t="shared" si="9"/>
        <v>https://download.lenovo.com/Images/Parts/01EN704/01EN704_A.jpg</v>
      </c>
      <c r="O38" s="51" t="str">
        <f t="shared" si="10"/>
        <v>https://download.lenovo.com/Images/Parts/01EN704/01EN704_B.jpg</v>
      </c>
      <c r="P38" s="52" t="str">
        <f t="shared" si="11"/>
        <v>https://download.lenovo.com/Images/Parts/01EN704/01EN704_details.jpg</v>
      </c>
      <c r="Q38" t="str">
        <f t="shared" si="12"/>
        <v/>
      </c>
      <c r="R38" t="str">
        <f t="shared" si="13"/>
        <v/>
      </c>
      <c r="S38" t="str">
        <f t="shared" si="14"/>
        <v/>
      </c>
      <c r="T38" t="str">
        <f t="shared" si="15"/>
        <v/>
      </c>
      <c r="U38" t="str">
        <f t="shared" si="16"/>
        <v/>
      </c>
      <c r="V38" t="str">
        <f t="shared" si="17"/>
        <v/>
      </c>
      <c r="W38" s="46">
        <f>MATCH(H38,options!$D$1:$D$20,0)</f>
        <v>13</v>
      </c>
    </row>
    <row r="39" spans="1:23" ht="14" x14ac:dyDescent="0.15">
      <c r="C39" s="45" t="b">
        <f>FALSE()</f>
        <v>0</v>
      </c>
      <c r="D39" s="45" t="b">
        <f>FALSE()</f>
        <v>0</v>
      </c>
      <c r="E39" s="45"/>
      <c r="F39" s="39">
        <v>5714401471165</v>
      </c>
      <c r="G39" s="39" t="s">
        <v>486</v>
      </c>
      <c r="H39" s="46" t="s">
        <v>433</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Schwedisch -  finnisch</v>
      </c>
      <c r="J39" s="47" t="b">
        <f>TRUE()</f>
        <v>1</v>
      </c>
      <c r="K39" s="48" t="b">
        <f>TRUE()</f>
        <v>1</v>
      </c>
      <c r="L39" s="39" t="s">
        <v>487</v>
      </c>
      <c r="M39" s="50" t="b">
        <f>FALSE()</f>
        <v>0</v>
      </c>
      <c r="N39" s="51" t="str">
        <f t="shared" si="9"/>
        <v>https://download.lenovo.com/Images/Parts/01EN749/01EN749_A.jpg</v>
      </c>
      <c r="O39" s="51" t="str">
        <f t="shared" si="10"/>
        <v>https://download.lenovo.com/Images/Parts/01EN749/01EN749_B.jpg</v>
      </c>
      <c r="P39" s="52" t="str">
        <f t="shared" si="11"/>
        <v>https://download.lenovo.com/Images/Parts/01EN749/01EN749_details.jpg</v>
      </c>
      <c r="Q39" t="str">
        <f t="shared" si="12"/>
        <v/>
      </c>
      <c r="R39" t="str">
        <f t="shared" si="13"/>
        <v/>
      </c>
      <c r="S39" t="str">
        <f t="shared" si="14"/>
        <v/>
      </c>
      <c r="T39" t="str">
        <f t="shared" si="15"/>
        <v/>
      </c>
      <c r="U39" t="str">
        <f t="shared" si="16"/>
        <v/>
      </c>
      <c r="V39" t="str">
        <f t="shared" si="17"/>
        <v/>
      </c>
      <c r="W39" s="46">
        <f>MATCH(H39,options!$D$1:$D$20,0)</f>
        <v>14</v>
      </c>
    </row>
    <row r="40" spans="1:23" ht="14" x14ac:dyDescent="0.15">
      <c r="C40" s="45" t="b">
        <f>FALSE()</f>
        <v>0</v>
      </c>
      <c r="D40" s="45" t="b">
        <f>FALSE()</f>
        <v>0</v>
      </c>
      <c r="E40" s="45"/>
      <c r="F40" s="39">
        <v>5714401471172</v>
      </c>
      <c r="G40" s="39" t="s">
        <v>488</v>
      </c>
      <c r="H40" s="46" t="s">
        <v>438</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Schweizerisch</v>
      </c>
      <c r="J40" s="47" t="b">
        <f>TRUE()</f>
        <v>1</v>
      </c>
      <c r="K40" s="48" t="b">
        <f>TRUE()</f>
        <v>1</v>
      </c>
      <c r="L40" s="39" t="s">
        <v>489</v>
      </c>
      <c r="M40" s="50" t="b">
        <f>FALSE()</f>
        <v>0</v>
      </c>
      <c r="N40" s="51" t="str">
        <f t="shared" si="9"/>
        <v>https://download.lenovo.com/Images/Parts/01EN712/01EN712_A.jpg</v>
      </c>
      <c r="O40" s="51" t="str">
        <f t="shared" si="10"/>
        <v>https://download.lenovo.com/Images/Parts/01EN712/01EN712_B.jpg</v>
      </c>
      <c r="P40" s="52" t="str">
        <f t="shared" si="11"/>
        <v>https://download.lenovo.com/Images/Parts/01EN712/01EN712_details.jpg</v>
      </c>
      <c r="Q40" t="str">
        <f t="shared" si="12"/>
        <v/>
      </c>
      <c r="R40" t="str">
        <f t="shared" si="13"/>
        <v/>
      </c>
      <c r="S40" t="str">
        <f t="shared" si="14"/>
        <v/>
      </c>
      <c r="T40" t="str">
        <f t="shared" si="15"/>
        <v/>
      </c>
      <c r="U40" t="str">
        <f t="shared" si="16"/>
        <v/>
      </c>
      <c r="V40" t="str">
        <f t="shared" si="17"/>
        <v/>
      </c>
      <c r="W40" s="46">
        <f>MATCH(H40,options!$D$1:$D$20,0)</f>
        <v>15</v>
      </c>
    </row>
    <row r="41" spans="1:23" ht="28" x14ac:dyDescent="0.15">
      <c r="C41" s="45" t="b">
        <f>FALSE()</f>
        <v>0</v>
      </c>
      <c r="D41" s="45" t="b">
        <f>FALSE()</f>
        <v>0</v>
      </c>
      <c r="E41" s="45"/>
      <c r="F41" s="39">
        <v>5714401471189</v>
      </c>
      <c r="G41" s="39" t="s">
        <v>490</v>
      </c>
      <c r="H41" s="46" t="s">
        <v>441</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47" t="b">
        <f>TRUE()</f>
        <v>1</v>
      </c>
      <c r="K41" s="48" t="b">
        <f>TRUE()</f>
        <v>1</v>
      </c>
      <c r="L41" s="39" t="s">
        <v>491</v>
      </c>
      <c r="M41" s="50" t="b">
        <f>TRUE()</f>
        <v>1</v>
      </c>
      <c r="N41" s="51" t="str">
        <f t="shared" si="9"/>
        <v>https://raw.githubusercontent.com/PatrickVibild/TellusAmazonPictures/master/pictures/Lenovo/T470S/BL/USI/1.jpg</v>
      </c>
      <c r="O41" s="51" t="str">
        <f t="shared" si="10"/>
        <v>https://raw.githubusercontent.com/PatrickVibild/TellusAmazonPictures/master/pictures/Lenovo/T470S/BL/USI/2.jpg</v>
      </c>
      <c r="P41" s="52"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6">
        <f>MATCH(H41,options!$D$1:$D$20,0)</f>
        <v>16</v>
      </c>
    </row>
    <row r="42" spans="1:23" ht="14" x14ac:dyDescent="0.15">
      <c r="C42" s="45" t="b">
        <f>FALSE()</f>
        <v>0</v>
      </c>
      <c r="D42" s="45" t="b">
        <f>FALSE()</f>
        <v>0</v>
      </c>
      <c r="E42" s="45"/>
      <c r="F42" s="39">
        <v>5714401471196</v>
      </c>
      <c r="G42" s="39" t="s">
        <v>492</v>
      </c>
      <c r="H42" s="46" t="s">
        <v>444</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Russisch</v>
      </c>
      <c r="J42" s="47" t="b">
        <f>TRUE()</f>
        <v>1</v>
      </c>
      <c r="K42" s="48" t="b">
        <f>TRUE()</f>
        <v>1</v>
      </c>
      <c r="L42" s="39" t="s">
        <v>493</v>
      </c>
      <c r="M42" s="50" t="b">
        <f>FALSE()</f>
        <v>0</v>
      </c>
      <c r="N42" s="51" t="str">
        <f t="shared" si="9"/>
        <v>https://download.lenovo.com/Images/Parts/01EN705/01EN705_A.jpg</v>
      </c>
      <c r="O42" s="51" t="str">
        <f t="shared" si="10"/>
        <v>https://download.lenovo.com/Images/Parts/01EN705/01EN705_B.jpg</v>
      </c>
      <c r="P42" s="52" t="str">
        <f t="shared" si="11"/>
        <v>https://download.lenovo.com/Images/Parts/01EN705/01EN705_details.jpg</v>
      </c>
      <c r="Q42" t="str">
        <f t="shared" si="12"/>
        <v/>
      </c>
      <c r="R42" t="str">
        <f t="shared" si="13"/>
        <v/>
      </c>
      <c r="S42" t="str">
        <f t="shared" si="14"/>
        <v/>
      </c>
      <c r="T42" t="str">
        <f t="shared" si="15"/>
        <v/>
      </c>
      <c r="U42" t="str">
        <f t="shared" si="16"/>
        <v/>
      </c>
      <c r="V42" t="str">
        <f t="shared" si="17"/>
        <v/>
      </c>
      <c r="W42" s="46">
        <f>MATCH(H42,options!$D$1:$D$20,0)</f>
        <v>17</v>
      </c>
    </row>
    <row r="43" spans="1:23" ht="28" x14ac:dyDescent="0.15">
      <c r="C43" s="45" t="b">
        <f>TRUE()</f>
        <v>1</v>
      </c>
      <c r="D43" s="45" t="b">
        <f>FALSE()</f>
        <v>0</v>
      </c>
      <c r="E43" s="45"/>
      <c r="F43" s="39">
        <v>5714401471202</v>
      </c>
      <c r="G43" s="39" t="s">
        <v>494</v>
      </c>
      <c r="H43" s="46" t="s">
        <v>448</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 xml:space="preserve">US </v>
      </c>
      <c r="J43" s="47" t="b">
        <f>TRUE()</f>
        <v>1</v>
      </c>
      <c r="K43" s="48" t="b">
        <f>TRUE()</f>
        <v>1</v>
      </c>
      <c r="L43" s="39" t="s">
        <v>495</v>
      </c>
      <c r="M43" s="50" t="b">
        <f>TRUE()</f>
        <v>1</v>
      </c>
      <c r="N43" s="51" t="str">
        <f t="shared" si="9"/>
        <v>https://raw.githubusercontent.com/PatrickVibild/TellusAmazonPictures/master/pictures/Lenovo/T470S/BL/US/1.jpg</v>
      </c>
      <c r="O43" s="51" t="str">
        <f t="shared" si="10"/>
        <v>https://raw.githubusercontent.com/PatrickVibild/TellusAmazonPictures/master/pictures/Lenovo/T470S/BL/US/2.jpg</v>
      </c>
      <c r="P43" s="52"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6">
        <f>MATCH(H43,options!$D$1:$D$20,0)</f>
        <v>18</v>
      </c>
    </row>
    <row r="44" spans="1:23" x14ac:dyDescent="0.15">
      <c r="F44" s="58"/>
      <c r="G44" s="59"/>
      <c r="H44" s="59"/>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9"/>
      <c r="K44" s="59"/>
      <c r="L44" s="51"/>
      <c r="M44" s="51"/>
      <c r="N44" s="51" t="str">
        <f t="shared" si="9"/>
        <v/>
      </c>
      <c r="O44" s="51" t="str">
        <f t="shared" si="10"/>
        <v/>
      </c>
      <c r="P44" s="52" t="str">
        <f t="shared" si="11"/>
        <v/>
      </c>
      <c r="Q44" t="str">
        <f t="shared" si="12"/>
        <v/>
      </c>
      <c r="R44" t="str">
        <f t="shared" si="13"/>
        <v/>
      </c>
      <c r="S44" t="str">
        <f t="shared" si="14"/>
        <v/>
      </c>
      <c r="T44" t="str">
        <f t="shared" si="15"/>
        <v/>
      </c>
      <c r="U44" t="str">
        <f t="shared" si="16"/>
        <v/>
      </c>
      <c r="V44" t="str">
        <f t="shared" si="17"/>
        <v/>
      </c>
      <c r="W44" s="46" t="e">
        <f>MATCH(H44,options!$D$1:$D$20,0)</f>
        <v>#N/A</v>
      </c>
    </row>
    <row r="45" spans="1:23" x14ac:dyDescent="0.15">
      <c r="F45" s="58"/>
      <c r="G45" s="59"/>
      <c r="H45" s="59"/>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9"/>
      <c r="K45" s="59"/>
      <c r="L45" s="51"/>
      <c r="M45" s="51"/>
      <c r="N45" s="51" t="str">
        <f t="shared" si="9"/>
        <v/>
      </c>
      <c r="O45" s="51" t="str">
        <f t="shared" si="10"/>
        <v/>
      </c>
      <c r="P45" s="52" t="str">
        <f t="shared" si="11"/>
        <v/>
      </c>
      <c r="Q45" t="str">
        <f t="shared" si="12"/>
        <v/>
      </c>
      <c r="R45" t="str">
        <f t="shared" si="13"/>
        <v/>
      </c>
      <c r="S45" t="str">
        <f t="shared" si="14"/>
        <v/>
      </c>
      <c r="T45" t="str">
        <f t="shared" si="15"/>
        <v/>
      </c>
      <c r="U45" t="str">
        <f t="shared" si="16"/>
        <v/>
      </c>
      <c r="V45" t="str">
        <f t="shared" si="17"/>
        <v/>
      </c>
      <c r="W45" s="46" t="e">
        <f>MATCH(H45,options!$D$1:$D$20,0)</f>
        <v>#N/A</v>
      </c>
    </row>
    <row r="46" spans="1:23" x14ac:dyDescent="0.15">
      <c r="F46" s="58"/>
      <c r="G46" s="59"/>
      <c r="H46" s="59"/>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9"/>
      <c r="K46" s="59"/>
      <c r="L46" s="51"/>
      <c r="M46" s="51"/>
      <c r="N46" s="51" t="str">
        <f t="shared" si="9"/>
        <v/>
      </c>
      <c r="O46" s="51" t="str">
        <f t="shared" si="10"/>
        <v/>
      </c>
      <c r="P46" s="52" t="str">
        <f t="shared" si="11"/>
        <v/>
      </c>
      <c r="Q46" t="str">
        <f t="shared" si="12"/>
        <v/>
      </c>
      <c r="R46" t="str">
        <f t="shared" si="13"/>
        <v/>
      </c>
      <c r="S46" t="str">
        <f t="shared" si="14"/>
        <v/>
      </c>
      <c r="T46" t="str">
        <f t="shared" si="15"/>
        <v/>
      </c>
      <c r="U46" t="str">
        <f t="shared" si="16"/>
        <v/>
      </c>
      <c r="V46" t="str">
        <f t="shared" si="17"/>
        <v/>
      </c>
      <c r="W46" s="46" t="e">
        <f>MATCH(H46,options!$D$1:$D$20,0)</f>
        <v>#N/A</v>
      </c>
    </row>
    <row r="47" spans="1:23" x14ac:dyDescent="0.15">
      <c r="F47" s="58"/>
      <c r="G47" s="59"/>
      <c r="H47" s="59"/>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9"/>
      <c r="K47" s="59"/>
      <c r="L47" s="51"/>
      <c r="M47" s="51"/>
      <c r="N47" s="51" t="str">
        <f t="shared" si="9"/>
        <v/>
      </c>
      <c r="O47" s="51" t="str">
        <f t="shared" si="10"/>
        <v/>
      </c>
      <c r="P47" s="52" t="str">
        <f t="shared" si="11"/>
        <v/>
      </c>
      <c r="Q47" t="str">
        <f t="shared" si="12"/>
        <v/>
      </c>
      <c r="R47" t="str">
        <f t="shared" si="13"/>
        <v/>
      </c>
      <c r="S47" t="str">
        <f t="shared" si="14"/>
        <v/>
      </c>
      <c r="T47" t="str">
        <f t="shared" si="15"/>
        <v/>
      </c>
      <c r="U47" t="str">
        <f t="shared" si="16"/>
        <v/>
      </c>
      <c r="V47" t="str">
        <f t="shared" si="17"/>
        <v/>
      </c>
      <c r="W47" s="46" t="e">
        <f>MATCH(H47,options!$D$1:$D$20,0)</f>
        <v>#N/A</v>
      </c>
    </row>
    <row r="48" spans="1:23" x14ac:dyDescent="0.15">
      <c r="F48" s="58"/>
      <c r="G48" s="59"/>
      <c r="H48" s="59"/>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9"/>
      <c r="K48" s="59"/>
      <c r="L48" s="51"/>
      <c r="M48" s="51"/>
      <c r="N48" s="51" t="str">
        <f t="shared" si="9"/>
        <v/>
      </c>
      <c r="O48" s="51" t="str">
        <f t="shared" si="10"/>
        <v/>
      </c>
      <c r="P48" s="52" t="str">
        <f t="shared" si="11"/>
        <v/>
      </c>
      <c r="Q48" t="str">
        <f t="shared" si="12"/>
        <v/>
      </c>
      <c r="R48" t="str">
        <f t="shared" si="13"/>
        <v/>
      </c>
      <c r="S48" t="str">
        <f t="shared" si="14"/>
        <v/>
      </c>
      <c r="T48" t="str">
        <f t="shared" si="15"/>
        <v/>
      </c>
      <c r="U48" t="str">
        <f t="shared" si="16"/>
        <v/>
      </c>
      <c r="V48" t="str">
        <f t="shared" si="17"/>
        <v/>
      </c>
      <c r="W48" s="46" t="e">
        <f>MATCH(H48,options!$D$1:$D$20,0)</f>
        <v>#N/A</v>
      </c>
    </row>
    <row r="49" spans="6:23" x14ac:dyDescent="0.15">
      <c r="F49" s="58"/>
      <c r="G49" s="59"/>
      <c r="H49" s="59"/>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9"/>
      <c r="K49" s="59"/>
      <c r="L49" s="51"/>
      <c r="M49" s="51"/>
      <c r="N49" s="51" t="str">
        <f t="shared" si="9"/>
        <v/>
      </c>
      <c r="O49" s="51" t="str">
        <f t="shared" si="10"/>
        <v/>
      </c>
      <c r="P49" s="52" t="str">
        <f t="shared" si="11"/>
        <v/>
      </c>
      <c r="Q49" t="str">
        <f t="shared" si="12"/>
        <v/>
      </c>
      <c r="R49" t="str">
        <f t="shared" si="13"/>
        <v/>
      </c>
      <c r="S49" t="str">
        <f t="shared" si="14"/>
        <v/>
      </c>
      <c r="T49" t="str">
        <f t="shared" si="15"/>
        <v/>
      </c>
      <c r="U49" t="str">
        <f t="shared" si="16"/>
        <v/>
      </c>
      <c r="V49" t="str">
        <f t="shared" si="17"/>
        <v/>
      </c>
      <c r="W49" s="46" t="e">
        <f>MATCH(H49,options!$D$1:$D$20,0)</f>
        <v>#N/A</v>
      </c>
    </row>
    <row r="50" spans="6:23" x14ac:dyDescent="0.15">
      <c r="F50" s="58"/>
      <c r="G50" s="59"/>
      <c r="H50" s="59"/>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9"/>
      <c r="K50" s="59"/>
      <c r="L50" s="51"/>
      <c r="M50" s="51"/>
      <c r="N50" s="51" t="str">
        <f t="shared" si="9"/>
        <v/>
      </c>
      <c r="O50" s="51" t="str">
        <f t="shared" si="10"/>
        <v/>
      </c>
      <c r="P50" s="52" t="str">
        <f t="shared" si="11"/>
        <v/>
      </c>
      <c r="Q50" t="str">
        <f t="shared" si="12"/>
        <v/>
      </c>
      <c r="R50" t="str">
        <f t="shared" si="13"/>
        <v/>
      </c>
      <c r="S50" t="str">
        <f t="shared" si="14"/>
        <v/>
      </c>
      <c r="T50" t="str">
        <f t="shared" si="15"/>
        <v/>
      </c>
      <c r="U50" t="str">
        <f t="shared" si="16"/>
        <v/>
      </c>
      <c r="V50" t="str">
        <f t="shared" si="17"/>
        <v/>
      </c>
      <c r="W50" s="46" t="e">
        <f>MATCH(H50,options!$D$1:$D$20,0)</f>
        <v>#N/A</v>
      </c>
    </row>
    <row r="51" spans="6:23" x14ac:dyDescent="0.15">
      <c r="F51" s="58"/>
      <c r="G51" s="59"/>
      <c r="H51" s="59"/>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9"/>
      <c r="K51" s="59"/>
      <c r="L51" s="51"/>
      <c r="M51" s="51"/>
      <c r="N51" s="51" t="str">
        <f t="shared" si="9"/>
        <v/>
      </c>
      <c r="O51" s="51" t="str">
        <f t="shared" si="10"/>
        <v/>
      </c>
      <c r="P51" s="52" t="str">
        <f t="shared" si="11"/>
        <v/>
      </c>
      <c r="Q51" t="str">
        <f t="shared" si="12"/>
        <v/>
      </c>
      <c r="R51" t="str">
        <f t="shared" si="13"/>
        <v/>
      </c>
      <c r="S51" t="str">
        <f t="shared" si="14"/>
        <v/>
      </c>
      <c r="T51" t="str">
        <f t="shared" si="15"/>
        <v/>
      </c>
      <c r="U51" t="str">
        <f t="shared" si="16"/>
        <v/>
      </c>
      <c r="V51" t="str">
        <f t="shared" si="17"/>
        <v/>
      </c>
      <c r="W51" s="46" t="e">
        <f>MATCH(H51,options!$D$1:$D$20,0)</f>
        <v>#N/A</v>
      </c>
    </row>
    <row r="52" spans="6:23" x14ac:dyDescent="0.15">
      <c r="F52" s="58"/>
      <c r="G52" s="59"/>
      <c r="H52" s="59"/>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9"/>
      <c r="K52" s="59"/>
      <c r="L52" s="51"/>
      <c r="M52" s="51"/>
      <c r="N52" s="51" t="str">
        <f t="shared" si="9"/>
        <v/>
      </c>
      <c r="O52" s="51" t="str">
        <f t="shared" si="10"/>
        <v/>
      </c>
      <c r="P52" s="52" t="str">
        <f t="shared" si="11"/>
        <v/>
      </c>
      <c r="Q52" t="str">
        <f t="shared" si="12"/>
        <v/>
      </c>
      <c r="R52" t="str">
        <f t="shared" si="13"/>
        <v/>
      </c>
      <c r="S52" t="str">
        <f t="shared" si="14"/>
        <v/>
      </c>
      <c r="T52" t="str">
        <f t="shared" si="15"/>
        <v/>
      </c>
      <c r="U52" t="str">
        <f t="shared" si="16"/>
        <v/>
      </c>
      <c r="V52" t="str">
        <f t="shared" si="17"/>
        <v/>
      </c>
      <c r="W52" s="46" t="e">
        <f>MATCH(H52,options!$D$1:$D$20,0)</f>
        <v>#N/A</v>
      </c>
    </row>
    <row r="53" spans="6:23" x14ac:dyDescent="0.15">
      <c r="F53" s="58"/>
      <c r="G53" s="59"/>
      <c r="H53" s="59"/>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9"/>
      <c r="K53" s="59"/>
      <c r="L53" s="51"/>
      <c r="M53" s="51"/>
      <c r="N53" s="51" t="str">
        <f t="shared" si="9"/>
        <v/>
      </c>
      <c r="O53" s="51" t="str">
        <f t="shared" si="10"/>
        <v/>
      </c>
      <c r="P53" s="52" t="str">
        <f t="shared" si="11"/>
        <v/>
      </c>
      <c r="Q53" t="str">
        <f t="shared" si="12"/>
        <v/>
      </c>
      <c r="R53" t="str">
        <f t="shared" si="13"/>
        <v/>
      </c>
      <c r="S53" t="str">
        <f t="shared" si="14"/>
        <v/>
      </c>
      <c r="T53" t="str">
        <f t="shared" si="15"/>
        <v/>
      </c>
      <c r="U53" t="str">
        <f t="shared" si="16"/>
        <v/>
      </c>
      <c r="V53" t="str">
        <f t="shared" si="17"/>
        <v/>
      </c>
      <c r="W53" s="46" t="e">
        <f>MATCH(H53,options!$D$1:$D$20,0)</f>
        <v>#N/A</v>
      </c>
    </row>
    <row r="54" spans="6:23" x14ac:dyDescent="0.15">
      <c r="F54" s="58"/>
      <c r="G54" s="59"/>
      <c r="H54" s="59"/>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9"/>
      <c r="K54" s="59"/>
      <c r="L54" s="51"/>
      <c r="M54" s="51"/>
      <c r="N54" s="51" t="str">
        <f t="shared" si="9"/>
        <v/>
      </c>
      <c r="O54" s="51" t="str">
        <f t="shared" si="10"/>
        <v/>
      </c>
      <c r="P54" s="52" t="str">
        <f t="shared" si="11"/>
        <v/>
      </c>
      <c r="Q54" t="str">
        <f t="shared" si="12"/>
        <v/>
      </c>
      <c r="R54" t="str">
        <f t="shared" si="13"/>
        <v/>
      </c>
      <c r="S54" t="str">
        <f t="shared" si="14"/>
        <v/>
      </c>
      <c r="T54" t="str">
        <f t="shared" si="15"/>
        <v/>
      </c>
      <c r="U54" t="str">
        <f t="shared" si="16"/>
        <v/>
      </c>
      <c r="V54" t="str">
        <f t="shared" si="17"/>
        <v/>
      </c>
      <c r="W54" s="46" t="e">
        <f>MATCH(H54,options!$D$1:$D$20,0)</f>
        <v>#N/A</v>
      </c>
    </row>
    <row r="55" spans="6:23" x14ac:dyDescent="0.15">
      <c r="F55" s="58"/>
      <c r="G55" s="59"/>
      <c r="H55" s="59"/>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9"/>
      <c r="K55" s="59"/>
      <c r="L55" s="51"/>
      <c r="M55" s="51"/>
      <c r="N55" s="51" t="str">
        <f t="shared" si="9"/>
        <v/>
      </c>
      <c r="O55" s="51" t="str">
        <f t="shared" si="10"/>
        <v/>
      </c>
      <c r="P55" s="52" t="str">
        <f t="shared" si="11"/>
        <v/>
      </c>
      <c r="Q55" t="str">
        <f t="shared" si="12"/>
        <v/>
      </c>
      <c r="R55" t="str">
        <f t="shared" si="13"/>
        <v/>
      </c>
      <c r="S55" t="str">
        <f t="shared" si="14"/>
        <v/>
      </c>
      <c r="T55" t="str">
        <f t="shared" si="15"/>
        <v/>
      </c>
      <c r="U55" t="str">
        <f t="shared" si="16"/>
        <v/>
      </c>
      <c r="V55" t="str">
        <f t="shared" si="17"/>
        <v/>
      </c>
      <c r="W55" s="46" t="e">
        <f>MATCH(H55,options!$D$1:$D$20,0)</f>
        <v>#N/A</v>
      </c>
    </row>
    <row r="56" spans="6:23" x14ac:dyDescent="0.15">
      <c r="F56" s="58"/>
      <c r="G56" s="59"/>
      <c r="H56" s="59"/>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9"/>
      <c r="K56" s="59"/>
      <c r="L56" s="51"/>
      <c r="M56" s="51"/>
      <c r="N56" s="51" t="str">
        <f t="shared" si="9"/>
        <v/>
      </c>
      <c r="O56" s="51" t="str">
        <f t="shared" si="10"/>
        <v/>
      </c>
      <c r="P56" s="52" t="str">
        <f t="shared" si="11"/>
        <v/>
      </c>
      <c r="Q56" t="str">
        <f t="shared" si="12"/>
        <v/>
      </c>
      <c r="R56" t="str">
        <f t="shared" si="13"/>
        <v/>
      </c>
      <c r="S56" t="str">
        <f t="shared" si="14"/>
        <v/>
      </c>
      <c r="T56" t="str">
        <f t="shared" si="15"/>
        <v/>
      </c>
      <c r="U56" t="str">
        <f t="shared" si="16"/>
        <v/>
      </c>
      <c r="V56" t="str">
        <f t="shared" si="17"/>
        <v/>
      </c>
      <c r="W56" s="46" t="e">
        <f>MATCH(H56,options!$D$1:$D$20,0)</f>
        <v>#N/A</v>
      </c>
    </row>
    <row r="57" spans="6:23" x14ac:dyDescent="0.15">
      <c r="F57" s="58"/>
      <c r="G57" s="59"/>
      <c r="H57" s="59"/>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9"/>
      <c r="K57" s="59"/>
      <c r="L57" s="51"/>
      <c r="M57" s="51"/>
      <c r="N57" s="51" t="str">
        <f t="shared" si="9"/>
        <v/>
      </c>
      <c r="O57" s="51" t="str">
        <f t="shared" si="10"/>
        <v/>
      </c>
      <c r="P57" s="52" t="str">
        <f t="shared" si="11"/>
        <v/>
      </c>
      <c r="Q57" t="str">
        <f t="shared" si="12"/>
        <v/>
      </c>
      <c r="R57" t="str">
        <f t="shared" si="13"/>
        <v/>
      </c>
      <c r="S57" t="str">
        <f t="shared" si="14"/>
        <v/>
      </c>
      <c r="T57" t="str">
        <f t="shared" si="15"/>
        <v/>
      </c>
      <c r="U57" t="str">
        <f t="shared" si="16"/>
        <v/>
      </c>
      <c r="V57" t="str">
        <f t="shared" si="17"/>
        <v/>
      </c>
      <c r="W57" s="46" t="e">
        <f>MATCH(H57,options!$D$1:$D$20,0)</f>
        <v>#N/A</v>
      </c>
    </row>
    <row r="58" spans="6:23" x14ac:dyDescent="0.15">
      <c r="F58" s="58"/>
      <c r="G58" s="59"/>
      <c r="H58" s="59"/>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9"/>
      <c r="K58" s="59"/>
      <c r="L58" s="51"/>
      <c r="M58" s="51"/>
      <c r="N58" s="51" t="str">
        <f t="shared" si="9"/>
        <v/>
      </c>
      <c r="O58" s="51" t="str">
        <f t="shared" si="10"/>
        <v/>
      </c>
      <c r="P58" s="52" t="str">
        <f t="shared" si="11"/>
        <v/>
      </c>
      <c r="Q58" t="str">
        <f t="shared" si="12"/>
        <v/>
      </c>
      <c r="R58" t="str">
        <f t="shared" si="13"/>
        <v/>
      </c>
      <c r="S58" t="str">
        <f t="shared" si="14"/>
        <v/>
      </c>
      <c r="T58" t="str">
        <f t="shared" si="15"/>
        <v/>
      </c>
      <c r="U58" t="str">
        <f t="shared" si="16"/>
        <v/>
      </c>
      <c r="V58" t="str">
        <f t="shared" si="17"/>
        <v/>
      </c>
      <c r="W58" s="46" t="e">
        <f>MATCH(H58,options!$D$1:$D$20,0)</f>
        <v>#N/A</v>
      </c>
    </row>
    <row r="59" spans="6:23" x14ac:dyDescent="0.15">
      <c r="F59" s="58"/>
      <c r="G59" s="59"/>
      <c r="H59" s="59"/>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9"/>
      <c r="K59" s="59"/>
      <c r="L59" s="51"/>
      <c r="M59" s="51"/>
      <c r="N59" s="51" t="str">
        <f t="shared" si="9"/>
        <v/>
      </c>
      <c r="O59" s="51" t="str">
        <f t="shared" si="10"/>
        <v/>
      </c>
      <c r="P59" s="52" t="str">
        <f t="shared" si="11"/>
        <v/>
      </c>
      <c r="Q59" t="str">
        <f t="shared" si="12"/>
        <v/>
      </c>
      <c r="R59" t="str">
        <f t="shared" si="13"/>
        <v/>
      </c>
      <c r="S59" t="str">
        <f t="shared" si="14"/>
        <v/>
      </c>
      <c r="T59" t="str">
        <f t="shared" si="15"/>
        <v/>
      </c>
      <c r="U59" t="str">
        <f t="shared" si="16"/>
        <v/>
      </c>
      <c r="V59" t="str">
        <f t="shared" si="17"/>
        <v/>
      </c>
      <c r="W59" s="46" t="e">
        <f>MATCH(H59,options!$D$1:$D$20,0)</f>
        <v>#N/A</v>
      </c>
    </row>
    <row r="60" spans="6:23" x14ac:dyDescent="0.15">
      <c r="F60" s="58"/>
      <c r="G60" s="59"/>
      <c r="H60" s="59"/>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9"/>
      <c r="K60" s="59"/>
      <c r="L60" s="51"/>
      <c r="M60" s="51"/>
      <c r="N60" s="51" t="str">
        <f t="shared" si="9"/>
        <v/>
      </c>
      <c r="O60" s="51" t="str">
        <f t="shared" si="10"/>
        <v/>
      </c>
      <c r="P60" s="52" t="str">
        <f t="shared" si="11"/>
        <v/>
      </c>
      <c r="Q60" t="str">
        <f t="shared" si="12"/>
        <v/>
      </c>
      <c r="R60" t="str">
        <f t="shared" si="13"/>
        <v/>
      </c>
      <c r="S60" t="str">
        <f t="shared" si="14"/>
        <v/>
      </c>
      <c r="T60" t="str">
        <f t="shared" si="15"/>
        <v/>
      </c>
      <c r="U60" t="str">
        <f t="shared" si="16"/>
        <v/>
      </c>
      <c r="V60" t="str">
        <f t="shared" si="17"/>
        <v/>
      </c>
      <c r="W60" s="46" t="e">
        <f>MATCH(H60,options!$D$1:$D$20,0)</f>
        <v>#N/A</v>
      </c>
    </row>
    <row r="61" spans="6:23" x14ac:dyDescent="0.15">
      <c r="F61" s="58"/>
      <c r="G61" s="59"/>
      <c r="H61" s="59"/>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9"/>
      <c r="K61" s="59"/>
      <c r="L61" s="51"/>
      <c r="M61" s="51"/>
      <c r="N61" s="51" t="str">
        <f t="shared" si="9"/>
        <v/>
      </c>
      <c r="O61" s="51" t="str">
        <f t="shared" si="10"/>
        <v/>
      </c>
      <c r="P61" s="52" t="str">
        <f t="shared" si="11"/>
        <v/>
      </c>
      <c r="Q61" t="str">
        <f t="shared" si="12"/>
        <v/>
      </c>
      <c r="R61" t="str">
        <f t="shared" si="13"/>
        <v/>
      </c>
      <c r="S61" t="str">
        <f t="shared" si="14"/>
        <v/>
      </c>
      <c r="T61" t="str">
        <f t="shared" si="15"/>
        <v/>
      </c>
      <c r="U61" t="str">
        <f t="shared" si="16"/>
        <v/>
      </c>
      <c r="V61" t="str">
        <f t="shared" si="17"/>
        <v/>
      </c>
      <c r="W61" s="46" t="e">
        <f>MATCH(H61,options!$D$1:$D$20,0)</f>
        <v>#N/A</v>
      </c>
    </row>
    <row r="62" spans="6:23" x14ac:dyDescent="0.15">
      <c r="F62" s="58"/>
      <c r="G62" s="59"/>
      <c r="H62" s="59"/>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9"/>
      <c r="K62" s="59"/>
      <c r="L62" s="51"/>
      <c r="M62" s="51"/>
      <c r="N62" s="51" t="str">
        <f t="shared" si="9"/>
        <v/>
      </c>
      <c r="O62" s="51" t="str">
        <f t="shared" si="10"/>
        <v/>
      </c>
      <c r="P62" s="52" t="str">
        <f t="shared" si="11"/>
        <v/>
      </c>
      <c r="Q62" t="str">
        <f t="shared" si="12"/>
        <v/>
      </c>
      <c r="R62" t="str">
        <f t="shared" si="13"/>
        <v/>
      </c>
      <c r="S62" t="str">
        <f t="shared" si="14"/>
        <v/>
      </c>
      <c r="T62" t="str">
        <f t="shared" si="15"/>
        <v/>
      </c>
      <c r="U62" t="str">
        <f t="shared" si="16"/>
        <v/>
      </c>
      <c r="V62" t="str">
        <f t="shared" si="17"/>
        <v/>
      </c>
      <c r="W62" s="46" t="e">
        <f>MATCH(H62,options!$D$1:$D$20,0)</f>
        <v>#N/A</v>
      </c>
    </row>
    <row r="63" spans="6:23" x14ac:dyDescent="0.15">
      <c r="F63" s="58"/>
      <c r="G63" s="59"/>
      <c r="H63" s="59"/>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9"/>
      <c r="K63" s="59"/>
      <c r="L63" s="51"/>
      <c r="M63" s="51"/>
      <c r="N63" s="51" t="str">
        <f t="shared" si="9"/>
        <v/>
      </c>
      <c r="O63" s="51" t="str">
        <f t="shared" si="10"/>
        <v/>
      </c>
      <c r="P63" s="52" t="str">
        <f t="shared" si="11"/>
        <v/>
      </c>
      <c r="Q63" t="str">
        <f t="shared" si="12"/>
        <v/>
      </c>
      <c r="R63" t="str">
        <f t="shared" si="13"/>
        <v/>
      </c>
      <c r="S63" t="str">
        <f t="shared" si="14"/>
        <v/>
      </c>
      <c r="T63" t="str">
        <f t="shared" si="15"/>
        <v/>
      </c>
      <c r="U63" t="str">
        <f t="shared" si="16"/>
        <v/>
      </c>
      <c r="V63" t="str">
        <f t="shared" si="17"/>
        <v/>
      </c>
      <c r="W63" s="46" t="e">
        <f>MATCH(H63,options!$D$1:$D$20,0)</f>
        <v>#N/A</v>
      </c>
    </row>
    <row r="64" spans="6:23" x14ac:dyDescent="0.15">
      <c r="F64" s="58"/>
      <c r="G64" s="59"/>
      <c r="H64" s="59"/>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9"/>
      <c r="K64" s="59"/>
      <c r="L64" s="51"/>
      <c r="M64" s="51"/>
      <c r="N64" s="51" t="str">
        <f t="shared" si="9"/>
        <v/>
      </c>
      <c r="O64" s="51" t="str">
        <f t="shared" si="10"/>
        <v/>
      </c>
      <c r="P64" s="52" t="str">
        <f t="shared" si="11"/>
        <v/>
      </c>
      <c r="Q64" t="str">
        <f t="shared" si="12"/>
        <v/>
      </c>
      <c r="R64" t="str">
        <f t="shared" si="13"/>
        <v/>
      </c>
      <c r="S64" t="str">
        <f t="shared" si="14"/>
        <v/>
      </c>
      <c r="T64" t="str">
        <f t="shared" si="15"/>
        <v/>
      </c>
      <c r="U64" t="str">
        <f t="shared" si="16"/>
        <v/>
      </c>
      <c r="V64" t="str">
        <f t="shared" si="17"/>
        <v/>
      </c>
      <c r="W64" s="46" t="e">
        <f>MATCH(H64,options!$D$1:$D$20,0)</f>
        <v>#N/A</v>
      </c>
    </row>
    <row r="65" spans="6:23" x14ac:dyDescent="0.15">
      <c r="F65" s="58"/>
      <c r="G65" s="59"/>
      <c r="H65" s="59"/>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9"/>
      <c r="K65" s="59"/>
      <c r="L65" s="51"/>
      <c r="M65" s="51"/>
      <c r="N65" s="51" t="str">
        <f t="shared" si="9"/>
        <v/>
      </c>
      <c r="O65" s="51" t="str">
        <f t="shared" si="10"/>
        <v/>
      </c>
      <c r="P65" s="52" t="str">
        <f t="shared" si="11"/>
        <v/>
      </c>
      <c r="Q65" t="str">
        <f t="shared" si="12"/>
        <v/>
      </c>
      <c r="R65" t="str">
        <f t="shared" si="13"/>
        <v/>
      </c>
      <c r="S65" t="str">
        <f t="shared" si="14"/>
        <v/>
      </c>
      <c r="T65" t="str">
        <f t="shared" si="15"/>
        <v/>
      </c>
      <c r="U65" t="str">
        <f t="shared" si="16"/>
        <v/>
      </c>
      <c r="V65" t="str">
        <f t="shared" si="17"/>
        <v/>
      </c>
      <c r="W65" s="46" t="e">
        <f>MATCH(H65,options!$D$1:$D$20,0)</f>
        <v>#N/A</v>
      </c>
    </row>
    <row r="66" spans="6:23" x14ac:dyDescent="0.15">
      <c r="F66" s="58"/>
      <c r="G66" s="59"/>
      <c r="H66" s="59"/>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9"/>
      <c r="K66" s="59"/>
      <c r="L66" s="51"/>
      <c r="M66" s="51"/>
      <c r="N66" s="51" t="str">
        <f t="shared" si="9"/>
        <v/>
      </c>
      <c r="O66" s="51" t="str">
        <f t="shared" si="10"/>
        <v/>
      </c>
      <c r="P66" s="52" t="str">
        <f t="shared" si="11"/>
        <v/>
      </c>
      <c r="Q66" t="str">
        <f t="shared" si="12"/>
        <v/>
      </c>
      <c r="R66" t="str">
        <f t="shared" si="13"/>
        <v/>
      </c>
      <c r="S66" t="str">
        <f t="shared" si="14"/>
        <v/>
      </c>
      <c r="T66" t="str">
        <f t="shared" si="15"/>
        <v/>
      </c>
      <c r="U66" t="str">
        <f t="shared" si="16"/>
        <v/>
      </c>
      <c r="V66" t="str">
        <f t="shared" si="17"/>
        <v/>
      </c>
      <c r="W66" s="46" t="e">
        <f>MATCH(H66,options!$D$1:$D$20,0)</f>
        <v>#N/A</v>
      </c>
    </row>
    <row r="67" spans="6:23" x14ac:dyDescent="0.15">
      <c r="F67" s="58"/>
      <c r="G67" s="59"/>
      <c r="H67" s="59"/>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9"/>
      <c r="K67" s="59"/>
      <c r="L67" s="51"/>
      <c r="M67" s="51"/>
      <c r="N67" s="51" t="str">
        <f t="shared" si="9"/>
        <v/>
      </c>
      <c r="O67" s="51" t="str">
        <f t="shared" si="10"/>
        <v/>
      </c>
      <c r="P67" s="52" t="str">
        <f t="shared" si="11"/>
        <v/>
      </c>
      <c r="Q67" t="str">
        <f t="shared" si="12"/>
        <v/>
      </c>
      <c r="R67" t="str">
        <f t="shared" si="13"/>
        <v/>
      </c>
      <c r="S67" t="str">
        <f t="shared" si="14"/>
        <v/>
      </c>
      <c r="T67" t="str">
        <f t="shared" si="15"/>
        <v/>
      </c>
      <c r="U67" t="str">
        <f t="shared" si="16"/>
        <v/>
      </c>
      <c r="V67" t="str">
        <f t="shared" si="17"/>
        <v/>
      </c>
      <c r="W67" s="46" t="e">
        <f>MATCH(H67,options!$D$1:$D$20,0)</f>
        <v>#N/A</v>
      </c>
    </row>
    <row r="68" spans="6:23" x14ac:dyDescent="0.15">
      <c r="F68" s="58"/>
      <c r="G68" s="59"/>
      <c r="H68" s="59"/>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9"/>
      <c r="K68" s="59"/>
      <c r="L68" s="51"/>
      <c r="M68" s="51"/>
      <c r="N68" s="51" t="str">
        <f t="shared" ref="N68:N99" si="18">IF(ISBLANK(L68),"",IF(M68, "https://raw.githubusercontent.com/PatrickVibild/TellusAmazonPictures/master/pictures/"&amp;L68&amp;"/1.jpg","https://download.lenovo.com/Images/Parts/"&amp;L68&amp;"/"&amp;L68&amp;"_A.jpg"))</f>
        <v/>
      </c>
      <c r="O68" s="51" t="str">
        <f t="shared" ref="O68:O103" si="19">IF(ISBLANK(L68),"",IF(M68, "https://raw.githubusercontent.com/PatrickVibild/TellusAmazonPictures/master/pictures/"&amp;L68&amp;"/2.jpg","https://download.lenovo.com/Images/Parts/"&amp;L68&amp;"/"&amp;L68&amp;"_B.jpg"))</f>
        <v/>
      </c>
      <c r="P68" s="52"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6" t="e">
        <f>MATCH(H68,options!$D$1:$D$20,0)</f>
        <v>#N/A</v>
      </c>
    </row>
    <row r="69" spans="6:23" x14ac:dyDescent="0.15">
      <c r="F69" s="58"/>
      <c r="G69" s="59"/>
      <c r="H69" s="59"/>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9"/>
      <c r="K69" s="59"/>
      <c r="L69" s="51"/>
      <c r="M69" s="51"/>
      <c r="N69" s="51" t="str">
        <f t="shared" si="18"/>
        <v/>
      </c>
      <c r="O69" s="51" t="str">
        <f t="shared" si="19"/>
        <v/>
      </c>
      <c r="P69" s="52" t="str">
        <f t="shared" si="20"/>
        <v/>
      </c>
      <c r="Q69" t="str">
        <f t="shared" si="21"/>
        <v/>
      </c>
      <c r="R69" t="str">
        <f t="shared" si="22"/>
        <v/>
      </c>
      <c r="S69" t="str">
        <f t="shared" si="23"/>
        <v/>
      </c>
      <c r="T69" t="str">
        <f t="shared" si="24"/>
        <v/>
      </c>
      <c r="U69" t="str">
        <f t="shared" si="25"/>
        <v/>
      </c>
      <c r="V69" t="str">
        <f t="shared" si="26"/>
        <v/>
      </c>
      <c r="W69" s="46" t="e">
        <f>MATCH(H69,options!$D$1:$D$20,0)</f>
        <v>#N/A</v>
      </c>
    </row>
    <row r="70" spans="6:23" x14ac:dyDescent="0.15">
      <c r="F70" s="58"/>
      <c r="G70" s="59"/>
      <c r="H70" s="59"/>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9"/>
      <c r="K70" s="59"/>
      <c r="L70" s="51"/>
      <c r="M70" s="51"/>
      <c r="N70" s="51" t="str">
        <f t="shared" si="18"/>
        <v/>
      </c>
      <c r="O70" s="51" t="str">
        <f t="shared" si="19"/>
        <v/>
      </c>
      <c r="P70" s="52" t="str">
        <f t="shared" si="20"/>
        <v/>
      </c>
      <c r="Q70" t="str">
        <f t="shared" si="21"/>
        <v/>
      </c>
      <c r="R70" t="str">
        <f t="shared" si="22"/>
        <v/>
      </c>
      <c r="S70" t="str">
        <f t="shared" si="23"/>
        <v/>
      </c>
      <c r="T70" t="str">
        <f t="shared" si="24"/>
        <v/>
      </c>
      <c r="U70" t="str">
        <f t="shared" si="25"/>
        <v/>
      </c>
      <c r="V70" t="str">
        <f t="shared" si="26"/>
        <v/>
      </c>
      <c r="W70" s="46" t="e">
        <f>MATCH(H70,options!$D$1:$D$20,0)</f>
        <v>#N/A</v>
      </c>
    </row>
    <row r="71" spans="6:23" x14ac:dyDescent="0.15">
      <c r="F71" s="58"/>
      <c r="G71" s="59"/>
      <c r="H71" s="59"/>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9"/>
      <c r="K71" s="59"/>
      <c r="L71" s="51"/>
      <c r="M71" s="51"/>
      <c r="N71" s="51" t="str">
        <f t="shared" si="18"/>
        <v/>
      </c>
      <c r="O71" s="51" t="str">
        <f t="shared" si="19"/>
        <v/>
      </c>
      <c r="P71" s="52" t="str">
        <f t="shared" si="20"/>
        <v/>
      </c>
      <c r="Q71" t="str">
        <f t="shared" si="21"/>
        <v/>
      </c>
      <c r="R71" t="str">
        <f t="shared" si="22"/>
        <v/>
      </c>
      <c r="S71" t="str">
        <f t="shared" si="23"/>
        <v/>
      </c>
      <c r="T71" t="str">
        <f t="shared" si="24"/>
        <v/>
      </c>
      <c r="U71" t="str">
        <f t="shared" si="25"/>
        <v/>
      </c>
      <c r="V71" t="str">
        <f t="shared" si="26"/>
        <v/>
      </c>
      <c r="W71" s="46" t="e">
        <f>MATCH(H71,options!$D$1:$D$20,0)</f>
        <v>#N/A</v>
      </c>
    </row>
    <row r="72" spans="6:23" x14ac:dyDescent="0.15">
      <c r="F72" s="58"/>
      <c r="G72" s="59"/>
      <c r="H72" s="59"/>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9"/>
      <c r="K72" s="59"/>
      <c r="L72" s="51"/>
      <c r="M72" s="51"/>
      <c r="N72" s="51" t="str">
        <f t="shared" si="18"/>
        <v/>
      </c>
      <c r="O72" s="51" t="str">
        <f t="shared" si="19"/>
        <v/>
      </c>
      <c r="P72" s="52" t="str">
        <f t="shared" si="20"/>
        <v/>
      </c>
      <c r="Q72" t="str">
        <f t="shared" si="21"/>
        <v/>
      </c>
      <c r="R72" t="str">
        <f t="shared" si="22"/>
        <v/>
      </c>
      <c r="S72" t="str">
        <f t="shared" si="23"/>
        <v/>
      </c>
      <c r="T72" t="str">
        <f t="shared" si="24"/>
        <v/>
      </c>
      <c r="U72" t="str">
        <f t="shared" si="25"/>
        <v/>
      </c>
      <c r="V72" t="str">
        <f t="shared" si="26"/>
        <v/>
      </c>
      <c r="W72" s="46" t="e">
        <f>MATCH(H72,options!$D$1:$D$20,0)</f>
        <v>#N/A</v>
      </c>
    </row>
    <row r="73" spans="6:23" x14ac:dyDescent="0.15">
      <c r="F73" s="58"/>
      <c r="G73" s="59"/>
      <c r="H73" s="59"/>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9"/>
      <c r="K73" s="59"/>
      <c r="L73" s="51"/>
      <c r="M73" s="51"/>
      <c r="N73" s="51" t="str">
        <f t="shared" si="18"/>
        <v/>
      </c>
      <c r="O73" s="51" t="str">
        <f t="shared" si="19"/>
        <v/>
      </c>
      <c r="P73" s="52" t="str">
        <f t="shared" si="20"/>
        <v/>
      </c>
      <c r="Q73" t="str">
        <f t="shared" si="21"/>
        <v/>
      </c>
      <c r="R73" t="str">
        <f t="shared" si="22"/>
        <v/>
      </c>
      <c r="S73" t="str">
        <f t="shared" si="23"/>
        <v/>
      </c>
      <c r="T73" t="str">
        <f t="shared" si="24"/>
        <v/>
      </c>
      <c r="U73" t="str">
        <f t="shared" si="25"/>
        <v/>
      </c>
      <c r="V73" t="str">
        <f t="shared" si="26"/>
        <v/>
      </c>
      <c r="W73" s="46" t="e">
        <f>MATCH(H73,options!$D$1:$D$20,0)</f>
        <v>#N/A</v>
      </c>
    </row>
    <row r="74" spans="6:23" x14ac:dyDescent="0.15">
      <c r="F74" s="58"/>
      <c r="G74" s="59"/>
      <c r="H74" s="59"/>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9"/>
      <c r="K74" s="59"/>
      <c r="L74" s="51"/>
      <c r="M74" s="51"/>
      <c r="N74" s="51" t="str">
        <f t="shared" si="18"/>
        <v/>
      </c>
      <c r="O74" s="51" t="str">
        <f t="shared" si="19"/>
        <v/>
      </c>
      <c r="P74" s="52" t="str">
        <f t="shared" si="20"/>
        <v/>
      </c>
      <c r="Q74" t="str">
        <f t="shared" si="21"/>
        <v/>
      </c>
      <c r="R74" t="str">
        <f t="shared" si="22"/>
        <v/>
      </c>
      <c r="S74" t="str">
        <f t="shared" si="23"/>
        <v/>
      </c>
      <c r="T74" t="str">
        <f t="shared" si="24"/>
        <v/>
      </c>
      <c r="U74" t="str">
        <f t="shared" si="25"/>
        <v/>
      </c>
      <c r="V74" t="str">
        <f t="shared" si="26"/>
        <v/>
      </c>
      <c r="W74" s="46" t="e">
        <f>MATCH(H74,options!$D$1:$D$20,0)</f>
        <v>#N/A</v>
      </c>
    </row>
    <row r="75" spans="6:23" x14ac:dyDescent="0.15">
      <c r="F75" s="58"/>
      <c r="G75" s="59"/>
      <c r="H75" s="59"/>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9"/>
      <c r="K75" s="59"/>
      <c r="L75" s="51"/>
      <c r="M75" s="51"/>
      <c r="N75" s="51" t="str">
        <f t="shared" si="18"/>
        <v/>
      </c>
      <c r="O75" s="51" t="str">
        <f t="shared" si="19"/>
        <v/>
      </c>
      <c r="P75" s="52" t="str">
        <f t="shared" si="20"/>
        <v/>
      </c>
      <c r="Q75" t="str">
        <f t="shared" si="21"/>
        <v/>
      </c>
      <c r="R75" t="str">
        <f t="shared" si="22"/>
        <v/>
      </c>
      <c r="S75" t="str">
        <f t="shared" si="23"/>
        <v/>
      </c>
      <c r="T75" t="str">
        <f t="shared" si="24"/>
        <v/>
      </c>
      <c r="U75" t="str">
        <f t="shared" si="25"/>
        <v/>
      </c>
      <c r="V75" t="str">
        <f t="shared" si="26"/>
        <v/>
      </c>
      <c r="W75" s="46" t="e">
        <f>MATCH(H75,options!$D$1:$D$20,0)</f>
        <v>#N/A</v>
      </c>
    </row>
    <row r="76" spans="6:23" x14ac:dyDescent="0.15">
      <c r="F76" s="58"/>
      <c r="G76" s="59"/>
      <c r="H76" s="59"/>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9"/>
      <c r="K76" s="59"/>
      <c r="L76" s="51"/>
      <c r="M76" s="51"/>
      <c r="N76" s="51" t="str">
        <f t="shared" si="18"/>
        <v/>
      </c>
      <c r="O76" s="51" t="str">
        <f t="shared" si="19"/>
        <v/>
      </c>
      <c r="P76" s="52" t="str">
        <f t="shared" si="20"/>
        <v/>
      </c>
      <c r="Q76" t="str">
        <f t="shared" si="21"/>
        <v/>
      </c>
      <c r="R76" t="str">
        <f t="shared" si="22"/>
        <v/>
      </c>
      <c r="S76" t="str">
        <f t="shared" si="23"/>
        <v/>
      </c>
      <c r="T76" t="str">
        <f t="shared" si="24"/>
        <v/>
      </c>
      <c r="U76" t="str">
        <f t="shared" si="25"/>
        <v/>
      </c>
      <c r="V76" t="str">
        <f t="shared" si="26"/>
        <v/>
      </c>
      <c r="W76" s="46" t="e">
        <f>MATCH(H76,options!$D$1:$D$20,0)</f>
        <v>#N/A</v>
      </c>
    </row>
    <row r="77" spans="6:23" x14ac:dyDescent="0.15">
      <c r="F77" s="58"/>
      <c r="G77" s="59"/>
      <c r="H77" s="59"/>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9"/>
      <c r="K77" s="59"/>
      <c r="L77" s="51"/>
      <c r="M77" s="51"/>
      <c r="N77" s="51" t="str">
        <f t="shared" si="18"/>
        <v/>
      </c>
      <c r="O77" s="51" t="str">
        <f t="shared" si="19"/>
        <v/>
      </c>
      <c r="P77" s="52" t="str">
        <f t="shared" si="20"/>
        <v/>
      </c>
      <c r="Q77" t="str">
        <f t="shared" si="21"/>
        <v/>
      </c>
      <c r="R77" t="str">
        <f t="shared" si="22"/>
        <v/>
      </c>
      <c r="S77" t="str">
        <f t="shared" si="23"/>
        <v/>
      </c>
      <c r="T77" t="str">
        <f t="shared" si="24"/>
        <v/>
      </c>
      <c r="U77" t="str">
        <f t="shared" si="25"/>
        <v/>
      </c>
      <c r="V77" t="str">
        <f t="shared" si="26"/>
        <v/>
      </c>
      <c r="W77" s="46" t="e">
        <f>MATCH(H77,options!$D$1:$D$20,0)</f>
        <v>#N/A</v>
      </c>
    </row>
    <row r="78" spans="6:23" x14ac:dyDescent="0.15">
      <c r="F78" s="58"/>
      <c r="G78" s="59"/>
      <c r="H78" s="59"/>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9"/>
      <c r="K78" s="59"/>
      <c r="L78" s="51"/>
      <c r="M78" s="51"/>
      <c r="N78" s="51" t="str">
        <f t="shared" si="18"/>
        <v/>
      </c>
      <c r="O78" s="51" t="str">
        <f t="shared" si="19"/>
        <v/>
      </c>
      <c r="P78" s="52" t="str">
        <f t="shared" si="20"/>
        <v/>
      </c>
      <c r="Q78" t="str">
        <f t="shared" si="21"/>
        <v/>
      </c>
      <c r="R78" t="str">
        <f t="shared" si="22"/>
        <v/>
      </c>
      <c r="S78" t="str">
        <f t="shared" si="23"/>
        <v/>
      </c>
      <c r="T78" t="str">
        <f t="shared" si="24"/>
        <v/>
      </c>
      <c r="U78" t="str">
        <f t="shared" si="25"/>
        <v/>
      </c>
      <c r="V78" t="str">
        <f t="shared" si="26"/>
        <v/>
      </c>
      <c r="W78" s="46" t="e">
        <f>MATCH(H78,options!$D$1:$D$20,0)</f>
        <v>#N/A</v>
      </c>
    </row>
    <row r="79" spans="6:23" x14ac:dyDescent="0.15">
      <c r="F79" s="58"/>
      <c r="G79" s="59"/>
      <c r="H79" s="59"/>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9"/>
      <c r="K79" s="59"/>
      <c r="L79" s="51"/>
      <c r="M79" s="51"/>
      <c r="N79" s="51" t="str">
        <f t="shared" si="18"/>
        <v/>
      </c>
      <c r="O79" s="51" t="str">
        <f t="shared" si="19"/>
        <v/>
      </c>
      <c r="P79" s="52" t="str">
        <f t="shared" si="20"/>
        <v/>
      </c>
      <c r="Q79" t="str">
        <f t="shared" si="21"/>
        <v/>
      </c>
      <c r="R79" t="str">
        <f t="shared" si="22"/>
        <v/>
      </c>
      <c r="S79" t="str">
        <f t="shared" si="23"/>
        <v/>
      </c>
      <c r="T79" t="str">
        <f t="shared" si="24"/>
        <v/>
      </c>
      <c r="U79" t="str">
        <f t="shared" si="25"/>
        <v/>
      </c>
      <c r="V79" t="str">
        <f t="shared" si="26"/>
        <v/>
      </c>
      <c r="W79" s="46" t="e">
        <f>MATCH(H79,options!$D$1:$D$20,0)</f>
        <v>#N/A</v>
      </c>
    </row>
    <row r="80" spans="6:23" x14ac:dyDescent="0.15">
      <c r="F80" s="58"/>
      <c r="G80" s="59"/>
      <c r="H80" s="59"/>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9"/>
      <c r="K80" s="59"/>
      <c r="L80" s="51"/>
      <c r="M80" s="51"/>
      <c r="N80" s="51" t="str">
        <f t="shared" si="18"/>
        <v/>
      </c>
      <c r="O80" s="51" t="str">
        <f t="shared" si="19"/>
        <v/>
      </c>
      <c r="P80" s="52" t="str">
        <f t="shared" si="20"/>
        <v/>
      </c>
      <c r="Q80" t="str">
        <f t="shared" si="21"/>
        <v/>
      </c>
      <c r="R80" t="str">
        <f t="shared" si="22"/>
        <v/>
      </c>
      <c r="S80" t="str">
        <f t="shared" si="23"/>
        <v/>
      </c>
      <c r="T80" t="str">
        <f t="shared" si="24"/>
        <v/>
      </c>
      <c r="U80" t="str">
        <f t="shared" si="25"/>
        <v/>
      </c>
      <c r="V80" t="str">
        <f t="shared" si="26"/>
        <v/>
      </c>
      <c r="W80" s="46" t="e">
        <f>MATCH(H80,options!$D$1:$D$20,0)</f>
        <v>#N/A</v>
      </c>
    </row>
    <row r="81" spans="6:23" x14ac:dyDescent="0.15">
      <c r="F81" s="58"/>
      <c r="G81" s="59"/>
      <c r="H81" s="59"/>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9"/>
      <c r="K81" s="59"/>
      <c r="L81" s="51"/>
      <c r="M81" s="51"/>
      <c r="N81" s="51" t="str">
        <f t="shared" si="18"/>
        <v/>
      </c>
      <c r="O81" s="51" t="str">
        <f t="shared" si="19"/>
        <v/>
      </c>
      <c r="P81" s="52" t="str">
        <f t="shared" si="20"/>
        <v/>
      </c>
      <c r="Q81" t="str">
        <f t="shared" si="21"/>
        <v/>
      </c>
      <c r="R81" t="str">
        <f t="shared" si="22"/>
        <v/>
      </c>
      <c r="S81" t="str">
        <f t="shared" si="23"/>
        <v/>
      </c>
      <c r="T81" t="str">
        <f t="shared" si="24"/>
        <v/>
      </c>
      <c r="U81" t="str">
        <f t="shared" si="25"/>
        <v/>
      </c>
      <c r="V81" t="str">
        <f t="shared" si="26"/>
        <v/>
      </c>
      <c r="W81" s="46" t="e">
        <f>MATCH(H81,options!$D$1:$D$20,0)</f>
        <v>#N/A</v>
      </c>
    </row>
    <row r="82" spans="6:23" x14ac:dyDescent="0.15">
      <c r="F82" s="58"/>
      <c r="G82" s="59"/>
      <c r="H82" s="59"/>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9"/>
      <c r="K82" s="59"/>
      <c r="L82" s="51"/>
      <c r="M82" s="51"/>
      <c r="N82" s="51" t="str">
        <f t="shared" si="18"/>
        <v/>
      </c>
      <c r="O82" s="51" t="str">
        <f t="shared" si="19"/>
        <v/>
      </c>
      <c r="P82" s="52" t="str">
        <f t="shared" si="20"/>
        <v/>
      </c>
      <c r="Q82" t="str">
        <f t="shared" si="21"/>
        <v/>
      </c>
      <c r="R82" t="str">
        <f t="shared" si="22"/>
        <v/>
      </c>
      <c r="S82" t="str">
        <f t="shared" si="23"/>
        <v/>
      </c>
      <c r="T82" t="str">
        <f t="shared" si="24"/>
        <v/>
      </c>
      <c r="U82" t="str">
        <f t="shared" si="25"/>
        <v/>
      </c>
      <c r="V82" t="str">
        <f t="shared" si="26"/>
        <v/>
      </c>
      <c r="W82" s="46" t="e">
        <f>MATCH(H82,options!$D$1:$D$20,0)</f>
        <v>#N/A</v>
      </c>
    </row>
    <row r="83" spans="6:23" x14ac:dyDescent="0.15">
      <c r="F83" s="58"/>
      <c r="G83" s="59"/>
      <c r="H83" s="59"/>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9"/>
      <c r="K83" s="59"/>
      <c r="L83" s="51"/>
      <c r="M83" s="51"/>
      <c r="N83" s="51" t="str">
        <f t="shared" si="18"/>
        <v/>
      </c>
      <c r="O83" s="51" t="str">
        <f t="shared" si="19"/>
        <v/>
      </c>
      <c r="P83" s="52" t="str">
        <f t="shared" si="20"/>
        <v/>
      </c>
      <c r="Q83" t="str">
        <f t="shared" si="21"/>
        <v/>
      </c>
      <c r="R83" t="str">
        <f t="shared" si="22"/>
        <v/>
      </c>
      <c r="S83" t="str">
        <f t="shared" si="23"/>
        <v/>
      </c>
      <c r="T83" t="str">
        <f t="shared" si="24"/>
        <v/>
      </c>
      <c r="U83" t="str">
        <f t="shared" si="25"/>
        <v/>
      </c>
      <c r="V83" t="str">
        <f t="shared" si="26"/>
        <v/>
      </c>
      <c r="W83" s="46" t="e">
        <f>MATCH(H83,options!$D$1:$D$20,0)</f>
        <v>#N/A</v>
      </c>
    </row>
    <row r="84" spans="6:23" x14ac:dyDescent="0.15">
      <c r="F84" s="58"/>
      <c r="G84" s="59"/>
      <c r="H84" s="59"/>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9"/>
      <c r="K84" s="59"/>
      <c r="L84" s="51"/>
      <c r="M84" s="51"/>
      <c r="N84" s="51" t="str">
        <f t="shared" si="18"/>
        <v/>
      </c>
      <c r="O84" s="51" t="str">
        <f t="shared" si="19"/>
        <v/>
      </c>
      <c r="P84" s="52" t="str">
        <f t="shared" si="20"/>
        <v/>
      </c>
      <c r="Q84" t="str">
        <f t="shared" si="21"/>
        <v/>
      </c>
      <c r="R84" t="str">
        <f t="shared" si="22"/>
        <v/>
      </c>
      <c r="S84" t="str">
        <f t="shared" si="23"/>
        <v/>
      </c>
      <c r="T84" t="str">
        <f t="shared" si="24"/>
        <v/>
      </c>
      <c r="U84" t="str">
        <f t="shared" si="25"/>
        <v/>
      </c>
      <c r="V84" t="str">
        <f t="shared" si="26"/>
        <v/>
      </c>
      <c r="W84" s="46" t="e">
        <f>MATCH(H84,options!$D$1:$D$20,0)</f>
        <v>#N/A</v>
      </c>
    </row>
    <row r="85" spans="6:23" x14ac:dyDescent="0.15">
      <c r="F85" s="58"/>
      <c r="G85" s="59"/>
      <c r="H85" s="59"/>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9"/>
      <c r="K85" s="59"/>
      <c r="L85" s="51"/>
      <c r="M85" s="51"/>
      <c r="N85" s="51" t="str">
        <f t="shared" si="18"/>
        <v/>
      </c>
      <c r="O85" s="51" t="str">
        <f t="shared" si="19"/>
        <v/>
      </c>
      <c r="P85" s="52" t="str">
        <f t="shared" si="20"/>
        <v/>
      </c>
      <c r="Q85" t="str">
        <f t="shared" si="21"/>
        <v/>
      </c>
      <c r="R85" t="str">
        <f t="shared" si="22"/>
        <v/>
      </c>
      <c r="S85" t="str">
        <f t="shared" si="23"/>
        <v/>
      </c>
      <c r="T85" t="str">
        <f t="shared" si="24"/>
        <v/>
      </c>
      <c r="U85" t="str">
        <f t="shared" si="25"/>
        <v/>
      </c>
      <c r="V85" t="str">
        <f t="shared" si="26"/>
        <v/>
      </c>
      <c r="W85" s="46" t="e">
        <f>MATCH(H85,options!$D$1:$D$20,0)</f>
        <v>#N/A</v>
      </c>
    </row>
    <row r="86" spans="6:23" x14ac:dyDescent="0.15">
      <c r="F86" s="58"/>
      <c r="G86" s="59"/>
      <c r="H86" s="59"/>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9"/>
      <c r="K86" s="59"/>
      <c r="L86" s="51"/>
      <c r="M86" s="51"/>
      <c r="N86" s="51" t="str">
        <f t="shared" si="18"/>
        <v/>
      </c>
      <c r="O86" s="51" t="str">
        <f t="shared" si="19"/>
        <v/>
      </c>
      <c r="P86" s="52" t="str">
        <f t="shared" si="20"/>
        <v/>
      </c>
      <c r="Q86" t="str">
        <f t="shared" si="21"/>
        <v/>
      </c>
      <c r="R86" t="str">
        <f t="shared" si="22"/>
        <v/>
      </c>
      <c r="S86" t="str">
        <f t="shared" si="23"/>
        <v/>
      </c>
      <c r="T86" t="str">
        <f t="shared" si="24"/>
        <v/>
      </c>
      <c r="U86" t="str">
        <f t="shared" si="25"/>
        <v/>
      </c>
      <c r="V86" t="str">
        <f t="shared" si="26"/>
        <v/>
      </c>
      <c r="W86" s="46" t="e">
        <f>MATCH(H86,options!$D$1:$D$20,0)</f>
        <v>#N/A</v>
      </c>
    </row>
    <row r="87" spans="6:23" x14ac:dyDescent="0.15">
      <c r="F87" s="58"/>
      <c r="G87" s="59"/>
      <c r="H87" s="59"/>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9"/>
      <c r="K87" s="59"/>
      <c r="L87" s="51"/>
      <c r="M87" s="51"/>
      <c r="N87" s="51" t="str">
        <f t="shared" si="18"/>
        <v/>
      </c>
      <c r="O87" s="51" t="str">
        <f t="shared" si="19"/>
        <v/>
      </c>
      <c r="P87" s="52" t="str">
        <f t="shared" si="20"/>
        <v/>
      </c>
      <c r="Q87" t="str">
        <f t="shared" si="21"/>
        <v/>
      </c>
      <c r="R87" t="str">
        <f t="shared" si="22"/>
        <v/>
      </c>
      <c r="S87" t="str">
        <f t="shared" si="23"/>
        <v/>
      </c>
      <c r="T87" t="str">
        <f t="shared" si="24"/>
        <v/>
      </c>
      <c r="U87" t="str">
        <f t="shared" si="25"/>
        <v/>
      </c>
      <c r="V87" t="str">
        <f t="shared" si="26"/>
        <v/>
      </c>
      <c r="W87" s="46" t="e">
        <f>MATCH(H87,options!$D$1:$D$20,0)</f>
        <v>#N/A</v>
      </c>
    </row>
    <row r="88" spans="6:23" x14ac:dyDescent="0.15">
      <c r="F88" s="58"/>
      <c r="G88" s="59"/>
      <c r="H88" s="59"/>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9"/>
      <c r="K88" s="59"/>
      <c r="L88" s="51"/>
      <c r="M88" s="51"/>
      <c r="N88" s="51" t="str">
        <f t="shared" si="18"/>
        <v/>
      </c>
      <c r="O88" s="51" t="str">
        <f t="shared" si="19"/>
        <v/>
      </c>
      <c r="P88" s="52" t="str">
        <f t="shared" si="20"/>
        <v/>
      </c>
      <c r="Q88" t="str">
        <f t="shared" si="21"/>
        <v/>
      </c>
      <c r="R88" t="str">
        <f t="shared" si="22"/>
        <v/>
      </c>
      <c r="S88" t="str">
        <f t="shared" si="23"/>
        <v/>
      </c>
      <c r="T88" t="str">
        <f t="shared" si="24"/>
        <v/>
      </c>
      <c r="U88" t="str">
        <f t="shared" si="25"/>
        <v/>
      </c>
      <c r="V88" t="str">
        <f t="shared" si="26"/>
        <v/>
      </c>
      <c r="W88" s="46" t="e">
        <f>MATCH(H88,options!$D$1:$D$20,0)</f>
        <v>#N/A</v>
      </c>
    </row>
    <row r="89" spans="6:23" x14ac:dyDescent="0.15">
      <c r="F89" s="58"/>
      <c r="G89" s="59"/>
      <c r="H89" s="59"/>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9"/>
      <c r="K89" s="59"/>
      <c r="L89" s="51"/>
      <c r="M89" s="51"/>
      <c r="N89" s="51" t="str">
        <f t="shared" si="18"/>
        <v/>
      </c>
      <c r="O89" s="51" t="str">
        <f t="shared" si="19"/>
        <v/>
      </c>
      <c r="P89" s="52" t="str">
        <f t="shared" si="20"/>
        <v/>
      </c>
      <c r="Q89" t="str">
        <f t="shared" si="21"/>
        <v/>
      </c>
      <c r="R89" t="str">
        <f t="shared" si="22"/>
        <v/>
      </c>
      <c r="S89" t="str">
        <f t="shared" si="23"/>
        <v/>
      </c>
      <c r="T89" t="str">
        <f t="shared" si="24"/>
        <v/>
      </c>
      <c r="U89" t="str">
        <f t="shared" si="25"/>
        <v/>
      </c>
      <c r="V89" t="str">
        <f t="shared" si="26"/>
        <v/>
      </c>
      <c r="W89" s="46" t="e">
        <f>MATCH(H89,options!$D$1:$D$20,0)</f>
        <v>#N/A</v>
      </c>
    </row>
    <row r="90" spans="6:23" x14ac:dyDescent="0.15">
      <c r="F90" s="58"/>
      <c r="G90" s="59"/>
      <c r="H90" s="59"/>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9"/>
      <c r="K90" s="59"/>
      <c r="L90" s="51"/>
      <c r="M90" s="51"/>
      <c r="N90" s="51" t="str">
        <f t="shared" si="18"/>
        <v/>
      </c>
      <c r="O90" s="51" t="str">
        <f t="shared" si="19"/>
        <v/>
      </c>
      <c r="P90" s="52" t="str">
        <f t="shared" si="20"/>
        <v/>
      </c>
      <c r="Q90" t="str">
        <f t="shared" si="21"/>
        <v/>
      </c>
      <c r="R90" t="str">
        <f t="shared" si="22"/>
        <v/>
      </c>
      <c r="S90" t="str">
        <f t="shared" si="23"/>
        <v/>
      </c>
      <c r="T90" t="str">
        <f t="shared" si="24"/>
        <v/>
      </c>
      <c r="U90" t="str">
        <f t="shared" si="25"/>
        <v/>
      </c>
      <c r="V90" t="str">
        <f t="shared" si="26"/>
        <v/>
      </c>
      <c r="W90" s="46" t="e">
        <f>MATCH(H90,options!$D$1:$D$20,0)</f>
        <v>#N/A</v>
      </c>
    </row>
    <row r="91" spans="6:23" x14ac:dyDescent="0.15">
      <c r="F91" s="58"/>
      <c r="G91" s="59"/>
      <c r="H91" s="59"/>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9"/>
      <c r="K91" s="59"/>
      <c r="L91" s="51"/>
      <c r="M91" s="51"/>
      <c r="N91" s="51" t="str">
        <f t="shared" si="18"/>
        <v/>
      </c>
      <c r="O91" s="51" t="str">
        <f t="shared" si="19"/>
        <v/>
      </c>
      <c r="P91" s="52" t="str">
        <f t="shared" si="20"/>
        <v/>
      </c>
      <c r="Q91" t="str">
        <f t="shared" si="21"/>
        <v/>
      </c>
      <c r="R91" t="str">
        <f t="shared" si="22"/>
        <v/>
      </c>
      <c r="S91" t="str">
        <f t="shared" si="23"/>
        <v/>
      </c>
      <c r="T91" t="str">
        <f t="shared" si="24"/>
        <v/>
      </c>
      <c r="U91" t="str">
        <f t="shared" si="25"/>
        <v/>
      </c>
      <c r="V91" t="str">
        <f t="shared" si="26"/>
        <v/>
      </c>
      <c r="W91" s="46" t="e">
        <f>MATCH(H91,options!$D$1:$D$20,0)</f>
        <v>#N/A</v>
      </c>
    </row>
    <row r="92" spans="6:23" x14ac:dyDescent="0.15">
      <c r="F92" s="58"/>
      <c r="G92" s="59"/>
      <c r="H92" s="59"/>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9"/>
      <c r="K92" s="59"/>
      <c r="L92" s="51"/>
      <c r="M92" s="51"/>
      <c r="N92" s="51" t="str">
        <f t="shared" si="18"/>
        <v/>
      </c>
      <c r="O92" s="51" t="str">
        <f t="shared" si="19"/>
        <v/>
      </c>
      <c r="P92" s="52" t="str">
        <f t="shared" si="20"/>
        <v/>
      </c>
      <c r="Q92" t="str">
        <f t="shared" si="21"/>
        <v/>
      </c>
      <c r="R92" t="str">
        <f t="shared" si="22"/>
        <v/>
      </c>
      <c r="S92" t="str">
        <f t="shared" si="23"/>
        <v/>
      </c>
      <c r="T92" t="str">
        <f t="shared" si="24"/>
        <v/>
      </c>
      <c r="U92" t="str">
        <f t="shared" si="25"/>
        <v/>
      </c>
      <c r="V92" t="str">
        <f t="shared" si="26"/>
        <v/>
      </c>
      <c r="W92" s="46" t="e">
        <f>MATCH(H92,options!$D$1:$D$20,0)</f>
        <v>#N/A</v>
      </c>
    </row>
    <row r="93" spans="6:23" x14ac:dyDescent="0.15">
      <c r="F93" s="58"/>
      <c r="G93" s="59"/>
      <c r="H93" s="59"/>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9"/>
      <c r="K93" s="59"/>
      <c r="L93" s="51"/>
      <c r="M93" s="51"/>
      <c r="N93" s="51" t="str">
        <f t="shared" si="18"/>
        <v/>
      </c>
      <c r="O93" s="51" t="str">
        <f t="shared" si="19"/>
        <v/>
      </c>
      <c r="P93" s="52" t="str">
        <f t="shared" si="20"/>
        <v/>
      </c>
      <c r="Q93" t="str">
        <f t="shared" si="21"/>
        <v/>
      </c>
      <c r="R93" t="str">
        <f t="shared" si="22"/>
        <v/>
      </c>
      <c r="S93" t="str">
        <f t="shared" si="23"/>
        <v/>
      </c>
      <c r="T93" t="str">
        <f t="shared" si="24"/>
        <v/>
      </c>
      <c r="U93" t="str">
        <f t="shared" si="25"/>
        <v/>
      </c>
      <c r="V93" t="str">
        <f t="shared" si="26"/>
        <v/>
      </c>
      <c r="W93" s="46" t="e">
        <f>MATCH(H93,options!$D$1:$D$20,0)</f>
        <v>#N/A</v>
      </c>
    </row>
    <row r="94" spans="6:23" x14ac:dyDescent="0.15">
      <c r="F94" s="58"/>
      <c r="G94" s="59"/>
      <c r="H94" s="59"/>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9"/>
      <c r="K94" s="59"/>
      <c r="L94" s="51"/>
      <c r="M94" s="51"/>
      <c r="N94" s="51" t="str">
        <f t="shared" si="18"/>
        <v/>
      </c>
      <c r="O94" s="51" t="str">
        <f t="shared" si="19"/>
        <v/>
      </c>
      <c r="P94" s="52" t="str">
        <f t="shared" si="20"/>
        <v/>
      </c>
      <c r="Q94" t="str">
        <f t="shared" si="21"/>
        <v/>
      </c>
      <c r="R94" t="str">
        <f t="shared" si="22"/>
        <v/>
      </c>
      <c r="S94" t="str">
        <f t="shared" si="23"/>
        <v/>
      </c>
      <c r="T94" t="str">
        <f t="shared" si="24"/>
        <v/>
      </c>
      <c r="U94" t="str">
        <f t="shared" si="25"/>
        <v/>
      </c>
      <c r="V94" t="str">
        <f t="shared" si="26"/>
        <v/>
      </c>
      <c r="W94" s="46" t="e">
        <f>MATCH(H94,options!$D$1:$D$20,0)</f>
        <v>#N/A</v>
      </c>
    </row>
    <row r="95" spans="6:23" x14ac:dyDescent="0.15">
      <c r="F95" s="58"/>
      <c r="G95" s="59"/>
      <c r="H95" s="59"/>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9"/>
      <c r="K95" s="59"/>
      <c r="L95" s="51"/>
      <c r="M95" s="51"/>
      <c r="N95" s="51" t="str">
        <f t="shared" si="18"/>
        <v/>
      </c>
      <c r="O95" s="51" t="str">
        <f t="shared" si="19"/>
        <v/>
      </c>
      <c r="P95" s="52" t="str">
        <f t="shared" si="20"/>
        <v/>
      </c>
      <c r="Q95" t="str">
        <f t="shared" si="21"/>
        <v/>
      </c>
      <c r="R95" t="str">
        <f t="shared" si="22"/>
        <v/>
      </c>
      <c r="S95" t="str">
        <f t="shared" si="23"/>
        <v/>
      </c>
      <c r="T95" t="str">
        <f t="shared" si="24"/>
        <v/>
      </c>
      <c r="U95" t="str">
        <f t="shared" si="25"/>
        <v/>
      </c>
      <c r="V95" t="str">
        <f t="shared" si="26"/>
        <v/>
      </c>
      <c r="W95" s="46" t="e">
        <f>MATCH(H95,options!$D$1:$D$20,0)</f>
        <v>#N/A</v>
      </c>
    </row>
    <row r="96" spans="6:23" x14ac:dyDescent="0.15">
      <c r="F96" s="58"/>
      <c r="G96" s="59"/>
      <c r="H96" s="59"/>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9"/>
      <c r="K96" s="59"/>
      <c r="L96" s="51"/>
      <c r="M96" s="51"/>
      <c r="N96" s="51" t="str">
        <f t="shared" si="18"/>
        <v/>
      </c>
      <c r="O96" s="51" t="str">
        <f t="shared" si="19"/>
        <v/>
      </c>
      <c r="P96" s="52" t="str">
        <f t="shared" si="20"/>
        <v/>
      </c>
      <c r="Q96" t="str">
        <f t="shared" si="21"/>
        <v/>
      </c>
      <c r="R96" t="str">
        <f t="shared" si="22"/>
        <v/>
      </c>
      <c r="S96" t="str">
        <f t="shared" si="23"/>
        <v/>
      </c>
      <c r="T96" t="str">
        <f t="shared" si="24"/>
        <v/>
      </c>
      <c r="U96" t="str">
        <f t="shared" si="25"/>
        <v/>
      </c>
      <c r="V96" t="str">
        <f t="shared" si="26"/>
        <v/>
      </c>
      <c r="W96" s="46" t="e">
        <f>MATCH(H96,options!$D$1:$D$20,0)</f>
        <v>#N/A</v>
      </c>
    </row>
    <row r="97" spans="6:23" x14ac:dyDescent="0.15">
      <c r="F97" s="58"/>
      <c r="G97" s="59"/>
      <c r="H97" s="59"/>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9"/>
      <c r="K97" s="59"/>
      <c r="L97" s="51"/>
      <c r="M97" s="51"/>
      <c r="N97" s="51" t="str">
        <f t="shared" si="18"/>
        <v/>
      </c>
      <c r="O97" s="51" t="str">
        <f t="shared" si="19"/>
        <v/>
      </c>
      <c r="P97" s="52" t="str">
        <f t="shared" si="20"/>
        <v/>
      </c>
      <c r="Q97" t="str">
        <f t="shared" si="21"/>
        <v/>
      </c>
      <c r="R97" t="str">
        <f t="shared" si="22"/>
        <v/>
      </c>
      <c r="S97" t="str">
        <f t="shared" si="23"/>
        <v/>
      </c>
      <c r="T97" t="str">
        <f t="shared" si="24"/>
        <v/>
      </c>
      <c r="U97" t="str">
        <f t="shared" si="25"/>
        <v/>
      </c>
      <c r="V97" t="str">
        <f t="shared" si="26"/>
        <v/>
      </c>
      <c r="W97" s="46" t="e">
        <f>MATCH(H97,options!$D$1:$D$20,0)</f>
        <v>#N/A</v>
      </c>
    </row>
    <row r="98" spans="6:23" x14ac:dyDescent="0.15">
      <c r="F98" s="58"/>
      <c r="G98" s="59"/>
      <c r="H98" s="59"/>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9"/>
      <c r="K98" s="59"/>
      <c r="L98" s="51"/>
      <c r="M98" s="51"/>
      <c r="N98" s="51" t="str">
        <f t="shared" si="18"/>
        <v/>
      </c>
      <c r="O98" s="51" t="str">
        <f t="shared" si="19"/>
        <v/>
      </c>
      <c r="P98" s="52" t="str">
        <f t="shared" si="20"/>
        <v/>
      </c>
      <c r="Q98" t="str">
        <f t="shared" si="21"/>
        <v/>
      </c>
      <c r="R98" t="str">
        <f t="shared" si="22"/>
        <v/>
      </c>
      <c r="S98" t="str">
        <f t="shared" si="23"/>
        <v/>
      </c>
      <c r="T98" t="str">
        <f t="shared" si="24"/>
        <v/>
      </c>
      <c r="U98" t="str">
        <f t="shared" si="25"/>
        <v/>
      </c>
      <c r="V98" t="str">
        <f t="shared" si="26"/>
        <v/>
      </c>
      <c r="W98" s="46" t="e">
        <f>MATCH(H98,options!$D$1:$D$20,0)</f>
        <v>#N/A</v>
      </c>
    </row>
    <row r="99" spans="6:23" x14ac:dyDescent="0.15">
      <c r="F99" s="58"/>
      <c r="G99" s="59"/>
      <c r="H99" s="59"/>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9"/>
      <c r="K99" s="59"/>
      <c r="L99" s="51"/>
      <c r="M99" s="51"/>
      <c r="N99" s="51" t="str">
        <f t="shared" si="18"/>
        <v/>
      </c>
      <c r="O99" s="51" t="str">
        <f t="shared" si="19"/>
        <v/>
      </c>
      <c r="P99" s="52" t="str">
        <f t="shared" si="20"/>
        <v/>
      </c>
      <c r="Q99" t="str">
        <f t="shared" si="21"/>
        <v/>
      </c>
      <c r="R99" t="str">
        <f t="shared" si="22"/>
        <v/>
      </c>
      <c r="S99" t="str">
        <f t="shared" si="23"/>
        <v/>
      </c>
      <c r="T99" t="str">
        <f t="shared" si="24"/>
        <v/>
      </c>
      <c r="U99" t="str">
        <f t="shared" si="25"/>
        <v/>
      </c>
      <c r="V99" t="str">
        <f t="shared" si="26"/>
        <v/>
      </c>
      <c r="W99" s="46" t="e">
        <f>MATCH(H99,options!$D$1:$D$20,0)</f>
        <v>#N/A</v>
      </c>
    </row>
    <row r="100" spans="6:23" x14ac:dyDescent="0.15">
      <c r="F100" s="58"/>
      <c r="G100" s="59"/>
      <c r="H100" s="59"/>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9"/>
      <c r="K100" s="59"/>
      <c r="L100" s="51"/>
      <c r="M100" s="51"/>
      <c r="N100" s="51" t="str">
        <f t="shared" ref="N100:N131" si="27">IF(ISBLANK(L100),"",IF(M100, "https://raw.githubusercontent.com/PatrickVibild/TellusAmazonPictures/master/pictures/"&amp;L100&amp;"/1.jpg","https://download.lenovo.com/Images/Parts/"&amp;L100&amp;"/"&amp;L100&amp;"_A.jpg"))</f>
        <v/>
      </c>
      <c r="O100" s="51" t="str">
        <f t="shared" si="19"/>
        <v/>
      </c>
      <c r="P100" s="52" t="str">
        <f t="shared" si="20"/>
        <v/>
      </c>
      <c r="Q100" t="str">
        <f t="shared" si="21"/>
        <v/>
      </c>
      <c r="R100" t="str">
        <f t="shared" si="22"/>
        <v/>
      </c>
      <c r="S100" t="str">
        <f t="shared" si="23"/>
        <v/>
      </c>
      <c r="T100" t="str">
        <f t="shared" si="24"/>
        <v/>
      </c>
      <c r="U100" t="str">
        <f t="shared" si="25"/>
        <v/>
      </c>
      <c r="V100" t="str">
        <f t="shared" si="26"/>
        <v/>
      </c>
      <c r="W100" s="46" t="e">
        <f>MATCH(H100,options!$D$1:$D$20,0)</f>
        <v>#N/A</v>
      </c>
    </row>
    <row r="101" spans="6:23" x14ac:dyDescent="0.15">
      <c r="F101" s="58"/>
      <c r="G101" s="59"/>
      <c r="H101" s="59"/>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9"/>
      <c r="K101" s="59"/>
      <c r="L101" s="51"/>
      <c r="M101" s="51"/>
      <c r="N101" s="51" t="str">
        <f t="shared" si="27"/>
        <v/>
      </c>
      <c r="O101" s="51" t="str">
        <f t="shared" si="19"/>
        <v/>
      </c>
      <c r="P101" s="52" t="str">
        <f t="shared" si="20"/>
        <v/>
      </c>
      <c r="Q101" t="str">
        <f t="shared" si="21"/>
        <v/>
      </c>
      <c r="R101" t="str">
        <f t="shared" si="22"/>
        <v/>
      </c>
      <c r="S101" t="str">
        <f t="shared" si="23"/>
        <v/>
      </c>
      <c r="T101" t="str">
        <f t="shared" si="24"/>
        <v/>
      </c>
      <c r="U101" t="str">
        <f t="shared" si="25"/>
        <v/>
      </c>
      <c r="V101" t="str">
        <f t="shared" si="26"/>
        <v/>
      </c>
      <c r="W101" s="46" t="e">
        <f>MATCH(H101,options!$D$1:$D$20,0)</f>
        <v>#N/A</v>
      </c>
    </row>
    <row r="102" spans="6:23" x14ac:dyDescent="0.15">
      <c r="F102" s="58"/>
      <c r="G102" s="59"/>
      <c r="H102" s="59"/>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9"/>
      <c r="K102" s="59"/>
      <c r="L102" s="51"/>
      <c r="M102" s="51"/>
      <c r="N102" s="51" t="str">
        <f t="shared" si="27"/>
        <v/>
      </c>
      <c r="O102" s="51" t="str">
        <f t="shared" si="19"/>
        <v/>
      </c>
      <c r="P102" s="52" t="str">
        <f t="shared" si="20"/>
        <v/>
      </c>
      <c r="Q102" t="str">
        <f t="shared" si="21"/>
        <v/>
      </c>
      <c r="R102" t="str">
        <f t="shared" si="22"/>
        <v/>
      </c>
      <c r="S102" t="str">
        <f t="shared" si="23"/>
        <v/>
      </c>
      <c r="T102" t="str">
        <f t="shared" si="24"/>
        <v/>
      </c>
      <c r="U102" t="str">
        <f t="shared" si="25"/>
        <v/>
      </c>
      <c r="V102" t="str">
        <f t="shared" si="26"/>
        <v/>
      </c>
      <c r="W102" s="46" t="e">
        <f>MATCH(H102,options!$D$1:$D$20,0)</f>
        <v>#N/A</v>
      </c>
    </row>
    <row r="103" spans="6:23" x14ac:dyDescent="0.15">
      <c r="F103" s="58"/>
      <c r="G103" s="59"/>
      <c r="H103" s="59"/>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9"/>
      <c r="K103" s="59"/>
      <c r="L103" s="51"/>
      <c r="M103" s="51"/>
      <c r="N103" s="51" t="str">
        <f t="shared" si="27"/>
        <v/>
      </c>
      <c r="O103" s="51" t="str">
        <f t="shared" si="19"/>
        <v/>
      </c>
      <c r="P103" s="52" t="str">
        <f t="shared" si="20"/>
        <v/>
      </c>
      <c r="Q103" t="str">
        <f t="shared" si="21"/>
        <v/>
      </c>
      <c r="R103" t="str">
        <f t="shared" si="22"/>
        <v/>
      </c>
      <c r="S103" t="str">
        <f t="shared" si="23"/>
        <v/>
      </c>
      <c r="T103" t="str">
        <f t="shared" si="24"/>
        <v/>
      </c>
      <c r="U103" t="str">
        <f t="shared" si="25"/>
        <v/>
      </c>
      <c r="V103" t="str">
        <f t="shared" si="26"/>
        <v/>
      </c>
      <c r="W103" s="46" t="e">
        <f>MATCH(H103,options!$D$1:$D$20,0)</f>
        <v>#N/A</v>
      </c>
    </row>
    <row r="104" spans="6:23" x14ac:dyDescent="0.15">
      <c r="F104" s="58"/>
      <c r="G104" s="59"/>
      <c r="H104" s="59"/>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9"/>
      <c r="K104" s="59"/>
      <c r="L104" s="51"/>
      <c r="M104" s="51"/>
      <c r="N104" s="51" t="str">
        <f>IF(ISBLANK(L104),"","https://download.lenovo.com/Images/Parts/"&amp;L104&amp;"/"&amp;L104&amp;"_A.jpg")</f>
        <v/>
      </c>
      <c r="O104" s="51" t="str">
        <f>IF(ISBLANK(L104),"","https://download.lenovo.com/Images/Parts/"&amp;L104&amp;"/"&amp;L104&amp;"_B.jpg")</f>
        <v/>
      </c>
      <c r="P104" s="52" t="str">
        <f>IF(ISBLANK(L104),"","https://download.lenovo.com/Images/Parts/"&amp;L104&amp;"/"&amp;L104&amp;"_details.jpg")</f>
        <v/>
      </c>
      <c r="W104" s="46"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496</v>
      </c>
      <c r="B1" s="45" t="b">
        <f>TRUE()</f>
        <v>1</v>
      </c>
      <c r="C1" t="s">
        <v>497</v>
      </c>
      <c r="D1" s="46" t="s">
        <v>375</v>
      </c>
      <c r="E1" t="s">
        <v>498</v>
      </c>
      <c r="F1" t="s">
        <v>499</v>
      </c>
      <c r="G1" t="s">
        <v>482</v>
      </c>
    </row>
    <row r="2" spans="1:7" x14ac:dyDescent="0.15">
      <c r="A2" t="s">
        <v>436</v>
      </c>
      <c r="B2" s="45" t="b">
        <f>FALSE()</f>
        <v>0</v>
      </c>
      <c r="C2" t="s">
        <v>382</v>
      </c>
      <c r="D2" s="46" t="s">
        <v>379</v>
      </c>
      <c r="E2" t="s">
        <v>500</v>
      </c>
      <c r="F2" t="s">
        <v>379</v>
      </c>
      <c r="G2" t="s">
        <v>448</v>
      </c>
    </row>
    <row r="3" spans="1:7" x14ac:dyDescent="0.15">
      <c r="A3" t="s">
        <v>501</v>
      </c>
      <c r="D3" s="46" t="s">
        <v>384</v>
      </c>
      <c r="E3" t="s">
        <v>502</v>
      </c>
      <c r="F3" t="s">
        <v>375</v>
      </c>
    </row>
    <row r="4" spans="1:7" x14ac:dyDescent="0.15">
      <c r="D4" s="46" t="s">
        <v>388</v>
      </c>
      <c r="E4" t="s">
        <v>503</v>
      </c>
      <c r="F4" t="s">
        <v>384</v>
      </c>
    </row>
    <row r="5" spans="1:7" x14ac:dyDescent="0.15">
      <c r="D5" s="46" t="s">
        <v>392</v>
      </c>
      <c r="E5" t="s">
        <v>504</v>
      </c>
      <c r="F5" t="s">
        <v>388</v>
      </c>
    </row>
    <row r="6" spans="1:7" x14ac:dyDescent="0.15">
      <c r="D6" s="46" t="s">
        <v>396</v>
      </c>
      <c r="E6" t="s">
        <v>505</v>
      </c>
      <c r="F6" t="s">
        <v>419</v>
      </c>
    </row>
    <row r="7" spans="1:7" x14ac:dyDescent="0.15">
      <c r="D7" s="46" t="s">
        <v>400</v>
      </c>
      <c r="E7" t="s">
        <v>506</v>
      </c>
    </row>
    <row r="8" spans="1:7" x14ac:dyDescent="0.15">
      <c r="D8" s="46" t="s">
        <v>404</v>
      </c>
      <c r="E8" t="s">
        <v>507</v>
      </c>
    </row>
    <row r="9" spans="1:7" x14ac:dyDescent="0.15">
      <c r="D9" s="46" t="s">
        <v>412</v>
      </c>
      <c r="E9" t="s">
        <v>508</v>
      </c>
    </row>
    <row r="10" spans="1:7" x14ac:dyDescent="0.15">
      <c r="D10" s="46" t="s">
        <v>419</v>
      </c>
      <c r="E10" t="s">
        <v>509</v>
      </c>
    </row>
    <row r="11" spans="1:7" x14ac:dyDescent="0.15">
      <c r="D11" s="46" t="s">
        <v>424</v>
      </c>
      <c r="E11" t="s">
        <v>510</v>
      </c>
    </row>
    <row r="12" spans="1:7" x14ac:dyDescent="0.15">
      <c r="D12" s="46" t="s">
        <v>427</v>
      </c>
      <c r="E12" t="s">
        <v>511</v>
      </c>
    </row>
    <row r="13" spans="1:7" x14ac:dyDescent="0.15">
      <c r="D13" s="46" t="s">
        <v>430</v>
      </c>
      <c r="E13" t="s">
        <v>512</v>
      </c>
    </row>
    <row r="14" spans="1:7" x14ac:dyDescent="0.15">
      <c r="D14" s="46" t="s">
        <v>433</v>
      </c>
      <c r="E14" t="s">
        <v>513</v>
      </c>
    </row>
    <row r="15" spans="1:7" x14ac:dyDescent="0.15">
      <c r="D15" s="46" t="s">
        <v>438</v>
      </c>
      <c r="E15" t="s">
        <v>514</v>
      </c>
    </row>
    <row r="16" spans="1:7" x14ac:dyDescent="0.15">
      <c r="D16" s="46" t="s">
        <v>441</v>
      </c>
      <c r="E16" s="60" t="s">
        <v>515</v>
      </c>
    </row>
    <row r="17" spans="4:5" x14ac:dyDescent="0.15">
      <c r="D17" s="46" t="s">
        <v>444</v>
      </c>
      <c r="E17" t="s">
        <v>516</v>
      </c>
    </row>
    <row r="18" spans="4:5" x14ac:dyDescent="0.15">
      <c r="D18" s="46" t="s">
        <v>448</v>
      </c>
      <c r="E18" t="s">
        <v>517</v>
      </c>
    </row>
    <row r="19" spans="4:5" x14ac:dyDescent="0.15">
      <c r="D19" s="46" t="s">
        <v>416</v>
      </c>
      <c r="E19" t="s">
        <v>518</v>
      </c>
    </row>
    <row r="20" spans="4:5" x14ac:dyDescent="0.15">
      <c r="D20" s="46" t="s">
        <v>407</v>
      </c>
      <c r="E20" t="s">
        <v>519</v>
      </c>
    </row>
    <row r="50" spans="2:2" ht="16" x14ac:dyDescent="0.2">
      <c r="B50" s="61"/>
    </row>
    <row r="51" spans="2:2" ht="16" x14ac:dyDescent="0.2">
      <c r="B51" s="61"/>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499</v>
      </c>
    </row>
    <row r="3" spans="1:2" x14ac:dyDescent="0.15">
      <c r="B3" s="43" t="s">
        <v>520</v>
      </c>
    </row>
    <row r="4" spans="1:2" x14ac:dyDescent="0.15">
      <c r="B4" s="43" t="s">
        <v>521</v>
      </c>
    </row>
    <row r="5" spans="1:2" x14ac:dyDescent="0.15">
      <c r="B5" s="43" t="s">
        <v>522</v>
      </c>
    </row>
    <row r="6" spans="1:2" x14ac:dyDescent="0.15">
      <c r="A6" t="s">
        <v>523</v>
      </c>
      <c r="B6" s="43" t="s">
        <v>524</v>
      </c>
    </row>
    <row r="7" spans="1:2" x14ac:dyDescent="0.15">
      <c r="B7" s="43" t="s">
        <v>525</v>
      </c>
    </row>
    <row r="8" spans="1:2" x14ac:dyDescent="0.15">
      <c r="A8" t="s">
        <v>40</v>
      </c>
      <c r="B8" s="43" t="s">
        <v>526</v>
      </c>
    </row>
    <row r="9" spans="1:2" x14ac:dyDescent="0.15">
      <c r="A9" t="s">
        <v>527</v>
      </c>
      <c r="B9" s="43" t="s">
        <v>528</v>
      </c>
    </row>
    <row r="10" spans="1:2" x14ac:dyDescent="0.15">
      <c r="B10" t="s">
        <v>529</v>
      </c>
    </row>
    <row r="11" spans="1:2" x14ac:dyDescent="0.15">
      <c r="B11" t="s">
        <v>530</v>
      </c>
    </row>
    <row r="14" spans="1:2" x14ac:dyDescent="0.15">
      <c r="B14" s="43" t="s">
        <v>531</v>
      </c>
    </row>
    <row r="20" spans="2:2" x14ac:dyDescent="0.15">
      <c r="B20" s="46" t="s">
        <v>375</v>
      </c>
    </row>
    <row r="21" spans="2:2" x14ac:dyDescent="0.15">
      <c r="B21" s="46" t="s">
        <v>379</v>
      </c>
    </row>
    <row r="22" spans="2:2" x14ac:dyDescent="0.15">
      <c r="B22" s="46" t="s">
        <v>384</v>
      </c>
    </row>
    <row r="23" spans="2:2" x14ac:dyDescent="0.15">
      <c r="B23" s="46" t="s">
        <v>388</v>
      </c>
    </row>
    <row r="24" spans="2:2" x14ac:dyDescent="0.15">
      <c r="B24" s="46" t="s">
        <v>392</v>
      </c>
    </row>
    <row r="25" spans="2:2" x14ac:dyDescent="0.15">
      <c r="B25" s="46" t="s">
        <v>396</v>
      </c>
    </row>
    <row r="26" spans="2:2" x14ac:dyDescent="0.15">
      <c r="B26" s="46" t="s">
        <v>400</v>
      </c>
    </row>
    <row r="27" spans="2:2" x14ac:dyDescent="0.15">
      <c r="B27" s="46" t="s">
        <v>404</v>
      </c>
    </row>
    <row r="28" spans="2:2" x14ac:dyDescent="0.15">
      <c r="B28" s="46" t="s">
        <v>412</v>
      </c>
    </row>
    <row r="29" spans="2:2" x14ac:dyDescent="0.15">
      <c r="B29" s="46" t="s">
        <v>419</v>
      </c>
    </row>
    <row r="30" spans="2:2" x14ac:dyDescent="0.15">
      <c r="B30" s="46" t="s">
        <v>424</v>
      </c>
    </row>
    <row r="31" spans="2:2" x14ac:dyDescent="0.15">
      <c r="B31" s="46" t="s">
        <v>427</v>
      </c>
    </row>
    <row r="32" spans="2:2" x14ac:dyDescent="0.15">
      <c r="B32" s="46" t="s">
        <v>430</v>
      </c>
    </row>
    <row r="33" spans="2:4" x14ac:dyDescent="0.15">
      <c r="B33" s="46" t="s">
        <v>433</v>
      </c>
    </row>
    <row r="34" spans="2:4" x14ac:dyDescent="0.15">
      <c r="B34" s="46" t="s">
        <v>438</v>
      </c>
      <c r="D34" s="43"/>
    </row>
    <row r="35" spans="2:4" x14ac:dyDescent="0.15">
      <c r="B35" s="46" t="s">
        <v>441</v>
      </c>
      <c r="D35" s="43"/>
    </row>
    <row r="36" spans="2:4" x14ac:dyDescent="0.15">
      <c r="B36" s="46" t="s">
        <v>444</v>
      </c>
      <c r="D36" s="43"/>
    </row>
    <row r="37" spans="2:4" x14ac:dyDescent="0.15">
      <c r="B37" s="46" t="s">
        <v>448</v>
      </c>
      <c r="D37" s="43"/>
    </row>
    <row r="38" spans="2:4" x14ac:dyDescent="0.15">
      <c r="B38" s="46" t="s">
        <v>416</v>
      </c>
      <c r="D38" s="43"/>
    </row>
    <row r="39" spans="2:4" x14ac:dyDescent="0.15">
      <c r="B39" s="46" t="s">
        <v>407</v>
      </c>
      <c r="D39" s="43"/>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375</v>
      </c>
    </row>
    <row r="3" spans="1:2" ht="16" x14ac:dyDescent="0.2">
      <c r="B3" s="61" t="s">
        <v>532</v>
      </c>
    </row>
    <row r="4" spans="1:2" ht="16" x14ac:dyDescent="0.2">
      <c r="B4" s="61" t="s">
        <v>533</v>
      </c>
    </row>
    <row r="5" spans="1:2" ht="16" x14ac:dyDescent="0.2">
      <c r="B5" s="61" t="s">
        <v>534</v>
      </c>
    </row>
    <row r="6" spans="1:2" ht="16" x14ac:dyDescent="0.2">
      <c r="B6" s="61" t="s">
        <v>535</v>
      </c>
    </row>
    <row r="7" spans="1:2" ht="16" x14ac:dyDescent="0.2">
      <c r="B7" s="61" t="s">
        <v>536</v>
      </c>
    </row>
    <row r="8" spans="1:2" x14ac:dyDescent="0.15">
      <c r="A8" t="s">
        <v>537</v>
      </c>
      <c r="B8" t="s">
        <v>538</v>
      </c>
    </row>
    <row r="9" spans="1:2" x14ac:dyDescent="0.15">
      <c r="A9" t="s">
        <v>539</v>
      </c>
      <c r="B9" t="s">
        <v>540</v>
      </c>
    </row>
    <row r="10" spans="1:2" x14ac:dyDescent="0.15">
      <c r="B10" t="s">
        <v>541</v>
      </c>
    </row>
    <row r="11" spans="1:2" x14ac:dyDescent="0.15">
      <c r="B11" t="s">
        <v>542</v>
      </c>
    </row>
    <row r="14" spans="1:2" x14ac:dyDescent="0.15">
      <c r="B14" t="s">
        <v>543</v>
      </c>
    </row>
    <row r="20" spans="2:2" x14ac:dyDescent="0.15">
      <c r="B20" t="s">
        <v>544</v>
      </c>
    </row>
    <row r="21" spans="2:2" x14ac:dyDescent="0.15">
      <c r="B21" t="s">
        <v>545</v>
      </c>
    </row>
    <row r="22" spans="2:2" x14ac:dyDescent="0.15">
      <c r="B22" t="s">
        <v>546</v>
      </c>
    </row>
    <row r="23" spans="2:2" x14ac:dyDescent="0.15">
      <c r="B23" t="s">
        <v>547</v>
      </c>
    </row>
    <row r="24" spans="2:2" x14ac:dyDescent="0.15">
      <c r="B24" t="s">
        <v>392</v>
      </c>
    </row>
    <row r="25" spans="2:2" x14ac:dyDescent="0.15">
      <c r="B25" t="s">
        <v>548</v>
      </c>
    </row>
    <row r="26" spans="2:2" x14ac:dyDescent="0.15">
      <c r="B26" t="s">
        <v>549</v>
      </c>
    </row>
    <row r="27" spans="2:2" x14ac:dyDescent="0.15">
      <c r="B27" t="s">
        <v>550</v>
      </c>
    </row>
    <row r="28" spans="2:2" x14ac:dyDescent="0.15">
      <c r="B28" t="s">
        <v>551</v>
      </c>
    </row>
    <row r="29" spans="2:2" x14ac:dyDescent="0.15">
      <c r="B29" t="s">
        <v>552</v>
      </c>
    </row>
    <row r="30" spans="2:2" x14ac:dyDescent="0.15">
      <c r="B30" t="s">
        <v>553</v>
      </c>
    </row>
    <row r="31" spans="2:2" x14ac:dyDescent="0.15">
      <c r="B31" t="s">
        <v>554</v>
      </c>
    </row>
    <row r="32" spans="2:2" x14ac:dyDescent="0.15">
      <c r="B32" t="s">
        <v>555</v>
      </c>
    </row>
    <row r="33" spans="2:2" x14ac:dyDescent="0.15">
      <c r="B33" t="s">
        <v>556</v>
      </c>
    </row>
    <row r="34" spans="2:2" x14ac:dyDescent="0.15">
      <c r="B34" t="s">
        <v>557</v>
      </c>
    </row>
    <row r="35" spans="2:2" x14ac:dyDescent="0.15">
      <c r="B35" t="s">
        <v>441</v>
      </c>
    </row>
    <row r="36" spans="2:2" x14ac:dyDescent="0.15">
      <c r="B36" t="s">
        <v>558</v>
      </c>
    </row>
    <row r="37" spans="2:2" x14ac:dyDescent="0.15">
      <c r="B37" t="s">
        <v>559</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3"/>
    </row>
    <row r="2" spans="1:2" x14ac:dyDescent="0.15">
      <c r="B2" s="43" t="s">
        <v>388</v>
      </c>
    </row>
    <row r="3" spans="1:2" x14ac:dyDescent="0.15">
      <c r="B3" s="43" t="s">
        <v>562</v>
      </c>
    </row>
    <row r="4" spans="1:2" x14ac:dyDescent="0.15">
      <c r="B4" s="43" t="s">
        <v>563</v>
      </c>
    </row>
    <row r="5" spans="1:2" x14ac:dyDescent="0.15">
      <c r="B5" s="43" t="s">
        <v>564</v>
      </c>
    </row>
    <row r="6" spans="1:2" x14ac:dyDescent="0.15">
      <c r="B6" s="43" t="s">
        <v>565</v>
      </c>
    </row>
    <row r="7" spans="1:2" x14ac:dyDescent="0.15">
      <c r="B7" s="43" t="s">
        <v>566</v>
      </c>
    </row>
    <row r="8" spans="1:2" x14ac:dyDescent="0.15">
      <c r="A8" t="s">
        <v>537</v>
      </c>
      <c r="B8" s="43" t="s">
        <v>567</v>
      </c>
    </row>
    <row r="9" spans="1:2" x14ac:dyDescent="0.15">
      <c r="A9" t="s">
        <v>539</v>
      </c>
      <c r="B9" s="43" t="s">
        <v>568</v>
      </c>
    </row>
    <row r="10" spans="1:2" x14ac:dyDescent="0.15">
      <c r="B10" s="43" t="s">
        <v>569</v>
      </c>
    </row>
    <row r="11" spans="1:2" x14ac:dyDescent="0.15">
      <c r="B11" s="43" t="s">
        <v>570</v>
      </c>
    </row>
    <row r="12" spans="1:2" x14ac:dyDescent="0.15">
      <c r="B12" s="43"/>
    </row>
    <row r="13" spans="1:2" x14ac:dyDescent="0.15">
      <c r="B13" s="43"/>
    </row>
    <row r="14" spans="1:2" x14ac:dyDescent="0.15">
      <c r="B14" s="43" t="s">
        <v>571</v>
      </c>
    </row>
    <row r="15" spans="1:2" x14ac:dyDescent="0.15">
      <c r="B15" s="43"/>
    </row>
    <row r="20" spans="2:2" x14ac:dyDescent="0.15">
      <c r="B20" t="s">
        <v>572</v>
      </c>
    </row>
    <row r="21" spans="2:2" x14ac:dyDescent="0.15">
      <c r="B21" t="s">
        <v>573</v>
      </c>
    </row>
    <row r="22" spans="2:2" x14ac:dyDescent="0.15">
      <c r="B22" t="s">
        <v>574</v>
      </c>
    </row>
    <row r="23" spans="2:2" x14ac:dyDescent="0.15">
      <c r="B23" t="s">
        <v>575</v>
      </c>
    </row>
    <row r="24" spans="2:2" x14ac:dyDescent="0.15">
      <c r="B24" t="s">
        <v>576</v>
      </c>
    </row>
    <row r="25" spans="2:2" x14ac:dyDescent="0.15">
      <c r="B25" t="s">
        <v>577</v>
      </c>
    </row>
    <row r="26" spans="2:2" x14ac:dyDescent="0.15">
      <c r="B26" t="s">
        <v>578</v>
      </c>
    </row>
    <row r="27" spans="2:2" x14ac:dyDescent="0.15">
      <c r="B27" t="s">
        <v>579</v>
      </c>
    </row>
    <row r="28" spans="2:2" x14ac:dyDescent="0.15">
      <c r="B28" t="s">
        <v>580</v>
      </c>
    </row>
    <row r="29" spans="2:2" x14ac:dyDescent="0.15">
      <c r="B29" t="s">
        <v>581</v>
      </c>
    </row>
    <row r="30" spans="2:2" x14ac:dyDescent="0.15">
      <c r="B30" t="s">
        <v>582</v>
      </c>
    </row>
    <row r="31" spans="2:2" x14ac:dyDescent="0.15">
      <c r="B31" t="s">
        <v>583</v>
      </c>
    </row>
    <row r="32" spans="2:2" x14ac:dyDescent="0.15">
      <c r="B32" t="s">
        <v>584</v>
      </c>
    </row>
    <row r="33" spans="2:2" x14ac:dyDescent="0.15">
      <c r="B33" t="s">
        <v>585</v>
      </c>
    </row>
    <row r="34" spans="2:2" x14ac:dyDescent="0.15">
      <c r="B34" t="s">
        <v>586</v>
      </c>
    </row>
    <row r="35" spans="2:2" x14ac:dyDescent="0.15">
      <c r="B35" t="s">
        <v>587</v>
      </c>
    </row>
    <row r="36" spans="2:2" x14ac:dyDescent="0.15">
      <c r="B36" t="s">
        <v>588</v>
      </c>
    </row>
    <row r="37" spans="2:2" x14ac:dyDescent="0.15">
      <c r="B37" t="s">
        <v>448</v>
      </c>
    </row>
    <row r="38" spans="2:2" x14ac:dyDescent="0.15">
      <c r="B38" t="s">
        <v>589</v>
      </c>
    </row>
    <row r="39" spans="2:2" x14ac:dyDescent="0.15">
      <c r="B39" t="s">
        <v>590</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379</v>
      </c>
    </row>
    <row r="3" spans="2:2" x14ac:dyDescent="0.15">
      <c r="B3" t="s">
        <v>591</v>
      </c>
    </row>
    <row r="4" spans="2:2" x14ac:dyDescent="0.15">
      <c r="B4" t="s">
        <v>592</v>
      </c>
    </row>
    <row r="5" spans="2:2" x14ac:dyDescent="0.15">
      <c r="B5" t="s">
        <v>593</v>
      </c>
    </row>
    <row r="6" spans="2:2" x14ac:dyDescent="0.15">
      <c r="B6" t="s">
        <v>594</v>
      </c>
    </row>
    <row r="7" spans="2:2" x14ac:dyDescent="0.15">
      <c r="B7" t="s">
        <v>595</v>
      </c>
    </row>
    <row r="8" spans="2:2" ht="16" x14ac:dyDescent="0.2">
      <c r="B8" s="61" t="s">
        <v>596</v>
      </c>
    </row>
    <row r="9" spans="2:2" x14ac:dyDescent="0.15">
      <c r="B9" t="s">
        <v>597</v>
      </c>
    </row>
    <row r="10" spans="2:2" x14ac:dyDescent="0.15">
      <c r="B10" s="43" t="s">
        <v>598</v>
      </c>
    </row>
    <row r="11" spans="2:2" x14ac:dyDescent="0.15">
      <c r="B11" s="43" t="s">
        <v>599</v>
      </c>
    </row>
    <row r="14" spans="2:2" x14ac:dyDescent="0.15">
      <c r="B14" t="s">
        <v>600</v>
      </c>
    </row>
    <row r="20" spans="2:2" x14ac:dyDescent="0.15">
      <c r="B20" t="s">
        <v>601</v>
      </c>
    </row>
    <row r="21" spans="2:2" x14ac:dyDescent="0.15">
      <c r="B21" t="s">
        <v>602</v>
      </c>
    </row>
    <row r="22" spans="2:2" x14ac:dyDescent="0.15">
      <c r="B22" t="s">
        <v>603</v>
      </c>
    </row>
    <row r="23" spans="2:2" x14ac:dyDescent="0.15">
      <c r="B23" t="s">
        <v>604</v>
      </c>
    </row>
    <row r="24" spans="2:2" x14ac:dyDescent="0.15">
      <c r="B24" t="s">
        <v>392</v>
      </c>
    </row>
    <row r="25" spans="2:2" x14ac:dyDescent="0.15">
      <c r="B25" t="s">
        <v>605</v>
      </c>
    </row>
    <row r="26" spans="2:2" x14ac:dyDescent="0.15">
      <c r="B26" t="s">
        <v>606</v>
      </c>
    </row>
    <row r="27" spans="2:2" x14ac:dyDescent="0.15">
      <c r="B27" t="s">
        <v>607</v>
      </c>
    </row>
    <row r="28" spans="2:2" x14ac:dyDescent="0.15">
      <c r="B28" t="s">
        <v>608</v>
      </c>
    </row>
    <row r="29" spans="2:2" x14ac:dyDescent="0.15">
      <c r="B29" t="s">
        <v>609</v>
      </c>
    </row>
    <row r="30" spans="2:2" x14ac:dyDescent="0.15">
      <c r="B30" t="s">
        <v>610</v>
      </c>
    </row>
    <row r="31" spans="2:2" x14ac:dyDescent="0.15">
      <c r="B31" t="s">
        <v>611</v>
      </c>
    </row>
    <row r="32" spans="2:2" x14ac:dyDescent="0.15">
      <c r="B32" t="s">
        <v>612</v>
      </c>
    </row>
    <row r="33" spans="2:2" x14ac:dyDescent="0.15">
      <c r="B33" t="s">
        <v>613</v>
      </c>
    </row>
    <row r="34" spans="2:2" x14ac:dyDescent="0.15">
      <c r="B34" t="s">
        <v>614</v>
      </c>
    </row>
    <row r="35" spans="2:2" x14ac:dyDescent="0.15">
      <c r="B35" t="s">
        <v>615</v>
      </c>
    </row>
    <row r="36" spans="2:2" x14ac:dyDescent="0.15">
      <c r="B36" t="s">
        <v>616</v>
      </c>
    </row>
    <row r="37" spans="2:2" x14ac:dyDescent="0.15">
      <c r="B37" t="s">
        <v>448</v>
      </c>
    </row>
    <row r="38" spans="2:2" x14ac:dyDescent="0.15">
      <c r="B38" t="s">
        <v>617</v>
      </c>
    </row>
    <row r="39" spans="2:2" x14ac:dyDescent="0.15">
      <c r="B39" t="s">
        <v>618</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384</v>
      </c>
    </row>
    <row r="3" spans="2:2" ht="16" x14ac:dyDescent="0.2">
      <c r="B3" s="61" t="s">
        <v>619</v>
      </c>
    </row>
    <row r="4" spans="2:2" ht="16" x14ac:dyDescent="0.2">
      <c r="B4" s="61" t="s">
        <v>620</v>
      </c>
    </row>
    <row r="5" spans="2:2" x14ac:dyDescent="0.15">
      <c r="B5" t="s">
        <v>621</v>
      </c>
    </row>
    <row r="6" spans="2:2" ht="16" x14ac:dyDescent="0.2">
      <c r="B6" s="61" t="s">
        <v>622</v>
      </c>
    </row>
    <row r="7" spans="2:2" ht="16" x14ac:dyDescent="0.2">
      <c r="B7" s="61" t="s">
        <v>623</v>
      </c>
    </row>
    <row r="8" spans="2:2" x14ac:dyDescent="0.15">
      <c r="B8" t="s">
        <v>624</v>
      </c>
    </row>
    <row r="9" spans="2:2" x14ac:dyDescent="0.15">
      <c r="B9" t="s">
        <v>625</v>
      </c>
    </row>
    <row r="10" spans="2:2" x14ac:dyDescent="0.15">
      <c r="B10" t="s">
        <v>626</v>
      </c>
    </row>
    <row r="11" spans="2:2" x14ac:dyDescent="0.15">
      <c r="B11" t="s">
        <v>627</v>
      </c>
    </row>
    <row r="14" spans="2:2" ht="16" x14ac:dyDescent="0.2">
      <c r="B14" s="61" t="s">
        <v>628</v>
      </c>
    </row>
    <row r="20" spans="2:2" x14ac:dyDescent="0.15">
      <c r="B20" t="s">
        <v>629</v>
      </c>
    </row>
    <row r="21" spans="2:2" x14ac:dyDescent="0.15">
      <c r="B21" t="s">
        <v>630</v>
      </c>
    </row>
    <row r="22" spans="2:2" x14ac:dyDescent="0.15">
      <c r="B22" t="s">
        <v>574</v>
      </c>
    </row>
    <row r="23" spans="2:2" x14ac:dyDescent="0.15">
      <c r="B23" t="s">
        <v>631</v>
      </c>
    </row>
    <row r="24" spans="2:2" x14ac:dyDescent="0.15">
      <c r="B24" t="s">
        <v>392</v>
      </c>
    </row>
    <row r="25" spans="2:2" x14ac:dyDescent="0.15">
      <c r="B25" t="s">
        <v>632</v>
      </c>
    </row>
    <row r="26" spans="2:2" x14ac:dyDescent="0.15">
      <c r="B26" t="s">
        <v>578</v>
      </c>
    </row>
    <row r="27" spans="2:2" x14ac:dyDescent="0.15">
      <c r="B27" t="s">
        <v>633</v>
      </c>
    </row>
    <row r="28" spans="2:2" x14ac:dyDescent="0.15">
      <c r="B28" t="s">
        <v>634</v>
      </c>
    </row>
    <row r="29" spans="2:2" x14ac:dyDescent="0.15">
      <c r="B29" t="s">
        <v>635</v>
      </c>
    </row>
    <row r="30" spans="2:2" x14ac:dyDescent="0.15">
      <c r="B30" t="s">
        <v>636</v>
      </c>
    </row>
    <row r="31" spans="2:2" x14ac:dyDescent="0.15">
      <c r="B31" t="s">
        <v>637</v>
      </c>
    </row>
    <row r="32" spans="2:2" x14ac:dyDescent="0.15">
      <c r="B32" t="s">
        <v>638</v>
      </c>
    </row>
    <row r="33" spans="2:2" x14ac:dyDescent="0.15">
      <c r="B33" t="s">
        <v>639</v>
      </c>
    </row>
    <row r="34" spans="2:2" x14ac:dyDescent="0.15">
      <c r="B34" t="s">
        <v>640</v>
      </c>
    </row>
    <row r="35" spans="2:2" x14ac:dyDescent="0.15">
      <c r="B35" t="s">
        <v>615</v>
      </c>
    </row>
    <row r="36" spans="2:2" x14ac:dyDescent="0.15">
      <c r="B36" t="s">
        <v>641</v>
      </c>
    </row>
    <row r="37" spans="2:2" x14ac:dyDescent="0.15">
      <c r="B37" t="s">
        <v>559</v>
      </c>
    </row>
    <row r="38" spans="2:2" x14ac:dyDescent="0.15">
      <c r="B38" t="s">
        <v>642</v>
      </c>
    </row>
    <row r="39" spans="2:2" x14ac:dyDescent="0.15">
      <c r="B39" t="s">
        <v>643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419</v>
      </c>
    </row>
    <row r="3" spans="2:2" x14ac:dyDescent="0.15">
      <c r="B3" t="s">
        <v>644</v>
      </c>
    </row>
    <row r="4" spans="2:2" x14ac:dyDescent="0.15">
      <c r="B4" t="s">
        <v>645</v>
      </c>
    </row>
    <row r="5" spans="2:2" x14ac:dyDescent="0.15">
      <c r="B5" t="s">
        <v>646</v>
      </c>
    </row>
    <row r="6" spans="2:2" x14ac:dyDescent="0.15">
      <c r="B6" t="s">
        <v>647</v>
      </c>
    </row>
    <row r="7" spans="2:2" x14ac:dyDescent="0.15">
      <c r="B7" t="s">
        <v>648</v>
      </c>
    </row>
    <row r="8" spans="2:2" x14ac:dyDescent="0.15">
      <c r="B8" t="s">
        <v>649</v>
      </c>
    </row>
    <row r="9" spans="2:2" x14ac:dyDescent="0.15">
      <c r="B9" t="s">
        <v>650</v>
      </c>
    </row>
    <row r="10" spans="2:2" x14ac:dyDescent="0.15">
      <c r="B10" t="s">
        <v>651</v>
      </c>
    </row>
    <row r="11" spans="2:2" x14ac:dyDescent="0.15">
      <c r="B11" t="s">
        <v>652</v>
      </c>
    </row>
    <row r="14" spans="2:2" x14ac:dyDescent="0.15">
      <c r="B14" t="s">
        <v>653</v>
      </c>
    </row>
    <row r="20" spans="2:2" x14ac:dyDescent="0.15">
      <c r="B20" t="s">
        <v>654</v>
      </c>
    </row>
    <row r="21" spans="2:2" x14ac:dyDescent="0.15">
      <c r="B21" t="s">
        <v>655</v>
      </c>
    </row>
    <row r="22" spans="2:2" x14ac:dyDescent="0.15">
      <c r="B22" t="s">
        <v>656</v>
      </c>
    </row>
    <row r="23" spans="2:2" x14ac:dyDescent="0.15">
      <c r="B23" t="s">
        <v>657</v>
      </c>
    </row>
    <row r="24" spans="2:2" x14ac:dyDescent="0.15">
      <c r="B24" t="s">
        <v>392</v>
      </c>
    </row>
    <row r="25" spans="2:2" x14ac:dyDescent="0.15">
      <c r="B25" t="s">
        <v>658</v>
      </c>
    </row>
    <row r="26" spans="2:2" x14ac:dyDescent="0.15">
      <c r="B26" t="s">
        <v>659</v>
      </c>
    </row>
    <row r="27" spans="2:2" x14ac:dyDescent="0.15">
      <c r="B27" t="s">
        <v>660</v>
      </c>
    </row>
    <row r="28" spans="2:2" x14ac:dyDescent="0.15">
      <c r="B28" t="s">
        <v>661</v>
      </c>
    </row>
    <row r="29" spans="2:2" x14ac:dyDescent="0.15">
      <c r="B29" t="s">
        <v>662</v>
      </c>
    </row>
    <row r="30" spans="2:2" x14ac:dyDescent="0.15">
      <c r="B30" t="s">
        <v>663</v>
      </c>
    </row>
    <row r="31" spans="2:2" x14ac:dyDescent="0.15">
      <c r="B31" t="s">
        <v>664</v>
      </c>
    </row>
    <row r="32" spans="2:2" x14ac:dyDescent="0.15">
      <c r="B32" t="s">
        <v>665</v>
      </c>
    </row>
    <row r="33" spans="2:2" x14ac:dyDescent="0.15">
      <c r="B33" t="s">
        <v>666</v>
      </c>
    </row>
    <row r="34" spans="2:2" x14ac:dyDescent="0.15">
      <c r="B34" t="s">
        <v>667</v>
      </c>
    </row>
    <row r="35" spans="2:2" x14ac:dyDescent="0.15">
      <c r="B35" t="s">
        <v>668</v>
      </c>
    </row>
    <row r="36" spans="2:2" x14ac:dyDescent="0.15">
      <c r="B36" t="s">
        <v>558</v>
      </c>
    </row>
    <row r="37" spans="2:2" x14ac:dyDescent="0.15">
      <c r="B37" t="s">
        <v>448</v>
      </c>
    </row>
    <row r="38" spans="2:2" x14ac:dyDescent="0.15">
      <c r="B38" t="s">
        <v>669</v>
      </c>
    </row>
    <row r="39" spans="2:2" x14ac:dyDescent="0.15">
      <c r="B39" t="s">
        <v>670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1146</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140</cp:revision>
  <dcterms:created xsi:type="dcterms:W3CDTF">2020-07-27T15:42:24Z</dcterms:created>
  <dcterms:modified xsi:type="dcterms:W3CDTF">2023-05-18T14:34:27Z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