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8_{7C0D5722-77E8-384E-B081-9D76A438585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D23" i="2"/>
  <c r="C23" i="2"/>
  <c r="B23" i="2"/>
  <c r="AI22" i="1" s="1"/>
  <c r="W22" i="2"/>
  <c r="V22" i="2"/>
  <c r="U22" i="2"/>
  <c r="T22" i="2"/>
  <c r="S22" i="2"/>
  <c r="R22" i="2"/>
  <c r="Q22" i="2"/>
  <c r="O22" i="2"/>
  <c r="N22" i="2"/>
  <c r="M22" i="2"/>
  <c r="P22" i="2" s="1"/>
  <c r="O23" i="1" s="1"/>
  <c r="K22" i="2"/>
  <c r="J22" i="2"/>
  <c r="I22" i="2"/>
  <c r="C22" i="2"/>
  <c r="W21" i="2"/>
  <c r="I21" i="2" s="1"/>
  <c r="M21" i="2"/>
  <c r="T21" i="2" s="1"/>
  <c r="S22" i="1" s="1"/>
  <c r="K21" i="2"/>
  <c r="J21" i="2"/>
  <c r="C21" i="2"/>
  <c r="W20" i="2"/>
  <c r="V20" i="2"/>
  <c r="T20" i="2"/>
  <c r="S20" i="2"/>
  <c r="Q20" i="2"/>
  <c r="N20" i="2"/>
  <c r="M20" i="2"/>
  <c r="P20" i="2" s="1"/>
  <c r="O21" i="1" s="1"/>
  <c r="K20" i="2"/>
  <c r="J20" i="2"/>
  <c r="I20" i="2"/>
  <c r="AT21" i="1" s="1"/>
  <c r="C20" i="2"/>
  <c r="W19" i="2"/>
  <c r="I19" i="2" s="1"/>
  <c r="O19" i="2"/>
  <c r="M19" i="2"/>
  <c r="V19" i="2" s="1"/>
  <c r="U20" i="1" s="1"/>
  <c r="K19" i="2"/>
  <c r="J19" i="2"/>
  <c r="D19" i="2"/>
  <c r="C19" i="2"/>
  <c r="W18" i="2"/>
  <c r="I18" i="2" s="1"/>
  <c r="V18" i="2"/>
  <c r="U18" i="2"/>
  <c r="S18" i="2"/>
  <c r="P18" i="2"/>
  <c r="O18" i="2"/>
  <c r="N18" i="2"/>
  <c r="M18" i="2"/>
  <c r="R18" i="2" s="1"/>
  <c r="Q19" i="1" s="1"/>
  <c r="K18" i="2"/>
  <c r="J18" i="2"/>
  <c r="D18" i="2"/>
  <c r="C18" i="2"/>
  <c r="W17" i="2"/>
  <c r="V17" i="2"/>
  <c r="U17" i="2"/>
  <c r="T17" i="2"/>
  <c r="S17" i="2"/>
  <c r="R17" i="2"/>
  <c r="Q17" i="2"/>
  <c r="O17" i="2"/>
  <c r="N17" i="2"/>
  <c r="M17" i="2"/>
  <c r="P17" i="2" s="1"/>
  <c r="O18" i="1" s="1"/>
  <c r="K17" i="2"/>
  <c r="J17" i="2"/>
  <c r="I17" i="2"/>
  <c r="D17" i="2"/>
  <c r="C17" i="2"/>
  <c r="W16" i="2"/>
  <c r="I16" i="2" s="1"/>
  <c r="M16" i="2"/>
  <c r="T16" i="2" s="1"/>
  <c r="S17" i="1" s="1"/>
  <c r="K16" i="2"/>
  <c r="J16" i="2"/>
  <c r="D16" i="2"/>
  <c r="C16" i="2"/>
  <c r="W15" i="2"/>
  <c r="V15" i="2"/>
  <c r="T15" i="2"/>
  <c r="S15" i="2"/>
  <c r="Q15" i="2"/>
  <c r="N15" i="2"/>
  <c r="M15" i="2"/>
  <c r="P15" i="2" s="1"/>
  <c r="O16" i="1" s="1"/>
  <c r="K15" i="2"/>
  <c r="J15" i="2"/>
  <c r="I15" i="2"/>
  <c r="AT16" i="1" s="1"/>
  <c r="D15" i="2"/>
  <c r="C15" i="2"/>
  <c r="W14" i="2"/>
  <c r="I14" i="2" s="1"/>
  <c r="O14" i="2"/>
  <c r="M14" i="2"/>
  <c r="V14" i="2" s="1"/>
  <c r="U15" i="1" s="1"/>
  <c r="K14" i="2"/>
  <c r="J14" i="2"/>
  <c r="D14" i="2"/>
  <c r="C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L21" i="1"/>
  <c r="AK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DP7" i="1" l="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<sst xmlns="http://schemas.openxmlformats.org/spreadsheetml/2006/main" count="802" uniqueCount="640">
  <si>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</si>
  <si>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</si>
  <si>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</si>
  <si>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</si>
  <si>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</si>
  <si>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</si>
  <si>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</si>
  <si>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</si>
  <si>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</si>
  <si>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</si>
  <si>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</si>
  <si>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</si>
  <si>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</si>
  <si>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</si>
  <si>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</si>
  <si>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</si>
  <si>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</si>
  <si>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</si>
  <si>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</si>
  <si>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</si>
  <si>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</si>
  <si>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</si>
  <si>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</si>
  <si>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</si>
  <si>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</si>
  <si>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</si>
  <si>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</si>
  <si>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</si>
  <si>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</si>
  <si>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</si>
  <si>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</si>
  <si>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</si>
  <si>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</si>
  <si>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</si>
  <si>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</si>
  <si>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</si>
  <si>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</si>
  <si>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</si>
  <si>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</si>
  <si>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</si>
  <si>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</si>
  <si>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</si>
  <si>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</si>
  <si>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</si>
  <si>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</si>
  <si>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</si>
  <si>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</si>
  <si>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</si>
  <si>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</si>
  <si>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</si>
  <si>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</si>
  <si>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</si>
  <si>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</si>
  <si>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</si>
  <si>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</si>
  <si>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</si>
  <si>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</si>
  <si>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</si>
  <si>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</si>
  <si>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</si>
  <si>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</si>
  <si>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</si>
  <si>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</si>
  <si>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</si>
  <si>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</si>
  <si>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</si>
  <si>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</si>
  <si>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</si>
  <si>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</si>
  <si>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</si>
  <si>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</si>
  <si>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</si>
  <si>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</si>
  <si>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</si>
  <si>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</si>
  <si>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</si>
  <si>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</si>
  <si>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</si>
  <si>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</si>
  <si>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</si>
  <si>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</si>
  <si>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</si>
  <si>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</si>
  <si>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</si>
  <si>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</si>
  <si>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</si>
  <si>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</si>
  <si>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</si>
  <si>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</si>
  <si>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</si>
  <si>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</si>
  <si>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</si>
  <si>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</si>
  <si>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</si>
  <si>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</si>
  <si>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</si>
  <si>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</si>
  <si>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</si>
  <si>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</si>
  <si>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</si>
  <si>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</si>
  <si>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</si>
  <si>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</si>
  <si>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</si>
  <si>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</si>
  <si>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</si>
  <si>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</si>
  <si>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</si>
  <si>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</si>
  <si>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</si>
  <si>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</si>
  <si>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</si>
  <si>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</si>
  <si>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</si>
  <si>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</si>
  <si>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</si>
  <si>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</si>
  <si>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</si>
  <si>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</si>
  <si>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</si>
  <si>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</si>
  <si>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</si>
  <si>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</si>
  <si>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</si>
  <si>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</si>
  <si>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</si>
  <si>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</si>
  <si>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</si>
  <si>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</si>
  <si>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</si>
  <si>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</si>
  <si>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</si>
  <si>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</si>
  <si>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</si>
  <si>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</si>
  <si>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</si>
  <si>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</si>
  <si>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</si>
  <si>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</si>
  <si>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</si>
  <si>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</si>
  <si>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</si>
  <si>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</si>
  <si>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</si>
  <si>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</si>
  <si>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</si>
  <si>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</si>
  <si>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</si>
  <si>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</si>
  <si>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</si>
  <si>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</si>
  <si>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</si>
  <si>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</si>
  <si>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</si>
  <si>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</si>
  <si>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</si>
  <si>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</si>
  <si>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</si>
  <si>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</si>
  <si>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</si>
  <si>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</si>
  <si>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</si>
  <si>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</si>
  <si>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</si>
  <si>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</si>
  <si>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</si>
  <si>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</si>
  <si>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</si>
  <si>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</si>
  <si>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</si>
  <si>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</si>
  <si>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</si>
  <si>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</si>
  <si>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</si>
  <si>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</si>
  <si>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</si>
  <si>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</si>
  <si>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</si>
  <si>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</si>
  <si>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</si>
  <si>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</si>
  <si>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</si>
  <si>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</si>
  <si>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</si>
  <si>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</si>
  <si>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</si>
  <si>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</si>
  <si>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</si>
  <si>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</si>
  <si>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</si>
  <si>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</si>
  <si>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</si>
  <si>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</si>
  <si>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</si>
  <si>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</si>
  <si>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</si>
  <si>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</si>
  <si>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</si>
  <si>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</si>
  <si>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</si>
  <si>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</si>
  <si>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</si>
  <si>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</si>
  <si>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</si>
  <si>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</si>
  <si>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</si>
  <si>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</si>
  <si>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</si>
  <si>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</si>
  <si>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</si>
  <si>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</si>
  <si>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</si>
  <si>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</si>
  <si>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</si>
  <si>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</si>
  <si>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</si>
  <si>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</si>
  <si>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</si>
  <si>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</si>
  <si>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</si>
  <si>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</si>
  <si>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</si>
  <si>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</si>
  <si>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</si>
  <si>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</si>
  <si>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</si>
  <si>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</si>
  <si>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</si>
  <si>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</si>
  <si>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</si>
  <si>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</si>
  <si>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</si>
  <si>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</si>
  <si>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</si>
  <si>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</si>
  <si>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</si>
  <si>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</si>
  <si>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</si>
  <si>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</si>
  <si>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</si>
  <si>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</si>
  <si>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</si>
  <si>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</si>
  <si>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</si>
  <si>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</si>
  <si>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</si>
  <si>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</si>
  <si>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</si>
  <si>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</si>
  <si>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</si>
  <si>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</si>
  <si>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</si>
  <si>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</si>
  <si>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</si>
  <si>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</si>
  <si>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</si>
  <si>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</si>
  <si>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</si>
  <si>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</si>
  <si>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</si>
  <si>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</si>
  <si>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</si>
  <si>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</si>
  <si>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</si>
  <si>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</si>
  <si>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</si>
  <si>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</si>
  <si>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</si>
  <si>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</si>
  <si>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</si>
  <si>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</si>
  <si>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</si>
  <si>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</si>
  <si>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</si>
  <si>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</si>
  <si>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</si>
  <si>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</si>
  <si>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</si>
  <si>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</si>
  <si>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</si>
  <si>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</si>
  <si>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</si>
  <si>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</si>
  <si>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</si>
  <si>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</si>
  <si>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</si>
  <si>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</si>
  <si>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</si>
  <si>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</si>
  <si>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</si>
  <si>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</si>
  <si>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</si>
  <si>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</si>
  <si>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</si>
  <si>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</si>
  <si>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</si>
  <si>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</si>
  <si>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</si>
  <si>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</si>
  <si>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</si>
  <si>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</si>
  <si>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</si>
  <si>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</si>
  <si>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</si>
  <si>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</si>
  <si>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</si>
  <si>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</si>
  <si>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</si>
  <si>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</si>
  <si>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</si>
  <si>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</si>
  <si>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</si>
  <si>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</si>
  <si>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</si>
  <si>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</si>
  <si>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</si>
  <si>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</si>
  <si>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</si>
  <si>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</si>
  <si>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</si>
  <si>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</si>
  <si>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</si>
  <si>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</si>
  <si>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</si>
  <si>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</si>
  <si>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</si>
  <si>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</si>
  <si>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</si>
  <si>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</si>
  <si>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</si>
  <si>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</si>
  <si>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</si>
  <si>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</si>
  <si>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</si>
  <si>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</si>
  <si>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</si>
  <si>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</si>
  <si>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</si>
  <si>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</si>
  <si>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</si>
  <si>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</si>
  <si>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</si>
  <si>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</si>
  <si>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</si>
  <si>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</si>
  <si>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</si>
  <si>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</si>
  <si>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</si>
  <si>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</si>
  <si>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</si>
  <si>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</si>
  <si>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</si>
  <si>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</si>
  <si>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</si>
  <si>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</si>
  <si>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</si>
  <si>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</si>
  <si>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</si>
  <si>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</si>
  <si>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</si>
  <si>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</si>
  <si>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</si>
  <si>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</si>
  <si>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</si>
  <si>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</si>
  <si>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</si>
  <si>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</si>
  <si>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</si>
  <si>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</si>
  <si>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</si>
  <si>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</si>
  <si>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</si>
  <si>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</si>
  <si>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</si>
  <si>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</si>
  <si>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</si>
  <si>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</si>
  <si>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</si>
  <si>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</si>
  <si>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</si>
  <si>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</si>
  <si>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</si>
  <si>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</si>
  <si>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</si>
  <si>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</si>
  <si>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</si>
  <si>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</si>
  <si>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</si>
  <si>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</si>
  <si>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</si>
  <si>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</si>
  <si>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</si>
  <si>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</si>
  <si>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</si>
  <si>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</si>
  <si>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</si>
  <si>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</si>
  <si>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</si>
  <si>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</si>
  <si>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</si>
  <si>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</si>
  <si>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</si>
  <si>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</si>
  <si>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</si>
  <si>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</si>
  <si>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</si>
  <si>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</si>
  <si>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</si>
  <si>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</si>
  <si>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</si>
  <si>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</si>
  <si>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</si>
  <si>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</si>
  <si>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 5550 Regular - DE</t>
  </si>
  <si>
    <t>DELL/E5550/RG/DE</t>
  </si>
  <si>
    <t>Dell 5550 Regular - FR</t>
  </si>
  <si>
    <t>Item_type</t>
  </si>
  <si>
    <t>laptop-computer-replacement-parts</t>
  </si>
  <si>
    <t>Dell 5550 Regular - IT</t>
  </si>
  <si>
    <t>Dell 5550 Regular - ES</t>
  </si>
  <si>
    <t>Default quantity</t>
  </si>
  <si>
    <t>Dell 5550 Regular - UK</t>
  </si>
  <si>
    <t>Dell 5550 Regular - NOR</t>
  </si>
  <si>
    <t>Format</t>
  </si>
  <si>
    <t>PartialUpdate</t>
  </si>
  <si>
    <t>Dell 5550 Regular - BE</t>
  </si>
  <si>
    <t>Dell 5550 Regular - CH</t>
  </si>
  <si>
    <t>Dell 5550 Regular - US INT</t>
  </si>
  <si>
    <t>Bullet Point 1:</t>
  </si>
  <si>
    <t>Dell 5550 Regular - US</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</si>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</sst>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0" borderId="0" xfId="0" applyFont="1" applyAlignment="1">
      <alignment wrapText="1"/>
    </xf>
    <xf numFmtId="0" fontId="0" fillId="14" borderId="0" xfId="0" applyFill="1" applyAlignment="1">
      <alignment horizontal="right" wrapText="1"/>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5550 parent</v>
      </c>
      <c r="C4" s="30" t="s">
        <v>345</v>
      </c>
      <c r="D4" s="31">
        <f>Values!B14</f>
        <v>5714401559979</v>
      </c>
      <c r="E4" s="32" t="s">
        <v>346</v>
      </c>
      <c r="F4" s="29" t="str">
        <f>SUBSTITUTE(Values!B1, "{language}", "") &amp; " " &amp; Values!B3</f>
        <v>clavier de remplacement  rétroéclairé pour Dell  Latitude E5550 E5570 5580 5590</v>
      </c>
      <c r="G4" s="30" t="s">
        <v>345</v>
      </c>
      <c r="H4" s="28" t="str">
        <f>Values!B16</f>
        <v>laptop-computer-replacement-parts</v>
      </c>
      <c r="I4" s="28" t="str">
        <f>IF(ISBLANK(Values!F3),"","4730574031")</f>
        <v>4730574031</v>
      </c>
      <c r="J4" s="33" t="str">
        <f>Values!B13</f>
        <v>Dell 5550 parent</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5550 BL - DE</v>
      </c>
      <c r="C5" s="33" t="str">
        <f>IF(ISBLANK(Values!F4),"","TellusRem")</f>
        <v>TellusRem</v>
      </c>
      <c r="D5" s="31">
        <f>IF(ISBLANK(Values!F4),"",Values!F4)</f>
        <v>5714401559016</v>
      </c>
      <c r="E5" s="32" t="str">
        <f>IF(ISBLANK(Values!F4),"","EAN")</f>
        <v>EAN</v>
      </c>
      <c r="F5" s="29" t="str">
        <f>IF(ISBLANK(Values!F4),"",IF(Values!K4, SUBSTITUTE(Values!$B$1, "{language}", Values!I4) &amp; " " &amp;Values!$B$3, SUBSTITUTE(Values!$B$2, "{language}", Values!$I4) &amp; " " &amp;Values!$B$3))</f>
        <v>clavier de remplacement Allemand rétroéclairé pour Dell  Latitude E5550 E5570 5580 5590</v>
      </c>
      <c r="G5" s="33" t="str">
        <f>IF(ISBLANK(Values!F4),"","TellusRem")</f>
        <v>TellusRem</v>
      </c>
      <c r="H5" s="28" t="str">
        <f>IF(ISBLANK(Values!F4),"",Values!$B$16)</f>
        <v>laptop-computer-replacement-parts</v>
      </c>
      <c r="I5" s="28" t="str">
        <f>IF(ISBLANK(Values!F4),"","4730574031")</f>
        <v>4730574031</v>
      </c>
      <c r="J5" s="40" t="str">
        <f>IF(ISBLANK(Values!F4),"",Values!G4 )</f>
        <v>Dell 5550 BL - DE</v>
      </c>
      <c r="K5" s="29">
        <f>IF(ISBLANK(Values!F4),"",IF(Values!K4, Values!$B$4, Values!$B$5))</f>
        <v>40.99</v>
      </c>
      <c r="L5" s="41" t="str">
        <f>IF(ISBLANK(Values!F4),"",IF($CO5="DEFAULT", Values!$B$18, ""))</f>
        <v/>
      </c>
      <c r="M5" s="29" t="str">
        <f>IF(ISBLANK(Values!F4),"",Values!$N4)</f>
        <v>https://raw.githubusercontent.com/PatrickVibild/TellusAmazonPictures/master/pictures/DELL/E5550/BL/DE/1.jpg</v>
      </c>
      <c r="N5" s="29" t="str">
        <f>IF(ISBLANK(Values!$G4),"",Values!O4)</f>
        <v>https://raw.githubusercontent.com/PatrickVibild/TellusAmazonPictures/master/pictures/DELL/E5550/BL/DE/2.jpg</v>
      </c>
      <c r="O5" s="29" t="str">
        <f>IF(ISBLANK(Values!$G4),"",Values!P4)</f>
        <v>https://raw.githubusercontent.com/PatrickVibild/TellusAmazonPictures/master/pictures/DELL/E5550/BL/DE/3.jpg</v>
      </c>
      <c r="P5" s="29" t="str">
        <f>IF(ISBLANK(Values!$G4),"",Values!Q4)</f>
        <v>https://raw.githubusercontent.com/PatrickVibild/TellusAmazonPictures/master/pictures/DELL/E5550/BL/DE/4.jpg</v>
      </c>
      <c r="Q5" s="29" t="str">
        <f>IF(ISBLANK(Values!$G4),"",Values!R4)</f>
        <v>https://raw.githubusercontent.com/PatrickVibild/TellusAmazonPictures/master/pictures/DELL/E5550/BL/DE/5.jpg</v>
      </c>
      <c r="R5" s="29" t="str">
        <f>IF(ISBLANK(Values!$G4),"",Values!S4)</f>
        <v>https://raw.githubusercontent.com/PatrickVibild/TellusAmazonPictures/master/pictures/DELL/E5550/BL/DE/6.jpg</v>
      </c>
      <c r="S5" s="29" t="str">
        <f>IF(ISBLANK(Values!$G4),"",Values!T4)</f>
        <v>https://raw.githubusercontent.com/PatrickVibild/TellusAmazonPictures/master/pictures/DELL/E5550/BL/DE/7.jpg</v>
      </c>
      <c r="T5" s="29" t="str">
        <f>IF(ISBLANK(Values!$G4),"",Values!U4)</f>
        <v>https://raw.githubusercontent.com/PatrickVibild/TellusAmazonPictures/master/pictures/DELL/E5550/BL/DE/8.jpg</v>
      </c>
      <c r="U5" s="29" t="str">
        <f>IF(ISBLANK(Values!$G4),"",Values!V4)</f>
        <v>https://raw.githubusercontent.com/PatrickVibild/TellusAmazonPictures/master/pictures/DELL/E5550/BL/DE/9.jpg</v>
      </c>
      <c r="W5" s="33" t="str">
        <f>IF(ISBLANK(Values!F4),"","Child")</f>
        <v>Child</v>
      </c>
      <c r="X5" s="33" t="str">
        <f>IF(ISBLANK(Values!F4),"",Values!$B$13)</f>
        <v>Dell 5550 parent</v>
      </c>
      <c r="Y5" s="40" t="str">
        <f>IF(ISBLANK(Values!F4),"","Size-Color")</f>
        <v>Size-Color</v>
      </c>
      <c r="Z5" s="33" t="str">
        <f>IF(ISBLANK(Values!F4),"","variation")</f>
        <v>variation</v>
      </c>
      <c r="AA5" s="37"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5" s="29" t="str">
        <f>IF(ISBLANK(Values!F4),"",Values!I4)</f>
        <v>Allemand</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8" t="str">
        <f>IF(ISBLANK(Values!F4),"","Parts")</f>
        <v>Parts</v>
      </c>
      <c r="DP5" s="28"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IF(ISBLANK(Values!$F4), "", "not_applicable")</f>
        <v>not_applicable</v>
      </c>
      <c r="DZ5" s="32"/>
      <c r="EA5" s="32"/>
      <c r="EB5" s="32"/>
      <c r="EC5" s="32"/>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5550 BL - FR</v>
      </c>
      <c r="C6" s="33" t="str">
        <f>IF(ISBLANK(Values!F5),"","TellusRem")</f>
        <v>TellusRem</v>
      </c>
      <c r="D6" s="31">
        <f>IF(ISBLANK(Values!F5),"",Values!F5)</f>
        <v>5714401559023</v>
      </c>
      <c r="E6" s="32" t="str">
        <f>IF(ISBLANK(Values!F5),"","EAN")</f>
        <v>EAN</v>
      </c>
      <c r="F6" s="29" t="str">
        <f>IF(ISBLANK(Values!F5),"",IF(Values!K5, SUBSTITUTE(Values!$B$1, "{language}", Values!I5) &amp; " " &amp;Values!$B$3, SUBSTITUTE(Values!$B$2, "{language}", Values!$I5) &amp; " " &amp;Values!$B$3))</f>
        <v>clavier de remplacement Français rétroéclairé pour Dell  Latitude E5550 E5570 5580 5590</v>
      </c>
      <c r="G6" s="33" t="str">
        <f>IF(ISBLANK(Values!F5),"","TellusRem")</f>
        <v>TellusRem</v>
      </c>
      <c r="H6" s="28" t="str">
        <f>IF(ISBLANK(Values!F5),"",Values!$B$16)</f>
        <v>laptop-computer-replacement-parts</v>
      </c>
      <c r="I6" s="28" t="str">
        <f>IF(ISBLANK(Values!F5),"","4730574031")</f>
        <v>4730574031</v>
      </c>
      <c r="J6" s="40" t="str">
        <f>IF(ISBLANK(Values!F5),"",Values!G5 )</f>
        <v>Dell 5550 BL - FR</v>
      </c>
      <c r="K6" s="29">
        <f>IF(ISBLANK(Values!F5),"",IF(Values!K5, Values!$B$4, Values!$B$5))</f>
        <v>40.99</v>
      </c>
      <c r="L6" s="41" t="str">
        <f>IF(ISBLANK(Values!F5),"",IF($CO6="DEFAULT", Values!$B$18, ""))</f>
        <v/>
      </c>
      <c r="M6" s="29" t="str">
        <f>IF(ISBLANK(Values!F5),"",Values!$N5)</f>
        <v>https://raw.githubusercontent.com/PatrickVibild/TellusAmazonPictures/master/pictures/DELL/E5550/BL/FR/1.jpg</v>
      </c>
      <c r="N6" s="29" t="str">
        <f>IF(ISBLANK(Values!$G5),"",Values!O5)</f>
        <v>https://raw.githubusercontent.com/PatrickVibild/TellusAmazonPictures/master/pictures/DELL/E5550/BL/FR/2.jpg</v>
      </c>
      <c r="O6" s="29" t="str">
        <f>IF(ISBLANK(Values!$G5),"",Values!P5)</f>
        <v>https://raw.githubusercontent.com/PatrickVibild/TellusAmazonPictures/master/pictures/DELL/E5550/BL/FR/3.jpg</v>
      </c>
      <c r="P6" s="29" t="str">
        <f>IF(ISBLANK(Values!$G5),"",Values!Q5)</f>
        <v>https://raw.githubusercontent.com/PatrickVibild/TellusAmazonPictures/master/pictures/DELL/E5550/BL/FR/4.jpg</v>
      </c>
      <c r="Q6" s="29" t="str">
        <f>IF(ISBLANK(Values!$G5),"",Values!R5)</f>
        <v>https://raw.githubusercontent.com/PatrickVibild/TellusAmazonPictures/master/pictures/DELL/E5550/BL/FR/5.jpg</v>
      </c>
      <c r="R6" s="29" t="str">
        <f>IF(ISBLANK(Values!$G5),"",Values!S5)</f>
        <v>https://raw.githubusercontent.com/PatrickVibild/TellusAmazonPictures/master/pictures/DELL/E5550/BL/FR/6.jpg</v>
      </c>
      <c r="S6" s="29" t="str">
        <f>IF(ISBLANK(Values!$G5),"",Values!T5)</f>
        <v>https://raw.githubusercontent.com/PatrickVibild/TellusAmazonPictures/master/pictures/DELL/E5550/BL/FR/7.jpg</v>
      </c>
      <c r="T6" s="29" t="str">
        <f>IF(ISBLANK(Values!$G5),"",Values!U5)</f>
        <v>https://raw.githubusercontent.com/PatrickVibild/TellusAmazonPictures/master/pictures/DELL/E5550/BL/FR/8.jpg</v>
      </c>
      <c r="U6" s="29" t="str">
        <f>IF(ISBLANK(Values!$G5),"",Values!V5)</f>
        <v>https://raw.githubusercontent.com/PatrickVibild/TellusAmazonPictures/master/pictures/DELL/E5550/BL/FR/9.jpg</v>
      </c>
      <c r="W6" s="33" t="str">
        <f>IF(ISBLANK(Values!F5),"","Child")</f>
        <v>Child</v>
      </c>
      <c r="X6" s="33" t="str">
        <f>IF(ISBLANK(Values!F5),"",Values!$B$13)</f>
        <v>Dell 5550 parent</v>
      </c>
      <c r="Y6" s="40" t="str">
        <f>IF(ISBLANK(Values!F5),"","Size-Color")</f>
        <v>Size-Color</v>
      </c>
      <c r="Z6" s="33" t="str">
        <f>IF(ISBLANK(Values!F5),"","variation")</f>
        <v>variation</v>
      </c>
      <c r="AA6" s="37"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6" s="29" t="str">
        <f>IF(ISBLANK(Values!F5),"",Values!I5)</f>
        <v>Français</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8" t="str">
        <f>IF(ISBLANK(Values!F5),"","Parts")</f>
        <v>Parts</v>
      </c>
      <c r="DP6" s="28"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IF(ISBLANK(Values!$F5), "", "not_applicable")</f>
        <v>not_applicable</v>
      </c>
      <c r="DZ6" s="32"/>
      <c r="EA6" s="32"/>
      <c r="EB6" s="32"/>
      <c r="EC6" s="32"/>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5550 BL - IT</v>
      </c>
      <c r="C7" s="33" t="str">
        <f>IF(ISBLANK(Values!F6),"","TellusRem")</f>
        <v>TellusRem</v>
      </c>
      <c r="D7" s="31">
        <f>IF(ISBLANK(Values!F6),"",Values!F6)</f>
        <v>5714401559030</v>
      </c>
      <c r="E7" s="32" t="str">
        <f>IF(ISBLANK(Values!F6),"","EAN")</f>
        <v>EAN</v>
      </c>
      <c r="F7" s="29" t="str">
        <f>IF(ISBLANK(Values!F6),"",IF(Values!K6, SUBSTITUTE(Values!$B$1, "{language}", Values!I6) &amp; " " &amp;Values!$B$3, SUBSTITUTE(Values!$B$2, "{language}", Values!$I6) &amp; " " &amp;Values!$B$3))</f>
        <v>clavier de remplacement Italien rétroéclairé pour Dell  Latitude E5550 E5570 5580 5590</v>
      </c>
      <c r="G7" s="33" t="str">
        <f>IF(ISBLANK(Values!F6),"","TellusRem")</f>
        <v>TellusRem</v>
      </c>
      <c r="H7" s="28" t="str">
        <f>IF(ISBLANK(Values!F6),"",Values!$B$16)</f>
        <v>laptop-computer-replacement-parts</v>
      </c>
      <c r="I7" s="28" t="str">
        <f>IF(ISBLANK(Values!F6),"","4730574031")</f>
        <v>4730574031</v>
      </c>
      <c r="J7" s="40" t="str">
        <f>IF(ISBLANK(Values!F6),"",Values!G6 )</f>
        <v>Dell 5550 BL - IT</v>
      </c>
      <c r="K7" s="29">
        <f>IF(ISBLANK(Values!F6),"",IF(Values!K6, Values!$B$4, Values!$B$5))</f>
        <v>40.99</v>
      </c>
      <c r="L7" s="41" t="str">
        <f>IF(ISBLANK(Values!F6),"",IF($CO7="DEFAULT", Values!$B$18, ""))</f>
        <v/>
      </c>
      <c r="M7" s="29" t="str">
        <f>IF(ISBLANK(Values!F6),"",Values!$N6)</f>
        <v>https://raw.githubusercontent.com/PatrickVibild/TellusAmazonPictures/master/pictures/DELL/E5550/BL/IT/1.jpg</v>
      </c>
      <c r="N7" s="29" t="str">
        <f>IF(ISBLANK(Values!$G6),"",Values!O6)</f>
        <v>https://raw.githubusercontent.com/PatrickVibild/TellusAmazonPictures/master/pictures/DELL/E5550/BL/IT/2.jpg</v>
      </c>
      <c r="O7" s="29" t="str">
        <f>IF(ISBLANK(Values!$G6),"",Values!P6)</f>
        <v>https://raw.githubusercontent.com/PatrickVibild/TellusAmazonPictures/master/pictures/DELL/E5550/BL/IT/3.jpg</v>
      </c>
      <c r="P7" s="29" t="str">
        <f>IF(ISBLANK(Values!$G6),"",Values!Q6)</f>
        <v>https://raw.githubusercontent.com/PatrickVibild/TellusAmazonPictures/master/pictures/DELL/E5550/BL/IT/4.jpg</v>
      </c>
      <c r="Q7" s="29" t="str">
        <f>IF(ISBLANK(Values!$G6),"",Values!R6)</f>
        <v>https://raw.githubusercontent.com/PatrickVibild/TellusAmazonPictures/master/pictures/DELL/E5550/BL/IT/5.jpg</v>
      </c>
      <c r="R7" s="29" t="str">
        <f>IF(ISBLANK(Values!$G6),"",Values!S6)</f>
        <v>https://raw.githubusercontent.com/PatrickVibild/TellusAmazonPictures/master/pictures/DELL/E5550/BL/IT/6.jpg</v>
      </c>
      <c r="S7" s="29" t="str">
        <f>IF(ISBLANK(Values!$G6),"",Values!T6)</f>
        <v>https://raw.githubusercontent.com/PatrickVibild/TellusAmazonPictures/master/pictures/DELL/E5550/BL/IT/7.jpg</v>
      </c>
      <c r="T7" s="29" t="str">
        <f>IF(ISBLANK(Values!$G6),"",Values!U6)</f>
        <v>https://raw.githubusercontent.com/PatrickVibild/TellusAmazonPictures/master/pictures/DELL/E5550/BL/IT/8.jpg</v>
      </c>
      <c r="U7" s="29" t="str">
        <f>IF(ISBLANK(Values!$G6),"",Values!V6)</f>
        <v>https://raw.githubusercontent.com/PatrickVibild/TellusAmazonPictures/master/pictures/DELL/E5550/BL/IT/9.jpg</v>
      </c>
      <c r="W7" s="33" t="str">
        <f>IF(ISBLANK(Values!F6),"","Child")</f>
        <v>Child</v>
      </c>
      <c r="X7" s="33" t="str">
        <f>IF(ISBLANK(Values!F6),"",Values!$B$13)</f>
        <v>Dell 5550 parent</v>
      </c>
      <c r="Y7" s="40" t="str">
        <f>IF(ISBLANK(Values!F6),"","Size-Color")</f>
        <v>Size-Color</v>
      </c>
      <c r="Z7" s="33" t="str">
        <f>IF(ISBLANK(Values!F6),"","variation")</f>
        <v>variation</v>
      </c>
      <c r="AA7" s="37" t="str">
        <f>IF(ISBLANK(Values!F6),"",Values!$B$20)</f>
        <v>PartialUpdate</v>
      </c>
      <c r="AB7" s="37"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7" s="29" t="str">
        <f>IF(ISBLANK(Values!F6),"",Values!I6)</f>
        <v>Italien</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8" t="str">
        <f>IF(ISBLANK(Values!F6),"","Parts")</f>
        <v>Parts</v>
      </c>
      <c r="DP7" s="28"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S7" s="32"/>
      <c r="DY7" s="44" t="str">
        <f>IF(ISBLANK(Values!$F6), "", "not_applicable")</f>
        <v>not_applicable</v>
      </c>
      <c r="DZ7" s="32"/>
      <c r="EA7" s="32"/>
      <c r="EB7" s="32"/>
      <c r="EC7" s="32"/>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5550 BL - ES</v>
      </c>
      <c r="C8" s="33" t="str">
        <f>IF(ISBLANK(Values!F7),"","TellusRem")</f>
        <v>TellusRem</v>
      </c>
      <c r="D8" s="31">
        <f>IF(ISBLANK(Values!F7),"",Values!F7)</f>
        <v>5714401559047</v>
      </c>
      <c r="E8" s="32" t="str">
        <f>IF(ISBLANK(Values!F7),"","EAN")</f>
        <v>EAN</v>
      </c>
      <c r="F8" s="29" t="str">
        <f>IF(ISBLANK(Values!F7),"",IF(Values!K7, SUBSTITUTE(Values!$B$1, "{language}", Values!I7) &amp; " " &amp;Values!$B$3, SUBSTITUTE(Values!$B$2, "{language}", Values!$I7) &amp; " " &amp;Values!$B$3))</f>
        <v>clavier de remplacement Espagnol rétroéclairé pour Dell  Latitude E5550 E5570 5580 5590</v>
      </c>
      <c r="G8" s="33" t="str">
        <f>IF(ISBLANK(Values!F7),"","TellusRem")</f>
        <v>TellusRem</v>
      </c>
      <c r="H8" s="28" t="str">
        <f>IF(ISBLANK(Values!F7),"",Values!$B$16)</f>
        <v>laptop-computer-replacement-parts</v>
      </c>
      <c r="I8" s="28" t="str">
        <f>IF(ISBLANK(Values!F7),"","4730574031")</f>
        <v>4730574031</v>
      </c>
      <c r="J8" s="40" t="str">
        <f>IF(ISBLANK(Values!F7),"",Values!G7 )</f>
        <v>Dell 5550 BL - ES</v>
      </c>
      <c r="K8" s="29">
        <f>IF(ISBLANK(Values!F7),"",IF(Values!K7, Values!$B$4, Values!$B$5))</f>
        <v>40.99</v>
      </c>
      <c r="L8" s="41" t="str">
        <f>IF(ISBLANK(Values!F7),"",IF($CO8="DEFAULT", Values!$B$18, ""))</f>
        <v/>
      </c>
      <c r="M8" s="29" t="str">
        <f>IF(ISBLANK(Values!F7),"",Values!$N7)</f>
        <v>https://raw.githubusercontent.com/PatrickVibild/TellusAmazonPictures/master/pictures/DELL/E5550/BL/ES/1.jpg</v>
      </c>
      <c r="N8" s="29" t="str">
        <f>IF(ISBLANK(Values!$G7),"",Values!O7)</f>
        <v>https://raw.githubusercontent.com/PatrickVibild/TellusAmazonPictures/master/pictures/DELL/E5550/BL/ES/2.jpg</v>
      </c>
      <c r="O8" s="29" t="str">
        <f>IF(ISBLANK(Values!$G7),"",Values!P7)</f>
        <v>https://raw.githubusercontent.com/PatrickVibild/TellusAmazonPictures/master/pictures/DELL/E5550/BL/ES/3.jpg</v>
      </c>
      <c r="P8" s="29" t="str">
        <f>IF(ISBLANK(Values!$G7),"",Values!Q7)</f>
        <v>https://raw.githubusercontent.com/PatrickVibild/TellusAmazonPictures/master/pictures/DELL/E5550/BL/ES/4.jpg</v>
      </c>
      <c r="Q8" s="29" t="str">
        <f>IF(ISBLANK(Values!$G7),"",Values!R7)</f>
        <v>https://raw.githubusercontent.com/PatrickVibild/TellusAmazonPictures/master/pictures/DELL/E5550/BL/ES/5.jpg</v>
      </c>
      <c r="R8" s="29" t="str">
        <f>IF(ISBLANK(Values!$G7),"",Values!S7)</f>
        <v>https://raw.githubusercontent.com/PatrickVibild/TellusAmazonPictures/master/pictures/DELL/E5550/BL/ES/6.jpg</v>
      </c>
      <c r="S8" s="29" t="str">
        <f>IF(ISBLANK(Values!$G7),"",Values!T7)</f>
        <v>https://raw.githubusercontent.com/PatrickVibild/TellusAmazonPictures/master/pictures/DELL/E5550/BL/ES/7.jpg</v>
      </c>
      <c r="T8" s="29" t="str">
        <f>IF(ISBLANK(Values!$G7),"",Values!U7)</f>
        <v>https://raw.githubusercontent.com/PatrickVibild/TellusAmazonPictures/master/pictures/DELL/E5550/BL/ES/8.jpg</v>
      </c>
      <c r="U8" s="29" t="str">
        <f>IF(ISBLANK(Values!$G7),"",Values!V7)</f>
        <v>https://raw.githubusercontent.com/PatrickVibild/TellusAmazonPictures/master/pictures/DELL/E5550/BL/ES/9.jpg</v>
      </c>
      <c r="W8" s="33" t="str">
        <f>IF(ISBLANK(Values!F7),"","Child")</f>
        <v>Child</v>
      </c>
      <c r="X8" s="33" t="str">
        <f>IF(ISBLANK(Values!F7),"",Values!$B$13)</f>
        <v>Dell 5550 parent</v>
      </c>
      <c r="Y8" s="40" t="str">
        <f>IF(ISBLANK(Values!F7),"","Size-Color")</f>
        <v>Size-Color</v>
      </c>
      <c r="Z8" s="33" t="str">
        <f>IF(ISBLANK(Values!F7),"","variation")</f>
        <v>variation</v>
      </c>
      <c r="AA8" s="37" t="str">
        <f>IF(ISBLANK(Values!F7),"",Values!$B$20)</f>
        <v>PartialUpdate</v>
      </c>
      <c r="AB8" s="37"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8" s="29" t="str">
        <f>IF(ISBLANK(Values!F7),"",Values!I7)</f>
        <v>Espagnol</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8" t="str">
        <f>IF(ISBLANK(Values!F7),"","Parts")</f>
        <v>Parts</v>
      </c>
      <c r="DP8" s="28"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S8" s="32"/>
      <c r="DY8" s="44" t="str">
        <f>IF(ISBLANK(Values!$F7), "", "not_applicable")</f>
        <v>not_applicable</v>
      </c>
      <c r="DZ8" s="32"/>
      <c r="EA8" s="32"/>
      <c r="EB8" s="32"/>
      <c r="EC8" s="32"/>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5550 BL - UK</v>
      </c>
      <c r="C9" s="33" t="str">
        <f>IF(ISBLANK(Values!F8),"","TellusRem")</f>
        <v>TellusRem</v>
      </c>
      <c r="D9" s="31">
        <f>IF(ISBLANK(Values!F8),"",Values!F8)</f>
        <v>5714401559054</v>
      </c>
      <c r="E9" s="32" t="str">
        <f>IF(ISBLANK(Values!F8),"","EAN")</f>
        <v>EAN</v>
      </c>
      <c r="F9" s="29" t="str">
        <f>IF(ISBLANK(Values!F8),"",IF(Values!K8, SUBSTITUTE(Values!$B$1, "{language}", Values!I8) &amp; " " &amp;Values!$B$3, SUBSTITUTE(Values!$B$2, "{language}", Values!$I8) &amp; " " &amp;Values!$B$3))</f>
        <v>clavier de remplacement UK rétroéclairé pour Dell  Latitude E5550 E5570 5580 5590</v>
      </c>
      <c r="G9" s="33" t="str">
        <f>IF(ISBLANK(Values!F8),"","TellusRem")</f>
        <v>TellusRem</v>
      </c>
      <c r="H9" s="28" t="str">
        <f>IF(ISBLANK(Values!F8),"",Values!$B$16)</f>
        <v>laptop-computer-replacement-parts</v>
      </c>
      <c r="I9" s="28" t="str">
        <f>IF(ISBLANK(Values!F8),"","4730574031")</f>
        <v>4730574031</v>
      </c>
      <c r="J9" s="40" t="str">
        <f>IF(ISBLANK(Values!F8),"",Values!G8 )</f>
        <v>Dell 5550 BL - UK</v>
      </c>
      <c r="K9" s="29">
        <f>IF(ISBLANK(Values!F8),"",IF(Values!K8, Values!$B$4, Values!$B$5))</f>
        <v>40.99</v>
      </c>
      <c r="L9" s="41" t="str">
        <f>IF(ISBLANK(Values!F8),"",IF($CO9="DEFAULT", Values!$B$18, ""))</f>
        <v/>
      </c>
      <c r="M9" s="29" t="str">
        <f>IF(ISBLANK(Values!F8),"",Values!$N8)</f>
        <v>https://raw.githubusercontent.com/PatrickVibild/TellusAmazonPictures/master/pictures/DELL/E5550/BL/UK/1.jpg</v>
      </c>
      <c r="N9" s="29" t="str">
        <f>IF(ISBLANK(Values!$G8),"",Values!O8)</f>
        <v>https://raw.githubusercontent.com/PatrickVibild/TellusAmazonPictures/master/pictures/DELL/E5550/BL/UK/2.jpg</v>
      </c>
      <c r="O9" s="29" t="str">
        <f>IF(ISBLANK(Values!$G8),"",Values!P8)</f>
        <v>https://raw.githubusercontent.com/PatrickVibild/TellusAmazonPictures/master/pictures/DELL/E5550/BL/UK/3.jpg</v>
      </c>
      <c r="P9" s="29" t="str">
        <f>IF(ISBLANK(Values!$G8),"",Values!Q8)</f>
        <v>https://raw.githubusercontent.com/PatrickVibild/TellusAmazonPictures/master/pictures/DELL/E5550/BL/UK/4.jpg</v>
      </c>
      <c r="Q9" s="29" t="str">
        <f>IF(ISBLANK(Values!$G8),"",Values!R8)</f>
        <v>https://raw.githubusercontent.com/PatrickVibild/TellusAmazonPictures/master/pictures/DELL/E5550/BL/UK/5.jpg</v>
      </c>
      <c r="R9" s="29" t="str">
        <f>IF(ISBLANK(Values!$G8),"",Values!S8)</f>
        <v>https://raw.githubusercontent.com/PatrickVibild/TellusAmazonPictures/master/pictures/DELL/E5550/BL/UK/6.jpg</v>
      </c>
      <c r="S9" s="29" t="str">
        <f>IF(ISBLANK(Values!$G8),"",Values!T8)</f>
        <v>https://raw.githubusercontent.com/PatrickVibild/TellusAmazonPictures/master/pictures/DELL/E5550/BL/UK/7.jpg</v>
      </c>
      <c r="T9" s="29" t="str">
        <f>IF(ISBLANK(Values!$G8),"",Values!U8)</f>
        <v>https://raw.githubusercontent.com/PatrickVibild/TellusAmazonPictures/master/pictures/DELL/E5550/BL/UK/8.jpg</v>
      </c>
      <c r="U9" s="29" t="str">
        <f>IF(ISBLANK(Values!$G8),"",Values!V8)</f>
        <v>https://raw.githubusercontent.com/PatrickVibild/TellusAmazonPictures/master/pictures/DELL/E5550/BL/UK/9.jpg</v>
      </c>
      <c r="W9" s="33" t="str">
        <f>IF(ISBLANK(Values!F8),"","Child")</f>
        <v>Child</v>
      </c>
      <c r="X9" s="33" t="str">
        <f>IF(ISBLANK(Values!F8),"",Values!$B$13)</f>
        <v>Dell 5550 parent</v>
      </c>
      <c r="Y9" s="40" t="str">
        <f>IF(ISBLANK(Values!F8),"","Size-Color")</f>
        <v>Size-Color</v>
      </c>
      <c r="Z9" s="33" t="str">
        <f>IF(ISBLANK(Values!F8),"","variation")</f>
        <v>variation</v>
      </c>
      <c r="AA9" s="37" t="str">
        <f>IF(ISBLANK(Values!F8),"",Values!$B$20)</f>
        <v>PartialUpdate</v>
      </c>
      <c r="AB9" s="37"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8" t="str">
        <f>IF(ISBLANK(Values!F8),"","Parts")</f>
        <v>Parts</v>
      </c>
      <c r="DP9" s="28"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S9" s="32"/>
      <c r="DY9" s="44" t="str">
        <f>IF(ISBLANK(Values!$F8), "", "not_applicable")</f>
        <v>not_applicable</v>
      </c>
      <c r="DZ9" s="32"/>
      <c r="EA9" s="32"/>
      <c r="EB9" s="32"/>
      <c r="EC9" s="32"/>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5550 BL - NOR</v>
      </c>
      <c r="C10" s="33" t="str">
        <f>IF(ISBLANK(Values!F9),"","TellusRem")</f>
        <v>TellusRem</v>
      </c>
      <c r="D10" s="31">
        <f>IF(ISBLANK(Values!F9),"",Values!F9)</f>
        <v>5714401559061</v>
      </c>
      <c r="E10" s="32" t="str">
        <f>IF(ISBLANK(Values!F9),"","EAN")</f>
        <v>EAN</v>
      </c>
      <c r="F10" s="29" t="str">
        <f>IF(ISBLANK(Values!F9),"",IF(Values!K9, SUBSTITUTE(Values!$B$1, "{language}", Values!I9) &amp; " " &amp;Values!$B$3, SUBSTITUTE(Values!$B$2, "{language}", Values!$I9) &amp; " " &amp;Values!$B$3))</f>
        <v>clavier de remplacement Scandinave - nordique rétroéclairé pour Dell  Latitude E5550 E5570 5580 5590</v>
      </c>
      <c r="G10" s="33" t="str">
        <f>IF(ISBLANK(Values!F9),"","TellusRem")</f>
        <v>TellusRem</v>
      </c>
      <c r="H10" s="28" t="str">
        <f>IF(ISBLANK(Values!F9),"",Values!$B$16)</f>
        <v>laptop-computer-replacement-parts</v>
      </c>
      <c r="I10" s="28" t="str">
        <f>IF(ISBLANK(Values!F9),"","4730574031")</f>
        <v>4730574031</v>
      </c>
      <c r="J10" s="40" t="str">
        <f>IF(ISBLANK(Values!F9),"",Values!G9 )</f>
        <v>Dell 5550 BL - NOR</v>
      </c>
      <c r="K10" s="29">
        <f>IF(ISBLANK(Values!F9),"",IF(Values!K9, Values!$B$4, Values!$B$5))</f>
        <v>40.99</v>
      </c>
      <c r="L10" s="41" t="str">
        <f>IF(ISBLANK(Values!F9),"",IF($CO10="DEFAULT", Values!$B$18, ""))</f>
        <v/>
      </c>
      <c r="M10" s="29" t="str">
        <f>IF(ISBLANK(Values!F9),"",Values!$N9)</f>
        <v>https://raw.githubusercontent.com/PatrickVibild/TellusAmazonPictures/master/pictures/DELL/E5550/BL/NOR/1.jpg</v>
      </c>
      <c r="N10" s="29" t="str">
        <f>IF(ISBLANK(Values!$G9),"",Values!O9)</f>
        <v>https://raw.githubusercontent.com/PatrickVibild/TellusAmazonPictures/master/pictures/DELL/E5550/BL/NOR/2.jpg</v>
      </c>
      <c r="O10" s="29" t="str">
        <f>IF(ISBLANK(Values!$G9),"",Values!P9)</f>
        <v>https://raw.githubusercontent.com/PatrickVibild/TellusAmazonPictures/master/pictures/DELL/E5550/BL/NOR/3.jpg</v>
      </c>
      <c r="P10" s="29" t="str">
        <f>IF(ISBLANK(Values!$G9),"",Values!Q9)</f>
        <v>https://raw.githubusercontent.com/PatrickVibild/TellusAmazonPictures/master/pictures/DELL/E5550/BL/NOR/4.jpg</v>
      </c>
      <c r="Q10" s="29" t="str">
        <f>IF(ISBLANK(Values!$G9),"",Values!R9)</f>
        <v>https://raw.githubusercontent.com/PatrickVibild/TellusAmazonPictures/master/pictures/DELL/E5550/BL/NOR/5.jpg</v>
      </c>
      <c r="R10" s="29" t="str">
        <f>IF(ISBLANK(Values!$G9),"",Values!S9)</f>
        <v>https://raw.githubusercontent.com/PatrickVibild/TellusAmazonPictures/master/pictures/DELL/E5550/BL/NOR/6.jpg</v>
      </c>
      <c r="S10" s="29" t="str">
        <f>IF(ISBLANK(Values!$G9),"",Values!T9)</f>
        <v>https://raw.githubusercontent.com/PatrickVibild/TellusAmazonPictures/master/pictures/DELL/E5550/BL/NOR/7.jpg</v>
      </c>
      <c r="T10" s="29" t="str">
        <f>IF(ISBLANK(Values!$G9),"",Values!U9)</f>
        <v>https://raw.githubusercontent.com/PatrickVibild/TellusAmazonPictures/master/pictures/DELL/E5550/BL/NOR/8.jpg</v>
      </c>
      <c r="U10" s="29" t="str">
        <f>IF(ISBLANK(Values!$G9),"",Values!V9)</f>
        <v>https://raw.githubusercontent.com/PatrickVibild/TellusAmazonPictures/master/pictures/DELL/E5550/BL/NOR/9.jpg</v>
      </c>
      <c r="W10" s="33" t="str">
        <f>IF(ISBLANK(Values!F9),"","Child")</f>
        <v>Child</v>
      </c>
      <c r="X10" s="33" t="str">
        <f>IF(ISBLANK(Values!F9),"",Values!$B$13)</f>
        <v>Dell 5550 parent</v>
      </c>
      <c r="Y10" s="40" t="str">
        <f>IF(ISBLANK(Values!F9),"","Size-Color")</f>
        <v>Size-Color</v>
      </c>
      <c r="Z10" s="33" t="str">
        <f>IF(ISBLANK(Values!F9),"","variation")</f>
        <v>variation</v>
      </c>
      <c r="AA10" s="37" t="str">
        <f>IF(ISBLANK(Values!F9),"",Values!$B$20)</f>
        <v>PartialUpdate</v>
      </c>
      <c r="AB10" s="37"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0" s="29" t="str">
        <f>IF(ISBLANK(Values!F9),"",Values!I9)</f>
        <v>Scandinave - nordique</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8" t="str">
        <f>IF(ISBLANK(Values!F9),"","Parts")</f>
        <v>Parts</v>
      </c>
      <c r="DP10" s="28"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S10" s="32"/>
      <c r="DY10" s="44" t="str">
        <f>IF(ISBLANK(Values!$F9), "", "not_applicable")</f>
        <v>not_applicable</v>
      </c>
      <c r="DZ10" s="32"/>
      <c r="EA10" s="32"/>
      <c r="EB10" s="32"/>
      <c r="EC10" s="32"/>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5550 BL - BE</v>
      </c>
      <c r="C11" s="33" t="str">
        <f>IF(ISBLANK(Values!F10),"","TellusRem")</f>
        <v>TellusRem</v>
      </c>
      <c r="D11" s="31">
        <f>IF(ISBLANK(Values!F10),"",Values!F10)</f>
        <v>5714401559078</v>
      </c>
      <c r="E11" s="32" t="str">
        <f>IF(ISBLANK(Values!F10),"","EAN")</f>
        <v>EAN</v>
      </c>
      <c r="F11" s="29" t="str">
        <f>IF(ISBLANK(Values!F10),"",IF(Values!K10, SUBSTITUTE(Values!$B$1, "{language}", Values!I10) &amp; " " &amp;Values!$B$3, SUBSTITUTE(Values!$B$2, "{language}", Values!$I10) &amp; " " &amp;Values!$B$3))</f>
        <v>clavier de remplacement Belge rétroéclairé pour Dell  Latitude E5550 E5570 5580 5590</v>
      </c>
      <c r="G11" s="33" t="str">
        <f>IF(ISBLANK(Values!F10),"","TellusRem")</f>
        <v>TellusRem</v>
      </c>
      <c r="H11" s="28" t="str">
        <f>IF(ISBLANK(Values!F10),"",Values!$B$16)</f>
        <v>laptop-computer-replacement-parts</v>
      </c>
      <c r="I11" s="28" t="str">
        <f>IF(ISBLANK(Values!F10),"","4730574031")</f>
        <v>4730574031</v>
      </c>
      <c r="J11" s="40" t="str">
        <f>IF(ISBLANK(Values!F10),"",Values!G10 )</f>
        <v>Dell 5550 BL - BE</v>
      </c>
      <c r="K11" s="29">
        <f>IF(ISBLANK(Values!F10),"",IF(Values!K10, Values!$B$4, Values!$B$5))</f>
        <v>40.99</v>
      </c>
      <c r="L11" s="41">
        <f>IF(ISBLANK(Values!F10),"",IF($CO11="DEFAULT", Values!$B$18, ""))</f>
        <v>5</v>
      </c>
      <c r="M11" s="29" t="str">
        <f>IF(ISBLANK(Values!F10),"",Values!$N10)</f>
        <v>https://raw.githubusercontent.com/PatrickVibild/TellusAmazonPictures/master/pictures/DELL/E5550/BL/BE/1.jpg</v>
      </c>
      <c r="N11" s="29" t="str">
        <f>IF(ISBLANK(Values!$G10),"",Values!O10)</f>
        <v>https://raw.githubusercontent.com/PatrickVibild/TellusAmazonPictures/master/pictures/DELL/E5550/BL/BE/2.jpg</v>
      </c>
      <c r="O11" s="29" t="str">
        <f>IF(ISBLANK(Values!$G10),"",Values!P10)</f>
        <v>https://raw.githubusercontent.com/PatrickVibild/TellusAmazonPictures/master/pictures/DELL/E5550/BL/BE/3.jpg</v>
      </c>
      <c r="P11" s="29" t="str">
        <f>IF(ISBLANK(Values!$G10),"",Values!Q10)</f>
        <v>https://raw.githubusercontent.com/PatrickVibild/TellusAmazonPictures/master/pictures/DELL/E5550/BL/BE/4.jpg</v>
      </c>
      <c r="Q11" s="29" t="str">
        <f>IF(ISBLANK(Values!$G10),"",Values!R10)</f>
        <v>https://raw.githubusercontent.com/PatrickVibild/TellusAmazonPictures/master/pictures/DELL/E5550/BL/BE/5.jpg</v>
      </c>
      <c r="R11" s="29" t="str">
        <f>IF(ISBLANK(Values!$G10),"",Values!S10)</f>
        <v>https://raw.githubusercontent.com/PatrickVibild/TellusAmazonPictures/master/pictures/DELL/E5550/BL/BE/6.jpg</v>
      </c>
      <c r="S11" s="29" t="str">
        <f>IF(ISBLANK(Values!$G10),"",Values!T10)</f>
        <v>https://raw.githubusercontent.com/PatrickVibild/TellusAmazonPictures/master/pictures/DELL/E5550/BL/BE/7.jpg</v>
      </c>
      <c r="T11" s="29" t="str">
        <f>IF(ISBLANK(Values!$G10),"",Values!U10)</f>
        <v>https://raw.githubusercontent.com/PatrickVibild/TellusAmazonPictures/master/pictures/DELL/E5550/BL/BE/8.jpg</v>
      </c>
      <c r="U11" s="29" t="str">
        <f>IF(ISBLANK(Values!$G10),"",Values!V10)</f>
        <v>https://raw.githubusercontent.com/PatrickVibild/TellusAmazonPictures/master/pictures/DELL/E5550/BL/BE/9.jpg</v>
      </c>
      <c r="W11" s="33" t="str">
        <f>IF(ISBLANK(Values!F10),"","Child")</f>
        <v>Child</v>
      </c>
      <c r="X11" s="33" t="str">
        <f>IF(ISBLANK(Values!F10),"",Values!$B$13)</f>
        <v>Dell 5550 parent</v>
      </c>
      <c r="Y11" s="40" t="str">
        <f>IF(ISBLANK(Values!F10),"","Size-Color")</f>
        <v>Size-Color</v>
      </c>
      <c r="Z11" s="33" t="str">
        <f>IF(ISBLANK(Values!F10),"","variation")</f>
        <v>variation</v>
      </c>
      <c r="AA11" s="37" t="str">
        <f>IF(ISBLANK(Values!F10),"",Values!$B$20)</f>
        <v>PartialUpdate</v>
      </c>
      <c r="AB11" s="37"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1" s="29" t="str">
        <f>IF(ISBLANK(Values!F10),"",Values!I10)</f>
        <v>Belge</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8" t="str">
        <f>IF(ISBLANK(Values!F10),"","Parts")</f>
        <v>Parts</v>
      </c>
      <c r="DP11" s="28"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2"/>
      <c r="DY11" s="44" t="str">
        <f>IF(ISBLANK(Values!$F10), "", "not_applicable")</f>
        <v>not_applicable</v>
      </c>
      <c r="DZ11" s="32"/>
      <c r="EA11" s="32"/>
      <c r="EB11" s="32"/>
      <c r="EC11" s="32"/>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5550 BL - CH</v>
      </c>
      <c r="C12" s="33" t="str">
        <f>IF(ISBLANK(Values!F11),"","TellusRem")</f>
        <v>TellusRem</v>
      </c>
      <c r="D12" s="31">
        <f>IF(ISBLANK(Values!F11),"",Values!F11)</f>
        <v>5714401559078</v>
      </c>
      <c r="E12" s="32" t="str">
        <f>IF(ISBLANK(Values!F11),"","EAN")</f>
        <v>EAN</v>
      </c>
      <c r="F12" s="29" t="str">
        <f>IF(ISBLANK(Values!F11),"",IF(Values!K11, SUBSTITUTE(Values!$B$1, "{language}", Values!I11) &amp; " " &amp;Values!$B$3, SUBSTITUTE(Values!$B$2, "{language}", Values!$I11) &amp; " " &amp;Values!$B$3))</f>
        <v>clavier de remplacement Suisse rétroéclairé pour Dell  Latitude E5550 E5570 5580 5590</v>
      </c>
      <c r="G12" s="33" t="str">
        <f>IF(ISBLANK(Values!F11),"","TellusRem")</f>
        <v>TellusRem</v>
      </c>
      <c r="H12" s="28" t="str">
        <f>IF(ISBLANK(Values!F11),"",Values!$B$16)</f>
        <v>laptop-computer-replacement-parts</v>
      </c>
      <c r="I12" s="28" t="str">
        <f>IF(ISBLANK(Values!F11),"","4730574031")</f>
        <v>4730574031</v>
      </c>
      <c r="J12" s="40" t="str">
        <f>IF(ISBLANK(Values!F11),"",Values!G11 )</f>
        <v>Dell 5550 BL - CH</v>
      </c>
      <c r="K12" s="29">
        <f>IF(ISBLANK(Values!F11),"",IF(Values!K11, Values!$B$4, Values!$B$5))</f>
        <v>40.99</v>
      </c>
      <c r="L12" s="41">
        <f>IF(ISBLANK(Values!F11),"",IF($CO12="DEFAULT", Values!$B$18, ""))</f>
        <v>5</v>
      </c>
      <c r="M12" s="29" t="str">
        <f>IF(ISBLANK(Values!F11),"",Values!$N11)</f>
        <v>https://raw.githubusercontent.com/PatrickVibild/TellusAmazonPictures/master/pictures/DELL/E5550/BL/CH/1.jpg</v>
      </c>
      <c r="N12" s="29" t="str">
        <f>IF(ISBLANK(Values!$G11),"",Values!O11)</f>
        <v>https://raw.githubusercontent.com/PatrickVibild/TellusAmazonPictures/master/pictures/DELL/E5550/BL/CH/2.jpg</v>
      </c>
      <c r="O12" s="29" t="str">
        <f>IF(ISBLANK(Values!$G11),"",Values!P11)</f>
        <v>https://raw.githubusercontent.com/PatrickVibild/TellusAmazonPictures/master/pictures/DELL/E5550/BL/CH/3.jpg</v>
      </c>
      <c r="P12" s="29" t="str">
        <f>IF(ISBLANK(Values!$G11),"",Values!Q11)</f>
        <v>https://raw.githubusercontent.com/PatrickVibild/TellusAmazonPictures/master/pictures/DELL/E5550/BL/CH/4.jpg</v>
      </c>
      <c r="Q12" s="29" t="str">
        <f>IF(ISBLANK(Values!$G11),"",Values!R11)</f>
        <v>https://raw.githubusercontent.com/PatrickVibild/TellusAmazonPictures/master/pictures/DELL/E5550/BL/CH/5.jpg</v>
      </c>
      <c r="R12" s="29" t="str">
        <f>IF(ISBLANK(Values!$G11),"",Values!S11)</f>
        <v>https://raw.githubusercontent.com/PatrickVibild/TellusAmazonPictures/master/pictures/DELL/E5550/BL/CH/6.jpg</v>
      </c>
      <c r="S12" s="29" t="str">
        <f>IF(ISBLANK(Values!$G11),"",Values!T11)</f>
        <v>https://raw.githubusercontent.com/PatrickVibild/TellusAmazonPictures/master/pictures/DELL/E5550/BL/CH/7.jpg</v>
      </c>
      <c r="T12" s="29" t="str">
        <f>IF(ISBLANK(Values!$G11),"",Values!U11)</f>
        <v>https://raw.githubusercontent.com/PatrickVibild/TellusAmazonPictures/master/pictures/DELL/E5550/BL/CH/8.jpg</v>
      </c>
      <c r="U12" s="29" t="str">
        <f>IF(ISBLANK(Values!$G11),"",Values!V11)</f>
        <v>https://raw.githubusercontent.com/PatrickVibild/TellusAmazonPictures/master/pictures/DELL/E5550/BL/CH/9.jpg</v>
      </c>
      <c r="W12" s="33" t="str">
        <f>IF(ISBLANK(Values!F11),"","Child")</f>
        <v>Child</v>
      </c>
      <c r="X12" s="33" t="str">
        <f>IF(ISBLANK(Values!F11),"",Values!$B$13)</f>
        <v>Dell 5550 parent</v>
      </c>
      <c r="Y12" s="40" t="str">
        <f>IF(ISBLANK(Values!F11),"","Size-Color")</f>
        <v>Size-Color</v>
      </c>
      <c r="Z12" s="33" t="str">
        <f>IF(ISBLANK(Values!F11),"","variation")</f>
        <v>variation</v>
      </c>
      <c r="AA12" s="37" t="str">
        <f>IF(ISBLANK(Values!F11),"",Values!$B$20)</f>
        <v>PartialUpdate</v>
      </c>
      <c r="AB12" s="37"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2" s="29" t="str">
        <f>IF(ISBLANK(Values!F11),"",Values!I11)</f>
        <v>Suisse</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8" t="str">
        <f>IF(ISBLANK(Values!F11),"","Parts")</f>
        <v>Parts</v>
      </c>
      <c r="DP12" s="28"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2"/>
      <c r="DY12" s="44" t="str">
        <f>IF(ISBLANK(Values!$F11), "", "not_applicable")</f>
        <v>not_applicable</v>
      </c>
      <c r="DZ12" s="32"/>
      <c r="EA12" s="32"/>
      <c r="EB12" s="32"/>
      <c r="EC12" s="32"/>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5550 BL - US INT</v>
      </c>
      <c r="C13" s="33" t="str">
        <f>IF(ISBLANK(Values!F12),"","TellusRem")</f>
        <v>TellusRem</v>
      </c>
      <c r="D13" s="31">
        <f>IF(ISBLANK(Values!F12),"",Values!F12)</f>
        <v>5714401559092</v>
      </c>
      <c r="E13" s="32" t="str">
        <f>IF(ISBLANK(Values!F12),"","EAN")</f>
        <v>EAN</v>
      </c>
      <c r="F13" s="29" t="str">
        <f>IF(ISBLANK(Values!F12),"",IF(Values!K12, SUBSTITUTE(Values!$B$1, "{language}", Values!I12) &amp; " " &amp;Values!$B$3, SUBSTITUTE(Values!$B$2, "{language}", Values!$I12) &amp; " " &amp;Values!$B$3))</f>
        <v>clavier de remplacement US international rétroéclairé pour Dell  Latitude E5550 E5570 5580 5590</v>
      </c>
      <c r="G13" s="33" t="str">
        <f>IF(ISBLANK(Values!F12),"","TellusRem")</f>
        <v>TellusRem</v>
      </c>
      <c r="H13" s="28" t="str">
        <f>IF(ISBLANK(Values!F12),"",Values!$B$16)</f>
        <v>laptop-computer-replacement-parts</v>
      </c>
      <c r="I13" s="28" t="str">
        <f>IF(ISBLANK(Values!F12),"","4730574031")</f>
        <v>4730574031</v>
      </c>
      <c r="J13" s="40" t="str">
        <f>IF(ISBLANK(Values!F12),"",Values!G12 )</f>
        <v>Dell 5550 BL - US INT</v>
      </c>
      <c r="K13" s="29">
        <f>IF(ISBLANK(Values!F12),"",IF(Values!K12, Values!$B$4, Values!$B$5))</f>
        <v>40.99</v>
      </c>
      <c r="L13" s="41">
        <f>IF(ISBLANK(Values!F12),"",IF($CO13="DEFAULT", Values!$B$18, ""))</f>
        <v>5</v>
      </c>
      <c r="M13" s="29" t="str">
        <f>IF(ISBLANK(Values!F12),"",Values!$N12)</f>
        <v>https://raw.githubusercontent.com/PatrickVibild/TellusAmazonPictures/master/pictures/DELL/E5550/BL/USI/1.jpg</v>
      </c>
      <c r="N13" s="29" t="str">
        <f>IF(ISBLANK(Values!$G12),"",Values!O12)</f>
        <v>https://raw.githubusercontent.com/PatrickVibild/TellusAmazonPictures/master/pictures/DELL/E5550/BL/USI/2.jpg</v>
      </c>
      <c r="O13" s="29" t="str">
        <f>IF(ISBLANK(Values!$G12),"",Values!P12)</f>
        <v>https://raw.githubusercontent.com/PatrickVibild/TellusAmazonPictures/master/pictures/DELL/E5550/BL/USI/3.jpg</v>
      </c>
      <c r="P13" s="29" t="str">
        <f>IF(ISBLANK(Values!$G12),"",Values!Q12)</f>
        <v>https://raw.githubusercontent.com/PatrickVibild/TellusAmazonPictures/master/pictures/DELL/E5550/BL/USI/4.jpg</v>
      </c>
      <c r="Q13" s="29" t="str">
        <f>IF(ISBLANK(Values!$G12),"",Values!R12)</f>
        <v>https://raw.githubusercontent.com/PatrickVibild/TellusAmazonPictures/master/pictures/DELL/E5550/BL/USI/5.jpg</v>
      </c>
      <c r="R13" s="29" t="str">
        <f>IF(ISBLANK(Values!$G12),"",Values!S12)</f>
        <v>https://raw.githubusercontent.com/PatrickVibild/TellusAmazonPictures/master/pictures/DELL/E5550/BL/USI/6.jpg</v>
      </c>
      <c r="S13" s="29" t="str">
        <f>IF(ISBLANK(Values!$G12),"",Values!T12)</f>
        <v>https://raw.githubusercontent.com/PatrickVibild/TellusAmazonPictures/master/pictures/DELL/E5550/BL/USI/7.jpg</v>
      </c>
      <c r="T13" s="29" t="str">
        <f>IF(ISBLANK(Values!$G12),"",Values!U12)</f>
        <v>https://raw.githubusercontent.com/PatrickVibild/TellusAmazonPictures/master/pictures/DELL/E5550/BL/USI/8.jpg</v>
      </c>
      <c r="U13" s="29" t="str">
        <f>IF(ISBLANK(Values!$G12),"",Values!V12)</f>
        <v>https://raw.githubusercontent.com/PatrickVibild/TellusAmazonPictures/master/pictures/DELL/E5550/BL/USI/9.jpg</v>
      </c>
      <c r="W13" s="33" t="str">
        <f>IF(ISBLANK(Values!F12),"","Child")</f>
        <v>Child</v>
      </c>
      <c r="X13" s="33" t="str">
        <f>IF(ISBLANK(Values!F12),"",Values!$B$13)</f>
        <v>Dell 5550 parent</v>
      </c>
      <c r="Y13" s="40" t="str">
        <f>IF(ISBLANK(Values!F12),"","Size-Color")</f>
        <v>Size-Color</v>
      </c>
      <c r="Z13" s="33" t="str">
        <f>IF(ISBLANK(Values!F12),"","variation")</f>
        <v>variation</v>
      </c>
      <c r="AA13" s="37" t="str">
        <f>IF(ISBLANK(Values!F12),"",Values!$B$20)</f>
        <v>PartialUpdate</v>
      </c>
      <c r="AB13" s="37"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8" t="str">
        <f>IF(ISBLANK(Values!F12),"","Parts")</f>
        <v>Parts</v>
      </c>
      <c r="DP13" s="28"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2"/>
      <c r="DY13" s="44" t="str">
        <f>IF(ISBLANK(Values!$F12), "", "not_applicable")</f>
        <v>not_applicable</v>
      </c>
      <c r="DZ13" s="32"/>
      <c r="EA13" s="32"/>
      <c r="EB13" s="32"/>
      <c r="EC13" s="32"/>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5550 BL - US</v>
      </c>
      <c r="C14" s="33" t="str">
        <f>IF(ISBLANK(Values!F13),"","TellusRem")</f>
        <v>TellusRem</v>
      </c>
      <c r="D14" s="31">
        <f>IF(ISBLANK(Values!F13),"",Values!F13)</f>
        <v>5714401559108</v>
      </c>
      <c r="E14" s="32" t="str">
        <f>IF(ISBLANK(Values!F13),"","EAN")</f>
        <v>EAN</v>
      </c>
      <c r="F14" s="29" t="str">
        <f>IF(ISBLANK(Values!F13),"",IF(Values!K13, SUBSTITUTE(Values!$B$1, "{language}", Values!I13) &amp; " " &amp;Values!$B$3, SUBSTITUTE(Values!$B$2, "{language}", Values!$I13) &amp; " " &amp;Values!$B$3))</f>
        <v>clavier de remplacement US rétroéclairé pour Dell  Latitude E5550 E5570 5580 5590</v>
      </c>
      <c r="G14" s="33" t="str">
        <f>IF(ISBLANK(Values!F13),"","TellusRem")</f>
        <v>TellusRem</v>
      </c>
      <c r="H14" s="28" t="str">
        <f>IF(ISBLANK(Values!F13),"",Values!$B$16)</f>
        <v>laptop-computer-replacement-parts</v>
      </c>
      <c r="I14" s="28" t="str">
        <f>IF(ISBLANK(Values!F13),"","4730574031")</f>
        <v>4730574031</v>
      </c>
      <c r="J14" s="40" t="str">
        <f>IF(ISBLANK(Values!F13),"",Values!G13 )</f>
        <v>Dell 5550 BL - US</v>
      </c>
      <c r="K14" s="29">
        <f>IF(ISBLANK(Values!F13),"",IF(Values!K13, Values!$B$4, Values!$B$5))</f>
        <v>40.99</v>
      </c>
      <c r="L14" s="41">
        <f>IF(ISBLANK(Values!F13),"",IF($CO14="DEFAULT", Values!$B$18, ""))</f>
        <v>5</v>
      </c>
      <c r="M14" s="29" t="str">
        <f>IF(ISBLANK(Values!F13),"",Values!$N13)</f>
        <v>https://raw.githubusercontent.com/PatrickVibild/TellusAmazonPictures/master/pictures/DELL/E5550/BL/US/1.jpg</v>
      </c>
      <c r="N14" s="29" t="str">
        <f>IF(ISBLANK(Values!$G13),"",Values!O13)</f>
        <v>https://raw.githubusercontent.com/PatrickVibild/TellusAmazonPictures/master/pictures/DELL/E5550/BL/US/2.jpg</v>
      </c>
      <c r="O14" s="29" t="str">
        <f>IF(ISBLANK(Values!$G13),"",Values!P13)</f>
        <v>https://raw.githubusercontent.com/PatrickVibild/TellusAmazonPictures/master/pictures/DELL/E5550/BL/US/3.jpg</v>
      </c>
      <c r="P14" s="29" t="str">
        <f>IF(ISBLANK(Values!$G13),"",Values!Q13)</f>
        <v>https://raw.githubusercontent.com/PatrickVibild/TellusAmazonPictures/master/pictures/DELL/E5550/BL/US/4.jpg</v>
      </c>
      <c r="Q14" s="29" t="str">
        <f>IF(ISBLANK(Values!$G13),"",Values!R13)</f>
        <v>https://raw.githubusercontent.com/PatrickVibild/TellusAmazonPictures/master/pictures/DELL/E5550/BL/US/5.jpg</v>
      </c>
      <c r="R14" s="29" t="str">
        <f>IF(ISBLANK(Values!$G13),"",Values!S13)</f>
        <v>https://raw.githubusercontent.com/PatrickVibild/TellusAmazonPictures/master/pictures/DELL/E5550/BL/US/6.jpg</v>
      </c>
      <c r="S14" s="29" t="str">
        <f>IF(ISBLANK(Values!$G13),"",Values!T13)</f>
        <v>https://raw.githubusercontent.com/PatrickVibild/TellusAmazonPictures/master/pictures/DELL/E5550/BL/US/7.jpg</v>
      </c>
      <c r="T14" s="29" t="str">
        <f>IF(ISBLANK(Values!$G13),"",Values!U13)</f>
        <v>https://raw.githubusercontent.com/PatrickVibild/TellusAmazonPictures/master/pictures/DELL/E5550/BL/US/8.jpg</v>
      </c>
      <c r="U14" s="29" t="str">
        <f>IF(ISBLANK(Values!$G13),"",Values!V13)</f>
        <v>https://raw.githubusercontent.com/PatrickVibild/TellusAmazonPictures/master/pictures/DELL/E5550/BL/US/9.jpg</v>
      </c>
      <c r="W14" s="33" t="str">
        <f>IF(ISBLANK(Values!F13),"","Child")</f>
        <v>Child</v>
      </c>
      <c r="X14" s="33" t="str">
        <f>IF(ISBLANK(Values!F13),"",Values!$B$13)</f>
        <v>Dell 5550 parent</v>
      </c>
      <c r="Y14" s="40" t="str">
        <f>IF(ISBLANK(Values!F13),"","Size-Color")</f>
        <v>Size-Color</v>
      </c>
      <c r="Z14" s="33" t="str">
        <f>IF(ISBLANK(Values!F13),"","variation")</f>
        <v>variation</v>
      </c>
      <c r="AA14" s="37" t="str">
        <f>IF(ISBLANK(Values!F13),"",Values!$B$20)</f>
        <v>PartialUpdate</v>
      </c>
      <c r="AB14" s="37"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8" t="str">
        <f>IF(ISBLANK(Values!F13),"","Parts")</f>
        <v>Parts</v>
      </c>
      <c r="DP14" s="28"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2"/>
      <c r="DY14" s="44" t="str">
        <f>IF(ISBLANK(Values!$F13), "", "not_applicable")</f>
        <v>not_applicable</v>
      </c>
      <c r="DZ14" s="32"/>
      <c r="EA14" s="32"/>
      <c r="EB14" s="32"/>
      <c r="EC14" s="32"/>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8" t="str">
        <f>IF(ISBLANK(Values!F14),"",IF(Values!$B$37="EU","computercomponent","computer"))</f>
        <v>computercomponent</v>
      </c>
      <c r="B15" s="39" t="str">
        <f>IF(ISBLANK(Values!F14),"",Values!G14)</f>
        <v>Dell 5550 Regular - DE</v>
      </c>
      <c r="C15" s="33" t="str">
        <f>IF(ISBLANK(Values!F14),"","TellusRem")</f>
        <v>TellusRem</v>
      </c>
      <c r="D15" s="31">
        <f>IF(ISBLANK(Values!F14),"",Values!F14)</f>
        <v>5714401558019</v>
      </c>
      <c r="E15" s="32" t="str">
        <f>IF(ISBLANK(Values!F14),"","EAN")</f>
        <v>EAN</v>
      </c>
      <c r="F15" s="29" t="str">
        <f>IF(ISBLANK(Values!F14),"",IF(Values!K14, SUBSTITUTE(Values!$B$1, "{language}", Values!I14) &amp; " " &amp;Values!$B$3, SUBSTITUTE(Values!$B$2, "{language}", Values!$I14) &amp; " " &amp;Values!$B$3))</f>
        <v>clavier de remplacement Allemand non rétroéclairé pour Dell  Latitude E5550 E5570 5580 5590</v>
      </c>
      <c r="G15" s="33" t="str">
        <f>IF(ISBLANK(Values!F14),"","TellusRem")</f>
        <v>TellusRem</v>
      </c>
      <c r="H15" s="28" t="str">
        <f>IF(ISBLANK(Values!F14),"",Values!$B$16)</f>
        <v>laptop-computer-replacement-parts</v>
      </c>
      <c r="I15" s="28" t="str">
        <f>IF(ISBLANK(Values!F14),"","4730574031")</f>
        <v>4730574031</v>
      </c>
      <c r="J15" s="40" t="str">
        <f>IF(ISBLANK(Values!F14),"",Values!G14 )</f>
        <v>Dell 5550 Regular - DE</v>
      </c>
      <c r="K15" s="29">
        <f>IF(ISBLANK(Values!F14),"",IF(Values!K14, Values!$B$4, Values!$B$5))</f>
        <v>34.99</v>
      </c>
      <c r="L15" s="41" t="str">
        <f>IF(ISBLANK(Values!F14),"",IF($CO15="DEFAULT", Values!$B$18, ""))</f>
        <v/>
      </c>
      <c r="M15" s="29" t="str">
        <f>IF(ISBLANK(Values!F14),"",Values!$N14)</f>
        <v>https://raw.githubusercontent.com/PatrickVibild/TellusAmazonPictures/master/pictures/DELL/E5550/RG/DE/1.jpg</v>
      </c>
      <c r="N15" s="29" t="str">
        <f>IF(ISBLANK(Values!$G14),"",Values!O14)</f>
        <v>https://raw.githubusercontent.com/PatrickVibild/TellusAmazonPictures/master/pictures/DELL/E5550/RG/DE/2.jpg</v>
      </c>
      <c r="O15" s="29" t="str">
        <f>IF(ISBLANK(Values!$G14),"",Values!P14)</f>
        <v>https://raw.githubusercontent.com/PatrickVibild/TellusAmazonPictures/master/pictures/DELL/E5550/RG/DE/3.jpg</v>
      </c>
      <c r="P15" s="29" t="str">
        <f>IF(ISBLANK(Values!$G14),"",Values!Q14)</f>
        <v>https://raw.githubusercontent.com/PatrickVibild/TellusAmazonPictures/master/pictures/DELL/E5550/RG/DE/4.jpg</v>
      </c>
      <c r="Q15" s="29" t="str">
        <f>IF(ISBLANK(Values!$G14),"",Values!R14)</f>
        <v>https://raw.githubusercontent.com/PatrickVibild/TellusAmazonPictures/master/pictures/DELL/E5550/RG/DE/5.jpg</v>
      </c>
      <c r="R15" s="29" t="str">
        <f>IF(ISBLANK(Values!$G14),"",Values!S14)</f>
        <v>https://raw.githubusercontent.com/PatrickVibild/TellusAmazonPictures/master/pictures/DELL/E5550/RG/DE/6.jpg</v>
      </c>
      <c r="S15" s="29" t="str">
        <f>IF(ISBLANK(Values!$G14),"",Values!T14)</f>
        <v>https://raw.githubusercontent.com/PatrickVibild/TellusAmazonPictures/master/pictures/DELL/E5550/RG/DE/7.jpg</v>
      </c>
      <c r="T15" s="29" t="str">
        <f>IF(ISBLANK(Values!$G14),"",Values!U14)</f>
        <v>https://raw.githubusercontent.com/PatrickVibild/TellusAmazonPictures/master/pictures/DELL/E5550/RG/DE/8.jpg</v>
      </c>
      <c r="U15" s="29" t="str">
        <f>IF(ISBLANK(Values!$G14),"",Values!V14)</f>
        <v>https://raw.githubusercontent.com/PatrickVibild/TellusAmazonPictures/master/pictures/DELL/E5550/RG/DE/9.jpg</v>
      </c>
      <c r="W15" s="33" t="str">
        <f>IF(ISBLANK(Values!F14),"","Child")</f>
        <v>Child</v>
      </c>
      <c r="X15" s="33" t="str">
        <f>IF(ISBLANK(Values!F14),"",Values!$B$13)</f>
        <v>Dell 5550 parent</v>
      </c>
      <c r="Y15" s="40" t="str">
        <f>IF(ISBLANK(Values!F14),"","Size-Color")</f>
        <v>Size-Color</v>
      </c>
      <c r="Z15" s="33" t="str">
        <f>IF(ISBLANK(Values!F14),"","variation")</f>
        <v>variation</v>
      </c>
      <c r="AA15" s="37" t="str">
        <f>IF(ISBLANK(Values!F14),"",Values!$B$20)</f>
        <v>PartialUpdate</v>
      </c>
      <c r="AB15" s="37"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2" t="str">
        <f>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non rétroéclairé.</v>
      </c>
      <c r="AM15" s="2" t="str">
        <f>SUBSTITUTE(IF(ISBLANK(Values!F14),"",Values!$B$27),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5" s="29" t="str">
        <f>IF(ISBLANK(Values!F14),"",Values!I14)</f>
        <v>Allemand</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8" t="str">
        <f>IF(ISBLANK(Values!F14),"","Parts")</f>
        <v>Parts</v>
      </c>
      <c r="DP15" s="28"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2"/>
      <c r="DY15" s="44" t="str">
        <f>IF(ISBLANK(Values!$F14), "", "not_applicable")</f>
        <v>not_applicable</v>
      </c>
      <c r="DZ15" s="32"/>
      <c r="EA15" s="32"/>
      <c r="EB15" s="32"/>
      <c r="EC15" s="32"/>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34.99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5550 Regular - FR</v>
      </c>
      <c r="C16" s="33" t="str">
        <f>IF(ISBLANK(Values!F15),"","TellusRem")</f>
        <v>TellusRem</v>
      </c>
      <c r="D16" s="31">
        <f>IF(ISBLANK(Values!F15),"",Values!F15)</f>
        <v>5714401558026</v>
      </c>
      <c r="E16" s="32" t="str">
        <f>IF(ISBLANK(Values!F15),"","EAN")</f>
        <v>EAN</v>
      </c>
      <c r="F16" s="29" t="str">
        <f>IF(ISBLANK(Values!F15),"",IF(Values!K15, SUBSTITUTE(Values!$B$1, "{language}", Values!I15) &amp; " " &amp;Values!$B$3, SUBSTITUTE(Values!$B$2, "{language}", Values!$I15) &amp; " " &amp;Values!$B$3))</f>
        <v>clavier de remplacement Français non rétroéclairé pour Dell  Latitude E5550 E5570 5580 5590</v>
      </c>
      <c r="G16" s="33" t="str">
        <f>IF(ISBLANK(Values!F15),"","TellusRem")</f>
        <v>TellusRem</v>
      </c>
      <c r="H16" s="28" t="str">
        <f>IF(ISBLANK(Values!F15),"",Values!$B$16)</f>
        <v>laptop-computer-replacement-parts</v>
      </c>
      <c r="I16" s="28" t="str">
        <f>IF(ISBLANK(Values!F15),"","4730574031")</f>
        <v>4730574031</v>
      </c>
      <c r="J16" s="40" t="str">
        <f>IF(ISBLANK(Values!F15),"",Values!G15 )</f>
        <v>Dell 5550 Regular - FR</v>
      </c>
      <c r="K16" s="29">
        <f>IF(ISBLANK(Values!F15),"",IF(Values!K15, Values!$B$4, Values!$B$5))</f>
        <v>34.99</v>
      </c>
      <c r="L16" s="41" t="str">
        <f>IF(ISBLANK(Values!F15),"",IF($CO16="DEFAULT", Values!$B$18, ""))</f>
        <v/>
      </c>
      <c r="M16" s="29" t="str">
        <f>IF(ISBLANK(Values!F15),"",Values!$N15)</f>
        <v>https://raw.githubusercontent.com/PatrickVibild/TellusAmazonPictures/master/pictures/DELL/E5550/RG/DE/1.jpg</v>
      </c>
      <c r="N16" s="29" t="str">
        <f>IF(ISBLANK(Values!$G15),"",Values!O15)</f>
        <v>https://raw.githubusercontent.com/PatrickVibild/TellusAmazonPictures/master/pictures/DELL/E5550/RG/DE/2.jpg</v>
      </c>
      <c r="O16" s="29" t="str">
        <f>IF(ISBLANK(Values!$G15),"",Values!P15)</f>
        <v>https://raw.githubusercontent.com/PatrickVibild/TellusAmazonPictures/master/pictures/DELL/E5550/RG/DE/3.jpg</v>
      </c>
      <c r="P16" s="29" t="str">
        <f>IF(ISBLANK(Values!$G15),"",Values!Q15)</f>
        <v>https://raw.githubusercontent.com/PatrickVibild/TellusAmazonPictures/master/pictures/DELL/E5550/RG/DE/4.jpg</v>
      </c>
      <c r="Q16" s="29" t="str">
        <f>IF(ISBLANK(Values!$G15),"",Values!R15)</f>
        <v>https://raw.githubusercontent.com/PatrickVibild/TellusAmazonPictures/master/pictures/DELL/E5550/RG/DE/5.jpg</v>
      </c>
      <c r="R16" s="29" t="str">
        <f>IF(ISBLANK(Values!$G15),"",Values!S15)</f>
        <v>https://raw.githubusercontent.com/PatrickVibild/TellusAmazonPictures/master/pictures/DELL/E5550/RG/DE/6.jpg</v>
      </c>
      <c r="S16" s="29" t="str">
        <f>IF(ISBLANK(Values!$G15),"",Values!T15)</f>
        <v>https://raw.githubusercontent.com/PatrickVibild/TellusAmazonPictures/master/pictures/DELL/E5550/RG/DE/7.jpg</v>
      </c>
      <c r="T16" s="29" t="str">
        <f>IF(ISBLANK(Values!$G15),"",Values!U15)</f>
        <v>https://raw.githubusercontent.com/PatrickVibild/TellusAmazonPictures/master/pictures/DELL/E5550/RG/DE/8.jpg</v>
      </c>
      <c r="U16" s="29" t="str">
        <f>IF(ISBLANK(Values!$G15),"",Values!V15)</f>
        <v>https://raw.githubusercontent.com/PatrickVibild/TellusAmazonPictures/master/pictures/DELL/E5550/RG/DE/9.jpg</v>
      </c>
      <c r="W16" s="33" t="str">
        <f>IF(ISBLANK(Values!F15),"","Child")</f>
        <v>Child</v>
      </c>
      <c r="X16" s="33" t="str">
        <f>IF(ISBLANK(Values!F15),"",Values!$B$13)</f>
        <v>Dell 5550 parent</v>
      </c>
      <c r="Y16" s="40" t="str">
        <f>IF(ISBLANK(Values!F15),"","Size-Color")</f>
        <v>Size-Color</v>
      </c>
      <c r="Z16" s="33" t="str">
        <f>IF(ISBLANK(Values!F15),"","variation")</f>
        <v>variation</v>
      </c>
      <c r="AA16" s="37" t="str">
        <f>IF(ISBLANK(Values!F15),"",Values!$B$20)</f>
        <v>PartialUpdate</v>
      </c>
      <c r="AB16" s="37"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2" t="str">
        <f>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non rétroéclairé.</v>
      </c>
      <c r="AM16" s="2" t="str">
        <f>SUBSTITUTE(IF(ISBLANK(Values!F15),"",Values!$B$27),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6" s="29" t="str">
        <f>IF(ISBLANK(Values!F15),"",Values!I15)</f>
        <v>Français</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8" t="str">
        <f>IF(ISBLANK(Values!F15),"","Parts")</f>
        <v>Parts</v>
      </c>
      <c r="DP16" s="28"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2"/>
      <c r="DY16" s="44" t="str">
        <f>IF(ISBLANK(Values!$F15), "", "not_applicable")</f>
        <v>not_applicable</v>
      </c>
      <c r="DZ16" s="32"/>
      <c r="EA16" s="32"/>
      <c r="EB16" s="32"/>
      <c r="EC16" s="32"/>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34.99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5550 Regular - IT</v>
      </c>
      <c r="C17" s="33" t="str">
        <f>IF(ISBLANK(Values!F16),"","TellusRem")</f>
        <v>TellusRem</v>
      </c>
      <c r="D17" s="31">
        <f>IF(ISBLANK(Values!F16),"",Values!F16)</f>
        <v>5714401558033</v>
      </c>
      <c r="E17" s="32" t="str">
        <f>IF(ISBLANK(Values!F16),"","EAN")</f>
        <v>EAN</v>
      </c>
      <c r="F17" s="29" t="str">
        <f>IF(ISBLANK(Values!F16),"",IF(Values!K16, SUBSTITUTE(Values!$B$1, "{language}", Values!I16) &amp; " " &amp;Values!$B$3, SUBSTITUTE(Values!$B$2, "{language}", Values!$I16) &amp; " " &amp;Values!$B$3))</f>
        <v>clavier de remplacement Italien non rétroéclairé pour Dell  Latitude E5550 E5570 5580 5590</v>
      </c>
      <c r="G17" s="33" t="str">
        <f>IF(ISBLANK(Values!F16),"","TellusRem")</f>
        <v>TellusRem</v>
      </c>
      <c r="H17" s="28" t="str">
        <f>IF(ISBLANK(Values!F16),"",Values!$B$16)</f>
        <v>laptop-computer-replacement-parts</v>
      </c>
      <c r="I17" s="28" t="str">
        <f>IF(ISBLANK(Values!F16),"","4730574031")</f>
        <v>4730574031</v>
      </c>
      <c r="J17" s="40" t="str">
        <f>IF(ISBLANK(Values!F16),"",Values!G16 )</f>
        <v>Dell 5550 Regular - IT</v>
      </c>
      <c r="K17" s="29">
        <f>IF(ISBLANK(Values!F16),"",IF(Values!K16, Values!$B$4, Values!$B$5))</f>
        <v>34.99</v>
      </c>
      <c r="L17" s="41" t="str">
        <f>IF(ISBLANK(Values!F16),"",IF($CO17="DEFAULT", Values!$B$18, ""))</f>
        <v/>
      </c>
      <c r="M17" s="29" t="str">
        <f>IF(ISBLANK(Values!F16),"",Values!$N16)</f>
        <v>https://raw.githubusercontent.com/PatrickVibild/TellusAmazonPictures/master/pictures/DELL/E5550/RG/DE/1.jpg</v>
      </c>
      <c r="N17" s="29" t="str">
        <f>IF(ISBLANK(Values!$G16),"",Values!O16)</f>
        <v>https://raw.githubusercontent.com/PatrickVibild/TellusAmazonPictures/master/pictures/DELL/E5550/RG/DE/2.jpg</v>
      </c>
      <c r="O17" s="29" t="str">
        <f>IF(ISBLANK(Values!$G16),"",Values!P16)</f>
        <v>https://raw.githubusercontent.com/PatrickVibild/TellusAmazonPictures/master/pictures/DELL/E5550/RG/DE/3.jpg</v>
      </c>
      <c r="P17" s="29" t="str">
        <f>IF(ISBLANK(Values!$G16),"",Values!Q16)</f>
        <v>https://raw.githubusercontent.com/PatrickVibild/TellusAmazonPictures/master/pictures/DELL/E5550/RG/DE/4.jpg</v>
      </c>
      <c r="Q17" s="29" t="str">
        <f>IF(ISBLANK(Values!$G16),"",Values!R16)</f>
        <v>https://raw.githubusercontent.com/PatrickVibild/TellusAmazonPictures/master/pictures/DELL/E5550/RG/DE/5.jpg</v>
      </c>
      <c r="R17" s="29" t="str">
        <f>IF(ISBLANK(Values!$G16),"",Values!S16)</f>
        <v>https://raw.githubusercontent.com/PatrickVibild/TellusAmazonPictures/master/pictures/DELL/E5550/RG/DE/6.jpg</v>
      </c>
      <c r="S17" s="29" t="str">
        <f>IF(ISBLANK(Values!$G16),"",Values!T16)</f>
        <v>https://raw.githubusercontent.com/PatrickVibild/TellusAmazonPictures/master/pictures/DELL/E5550/RG/DE/7.jpg</v>
      </c>
      <c r="T17" s="29" t="str">
        <f>IF(ISBLANK(Values!$G16),"",Values!U16)</f>
        <v>https://raw.githubusercontent.com/PatrickVibild/TellusAmazonPictures/master/pictures/DELL/E5550/RG/DE/8.jpg</v>
      </c>
      <c r="U17" s="29" t="str">
        <f>IF(ISBLANK(Values!$G16),"",Values!V16)</f>
        <v>https://raw.githubusercontent.com/PatrickVibild/TellusAmazonPictures/master/pictures/DELL/E5550/RG/DE/9.jpg</v>
      </c>
      <c r="W17" s="33" t="str">
        <f>IF(ISBLANK(Values!F16),"","Child")</f>
        <v>Child</v>
      </c>
      <c r="X17" s="33" t="str">
        <f>IF(ISBLANK(Values!F16),"",Values!$B$13)</f>
        <v>Dell 5550 parent</v>
      </c>
      <c r="Y17" s="40" t="str">
        <f>IF(ISBLANK(Values!F16),"","Size-Color")</f>
        <v>Size-Color</v>
      </c>
      <c r="Z17" s="33" t="str">
        <f>IF(ISBLANK(Values!F16),"","variation")</f>
        <v>variation</v>
      </c>
      <c r="AA17" s="37" t="str">
        <f>IF(ISBLANK(Values!F16),"",Values!$B$20)</f>
        <v>PartialUpdate</v>
      </c>
      <c r="AB17" s="37"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2" t="str">
        <f>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non rétroéclairé.</v>
      </c>
      <c r="AM17" s="2" t="str">
        <f>SUBSTITUTE(IF(ISBLANK(Values!F16),"",Values!$B$27),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7" s="29" t="str">
        <f>IF(ISBLANK(Values!F16),"",Values!I16)</f>
        <v>Italien</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8" t="str">
        <f>IF(ISBLANK(Values!F16),"","Parts")</f>
        <v>Parts</v>
      </c>
      <c r="DP17" s="28"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2"/>
      <c r="DY17" s="44" t="str">
        <f>IF(ISBLANK(Values!$F16), "", "not_applicable")</f>
        <v>not_applicable</v>
      </c>
      <c r="DZ17" s="32"/>
      <c r="EA17" s="32"/>
      <c r="EB17" s="32"/>
      <c r="EC17" s="32"/>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34.99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5550 Regular - ES</v>
      </c>
      <c r="C18" s="33" t="str">
        <f>IF(ISBLANK(Values!F17),"","TellusRem")</f>
        <v>TellusRem</v>
      </c>
      <c r="D18" s="31">
        <f>IF(ISBLANK(Values!F17),"",Values!F17)</f>
        <v>5714401558040</v>
      </c>
      <c r="E18" s="32" t="str">
        <f>IF(ISBLANK(Values!F17),"","EAN")</f>
        <v>EAN</v>
      </c>
      <c r="F18" s="29" t="str">
        <f>IF(ISBLANK(Values!F17),"",IF(Values!K17, SUBSTITUTE(Values!$B$1, "{language}", Values!I17) &amp; " " &amp;Values!$B$3, SUBSTITUTE(Values!$B$2, "{language}", Values!$I17) &amp; " " &amp;Values!$B$3))</f>
        <v>clavier de remplacement Espagnol non rétroéclairé pour Dell  Latitude E5550 E5570 5580 5590</v>
      </c>
      <c r="G18" s="33" t="str">
        <f>IF(ISBLANK(Values!F17),"","TellusRem")</f>
        <v>TellusRem</v>
      </c>
      <c r="H18" s="28" t="str">
        <f>IF(ISBLANK(Values!F17),"",Values!$B$16)</f>
        <v>laptop-computer-replacement-parts</v>
      </c>
      <c r="I18" s="28" t="str">
        <f>IF(ISBLANK(Values!F17),"","4730574031")</f>
        <v>4730574031</v>
      </c>
      <c r="J18" s="40" t="str">
        <f>IF(ISBLANK(Values!F17),"",Values!G17 )</f>
        <v>Dell 5550 Regular - ES</v>
      </c>
      <c r="K18" s="29">
        <f>IF(ISBLANK(Values!F17),"",IF(Values!K17, Values!$B$4, Values!$B$5))</f>
        <v>34.99</v>
      </c>
      <c r="L18" s="41" t="str">
        <f>IF(ISBLANK(Values!F17),"",IF($CO18="DEFAULT", Values!$B$18, ""))</f>
        <v/>
      </c>
      <c r="M18" s="29" t="str">
        <f>IF(ISBLANK(Values!F17),"",Values!$N17)</f>
        <v>https://raw.githubusercontent.com/PatrickVibild/TellusAmazonPictures/master/pictures/DELL/E5550/RG/DE/1.jpg</v>
      </c>
      <c r="N18" s="29" t="str">
        <f>IF(ISBLANK(Values!$G17),"",Values!O17)</f>
        <v>https://raw.githubusercontent.com/PatrickVibild/TellusAmazonPictures/master/pictures/DELL/E5550/RG/DE/2.jpg</v>
      </c>
      <c r="O18" s="29" t="str">
        <f>IF(ISBLANK(Values!$G17),"",Values!P17)</f>
        <v>https://raw.githubusercontent.com/PatrickVibild/TellusAmazonPictures/master/pictures/DELL/E5550/RG/DE/3.jpg</v>
      </c>
      <c r="P18" s="29" t="str">
        <f>IF(ISBLANK(Values!$G17),"",Values!Q17)</f>
        <v>https://raw.githubusercontent.com/PatrickVibild/TellusAmazonPictures/master/pictures/DELL/E5550/RG/DE/4.jpg</v>
      </c>
      <c r="Q18" s="29" t="str">
        <f>IF(ISBLANK(Values!$G17),"",Values!R17)</f>
        <v>https://raw.githubusercontent.com/PatrickVibild/TellusAmazonPictures/master/pictures/DELL/E5550/RG/DE/5.jpg</v>
      </c>
      <c r="R18" s="29" t="str">
        <f>IF(ISBLANK(Values!$G17),"",Values!S17)</f>
        <v>https://raw.githubusercontent.com/PatrickVibild/TellusAmazonPictures/master/pictures/DELL/E5550/RG/DE/6.jpg</v>
      </c>
      <c r="S18" s="29" t="str">
        <f>IF(ISBLANK(Values!$G17),"",Values!T17)</f>
        <v>https://raw.githubusercontent.com/PatrickVibild/TellusAmazonPictures/master/pictures/DELL/E5550/RG/DE/7.jpg</v>
      </c>
      <c r="T18" s="29" t="str">
        <f>IF(ISBLANK(Values!$G17),"",Values!U17)</f>
        <v>https://raw.githubusercontent.com/PatrickVibild/TellusAmazonPictures/master/pictures/DELL/E5550/RG/DE/8.jpg</v>
      </c>
      <c r="U18" s="29" t="str">
        <f>IF(ISBLANK(Values!$G17),"",Values!V17)</f>
        <v>https://raw.githubusercontent.com/PatrickVibild/TellusAmazonPictures/master/pictures/DELL/E5550/RG/DE/9.jpg</v>
      </c>
      <c r="W18" s="33" t="str">
        <f>IF(ISBLANK(Values!F17),"","Child")</f>
        <v>Child</v>
      </c>
      <c r="X18" s="33" t="str">
        <f>IF(ISBLANK(Values!F17),"",Values!$B$13)</f>
        <v>Dell 5550 parent</v>
      </c>
      <c r="Y18" s="40" t="str">
        <f>IF(ISBLANK(Values!F17),"","Size-Color")</f>
        <v>Size-Color</v>
      </c>
      <c r="Z18" s="33" t="str">
        <f>IF(ISBLANK(Values!F17),"","variation")</f>
        <v>variation</v>
      </c>
      <c r="AA18" s="37" t="str">
        <f>IF(ISBLANK(Values!F17),"",Values!$B$20)</f>
        <v>PartialUpdate</v>
      </c>
      <c r="AB18" s="37"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2" t="str">
        <f>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non rétroéclairé.</v>
      </c>
      <c r="AM18" s="2" t="str">
        <f>SUBSTITUTE(IF(ISBLANK(Values!F17),"",Values!$B$27),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8" s="29" t="str">
        <f>IF(ISBLANK(Values!F17),"",Values!I17)</f>
        <v>Espagnol</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8" t="str">
        <f>IF(ISBLANK(Values!F17),"","Parts")</f>
        <v>Parts</v>
      </c>
      <c r="DP18" s="28"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2"/>
      <c r="DY18" s="44" t="str">
        <f>IF(ISBLANK(Values!$F17), "", "not_applicable")</f>
        <v>not_applicable</v>
      </c>
      <c r="DZ18" s="32"/>
      <c r="EA18" s="32"/>
      <c r="EB18" s="32"/>
      <c r="EC18" s="32"/>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34.99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5550 Regular - UK</v>
      </c>
      <c r="C19" s="33" t="str">
        <f>IF(ISBLANK(Values!F18),"","TellusRem")</f>
        <v>TellusRem</v>
      </c>
      <c r="D19" s="31">
        <f>IF(ISBLANK(Values!F18),"",Values!F18)</f>
        <v>5714401558057</v>
      </c>
      <c r="E19" s="32" t="str">
        <f>IF(ISBLANK(Values!F18),"","EAN")</f>
        <v>EAN</v>
      </c>
      <c r="F19" s="29" t="str">
        <f>IF(ISBLANK(Values!F18),"",IF(Values!K18, SUBSTITUTE(Values!$B$1, "{language}", Values!I18) &amp; " " &amp;Values!$B$3, SUBSTITUTE(Values!$B$2, "{language}", Values!$I18) &amp; " " &amp;Values!$B$3))</f>
        <v>clavier de remplacement UK non rétroéclairé pour Dell  Latitude E5550 E5570 5580 5590</v>
      </c>
      <c r="G19" s="33" t="str">
        <f>IF(ISBLANK(Values!F18),"","TellusRem")</f>
        <v>TellusRem</v>
      </c>
      <c r="H19" s="28" t="str">
        <f>IF(ISBLANK(Values!F18),"",Values!$B$16)</f>
        <v>laptop-computer-replacement-parts</v>
      </c>
      <c r="I19" s="28" t="str">
        <f>IF(ISBLANK(Values!F18),"","4730574031")</f>
        <v>4730574031</v>
      </c>
      <c r="J19" s="40" t="str">
        <f>IF(ISBLANK(Values!F18),"",Values!G18 )</f>
        <v>Dell 5550 Regular - UK</v>
      </c>
      <c r="K19" s="29">
        <f>IF(ISBLANK(Values!F18),"",IF(Values!K18, Values!$B$4, Values!$B$5))</f>
        <v>34.99</v>
      </c>
      <c r="L19" s="41" t="str">
        <f>IF(ISBLANK(Values!F18),"",IF($CO19="DEFAULT", Values!$B$18, ""))</f>
        <v/>
      </c>
      <c r="M19" s="29" t="str">
        <f>IF(ISBLANK(Values!F18),"",Values!$N18)</f>
        <v>https://raw.githubusercontent.com/PatrickVibild/TellusAmazonPictures/master/pictures/DELL/E5550/RG/DE/1.jpg</v>
      </c>
      <c r="N19" s="29" t="str">
        <f>IF(ISBLANK(Values!$G18),"",Values!O18)</f>
        <v>https://raw.githubusercontent.com/PatrickVibild/TellusAmazonPictures/master/pictures/DELL/E5550/RG/DE/2.jpg</v>
      </c>
      <c r="O19" s="29" t="str">
        <f>IF(ISBLANK(Values!$G18),"",Values!P18)</f>
        <v>https://raw.githubusercontent.com/PatrickVibild/TellusAmazonPictures/master/pictures/DELL/E5550/RG/DE/3.jpg</v>
      </c>
      <c r="P19" s="29" t="str">
        <f>IF(ISBLANK(Values!$G18),"",Values!Q18)</f>
        <v>https://raw.githubusercontent.com/PatrickVibild/TellusAmazonPictures/master/pictures/DELL/E5550/RG/DE/4.jpg</v>
      </c>
      <c r="Q19" s="29" t="str">
        <f>IF(ISBLANK(Values!$G18),"",Values!R18)</f>
        <v>https://raw.githubusercontent.com/PatrickVibild/TellusAmazonPictures/master/pictures/DELL/E5550/RG/DE/5.jpg</v>
      </c>
      <c r="R19" s="29" t="str">
        <f>IF(ISBLANK(Values!$G18),"",Values!S18)</f>
        <v>https://raw.githubusercontent.com/PatrickVibild/TellusAmazonPictures/master/pictures/DELL/E5550/RG/DE/6.jpg</v>
      </c>
      <c r="S19" s="29" t="str">
        <f>IF(ISBLANK(Values!$G18),"",Values!T18)</f>
        <v>https://raw.githubusercontent.com/PatrickVibild/TellusAmazonPictures/master/pictures/DELL/E5550/RG/DE/7.jpg</v>
      </c>
      <c r="T19" s="29" t="str">
        <f>IF(ISBLANK(Values!$G18),"",Values!U18)</f>
        <v>https://raw.githubusercontent.com/PatrickVibild/TellusAmazonPictures/master/pictures/DELL/E5550/RG/DE/8.jpg</v>
      </c>
      <c r="U19" s="29" t="str">
        <f>IF(ISBLANK(Values!$G18),"",Values!V18)</f>
        <v>https://raw.githubusercontent.com/PatrickVibild/TellusAmazonPictures/master/pictures/DELL/E5550/RG/DE/9.jpg</v>
      </c>
      <c r="W19" s="33" t="str">
        <f>IF(ISBLANK(Values!F18),"","Child")</f>
        <v>Child</v>
      </c>
      <c r="X19" s="33" t="str">
        <f>IF(ISBLANK(Values!F18),"",Values!$B$13)</f>
        <v>Dell 5550 parent</v>
      </c>
      <c r="Y19" s="40" t="str">
        <f>IF(ISBLANK(Values!F18),"","Size-Color")</f>
        <v>Size-Color</v>
      </c>
      <c r="Z19" s="33" t="str">
        <f>IF(ISBLANK(Values!F18),"","variation")</f>
        <v>variation</v>
      </c>
      <c r="AA19" s="37" t="str">
        <f>IF(ISBLANK(Values!F18),"",Values!$B$20)</f>
        <v>PartialUpdate</v>
      </c>
      <c r="AB19" s="37"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2" t="str">
        <f>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non rétroéclairé.</v>
      </c>
      <c r="AM19" s="2" t="str">
        <f>SUBSTITUTE(IF(ISBLANK(Values!F18),"",Values!$B$27),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9" s="29" t="str">
        <f>IF(ISBLANK(Values!F18),"",Values!I18)</f>
        <v>UK</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8" t="str">
        <f>IF(ISBLANK(Values!F18),"","Parts")</f>
        <v>Parts</v>
      </c>
      <c r="DP19" s="28"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2"/>
      <c r="DY19" s="44" t="str">
        <f>IF(ISBLANK(Values!$F18), "", "not_applicable")</f>
        <v>not_applicable</v>
      </c>
      <c r="DZ19" s="32"/>
      <c r="EA19" s="32"/>
      <c r="EB19" s="32"/>
      <c r="EC19" s="32"/>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34.99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5550 Regular - NOR</v>
      </c>
      <c r="C20" s="33" t="str">
        <f>IF(ISBLANK(Values!F19),"","TellusRem")</f>
        <v>TellusRem</v>
      </c>
      <c r="D20" s="31">
        <f>IF(ISBLANK(Values!F19),"",Values!F19)</f>
        <v>5714401558064</v>
      </c>
      <c r="E20" s="32" t="str">
        <f>IF(ISBLANK(Values!F19),"","EAN")</f>
        <v>EAN</v>
      </c>
      <c r="F20" s="29" t="str">
        <f>IF(ISBLANK(Values!F19),"",IF(Values!K19, SUBSTITUTE(Values!$B$1, "{language}", Values!I19) &amp; " " &amp;Values!$B$3, SUBSTITUTE(Values!$B$2, "{language}", Values!$I19) &amp; " " &amp;Values!$B$3))</f>
        <v>clavier de remplacement Scandinave - nordique non rétroéclairé pour Dell  Latitude E5550 E5570 5580 5590</v>
      </c>
      <c r="G20" s="33" t="str">
        <f>IF(ISBLANK(Values!F19),"","TellusRem")</f>
        <v>TellusRem</v>
      </c>
      <c r="H20" s="28" t="str">
        <f>IF(ISBLANK(Values!F19),"",Values!$B$16)</f>
        <v>laptop-computer-replacement-parts</v>
      </c>
      <c r="I20" s="28" t="str">
        <f>IF(ISBLANK(Values!F19),"","4730574031")</f>
        <v>4730574031</v>
      </c>
      <c r="J20" s="40" t="str">
        <f>IF(ISBLANK(Values!F19),"",Values!G19 )</f>
        <v>Dell 5550 Regular - NOR</v>
      </c>
      <c r="K20" s="29">
        <f>IF(ISBLANK(Values!F19),"",IF(Values!K19, Values!$B$4, Values!$B$5))</f>
        <v>34.99</v>
      </c>
      <c r="L20" s="41" t="str">
        <f>IF(ISBLANK(Values!F19),"",IF($CO20="DEFAULT", Values!$B$18, ""))</f>
        <v/>
      </c>
      <c r="M20" s="29" t="str">
        <f>IF(ISBLANK(Values!F19),"",Values!$N19)</f>
        <v>https://raw.githubusercontent.com/PatrickVibild/TellusAmazonPictures/master/pictures/DELL/E5550/RG/DE/1.jpg</v>
      </c>
      <c r="N20" s="29" t="str">
        <f>IF(ISBLANK(Values!$G19),"",Values!O19)</f>
        <v>https://raw.githubusercontent.com/PatrickVibild/TellusAmazonPictures/master/pictures/DELL/E5550/RG/DE/2.jpg</v>
      </c>
      <c r="O20" s="29" t="str">
        <f>IF(ISBLANK(Values!$G19),"",Values!P19)</f>
        <v>https://raw.githubusercontent.com/PatrickVibild/TellusAmazonPictures/master/pictures/DELL/E5550/RG/DE/3.jpg</v>
      </c>
      <c r="P20" s="29" t="str">
        <f>IF(ISBLANK(Values!$G19),"",Values!Q19)</f>
        <v>https://raw.githubusercontent.com/PatrickVibild/TellusAmazonPictures/master/pictures/DELL/E5550/RG/DE/4.jpg</v>
      </c>
      <c r="Q20" s="29" t="str">
        <f>IF(ISBLANK(Values!$G19),"",Values!R19)</f>
        <v>https://raw.githubusercontent.com/PatrickVibild/TellusAmazonPictures/master/pictures/DELL/E5550/RG/DE/5.jpg</v>
      </c>
      <c r="R20" s="29" t="str">
        <f>IF(ISBLANK(Values!$G19),"",Values!S19)</f>
        <v>https://raw.githubusercontent.com/PatrickVibild/TellusAmazonPictures/master/pictures/DELL/E5550/RG/DE/6.jpg</v>
      </c>
      <c r="S20" s="29" t="str">
        <f>IF(ISBLANK(Values!$G19),"",Values!T19)</f>
        <v>https://raw.githubusercontent.com/PatrickVibild/TellusAmazonPictures/master/pictures/DELL/E5550/RG/DE/7.jpg</v>
      </c>
      <c r="T20" s="29" t="str">
        <f>IF(ISBLANK(Values!$G19),"",Values!U19)</f>
        <v>https://raw.githubusercontent.com/PatrickVibild/TellusAmazonPictures/master/pictures/DELL/E5550/RG/DE/8.jpg</v>
      </c>
      <c r="U20" s="29" t="str">
        <f>IF(ISBLANK(Values!$G19),"",Values!V19)</f>
        <v>https://raw.githubusercontent.com/PatrickVibild/TellusAmazonPictures/master/pictures/DELL/E5550/RG/DE/9.jpg</v>
      </c>
      <c r="W20" s="33" t="str">
        <f>IF(ISBLANK(Values!F19),"","Child")</f>
        <v>Child</v>
      </c>
      <c r="X20" s="33" t="str">
        <f>IF(ISBLANK(Values!F19),"",Values!$B$13)</f>
        <v>Dell 5550 parent</v>
      </c>
      <c r="Y20" s="40" t="str">
        <f>IF(ISBLANK(Values!F19),"","Size-Color")</f>
        <v>Size-Color</v>
      </c>
      <c r="Z20" s="33" t="str">
        <f>IF(ISBLANK(Values!F19),"","variation")</f>
        <v>variation</v>
      </c>
      <c r="AA20" s="37" t="str">
        <f>IF(ISBLANK(Values!F19),"",Values!$B$20)</f>
        <v>PartialUpdate</v>
      </c>
      <c r="AB20" s="37"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2" t="str">
        <f>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non rétroéclairé.</v>
      </c>
      <c r="AM20" s="2" t="str">
        <f>SUBSTITUTE(IF(ISBLANK(Values!F19),"",Values!$B$27),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20" s="29" t="str">
        <f>IF(ISBLANK(Values!F19),"",Values!I19)</f>
        <v>Scandinave - nordique</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8" t="str">
        <f>IF(ISBLANK(Values!F19),"","Parts")</f>
        <v>Parts</v>
      </c>
      <c r="DP20" s="28"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2"/>
      <c r="DY20" s="44" t="str">
        <f>IF(ISBLANK(Values!$F19), "", "not_applicable")</f>
        <v>not_applicable</v>
      </c>
      <c r="DZ20" s="32"/>
      <c r="EA20" s="32"/>
      <c r="EB20" s="32"/>
      <c r="EC20" s="32"/>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34.99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5550 Regular - BE</v>
      </c>
      <c r="C21" s="33" t="str">
        <f>IF(ISBLANK(Values!F20),"","TellusRem")</f>
        <v>TellusRem</v>
      </c>
      <c r="D21" s="31">
        <f>IF(ISBLANK(Values!F20),"",Values!F20)</f>
        <v>5714401558071</v>
      </c>
      <c r="E21" s="32" t="str">
        <f>IF(ISBLANK(Values!F20),"","EAN")</f>
        <v>EAN</v>
      </c>
      <c r="F21" s="29" t="str">
        <f>IF(ISBLANK(Values!F20),"",IF(Values!K20, SUBSTITUTE(Values!$B$1, "{language}", Values!I20) &amp; " " &amp;Values!$B$3, SUBSTITUTE(Values!$B$2, "{language}", Values!$I20) &amp; " " &amp;Values!$B$3))</f>
        <v>clavier de remplacement Belge non rétroéclairé pour Dell  Latitude E5550 E5570 5580 5590</v>
      </c>
      <c r="G21" s="33" t="str">
        <f>IF(ISBLANK(Values!F20),"","TellusRem")</f>
        <v>TellusRem</v>
      </c>
      <c r="H21" s="28" t="str">
        <f>IF(ISBLANK(Values!F20),"",Values!$B$16)</f>
        <v>laptop-computer-replacement-parts</v>
      </c>
      <c r="I21" s="28" t="str">
        <f>IF(ISBLANK(Values!F20),"","4730574031")</f>
        <v>4730574031</v>
      </c>
      <c r="J21" s="40" t="str">
        <f>IF(ISBLANK(Values!F20),"",Values!G20 )</f>
        <v>Dell 5550 Regular - BE</v>
      </c>
      <c r="K21" s="29">
        <f>IF(ISBLANK(Values!F20),"",IF(Values!K20, Values!$B$4, Values!$B$5))</f>
        <v>34.99</v>
      </c>
      <c r="L21" s="41">
        <f>IF(ISBLANK(Values!F20),"",IF($CO21="DEFAULT", Values!$B$18, ""))</f>
        <v>5</v>
      </c>
      <c r="M21" s="29" t="str">
        <f>IF(ISBLANK(Values!F20),"",Values!$N20)</f>
        <v>https://raw.githubusercontent.com/PatrickVibild/TellusAmazonPictures/master/pictures/DELL/E5550/RG/DE/1.jpg</v>
      </c>
      <c r="N21" s="29" t="str">
        <f>IF(ISBLANK(Values!$G20),"",Values!O20)</f>
        <v>https://raw.githubusercontent.com/PatrickVibild/TellusAmazonPictures/master/pictures/DELL/E5550/RG/DE/2.jpg</v>
      </c>
      <c r="O21" s="29" t="str">
        <f>IF(ISBLANK(Values!$G20),"",Values!P20)</f>
        <v>https://raw.githubusercontent.com/PatrickVibild/TellusAmazonPictures/master/pictures/DELL/E5550/RG/DE/3.jpg</v>
      </c>
      <c r="P21" s="29" t="str">
        <f>IF(ISBLANK(Values!$G20),"",Values!Q20)</f>
        <v>https://raw.githubusercontent.com/PatrickVibild/TellusAmazonPictures/master/pictures/DELL/E5550/RG/DE/4.jpg</v>
      </c>
      <c r="Q21" s="29" t="str">
        <f>IF(ISBLANK(Values!$G20),"",Values!R20)</f>
        <v>https://raw.githubusercontent.com/PatrickVibild/TellusAmazonPictures/master/pictures/DELL/E5550/RG/DE/5.jpg</v>
      </c>
      <c r="R21" s="29" t="str">
        <f>IF(ISBLANK(Values!$G20),"",Values!S20)</f>
        <v>https://raw.githubusercontent.com/PatrickVibild/TellusAmazonPictures/master/pictures/DELL/E5550/RG/DE/6.jpg</v>
      </c>
      <c r="S21" s="29" t="str">
        <f>IF(ISBLANK(Values!$G20),"",Values!T20)</f>
        <v>https://raw.githubusercontent.com/PatrickVibild/TellusAmazonPictures/master/pictures/DELL/E5550/RG/DE/7.jpg</v>
      </c>
      <c r="T21" s="29" t="str">
        <f>IF(ISBLANK(Values!$G20),"",Values!U20)</f>
        <v>https://raw.githubusercontent.com/PatrickVibild/TellusAmazonPictures/master/pictures/DELL/E5550/RG/DE/8.jpg</v>
      </c>
      <c r="U21" s="29" t="str">
        <f>IF(ISBLANK(Values!$G20),"",Values!V20)</f>
        <v>https://raw.githubusercontent.com/PatrickVibild/TellusAmazonPictures/master/pictures/DELL/E5550/RG/DE/9.jpg</v>
      </c>
      <c r="W21" s="33" t="str">
        <f>IF(ISBLANK(Values!F20),"","Child")</f>
        <v>Child</v>
      </c>
      <c r="X21" s="33" t="str">
        <f>IF(ISBLANK(Values!F20),"",Values!$B$13)</f>
        <v>Dell 5550 parent</v>
      </c>
      <c r="Y21" s="40" t="str">
        <f>IF(ISBLANK(Values!F20),"","Size-Color")</f>
        <v>Size-Color</v>
      </c>
      <c r="Z21" s="33" t="str">
        <f>IF(ISBLANK(Values!F20),"","variation")</f>
        <v>variation</v>
      </c>
      <c r="AA21" s="37" t="str">
        <f>IF(ISBLANK(Values!F20),"",Values!$B$20)</f>
        <v>PartialUpdate</v>
      </c>
      <c r="AB21" s="37"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2" t="str">
        <f>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non rétroéclairé.</v>
      </c>
      <c r="AM21" s="2" t="str">
        <f>SUBSTITUTE(IF(ISBLANK(Values!F20),"",Values!$B$27),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21" s="29" t="str">
        <f>IF(ISBLANK(Values!F20),"",Values!I20)</f>
        <v>Belge</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8" t="str">
        <f>IF(ISBLANK(Values!F20),"","Parts")</f>
        <v>Parts</v>
      </c>
      <c r="DP21" s="28"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2"/>
      <c r="DY21" s="44" t="str">
        <f>IF(ISBLANK(Values!$F20), "", "not_applicable")</f>
        <v>not_applicable</v>
      </c>
      <c r="DZ21" s="32"/>
      <c r="EA21" s="32"/>
      <c r="EB21" s="32"/>
      <c r="EC21" s="32"/>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32" t="str">
        <f>IF(ISBLANK(Values!F20),"","New")</f>
        <v>New</v>
      </c>
      <c r="FE21" s="2">
        <f>IF(ISBLANK(Values!F20),"",IF(CO21&lt;&gt;"DEFAULT", "", 3))</f>
        <v>3</v>
      </c>
      <c r="FH21" s="2" t="str">
        <f>IF(ISBLANK(Values!F20),"","FALSE")</f>
        <v>FALSE</v>
      </c>
      <c r="FI21" s="37" t="str">
        <f>IF(ISBLANK(Values!F20),"","FALSE")</f>
        <v>FALSE</v>
      </c>
      <c r="FJ21" s="37" t="str">
        <f>IF(ISBLANK(Values!F20),"","FALSE")</f>
        <v>FALSE</v>
      </c>
      <c r="FM21" s="2" t="str">
        <f>IF(ISBLANK(Values!F20),"","1")</f>
        <v>1</v>
      </c>
      <c r="FO21" s="29">
        <f>IF(ISBLANK(Values!F20),"",IF(Values!K20, Values!$B$4, Values!$B$5))</f>
        <v>34.99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5550 Regular - CH</v>
      </c>
      <c r="C22" s="33" t="str">
        <f>IF(ISBLANK(Values!F21),"","TellusRem")</f>
        <v>TellusRem</v>
      </c>
      <c r="D22" s="31">
        <f>IF(ISBLANK(Values!F21),"",Values!F21)</f>
        <v>5714401558088</v>
      </c>
      <c r="E22" s="32" t="str">
        <f>IF(ISBLANK(Values!F21),"","EAN")</f>
        <v>EAN</v>
      </c>
      <c r="F22" s="29" t="str">
        <f>IF(ISBLANK(Values!F21),"",IF(Values!K21, SUBSTITUTE(Values!$B$1, "{language}", Values!I21) &amp; " " &amp;Values!$B$3, SUBSTITUTE(Values!$B$2, "{language}", Values!$I21) &amp; " " &amp;Values!$B$3))</f>
        <v>clavier de remplacement Suisse non rétroéclairé pour Dell  Latitude E5550 E5570 5580 5590</v>
      </c>
      <c r="G22" s="33" t="str">
        <f>IF(ISBLANK(Values!F21),"","TellusRem")</f>
        <v>TellusRem</v>
      </c>
      <c r="H22" s="28" t="str">
        <f>IF(ISBLANK(Values!F21),"",Values!$B$16)</f>
        <v>laptop-computer-replacement-parts</v>
      </c>
      <c r="I22" s="28" t="str">
        <f>IF(ISBLANK(Values!F21),"","4730574031")</f>
        <v>4730574031</v>
      </c>
      <c r="J22" s="40" t="str">
        <f>IF(ISBLANK(Values!F21),"",Values!G21 )</f>
        <v>Dell 5550 Regular - CH</v>
      </c>
      <c r="K22" s="29">
        <f>IF(ISBLANK(Values!F21),"",IF(Values!K21, Values!$B$4, Values!$B$5))</f>
        <v>34.99</v>
      </c>
      <c r="L22" s="41">
        <f>IF(ISBLANK(Values!F21),"",IF($CO22="DEFAULT", Values!$B$18, ""))</f>
        <v>5</v>
      </c>
      <c r="M22" s="29" t="str">
        <f>IF(ISBLANK(Values!F21),"",Values!$N21)</f>
        <v>https://raw.githubusercontent.com/PatrickVibild/TellusAmazonPictures/master/pictures/DELL/E5550/RG/DE/1.jpg</v>
      </c>
      <c r="N22" s="29" t="str">
        <f>IF(ISBLANK(Values!$G21),"",Values!O21)</f>
        <v>https://raw.githubusercontent.com/PatrickVibild/TellusAmazonPictures/master/pictures/DELL/E5550/RG/DE/2.jpg</v>
      </c>
      <c r="O22" s="29" t="str">
        <f>IF(ISBLANK(Values!$G21),"",Values!P21)</f>
        <v>https://raw.githubusercontent.com/PatrickVibild/TellusAmazonPictures/master/pictures/DELL/E5550/RG/DE/3.jpg</v>
      </c>
      <c r="P22" s="29" t="str">
        <f>IF(ISBLANK(Values!$G21),"",Values!Q21)</f>
        <v>https://raw.githubusercontent.com/PatrickVibild/TellusAmazonPictures/master/pictures/DELL/E5550/RG/DE/4.jpg</v>
      </c>
      <c r="Q22" s="29" t="str">
        <f>IF(ISBLANK(Values!$G21),"",Values!R21)</f>
        <v>https://raw.githubusercontent.com/PatrickVibild/TellusAmazonPictures/master/pictures/DELL/E5550/RG/DE/5.jpg</v>
      </c>
      <c r="R22" s="29" t="str">
        <f>IF(ISBLANK(Values!$G21),"",Values!S21)</f>
        <v>https://raw.githubusercontent.com/PatrickVibild/TellusAmazonPictures/master/pictures/DELL/E5550/RG/DE/6.jpg</v>
      </c>
      <c r="S22" s="29" t="str">
        <f>IF(ISBLANK(Values!$G21),"",Values!T21)</f>
        <v>https://raw.githubusercontent.com/PatrickVibild/TellusAmazonPictures/master/pictures/DELL/E5550/RG/DE/7.jpg</v>
      </c>
      <c r="T22" s="29" t="str">
        <f>IF(ISBLANK(Values!$G21),"",Values!U21)</f>
        <v>https://raw.githubusercontent.com/PatrickVibild/TellusAmazonPictures/master/pictures/DELL/E5550/RG/DE/8.jpg</v>
      </c>
      <c r="U22" s="29" t="str">
        <f>IF(ISBLANK(Values!$G21),"",Values!V21)</f>
        <v>https://raw.githubusercontent.com/PatrickVibild/TellusAmazonPictures/master/pictures/DELL/E5550/RG/DE/9.jpg</v>
      </c>
      <c r="W22" s="33" t="str">
        <f>IF(ISBLANK(Values!F21),"","Child")</f>
        <v>Child</v>
      </c>
      <c r="X22" s="33" t="str">
        <f>IF(ISBLANK(Values!F21),"",Values!$B$13)</f>
        <v>Dell 5550 parent</v>
      </c>
      <c r="Y22" s="40" t="str">
        <f>IF(ISBLANK(Values!F21),"","Size-Color")</f>
        <v>Size-Color</v>
      </c>
      <c r="Z22" s="33" t="str">
        <f>IF(ISBLANK(Values!F21),"","variation")</f>
        <v>variation</v>
      </c>
      <c r="AA22" s="37" t="str">
        <f>IF(ISBLANK(Values!F21),"",Values!$B$20)</f>
        <v>PartialUpdate</v>
      </c>
      <c r="AB22" s="37"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2" t="str">
        <f>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non rétroéclairé.</v>
      </c>
      <c r="AM22" s="2" t="str">
        <f>SUBSTITUTE(IF(ISBLANK(Values!F21),"",Values!$B$27),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22" s="29" t="str">
        <f>IF(ISBLANK(Values!F21),"",Values!I21)</f>
        <v>Suisse</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8" t="str">
        <f>IF(ISBLANK(Values!F21),"","Parts")</f>
        <v>Parts</v>
      </c>
      <c r="DP22" s="28"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2"/>
      <c r="DY22" s="44" t="str">
        <f>IF(ISBLANK(Values!$F21), "", "not_applicable")</f>
        <v>not_applicable</v>
      </c>
      <c r="DZ22" s="32"/>
      <c r="EA22" s="32"/>
      <c r="EB22" s="32"/>
      <c r="EC22" s="32"/>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32" t="str">
        <f>IF(ISBLANK(Values!F21),"","New")</f>
        <v>New</v>
      </c>
      <c r="FE22" s="2">
        <f>IF(ISBLANK(Values!F21),"",IF(CO22&lt;&gt;"DEFAULT", "", 3))</f>
        <v>3</v>
      </c>
      <c r="FH22" s="2" t="str">
        <f>IF(ISBLANK(Values!F21),"","FALSE")</f>
        <v>FALSE</v>
      </c>
      <c r="FI22" s="37" t="str">
        <f>IF(ISBLANK(Values!F21),"","FALSE")</f>
        <v>FALSE</v>
      </c>
      <c r="FJ22" s="37" t="str">
        <f>IF(ISBLANK(Values!F21),"","FALSE")</f>
        <v>FALSE</v>
      </c>
      <c r="FM22" s="2" t="str">
        <f>IF(ISBLANK(Values!F21),"","1")</f>
        <v>1</v>
      </c>
      <c r="FO22" s="29">
        <f>IF(ISBLANK(Values!F21),"",IF(Values!K21, Values!$B$4, Values!$B$5))</f>
        <v>34.99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5550 Regular - US INT</v>
      </c>
      <c r="C23" s="33" t="str">
        <f>IF(ISBLANK(Values!F22),"","TellusRem")</f>
        <v>TellusRem</v>
      </c>
      <c r="D23" s="31">
        <f>IF(ISBLANK(Values!F22),"",Values!F22)</f>
        <v>5714401558095</v>
      </c>
      <c r="E23" s="32" t="str">
        <f>IF(ISBLANK(Values!F22),"","EAN")</f>
        <v>EAN</v>
      </c>
      <c r="F23" s="29" t="str">
        <f>IF(ISBLANK(Values!F22),"",IF(Values!K22, SUBSTITUTE(Values!$B$1, "{language}", Values!I22) &amp; " " &amp;Values!$B$3, SUBSTITUTE(Values!$B$2, "{language}", Values!$I22) &amp; " " &amp;Values!$B$3))</f>
        <v>clavier de remplacement US international non rétroéclairé pour Dell  Latitude E5550 E5570 5580 5590</v>
      </c>
      <c r="G23" s="33" t="str">
        <f>IF(ISBLANK(Values!F22),"","TellusRem")</f>
        <v>TellusRem</v>
      </c>
      <c r="H23" s="28" t="str">
        <f>IF(ISBLANK(Values!F22),"",Values!$B$16)</f>
        <v>laptop-computer-replacement-parts</v>
      </c>
      <c r="I23" s="28" t="str">
        <f>IF(ISBLANK(Values!F22),"","4730574031")</f>
        <v>4730574031</v>
      </c>
      <c r="J23" s="40" t="str">
        <f>IF(ISBLANK(Values!F22),"",Values!G22 )</f>
        <v>Dell 5550 Regular - US INT</v>
      </c>
      <c r="K23" s="29">
        <f>IF(ISBLANK(Values!F22),"",IF(Values!K22, Values!$B$4, Values!$B$5))</f>
        <v>34.99</v>
      </c>
      <c r="L23" s="41">
        <f>IF(ISBLANK(Values!F22),"",IF($CO23="DEFAULT", Values!$B$18, ""))</f>
        <v>5</v>
      </c>
      <c r="M23" s="29" t="str">
        <f>IF(ISBLANK(Values!F22),"",Values!$N22)</f>
        <v>https://raw.githubusercontent.com/PatrickVibild/TellusAmazonPictures/master/pictures/DELL/E5550/RG/DE/1.jpg</v>
      </c>
      <c r="N23" s="29" t="str">
        <f>IF(ISBLANK(Values!$G22),"",Values!O22)</f>
        <v>https://raw.githubusercontent.com/PatrickVibild/TellusAmazonPictures/master/pictures/DELL/E5550/RG/DE/2.jpg</v>
      </c>
      <c r="O23" s="29" t="str">
        <f>IF(ISBLANK(Values!$G22),"",Values!P22)</f>
        <v>https://raw.githubusercontent.com/PatrickVibild/TellusAmazonPictures/master/pictures/DELL/E5550/RG/DE/3.jpg</v>
      </c>
      <c r="P23" s="29" t="str">
        <f>IF(ISBLANK(Values!$G22),"",Values!Q22)</f>
        <v>https://raw.githubusercontent.com/PatrickVibild/TellusAmazonPictures/master/pictures/DELL/E5550/RG/DE/4.jpg</v>
      </c>
      <c r="Q23" s="29" t="str">
        <f>IF(ISBLANK(Values!$G22),"",Values!R22)</f>
        <v>https://raw.githubusercontent.com/PatrickVibild/TellusAmazonPictures/master/pictures/DELL/E5550/RG/DE/5.jpg</v>
      </c>
      <c r="R23" s="29" t="str">
        <f>IF(ISBLANK(Values!$G22),"",Values!S22)</f>
        <v>https://raw.githubusercontent.com/PatrickVibild/TellusAmazonPictures/master/pictures/DELL/E5550/RG/DE/6.jpg</v>
      </c>
      <c r="S23" s="29" t="str">
        <f>IF(ISBLANK(Values!$G22),"",Values!T22)</f>
        <v>https://raw.githubusercontent.com/PatrickVibild/TellusAmazonPictures/master/pictures/DELL/E5550/RG/DE/7.jpg</v>
      </c>
      <c r="T23" s="29" t="str">
        <f>IF(ISBLANK(Values!$G22),"",Values!U22)</f>
        <v>https://raw.githubusercontent.com/PatrickVibild/TellusAmazonPictures/master/pictures/DELL/E5550/RG/DE/8.jpg</v>
      </c>
      <c r="U23" s="29" t="str">
        <f>IF(ISBLANK(Values!$G22),"",Values!V22)</f>
        <v>https://raw.githubusercontent.com/PatrickVibild/TellusAmazonPictures/master/pictures/DELL/E5550/RG/DE/9.jpg</v>
      </c>
      <c r="V23" s="2"/>
      <c r="W23" s="33" t="str">
        <f>IF(ISBLANK(Values!F22),"","Child")</f>
        <v>Child</v>
      </c>
      <c r="X23" s="33" t="str">
        <f>IF(ISBLANK(Values!F22),"",Values!$B$13)</f>
        <v>Dell 5550 parent</v>
      </c>
      <c r="Y23" s="40" t="str">
        <f>IF(ISBLANK(Values!F22),"","Size-Color")</f>
        <v>Size-Color</v>
      </c>
      <c r="Z23" s="33" t="str">
        <f>IF(ISBLANK(Values!F22),"","variation")</f>
        <v>variation</v>
      </c>
      <c r="AA23" s="37" t="str">
        <f>IF(ISBLANK(Values!F22),"",Values!$B$20)</f>
        <v>PartialUpdate</v>
      </c>
      <c r="AB23" s="37"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2" t="str">
        <f>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non rétroéclairé.</v>
      </c>
      <c r="AM23" s="2" t="str">
        <f>SUBSTITUTE(IF(ISBLANK(Values!F22),"",Values!$B$27),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IF(ISBLANK(Values!F22),"",Values!I22)</f>
        <v>US international</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34.99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48" x14ac:dyDescent="0.2">
      <c r="A24" s="28" t="str">
        <f>IF(ISBLANK(Values!F23),"",IF(Values!$B$37="EU","computercomponent","computer"))</f>
        <v>computercomponent</v>
      </c>
      <c r="B24" s="39" t="str">
        <f>IF(ISBLANK(Values!F23),"",Values!G23)</f>
        <v>Dell 5550 Regular - US</v>
      </c>
      <c r="C24" s="33" t="str">
        <f>IF(ISBLANK(Values!F23),"","TellusRem")</f>
        <v>TellusRem</v>
      </c>
      <c r="D24" s="31">
        <f>IF(ISBLANK(Values!F23),"",Values!F23)</f>
        <v>5714401558101</v>
      </c>
      <c r="E24" s="32" t="str">
        <f>IF(ISBLANK(Values!F23),"","EAN")</f>
        <v>EAN</v>
      </c>
      <c r="F24" s="29" t="str">
        <f>IF(ISBLANK(Values!F23),"",IF(Values!K23, SUBSTITUTE(Values!$B$1, "{language}", Values!I23) &amp; " " &amp;Values!$B$3, SUBSTITUTE(Values!$B$2, "{language}", Values!$I23) &amp; " " &amp;Values!$B$3))</f>
        <v>clavier de remplacement US non rétroéclairé pour Dell  Latitude E5550 E5570 5580 5590</v>
      </c>
      <c r="G24" s="33" t="str">
        <f>IF(ISBLANK(Values!F23),"","TellusRem")</f>
        <v>TellusRem</v>
      </c>
      <c r="H24" s="28" t="str">
        <f>IF(ISBLANK(Values!F23),"",Values!$B$16)</f>
        <v>laptop-computer-replacement-parts</v>
      </c>
      <c r="I24" s="28" t="str">
        <f>IF(ISBLANK(Values!F23),"","4730574031")</f>
        <v>4730574031</v>
      </c>
      <c r="J24" s="40" t="str">
        <f>IF(ISBLANK(Values!F23),"",Values!G23 )</f>
        <v>Dell 5550 Regular - US</v>
      </c>
      <c r="K24" s="29">
        <f>IF(ISBLANK(Values!F23),"",IF(Values!K23, Values!$B$4, Values!$B$5))</f>
        <v>34.99</v>
      </c>
      <c r="L24" s="41">
        <f>IF(ISBLANK(Values!F23),"",IF($CO24="DEFAULT", Values!$B$18, ""))</f>
        <v>5</v>
      </c>
      <c r="M24" s="29" t="str">
        <f>IF(ISBLANK(Values!F23),"",Values!$N23)</f>
        <v>https://raw.githubusercontent.com/PatrickVibild/TellusAmazonPictures/master/pictures/DELL/E5550/RG/DE/1.jpg</v>
      </c>
      <c r="N24" s="29" t="str">
        <f>IF(ISBLANK(Values!$G23),"",Values!O23)</f>
        <v>https://raw.githubusercontent.com/PatrickVibild/TellusAmazonPictures/master/pictures/DELL/E5550/RG/DE/2.jpg</v>
      </c>
      <c r="O24" s="29" t="str">
        <f>IF(ISBLANK(Values!$G23),"",Values!P23)</f>
        <v>https://raw.githubusercontent.com/PatrickVibild/TellusAmazonPictures/master/pictures/DELL/E5550/RG/DE/3.jpg</v>
      </c>
      <c r="P24" s="29" t="str">
        <f>IF(ISBLANK(Values!$G23),"",Values!Q23)</f>
        <v>https://raw.githubusercontent.com/PatrickVibild/TellusAmazonPictures/master/pictures/DELL/E5550/RG/DE/4.jpg</v>
      </c>
      <c r="Q24" s="29" t="str">
        <f>IF(ISBLANK(Values!$G23),"",Values!R23)</f>
        <v>https://raw.githubusercontent.com/PatrickVibild/TellusAmazonPictures/master/pictures/DELL/E5550/RG/DE/5.jpg</v>
      </c>
      <c r="R24" s="29" t="str">
        <f>IF(ISBLANK(Values!$G23),"",Values!S23)</f>
        <v>https://raw.githubusercontent.com/PatrickVibild/TellusAmazonPictures/master/pictures/DELL/E5550/RG/DE/6.jpg</v>
      </c>
      <c r="S24" s="29" t="str">
        <f>IF(ISBLANK(Values!$G23),"",Values!T23)</f>
        <v>https://raw.githubusercontent.com/PatrickVibild/TellusAmazonPictures/master/pictures/DELL/E5550/RG/DE/7.jpg</v>
      </c>
      <c r="T24" s="29" t="str">
        <f>IF(ISBLANK(Values!$G23),"",Values!U23)</f>
        <v>https://raw.githubusercontent.com/PatrickVibild/TellusAmazonPictures/master/pictures/DELL/E5550/RG/DE/8.jpg</v>
      </c>
      <c r="U24" s="29" t="str">
        <f>IF(ISBLANK(Values!$G23),"",Values!V23)</f>
        <v>https://raw.githubusercontent.com/PatrickVibild/TellusAmazonPictures/master/pictures/DELL/E5550/RG/DE/9.jpg</v>
      </c>
      <c r="V24" s="2"/>
      <c r="W24" s="33" t="str">
        <f>IF(ISBLANK(Values!F23),"","Child")</f>
        <v>Child</v>
      </c>
      <c r="X24" s="33" t="str">
        <f>IF(ISBLANK(Values!F23),"",Values!$B$13)</f>
        <v>Dell 5550 parent</v>
      </c>
      <c r="Y24" s="40" t="str">
        <f>IF(ISBLANK(Values!F23),"","Size-Color")</f>
        <v>Size-Color</v>
      </c>
      <c r="Z24" s="33" t="str">
        <f>IF(ISBLANK(Values!F23),"","variation")</f>
        <v>variation</v>
      </c>
      <c r="AA24" s="37" t="str">
        <f>IF(ISBLANK(Values!F23),"",Values!$B$20)</f>
        <v>PartialUpdate</v>
      </c>
      <c r="AB24" s="37"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2" t="str">
        <f>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4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non rétroéclairé.</v>
      </c>
      <c r="AM24" s="2" t="str">
        <f>SUBSTITUTE(IF(ISBLANK(Values!F23),"",Values!$B$27),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IF(ISBLANK(Values!F23),"",Values!I23)</f>
        <v>US</v>
      </c>
      <c r="AU24" s="2"/>
      <c r="AV24" s="37" t="str">
        <f>IF(ISBLANK(Values!F23),"",IF(Values!K23,"Backlit", "Non-Backlit"))</f>
        <v>Non-Backlit</v>
      </c>
      <c r="AW24" s="2"/>
      <c r="AX24" s="2"/>
      <c r="AY24" s="2"/>
      <c r="AZ24" s="2"/>
      <c r="BA24" s="2"/>
      <c r="BB24" s="2"/>
      <c r="BC24" s="2"/>
      <c r="BD24" s="2"/>
      <c r="BE24" s="28" t="str">
        <f>IF(ISBLANK(Values!F23),"","Professional Audience")</f>
        <v>Professional Audience</v>
      </c>
      <c r="BF24" s="28" t="str">
        <f>IF(ISBLANK(Values!F23),"","Consumer Audience")</f>
        <v>Consumer Audience</v>
      </c>
      <c r="BG24" s="28" t="str">
        <f>IF(ISBLANK(Values!F23),"","Adults")</f>
        <v>Adults</v>
      </c>
      <c r="BH24" s="28"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37" t="str">
        <f>IF(ISBLANK(Values!F23),"",Values!$B$7)</f>
        <v>41</v>
      </c>
      <c r="CQ24" s="37" t="str">
        <f>IF(ISBLANK(Values!F23),"",Values!$B$8)</f>
        <v>17</v>
      </c>
      <c r="CR24" s="37"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8" t="str">
        <f>IF(ISBLANK(Values!F23),"","Parts")</f>
        <v>Parts</v>
      </c>
      <c r="DP24" s="28"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s="44" t="str">
        <f>IF(ISBLANK(Values!$F23), "", "not_applicable")</f>
        <v>not_applicable</v>
      </c>
      <c r="DZ24" s="32"/>
      <c r="EA24" s="32"/>
      <c r="EB24" s="32"/>
      <c r="EC24" s="3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32" t="str">
        <f>IF(ISBLANK(Values!F23),"","New")</f>
        <v>New</v>
      </c>
      <c r="EW24" s="2"/>
      <c r="EX24" s="2"/>
      <c r="EY24" s="2"/>
      <c r="EZ24" s="2"/>
      <c r="FA24" s="2"/>
      <c r="FB24" s="2"/>
      <c r="FC24" s="2"/>
      <c r="FD24" s="2"/>
      <c r="FE24" s="2">
        <f>IF(ISBLANK(Values!F23),"",IF(CO24&lt;&gt;"DEFAULT", "", 3))</f>
        <v>3</v>
      </c>
      <c r="FF24" s="2"/>
      <c r="FG24" s="2"/>
      <c r="FH24" s="2" t="str">
        <f>IF(ISBLANK(Values!F23),"","FALSE")</f>
        <v>FALSE</v>
      </c>
      <c r="FI24" s="37" t="str">
        <f>IF(ISBLANK(Values!F23),"","FALSE")</f>
        <v>FALSE</v>
      </c>
      <c r="FJ24" s="37" t="str">
        <f>IF(ISBLANK(Values!F23),"","FALSE")</f>
        <v>FALSE</v>
      </c>
      <c r="FK24" s="2"/>
      <c r="FL24" s="2"/>
      <c r="FM24" s="2" t="str">
        <f>IF(ISBLANK(Values!F23),"","1")</f>
        <v>1</v>
      </c>
      <c r="FN24" s="2"/>
      <c r="FO24" s="29">
        <f>IF(ISBLANK(Values!F23),"",IF(Values!K23, Values!$B$4, Values!$B$5))</f>
        <v>34.99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ht="14"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40.99</v>
      </c>
      <c r="C4" s="53" t="b">
        <f>FALSE()</f>
        <v>0</v>
      </c>
      <c r="D4" s="53" t="b">
        <f>TRUE()</f>
        <v>1</v>
      </c>
      <c r="E4" s="53"/>
      <c r="F4" s="51">
        <v>5714401559016</v>
      </c>
      <c r="G4" s="51" t="s">
        <v>372</v>
      </c>
      <c r="H4" s="5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5" t="b">
        <f>TRUE()</f>
        <v>1</v>
      </c>
      <c r="K4" s="56" t="b">
        <f>TRUE()</f>
        <v>1</v>
      </c>
      <c r="L4" s="51" t="s">
        <v>374</v>
      </c>
      <c r="M4" s="57" t="b">
        <f>TRUE()</f>
        <v>1</v>
      </c>
      <c r="N4" s="5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5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5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60">
        <f>MATCH(H4,options!$D$1:$D$20,0)</f>
        <v>1</v>
      </c>
    </row>
    <row r="5" spans="1:23" ht="28" x14ac:dyDescent="0.15">
      <c r="A5" s="48" t="s">
        <v>375</v>
      </c>
      <c r="B5" s="52">
        <v>34.99</v>
      </c>
      <c r="C5" s="53" t="b">
        <f>FALSE()</f>
        <v>0</v>
      </c>
      <c r="D5" s="53" t="b">
        <f>TRUE()</f>
        <v>1</v>
      </c>
      <c r="E5" s="53"/>
      <c r="F5" s="51">
        <v>5714401559023</v>
      </c>
      <c r="G5" s="51" t="s">
        <v>376</v>
      </c>
      <c r="H5" s="5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5" t="b">
        <f>TRUE()</f>
        <v>1</v>
      </c>
      <c r="K5" s="56" t="b">
        <f>TRUE()</f>
        <v>1</v>
      </c>
      <c r="L5" s="51" t="s">
        <v>378</v>
      </c>
      <c r="M5" s="57" t="b">
        <f>TRUE()</f>
        <v>1</v>
      </c>
      <c r="N5" s="58" t="str">
        <f t="shared" si="0"/>
        <v>https://raw.githubusercontent.com/PatrickVibild/TellusAmazonPictures/master/pictures/DELL/E5550/BL/FR/1.jpg</v>
      </c>
      <c r="O5" s="58" t="str">
        <f t="shared" si="1"/>
        <v>https://raw.githubusercontent.com/PatrickVibild/TellusAmazonPictures/master/pictures/DELL/E5550/BL/FR/2.jpg</v>
      </c>
      <c r="P5" s="5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60">
        <f>MATCH(H5,options!$D$1:$D$20,0)</f>
        <v>2</v>
      </c>
    </row>
    <row r="6" spans="1:23" ht="28" x14ac:dyDescent="0.15">
      <c r="A6" s="48" t="s">
        <v>379</v>
      </c>
      <c r="B6" s="61" t="s">
        <v>380</v>
      </c>
      <c r="C6" s="53" t="b">
        <f>FALSE()</f>
        <v>0</v>
      </c>
      <c r="D6" s="53" t="b">
        <f>TRUE()</f>
        <v>1</v>
      </c>
      <c r="E6" s="53"/>
      <c r="F6" s="51">
        <v>5714401559030</v>
      </c>
      <c r="G6" s="51" t="s">
        <v>381</v>
      </c>
      <c r="H6" s="5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5" t="b">
        <f>TRUE()</f>
        <v>1</v>
      </c>
      <c r="K6" s="56" t="b">
        <f>TRUE()</f>
        <v>1</v>
      </c>
      <c r="L6" s="51" t="s">
        <v>383</v>
      </c>
      <c r="M6" s="57" t="b">
        <f>TRUE()</f>
        <v>1</v>
      </c>
      <c r="N6" s="58" t="str">
        <f t="shared" si="0"/>
        <v>https://raw.githubusercontent.com/PatrickVibild/TellusAmazonPictures/master/pictures/DELL/E5550/BL/IT/1.jpg</v>
      </c>
      <c r="O6" s="58" t="str">
        <f t="shared" si="1"/>
        <v>https://raw.githubusercontent.com/PatrickVibild/TellusAmazonPictures/master/pictures/DELL/E5550/BL/IT/2.jpg</v>
      </c>
      <c r="P6" s="5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60">
        <f>MATCH(H6,options!$D$1:$D$20,0)</f>
        <v>3</v>
      </c>
    </row>
    <row r="7" spans="1:23" ht="28" x14ac:dyDescent="0.15">
      <c r="A7" s="48" t="s">
        <v>384</v>
      </c>
      <c r="B7" s="62" t="str">
        <f>IF(B6=options!C1,"41","41")</f>
        <v>41</v>
      </c>
      <c r="C7" s="53" t="b">
        <f>FALSE()</f>
        <v>0</v>
      </c>
      <c r="D7" s="53" t="b">
        <f>TRUE()</f>
        <v>1</v>
      </c>
      <c r="E7" s="53"/>
      <c r="F7" s="51">
        <v>5714401559047</v>
      </c>
      <c r="G7" s="51" t="s">
        <v>385</v>
      </c>
      <c r="H7" s="5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5" t="b">
        <f>TRUE()</f>
        <v>1</v>
      </c>
      <c r="K7" s="56" t="b">
        <f>TRUE()</f>
        <v>1</v>
      </c>
      <c r="L7" s="51" t="s">
        <v>387</v>
      </c>
      <c r="M7" s="57" t="b">
        <f>TRUE()</f>
        <v>1</v>
      </c>
      <c r="N7" s="58" t="str">
        <f t="shared" si="0"/>
        <v>https://raw.githubusercontent.com/PatrickVibild/TellusAmazonPictures/master/pictures/DELL/E5550/BL/ES/1.jpg</v>
      </c>
      <c r="O7" s="58" t="str">
        <f t="shared" si="1"/>
        <v>https://raw.githubusercontent.com/PatrickVibild/TellusAmazonPictures/master/pictures/DELL/E5550/BL/ES/2.jpg</v>
      </c>
      <c r="P7" s="5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60">
        <f>MATCH(H7,options!$D$1:$D$20,0)</f>
        <v>4</v>
      </c>
    </row>
    <row r="8" spans="1:23" ht="28" x14ac:dyDescent="0.15">
      <c r="A8" s="48" t="s">
        <v>388</v>
      </c>
      <c r="B8" s="62" t="str">
        <f>IF(B6=options!C1,"17","17")</f>
        <v>17</v>
      </c>
      <c r="C8" s="53" t="b">
        <f>FALSE()</f>
        <v>0</v>
      </c>
      <c r="D8" s="53" t="b">
        <v>1</v>
      </c>
      <c r="E8" s="53"/>
      <c r="F8" s="51">
        <v>5714401559054</v>
      </c>
      <c r="G8" s="51" t="s">
        <v>389</v>
      </c>
      <c r="H8" s="5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f>TRUE()</f>
        <v>1</v>
      </c>
      <c r="L8" s="51" t="s">
        <v>391</v>
      </c>
      <c r="M8" s="57" t="b">
        <f>TRUE()</f>
        <v>1</v>
      </c>
      <c r="N8" s="58" t="str">
        <f t="shared" si="0"/>
        <v>https://raw.githubusercontent.com/PatrickVibild/TellusAmazonPictures/master/pictures/DELL/E5550/BL/UK/1.jpg</v>
      </c>
      <c r="O8" s="58" t="str">
        <f t="shared" si="1"/>
        <v>https://raw.githubusercontent.com/PatrickVibild/TellusAmazonPictures/master/pictures/DELL/E5550/BL/UK/2.jpg</v>
      </c>
      <c r="P8" s="5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60">
        <f>MATCH(H8,options!$D$1:$D$20,0)</f>
        <v>5</v>
      </c>
    </row>
    <row r="9" spans="1:23" ht="28" x14ac:dyDescent="0.15">
      <c r="A9" s="48" t="s">
        <v>392</v>
      </c>
      <c r="B9" s="62" t="str">
        <f>IF(B6=options!C1,"5","5")</f>
        <v>5</v>
      </c>
      <c r="C9" s="53" t="b">
        <f>FALSE()</f>
        <v>0</v>
      </c>
      <c r="D9" s="53" t="b">
        <f>TRUE()</f>
        <v>1</v>
      </c>
      <c r="E9" s="53"/>
      <c r="F9" s="51">
        <v>5714401559061</v>
      </c>
      <c r="G9" s="51" t="s">
        <v>393</v>
      </c>
      <c r="H9" s="5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5" t="b">
        <f>TRUE()</f>
        <v>1</v>
      </c>
      <c r="K9" s="56" t="b">
        <f>TRUE()</f>
        <v>1</v>
      </c>
      <c r="L9" s="51" t="s">
        <v>395</v>
      </c>
      <c r="M9" s="57" t="b">
        <f>TRUE()</f>
        <v>1</v>
      </c>
      <c r="N9" s="58" t="str">
        <f t="shared" si="0"/>
        <v>https://raw.githubusercontent.com/PatrickVibild/TellusAmazonPictures/master/pictures/DELL/E5550/BL/NOR/1.jpg</v>
      </c>
      <c r="O9" s="58" t="str">
        <f t="shared" si="1"/>
        <v>https://raw.githubusercontent.com/PatrickVibild/TellusAmazonPictures/master/pictures/DELL/E5550/BL/NOR/2.jpg</v>
      </c>
      <c r="P9" s="5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60">
        <f>MATCH(H9,options!$D$1:$D$20,0)</f>
        <v>6</v>
      </c>
    </row>
    <row r="10" spans="1:23" ht="28" x14ac:dyDescent="0.15">
      <c r="A10" t="s">
        <v>396</v>
      </c>
      <c r="B10" s="63"/>
      <c r="C10" s="53" t="b">
        <f>FALSE()</f>
        <v>0</v>
      </c>
      <c r="D10" s="53" t="b">
        <v>0</v>
      </c>
      <c r="E10" s="53"/>
      <c r="F10" s="51">
        <v>5714401559078</v>
      </c>
      <c r="G10" s="51" t="s">
        <v>397</v>
      </c>
      <c r="H10" s="5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5" t="b">
        <f>TRUE()</f>
        <v>1</v>
      </c>
      <c r="K10" s="56" t="b">
        <f>TRUE()</f>
        <v>1</v>
      </c>
      <c r="L10" s="51" t="s">
        <v>399</v>
      </c>
      <c r="M10" s="57" t="b">
        <f>TRUE()</f>
        <v>1</v>
      </c>
      <c r="N10" s="58" t="str">
        <f t="shared" si="0"/>
        <v>https://raw.githubusercontent.com/PatrickVibild/TellusAmazonPictures/master/pictures/DELL/E5550/BL/BE/1.jpg</v>
      </c>
      <c r="O10" s="58" t="str">
        <f t="shared" si="1"/>
        <v>https://raw.githubusercontent.com/PatrickVibild/TellusAmazonPictures/master/pictures/DELL/E5550/BL/BE/2.jpg</v>
      </c>
      <c r="P10" s="5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60">
        <f>MATCH(H10,options!$D$1:$D$20,0)</f>
        <v>7</v>
      </c>
    </row>
    <row r="11" spans="1:23" ht="28" x14ac:dyDescent="0.15">
      <c r="A11" s="48" t="s">
        <v>400</v>
      </c>
      <c r="B11" s="64">
        <v>100</v>
      </c>
      <c r="C11" s="53" t="b">
        <f>FALSE()</f>
        <v>0</v>
      </c>
      <c r="D11" s="53" t="b">
        <v>0</v>
      </c>
      <c r="E11" s="53"/>
      <c r="F11" s="51">
        <v>5714401559078</v>
      </c>
      <c r="G11" s="51" t="s">
        <v>401</v>
      </c>
      <c r="H11" s="5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5" t="b">
        <f>TRUE()</f>
        <v>1</v>
      </c>
      <c r="K11" s="56" t="b">
        <f>TRUE()</f>
        <v>1</v>
      </c>
      <c r="L11" s="51" t="s">
        <v>403</v>
      </c>
      <c r="M11" s="57" t="b">
        <f>TRUE()</f>
        <v>1</v>
      </c>
      <c r="N11" s="65" t="str">
        <f t="shared" si="0"/>
        <v>https://raw.githubusercontent.com/PatrickVibild/TellusAmazonPictures/master/pictures/DELL/E5550/BL/CH/1.jpg</v>
      </c>
      <c r="O11" s="58" t="str">
        <f t="shared" si="1"/>
        <v>https://raw.githubusercontent.com/PatrickVibild/TellusAmazonPictures/master/pictures/DELL/E5550/BL/CH/2.jpg</v>
      </c>
      <c r="P11" s="5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60">
        <f>MATCH(H11,options!$D$1:$D$20,0)</f>
        <v>15</v>
      </c>
    </row>
    <row r="12" spans="1:23" ht="28" x14ac:dyDescent="0.15">
      <c r="B12" s="63"/>
      <c r="C12" s="53" t="b">
        <f>FALSE()</f>
        <v>0</v>
      </c>
      <c r="D12" s="53" t="b">
        <v>0</v>
      </c>
      <c r="E12" s="53"/>
      <c r="F12" s="51">
        <v>5714401559092</v>
      </c>
      <c r="G12" s="51" t="s">
        <v>404</v>
      </c>
      <c r="H12" s="5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f>TRUE()</f>
        <v>1</v>
      </c>
      <c r="L12" s="51" t="s">
        <v>406</v>
      </c>
      <c r="M12" s="57" t="b">
        <f>TRUE()</f>
        <v>1</v>
      </c>
      <c r="N12" s="58" t="str">
        <f t="shared" si="0"/>
        <v>https://raw.githubusercontent.com/PatrickVibild/TellusAmazonPictures/master/pictures/DELL/E5550/BL/USI/1.jpg</v>
      </c>
      <c r="O12" s="58" t="str">
        <f t="shared" si="1"/>
        <v>https://raw.githubusercontent.com/PatrickVibild/TellusAmazonPictures/master/pictures/DELL/E5550/BL/USI/2.jpg</v>
      </c>
      <c r="P12" s="5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60">
        <f>MATCH(H12,options!$D$1:$D$20,0)</f>
        <v>16</v>
      </c>
    </row>
    <row r="13" spans="1:23" ht="28" x14ac:dyDescent="0.15">
      <c r="A13" s="48" t="s">
        <v>407</v>
      </c>
      <c r="B13" s="51" t="s">
        <v>408</v>
      </c>
      <c r="C13" s="53" t="b">
        <f>TRUE()</f>
        <v>1</v>
      </c>
      <c r="D13" s="53" t="b">
        <f>FALSE()</f>
        <v>0</v>
      </c>
      <c r="E13" s="53"/>
      <c r="F13" s="51">
        <v>5714401559108</v>
      </c>
      <c r="G13" s="51" t="s">
        <v>409</v>
      </c>
      <c r="H13" s="5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f>TRUE()</f>
        <v>1</v>
      </c>
      <c r="L13" s="51" t="s">
        <v>411</v>
      </c>
      <c r="M13" s="57" t="b">
        <f>TRUE()</f>
        <v>1</v>
      </c>
      <c r="N13" s="58" t="str">
        <f t="shared" si="0"/>
        <v>https://raw.githubusercontent.com/PatrickVibild/TellusAmazonPictures/master/pictures/DELL/E5550/BL/US/1.jpg</v>
      </c>
      <c r="O13" s="58" t="str">
        <f t="shared" si="1"/>
        <v>https://raw.githubusercontent.com/PatrickVibild/TellusAmazonPictures/master/pictures/DELL/E5550/BL/US/2.jpg</v>
      </c>
      <c r="P13" s="5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60">
        <f>MATCH(H13,options!$D$1:$D$20,0)</f>
        <v>18</v>
      </c>
    </row>
    <row r="14" spans="1:23" ht="28" x14ac:dyDescent="0.15">
      <c r="A14" s="48" t="s">
        <v>412</v>
      </c>
      <c r="B14" s="51">
        <v>5714401559979</v>
      </c>
      <c r="C14" s="53" t="b">
        <f>FALSE()</f>
        <v>0</v>
      </c>
      <c r="D14" s="53" t="b">
        <f>TRUE()</f>
        <v>1</v>
      </c>
      <c r="E14" s="53"/>
      <c r="F14" s="51">
        <v>5714401558019</v>
      </c>
      <c r="G14" s="51" t="s">
        <v>413</v>
      </c>
      <c r="H14" s="5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5" t="b">
        <f>TRUE()</f>
        <v>1</v>
      </c>
      <c r="K14" s="56" t="b">
        <f>FALSE()</f>
        <v>0</v>
      </c>
      <c r="L14" s="51" t="s">
        <v>414</v>
      </c>
      <c r="M14" s="57" t="b">
        <f>TRUE()</f>
        <v>1</v>
      </c>
      <c r="N14" s="58" t="str">
        <f t="shared" si="0"/>
        <v>https://raw.githubusercontent.com/PatrickVibild/TellusAmazonPictures/master/pictures/DELL/E5550/RG/DE/1.jpg</v>
      </c>
      <c r="O14" s="58" t="str">
        <f t="shared" si="1"/>
        <v>https://raw.githubusercontent.com/PatrickVibild/TellusAmazonPictures/master/pictures/DELL/E5550/RG/DE/2.jpg</v>
      </c>
      <c r="P14" s="5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60">
        <f>MATCH(H14,options!$D$1:$D$20,0)</f>
        <v>1</v>
      </c>
    </row>
    <row r="15" spans="1:23" ht="28" x14ac:dyDescent="0.15">
      <c r="B15" s="63"/>
      <c r="C15" s="53" t="b">
        <f>FALSE()</f>
        <v>0</v>
      </c>
      <c r="D15" s="53" t="b">
        <f>TRUE()</f>
        <v>1</v>
      </c>
      <c r="E15" s="53"/>
      <c r="F15" s="51">
        <v>5714401558026</v>
      </c>
      <c r="G15" s="51" t="s">
        <v>415</v>
      </c>
      <c r="H15" s="5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5" t="b">
        <f>TRUE()</f>
        <v>1</v>
      </c>
      <c r="K15" s="56" t="b">
        <f>FALSE()</f>
        <v>0</v>
      </c>
      <c r="L15" s="51" t="s">
        <v>414</v>
      </c>
      <c r="M15" s="57" t="b">
        <f>TRUE()</f>
        <v>1</v>
      </c>
      <c r="N15" s="58" t="str">
        <f t="shared" si="0"/>
        <v>https://raw.githubusercontent.com/PatrickVibild/TellusAmazonPictures/master/pictures/DELL/E5550/RG/DE/1.jpg</v>
      </c>
      <c r="O15" s="58" t="str">
        <f t="shared" si="1"/>
        <v>https://raw.githubusercontent.com/PatrickVibild/TellusAmazonPictures/master/pictures/DELL/E5550/RG/DE/2.jpg</v>
      </c>
      <c r="P15" s="5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60">
        <f>MATCH(H15,options!$D$1:$D$20,0)</f>
        <v>2</v>
      </c>
    </row>
    <row r="16" spans="1:23" ht="28" x14ac:dyDescent="0.15">
      <c r="A16" s="48" t="s">
        <v>416</v>
      </c>
      <c r="B16" s="49" t="s">
        <v>417</v>
      </c>
      <c r="C16" s="53" t="b">
        <f>FALSE()</f>
        <v>0</v>
      </c>
      <c r="D16" s="53" t="b">
        <f>TRUE()</f>
        <v>1</v>
      </c>
      <c r="E16" s="53"/>
      <c r="F16" s="51">
        <v>5714401558033</v>
      </c>
      <c r="G16" s="51" t="s">
        <v>418</v>
      </c>
      <c r="H16" s="5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5" t="b">
        <f>TRUE()</f>
        <v>1</v>
      </c>
      <c r="K16" s="56" t="b">
        <f>FALSE()</f>
        <v>0</v>
      </c>
      <c r="L16" s="51" t="s">
        <v>414</v>
      </c>
      <c r="M16" s="57" t="b">
        <f>TRUE()</f>
        <v>1</v>
      </c>
      <c r="N16" s="58" t="str">
        <f t="shared" si="0"/>
        <v>https://raw.githubusercontent.com/PatrickVibild/TellusAmazonPictures/master/pictures/DELL/E5550/RG/DE/1.jpg</v>
      </c>
      <c r="O16" s="58" t="str">
        <f t="shared" si="1"/>
        <v>https://raw.githubusercontent.com/PatrickVibild/TellusAmazonPictures/master/pictures/DELL/E5550/RG/DE/2.jpg</v>
      </c>
      <c r="P16" s="5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60">
        <f>MATCH(H16,options!$D$1:$D$20,0)</f>
        <v>3</v>
      </c>
    </row>
    <row r="17" spans="1:23" ht="28" x14ac:dyDescent="0.15">
      <c r="B17" s="63"/>
      <c r="C17" s="53" t="b">
        <f>FALSE()</f>
        <v>0</v>
      </c>
      <c r="D17" s="53" t="b">
        <f>TRUE()</f>
        <v>1</v>
      </c>
      <c r="E17" s="53"/>
      <c r="F17" s="51">
        <v>5714401558040</v>
      </c>
      <c r="G17" s="51" t="s">
        <v>419</v>
      </c>
      <c r="H17" s="5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5" t="b">
        <f>TRUE()</f>
        <v>1</v>
      </c>
      <c r="K17" s="56" t="b">
        <f>FALSE()</f>
        <v>0</v>
      </c>
      <c r="L17" s="51" t="s">
        <v>414</v>
      </c>
      <c r="M17" s="57" t="b">
        <f>TRUE()</f>
        <v>1</v>
      </c>
      <c r="N17" s="58" t="str">
        <f t="shared" si="0"/>
        <v>https://raw.githubusercontent.com/PatrickVibild/TellusAmazonPictures/master/pictures/DELL/E5550/RG/DE/1.jpg</v>
      </c>
      <c r="O17" s="58" t="str">
        <f t="shared" si="1"/>
        <v>https://raw.githubusercontent.com/PatrickVibild/TellusAmazonPictures/master/pictures/DELL/E5550/RG/DE/2.jpg</v>
      </c>
      <c r="P17" s="5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60">
        <f>MATCH(H17,options!$D$1:$D$20,0)</f>
        <v>4</v>
      </c>
    </row>
    <row r="18" spans="1:23" ht="28" x14ac:dyDescent="0.15">
      <c r="A18" s="48" t="s">
        <v>420</v>
      </c>
      <c r="B18" s="64">
        <v>5</v>
      </c>
      <c r="C18" s="53" t="b">
        <f>FALSE()</f>
        <v>0</v>
      </c>
      <c r="D18" s="53" t="b">
        <f>TRUE()</f>
        <v>1</v>
      </c>
      <c r="E18" s="53"/>
      <c r="F18" s="51">
        <v>5714401558057</v>
      </c>
      <c r="G18" s="51" t="s">
        <v>421</v>
      </c>
      <c r="H18" s="5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f>FALSE()</f>
        <v>0</v>
      </c>
      <c r="L18" s="51" t="s">
        <v>414</v>
      </c>
      <c r="M18" s="57" t="b">
        <f>TRUE()</f>
        <v>1</v>
      </c>
      <c r="N18" s="58" t="str">
        <f t="shared" si="0"/>
        <v>https://raw.githubusercontent.com/PatrickVibild/TellusAmazonPictures/master/pictures/DELL/E5550/RG/DE/1.jpg</v>
      </c>
      <c r="O18" s="58" t="str">
        <f t="shared" si="1"/>
        <v>https://raw.githubusercontent.com/PatrickVibild/TellusAmazonPictures/master/pictures/DELL/E5550/RG/DE/2.jpg</v>
      </c>
      <c r="P18" s="5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60">
        <f>MATCH(H18,options!$D$1:$D$20,0)</f>
        <v>5</v>
      </c>
    </row>
    <row r="19" spans="1:23" ht="28" x14ac:dyDescent="0.15">
      <c r="B19" s="63"/>
      <c r="C19" s="53" t="b">
        <f>FALSE()</f>
        <v>0</v>
      </c>
      <c r="D19" s="53" t="b">
        <f>TRUE()</f>
        <v>1</v>
      </c>
      <c r="E19" s="53"/>
      <c r="F19" s="51">
        <v>5714401558064</v>
      </c>
      <c r="G19" s="51" t="s">
        <v>422</v>
      </c>
      <c r="H19" s="5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5" t="b">
        <f>TRUE()</f>
        <v>1</v>
      </c>
      <c r="K19" s="56" t="b">
        <f>FALSE()</f>
        <v>0</v>
      </c>
      <c r="L19" s="51" t="s">
        <v>414</v>
      </c>
      <c r="M19" s="57" t="b">
        <f>TRUE()</f>
        <v>1</v>
      </c>
      <c r="N19" s="58" t="str">
        <f t="shared" si="0"/>
        <v>https://raw.githubusercontent.com/PatrickVibild/TellusAmazonPictures/master/pictures/DELL/E5550/RG/DE/1.jpg</v>
      </c>
      <c r="O19" s="58" t="str">
        <f t="shared" si="1"/>
        <v>https://raw.githubusercontent.com/PatrickVibild/TellusAmazonPictures/master/pictures/DELL/E5550/RG/DE/2.jpg</v>
      </c>
      <c r="P19" s="5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60">
        <f>MATCH(H19,options!$D$1:$D$20,0)</f>
        <v>6</v>
      </c>
    </row>
    <row r="20" spans="1:23" ht="28" x14ac:dyDescent="0.15">
      <c r="A20" s="48" t="s">
        <v>423</v>
      </c>
      <c r="B20" s="66" t="s">
        <v>424</v>
      </c>
      <c r="C20" s="53" t="b">
        <f>FALSE()</f>
        <v>0</v>
      </c>
      <c r="D20" s="53" t="b">
        <v>0</v>
      </c>
      <c r="E20" s="53"/>
      <c r="F20" s="51">
        <v>5714401558071</v>
      </c>
      <c r="G20" s="51" t="s">
        <v>425</v>
      </c>
      <c r="H20" s="5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55" t="b">
        <f>TRUE()</f>
        <v>1</v>
      </c>
      <c r="K20" s="56" t="b">
        <f>FALSE()</f>
        <v>0</v>
      </c>
      <c r="L20" s="51" t="s">
        <v>414</v>
      </c>
      <c r="M20" s="57" t="b">
        <f>TRUE()</f>
        <v>1</v>
      </c>
      <c r="N20" s="58" t="str">
        <f t="shared" si="0"/>
        <v>https://raw.githubusercontent.com/PatrickVibild/TellusAmazonPictures/master/pictures/DELL/E5550/RG/DE/1.jpg</v>
      </c>
      <c r="O20" s="58" t="str">
        <f t="shared" si="1"/>
        <v>https://raw.githubusercontent.com/PatrickVibild/TellusAmazonPictures/master/pictures/DELL/E5550/RG/DE/2.jpg</v>
      </c>
      <c r="P20" s="5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60">
        <f>MATCH(H20,options!$D$1:$D$20,0)</f>
        <v>7</v>
      </c>
    </row>
    <row r="21" spans="1:23" ht="28" x14ac:dyDescent="0.15">
      <c r="B21" s="63"/>
      <c r="C21" s="53" t="b">
        <f>FALSE()</f>
        <v>0</v>
      </c>
      <c r="D21" s="53" t="b">
        <v>0</v>
      </c>
      <c r="E21" s="53"/>
      <c r="F21" s="51">
        <v>5714401558088</v>
      </c>
      <c r="G21" s="51" t="s">
        <v>426</v>
      </c>
      <c r="H21" s="5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55" t="b">
        <f>TRUE()</f>
        <v>1</v>
      </c>
      <c r="K21" s="56" t="b">
        <f>FALSE()</f>
        <v>0</v>
      </c>
      <c r="L21" s="51" t="s">
        <v>414</v>
      </c>
      <c r="M21" s="57" t="b">
        <f>TRUE()</f>
        <v>1</v>
      </c>
      <c r="N21" s="58" t="str">
        <f t="shared" si="0"/>
        <v>https://raw.githubusercontent.com/PatrickVibild/TellusAmazonPictures/master/pictures/DELL/E5550/RG/DE/1.jpg</v>
      </c>
      <c r="O21" s="58" t="str">
        <f t="shared" si="1"/>
        <v>https://raw.githubusercontent.com/PatrickVibild/TellusAmazonPictures/master/pictures/DELL/E5550/RG/DE/2.jpg</v>
      </c>
      <c r="P21" s="5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60">
        <f>MATCH(H21,options!$D$1:$D$20,0)</f>
        <v>15</v>
      </c>
    </row>
    <row r="22" spans="1:23" ht="28" x14ac:dyDescent="0.15">
      <c r="B22" s="63"/>
      <c r="C22" s="53" t="b">
        <f>FALSE()</f>
        <v>0</v>
      </c>
      <c r="D22" s="53" t="b">
        <v>0</v>
      </c>
      <c r="E22" s="53"/>
      <c r="F22" s="51">
        <v>5714401558095</v>
      </c>
      <c r="G22" s="51" t="s">
        <v>427</v>
      </c>
      <c r="H22" s="5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f>FALSE()</f>
        <v>0</v>
      </c>
      <c r="L22" s="51" t="s">
        <v>414</v>
      </c>
      <c r="M22" s="57" t="b">
        <f>TRUE()</f>
        <v>1</v>
      </c>
      <c r="N22" s="58" t="str">
        <f t="shared" si="0"/>
        <v>https://raw.githubusercontent.com/PatrickVibild/TellusAmazonPictures/master/pictures/DELL/E5550/RG/DE/1.jpg</v>
      </c>
      <c r="O22" s="58" t="str">
        <f t="shared" si="1"/>
        <v>https://raw.githubusercontent.com/PatrickVibild/TellusAmazonPictures/master/pictures/DELL/E5550/RG/DE/2.jpg</v>
      </c>
      <c r="P22" s="5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60">
        <f>MATCH(H22,options!$D$1:$D$20,0)</f>
        <v>16</v>
      </c>
    </row>
    <row r="23" spans="1:23" ht="42" x14ac:dyDescent="0.15">
      <c r="A23" s="48" t="s">
        <v>428</v>
      </c>
      <c r="B23" s="4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t="b">
        <f>TRUE()</f>
        <v>1</v>
      </c>
      <c r="D23" s="53" t="b">
        <f>FALSE()</f>
        <v>0</v>
      </c>
      <c r="E23" s="53"/>
      <c r="F23" s="51">
        <v>5714401558101</v>
      </c>
      <c r="G23" s="51" t="s">
        <v>429</v>
      </c>
      <c r="H23" s="5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f>FALSE()</f>
        <v>0</v>
      </c>
      <c r="L23" s="51" t="s">
        <v>414</v>
      </c>
      <c r="M23" s="57" t="b">
        <f>TRUE()</f>
        <v>1</v>
      </c>
      <c r="N23" s="58" t="str">
        <f t="shared" si="0"/>
        <v>https://raw.githubusercontent.com/PatrickVibild/TellusAmazonPictures/master/pictures/DELL/E5550/RG/DE/1.jpg</v>
      </c>
      <c r="O23" s="58" t="str">
        <f t="shared" si="1"/>
        <v>https://raw.githubusercontent.com/PatrickVibild/TellusAmazonPictures/master/pictures/DELL/E5550/RG/DE/2.jpg</v>
      </c>
      <c r="P23" s="5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60">
        <f>MATCH(H23,options!$D$1:$D$20,0)</f>
        <v>18</v>
      </c>
    </row>
    <row r="24" spans="1:23" ht="56" x14ac:dyDescent="0.15">
      <c r="A24" s="48" t="s">
        <v>430</v>
      </c>
      <c r="B24" s="4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1"/>
      <c r="G24" s="51"/>
      <c r="H24" s="5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5" t="b">
        <f>TRUE()</f>
        <v>1</v>
      </c>
      <c r="K24" s="56" t="b">
        <f>TRUE()</f>
        <v>1</v>
      </c>
      <c r="L24" s="51" t="s">
        <v>431</v>
      </c>
      <c r="M24" s="57" t="b">
        <f>TRUE()</f>
        <v>1</v>
      </c>
      <c r="N24" s="58" t="str">
        <f t="shared" si="0"/>
        <v>https://raw.githubusercontent.com/PatrickVibild/TellusAmazonPictures/master/pictures/DELL/E4300/BL/DE/1.jpg</v>
      </c>
      <c r="O24" s="58" t="str">
        <f t="shared" si="1"/>
        <v>https://raw.githubusercontent.com/PatrickVibild/TellusAmazonPictures/master/pictures/DELL/E4300/BL/DE/2.jpg</v>
      </c>
      <c r="P24" s="5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60">
        <f>MATCH(H24,options!$D$1:$D$20,0)</f>
        <v>1</v>
      </c>
    </row>
    <row r="25" spans="1:23" ht="42" x14ac:dyDescent="0.15">
      <c r="A25" s="48" t="s">
        <v>432</v>
      </c>
      <c r="B25" s="4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3"/>
      <c r="D25" s="53"/>
      <c r="E25" s="53"/>
      <c r="F25" s="51"/>
      <c r="G25" s="51"/>
      <c r="H25" s="5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5" t="b">
        <f>TRUE()</f>
        <v>1</v>
      </c>
      <c r="K25" s="56" t="b">
        <f>TRUE()</f>
        <v>1</v>
      </c>
      <c r="L25" s="51" t="s">
        <v>431</v>
      </c>
      <c r="M25" s="57" t="b">
        <f>TRUE()</f>
        <v>1</v>
      </c>
      <c r="N25" s="58" t="str">
        <f t="shared" si="0"/>
        <v>https://raw.githubusercontent.com/PatrickVibild/TellusAmazonPictures/master/pictures/DELL/E4300/BL/DE/1.jpg</v>
      </c>
      <c r="O25" s="58" t="str">
        <f t="shared" si="1"/>
        <v>https://raw.githubusercontent.com/PatrickVibild/TellusAmazonPictures/master/pictures/DELL/E4300/BL/DE/2.jpg</v>
      </c>
      <c r="P25" s="5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60">
        <f>MATCH(H25,options!$D$1:$D$20,0)</f>
        <v>2</v>
      </c>
    </row>
    <row r="26" spans="1:23" ht="28" x14ac:dyDescent="0.15">
      <c r="A26" s="48" t="s">
        <v>433</v>
      </c>
      <c r="B26" s="49" t="str">
        <f>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1"/>
      <c r="G26" s="51"/>
      <c r="H26" s="5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5" t="b">
        <f>TRUE()</f>
        <v>1</v>
      </c>
      <c r="K26" s="56" t="b">
        <f>TRUE()</f>
        <v>1</v>
      </c>
      <c r="L26" s="51" t="s">
        <v>431</v>
      </c>
      <c r="M26" s="57" t="b">
        <f>TRUE()</f>
        <v>1</v>
      </c>
      <c r="N26" s="58" t="str">
        <f t="shared" si="0"/>
        <v>https://raw.githubusercontent.com/PatrickVibild/TellusAmazonPictures/master/pictures/DELL/E4300/BL/DE/1.jpg</v>
      </c>
      <c r="O26" s="58" t="str">
        <f t="shared" si="1"/>
        <v>https://raw.githubusercontent.com/PatrickVibild/TellusAmazonPictures/master/pictures/DELL/E4300/BL/DE/2.jpg</v>
      </c>
      <c r="P26" s="5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60">
        <f>MATCH(H26,options!$D$1:$D$20,0)</f>
        <v>3</v>
      </c>
    </row>
    <row r="27" spans="1:23" ht="42" x14ac:dyDescent="0.15">
      <c r="A27" s="48" t="s">
        <v>432</v>
      </c>
      <c r="B27" s="49"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53"/>
      <c r="D27" s="53"/>
      <c r="E27" s="53"/>
      <c r="F27" s="51"/>
      <c r="G27" s="51"/>
      <c r="H27" s="5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5" t="b">
        <f>TRUE()</f>
        <v>1</v>
      </c>
      <c r="K27" s="56" t="b">
        <f>TRUE()</f>
        <v>1</v>
      </c>
      <c r="L27" s="51" t="s">
        <v>431</v>
      </c>
      <c r="M27" s="57" t="b">
        <f>TRUE()</f>
        <v>1</v>
      </c>
      <c r="N27" s="58" t="str">
        <f t="shared" si="0"/>
        <v>https://raw.githubusercontent.com/PatrickVibild/TellusAmazonPictures/master/pictures/DELL/E4300/BL/DE/1.jpg</v>
      </c>
      <c r="O27" s="58" t="str">
        <f t="shared" si="1"/>
        <v>https://raw.githubusercontent.com/PatrickVibild/TellusAmazonPictures/master/pictures/DELL/E4300/BL/DE/2.jpg</v>
      </c>
      <c r="P27" s="5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60">
        <f>MATCH(H27,options!$D$1:$D$20,0)</f>
        <v>4</v>
      </c>
    </row>
    <row r="28" spans="1:23" ht="28" x14ac:dyDescent="0.15">
      <c r="B28" s="67"/>
      <c r="C28" s="53"/>
      <c r="D28" s="53"/>
      <c r="E28" s="53"/>
      <c r="F28" s="51"/>
      <c r="G28" s="51"/>
      <c r="H28" s="5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1" t="s">
        <v>434</v>
      </c>
      <c r="M28" s="57" t="b">
        <f>TRUE()</f>
        <v>1</v>
      </c>
      <c r="N28" s="58" t="str">
        <f t="shared" si="0"/>
        <v>https://raw.githubusercontent.com/PatrickVibild/TellusAmazonPictures/master/pictures/Lenovo/T470S/BL/UK/1.jpg</v>
      </c>
      <c r="O28" s="58" t="str">
        <f t="shared" si="1"/>
        <v>https://raw.githubusercontent.com/PatrickVibild/TellusAmazonPictures/master/pictures/Lenovo/T470S/BL/UK/2.jpg</v>
      </c>
      <c r="P28" s="5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0">
        <f>MATCH(H28,options!$D$1:$D$20,0)</f>
        <v>5</v>
      </c>
    </row>
    <row r="29" spans="1:23" ht="42" x14ac:dyDescent="0.15">
      <c r="A29" s="48" t="s">
        <v>435</v>
      </c>
      <c r="B29" s="4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1"/>
      <c r="G29" s="51"/>
      <c r="H29" s="5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5" t="b">
        <f>TRUE()</f>
        <v>1</v>
      </c>
      <c r="K29" s="56" t="b">
        <f>TRUE()</f>
        <v>1</v>
      </c>
      <c r="L29" s="51" t="s">
        <v>436</v>
      </c>
      <c r="M29" s="57" t="b">
        <f>TRUE()</f>
        <v>1</v>
      </c>
      <c r="N29" s="58" t="str">
        <f t="shared" si="0"/>
        <v>https://raw.githubusercontent.com/PatrickVibild/TellusAmazonPictures/master/pictures/Lenovo/T470S/BL/NOR/1.jpg</v>
      </c>
      <c r="O29" s="58" t="str">
        <f t="shared" si="1"/>
        <v>https://raw.githubusercontent.com/PatrickVibild/TellusAmazonPictures/master/pictures/Lenovo/T470S/BL/NOR/2.jpg</v>
      </c>
      <c r="P29" s="5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0">
        <f>MATCH(H29,options!$D$1:$D$20,0)</f>
        <v>6</v>
      </c>
    </row>
    <row r="30" spans="1:23" ht="14" x14ac:dyDescent="0.15">
      <c r="B30" s="67"/>
      <c r="C30" s="53"/>
      <c r="D30" s="53"/>
      <c r="E30" s="53"/>
      <c r="F30" s="51"/>
      <c r="G30" s="51"/>
      <c r="H30" s="5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5" t="b">
        <f>TRUE()</f>
        <v>1</v>
      </c>
      <c r="K30" s="56" t="b">
        <f>TRUE()</f>
        <v>1</v>
      </c>
      <c r="L30" s="51" t="s">
        <v>437</v>
      </c>
      <c r="M30" s="57" t="b">
        <f>FALSE()</f>
        <v>0</v>
      </c>
      <c r="N30" s="58" t="str">
        <f t="shared" si="0"/>
        <v>https://download.lenovo.com/Images/Parts/01EN735/01EN735_A.jpg</v>
      </c>
      <c r="O30" s="58" t="str">
        <f t="shared" si="1"/>
        <v>https://download.lenovo.com/Images/Parts/01EN735/01EN735_B.jpg</v>
      </c>
      <c r="P30" s="59" t="str">
        <f t="shared" si="2"/>
        <v>https://download.lenovo.com/Images/Parts/01EN735/01EN735_details.jpg</v>
      </c>
      <c r="Q30" t="str">
        <f t="shared" si="3"/>
        <v/>
      </c>
      <c r="R30" t="str">
        <f t="shared" si="4"/>
        <v/>
      </c>
      <c r="S30" t="str">
        <f t="shared" si="5"/>
        <v/>
      </c>
      <c r="T30" t="str">
        <f t="shared" si="6"/>
        <v/>
      </c>
      <c r="U30" t="str">
        <f t="shared" si="7"/>
        <v/>
      </c>
      <c r="V30" t="str">
        <f t="shared" si="8"/>
        <v/>
      </c>
      <c r="W30" s="60">
        <f>MATCH(H30,options!$D$1:$D$20,0)</f>
        <v>7</v>
      </c>
    </row>
    <row r="31" spans="1:23" ht="42" x14ac:dyDescent="0.15">
      <c r="A31" s="48" t="s">
        <v>438</v>
      </c>
      <c r="B31" s="4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1"/>
      <c r="G31" s="51"/>
      <c r="H31" s="54" t="s">
        <v>439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5" t="b">
        <f>TRUE()</f>
        <v>1</v>
      </c>
      <c r="K31" s="56" t="b">
        <f>TRUE()</f>
        <v>1</v>
      </c>
      <c r="L31" s="51" t="s">
        <v>440</v>
      </c>
      <c r="M31" s="57" t="b">
        <f>FALSE()</f>
        <v>0</v>
      </c>
      <c r="N31" s="58" t="str">
        <f t="shared" si="0"/>
        <v>https://download.lenovo.com/Images/Parts/01EN730/01EN730_A.jpg</v>
      </c>
      <c r="O31" s="58" t="str">
        <f t="shared" si="1"/>
        <v>https://download.lenovo.com/Images/Parts/01EN730/01EN730_B.jpg</v>
      </c>
      <c r="P31" s="59" t="str">
        <f t="shared" si="2"/>
        <v>https://download.lenovo.com/Images/Parts/01EN730/01EN730_details.jpg</v>
      </c>
      <c r="Q31" t="str">
        <f t="shared" si="3"/>
        <v/>
      </c>
      <c r="R31" t="str">
        <f t="shared" si="4"/>
        <v/>
      </c>
      <c r="S31" t="str">
        <f t="shared" si="5"/>
        <v/>
      </c>
      <c r="T31" t="str">
        <f t="shared" si="6"/>
        <v/>
      </c>
      <c r="U31" t="str">
        <f t="shared" si="7"/>
        <v/>
      </c>
      <c r="V31" t="str">
        <f t="shared" si="8"/>
        <v/>
      </c>
      <c r="W31" s="60">
        <f>MATCH(H31,options!$D$1:$D$20,0)</f>
        <v>8</v>
      </c>
    </row>
    <row r="32" spans="1:23" ht="14" x14ac:dyDescent="0.15">
      <c r="C32" s="53"/>
      <c r="D32" s="53"/>
      <c r="E32" s="53"/>
      <c r="F32" s="51"/>
      <c r="G32" s="51"/>
      <c r="H32" s="54" t="s">
        <v>441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5" t="b">
        <f>TRUE()</f>
        <v>1</v>
      </c>
      <c r="K32" s="56" t="b">
        <f>TRUE()</f>
        <v>1</v>
      </c>
      <c r="L32" s="51" t="s">
        <v>442</v>
      </c>
      <c r="M32" s="57" t="b">
        <f>FALSE()</f>
        <v>0</v>
      </c>
      <c r="N32" s="58" t="str">
        <f t="shared" si="0"/>
        <v>https://download.lenovo.com/Images/Parts/01EN690/01EN690_A.jpg</v>
      </c>
      <c r="O32" s="58" t="str">
        <f t="shared" si="1"/>
        <v>https://download.lenovo.com/Images/Parts/01EN690/01EN690_B.jpg</v>
      </c>
      <c r="P32" s="59" t="str">
        <f t="shared" si="2"/>
        <v>https://download.lenovo.com/Images/Parts/01EN690/01EN690_details.jpg</v>
      </c>
      <c r="Q32" t="str">
        <f t="shared" si="3"/>
        <v/>
      </c>
      <c r="R32" t="str">
        <f t="shared" si="4"/>
        <v/>
      </c>
      <c r="S32" t="str">
        <f t="shared" si="5"/>
        <v/>
      </c>
      <c r="T32" t="str">
        <f t="shared" si="6"/>
        <v/>
      </c>
      <c r="U32" t="str">
        <f t="shared" si="7"/>
        <v/>
      </c>
      <c r="V32" t="str">
        <f t="shared" si="8"/>
        <v/>
      </c>
      <c r="W32" s="60">
        <f>MATCH(H32,options!$D$1:$D$20,0)</f>
        <v>20</v>
      </c>
    </row>
    <row r="33" spans="1:23" ht="14" x14ac:dyDescent="0.15">
      <c r="A33" s="48" t="s">
        <v>443</v>
      </c>
      <c r="B33" s="4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1"/>
      <c r="G33" s="51"/>
      <c r="H33" s="54" t="s">
        <v>444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5" t="b">
        <f>TRUE()</f>
        <v>1</v>
      </c>
      <c r="K33" s="56" t="b">
        <f>TRUE()</f>
        <v>1</v>
      </c>
      <c r="L33" s="51" t="s">
        <v>445</v>
      </c>
      <c r="M33" s="57" t="b">
        <f>FALSE()</f>
        <v>0</v>
      </c>
      <c r="N33" s="58" t="str">
        <f t="shared" si="0"/>
        <v>https://download.lenovo.com/Images/Parts/01EN732/01EN732_A.jpg</v>
      </c>
      <c r="O33" s="58" t="str">
        <f t="shared" si="1"/>
        <v>https://download.lenovo.com/Images/Parts/01EN732/01EN732_B.jpg</v>
      </c>
      <c r="P33" s="59" t="str">
        <f t="shared" si="2"/>
        <v>https://download.lenovo.com/Images/Parts/01EN732/01EN732_details.jpg</v>
      </c>
      <c r="Q33" t="str">
        <f t="shared" si="3"/>
        <v/>
      </c>
      <c r="R33" t="str">
        <f t="shared" si="4"/>
        <v/>
      </c>
      <c r="S33" t="str">
        <f t="shared" si="5"/>
        <v/>
      </c>
      <c r="T33" t="str">
        <f t="shared" si="6"/>
        <v/>
      </c>
      <c r="U33" t="str">
        <f t="shared" si="7"/>
        <v/>
      </c>
      <c r="V33" t="str">
        <f t="shared" si="8"/>
        <v/>
      </c>
      <c r="W33" s="60">
        <f>MATCH(H33,options!$D$1:$D$20,0)</f>
        <v>9</v>
      </c>
    </row>
    <row r="34" spans="1:23" ht="14" x14ac:dyDescent="0.15">
      <c r="C34" s="53"/>
      <c r="D34" s="53"/>
      <c r="E34" s="53"/>
      <c r="F34" s="51"/>
      <c r="G34" s="51"/>
      <c r="H34" s="54" t="s">
        <v>446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5" t="b">
        <f>TRUE()</f>
        <v>1</v>
      </c>
      <c r="K34" s="56" t="b">
        <f>TRUE()</f>
        <v>1</v>
      </c>
      <c r="L34" s="51" t="s">
        <v>447</v>
      </c>
      <c r="M34" s="57" t="b">
        <f>FALSE()</f>
        <v>0</v>
      </c>
      <c r="N34" s="58" t="str">
        <f t="shared" si="0"/>
        <v>https://download.lenovo.com/Images/Parts/01EN656/01EN656_A.jpg</v>
      </c>
      <c r="O34" s="58" t="str">
        <f t="shared" si="1"/>
        <v>https://download.lenovo.com/Images/Parts/01EN656/01EN656_B.jpg</v>
      </c>
      <c r="P34" s="59" t="str">
        <f t="shared" si="2"/>
        <v>https://download.lenovo.com/Images/Parts/01EN656/01EN656_details.jpg</v>
      </c>
      <c r="Q34" t="str">
        <f t="shared" si="3"/>
        <v/>
      </c>
      <c r="R34" t="str">
        <f t="shared" si="4"/>
        <v/>
      </c>
      <c r="S34" t="str">
        <f t="shared" si="5"/>
        <v/>
      </c>
      <c r="T34" t="str">
        <f t="shared" si="6"/>
        <v/>
      </c>
      <c r="U34" t="str">
        <f t="shared" si="7"/>
        <v/>
      </c>
      <c r="V34" t="str">
        <f t="shared" si="8"/>
        <v/>
      </c>
      <c r="W34" s="60">
        <f>MATCH(H34,options!$D$1:$D$20,0)</f>
        <v>19</v>
      </c>
    </row>
    <row r="35" spans="1:23" ht="14" x14ac:dyDescent="0.15">
      <c r="C35" s="53"/>
      <c r="D35" s="53"/>
      <c r="E35" s="53"/>
      <c r="F35" s="51"/>
      <c r="G35" s="51"/>
      <c r="H35" s="54" t="s">
        <v>448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5" t="b">
        <f>TRUE()</f>
        <v>1</v>
      </c>
      <c r="K35" s="56" t="b">
        <f>TRUE()</f>
        <v>1</v>
      </c>
      <c r="L35" s="51" t="s">
        <v>449</v>
      </c>
      <c r="M35" s="57" t="b">
        <f>FALSE()</f>
        <v>0</v>
      </c>
      <c r="N35" s="58" t="str">
        <f t="shared" si="0"/>
        <v>https://download.lenovo.com/Images/Parts/01EN701/01EN701_A.jpg</v>
      </c>
      <c r="O35" s="58" t="str">
        <f t="shared" si="1"/>
        <v>https://download.lenovo.com/Images/Parts/01EN701/01EN701_B.jpg</v>
      </c>
      <c r="P35" s="59" t="str">
        <f t="shared" si="2"/>
        <v>https://download.lenovo.com/Images/Parts/01EN701/01EN701_details.jpg</v>
      </c>
      <c r="Q35" t="str">
        <f t="shared" si="3"/>
        <v/>
      </c>
      <c r="R35" t="str">
        <f t="shared" si="4"/>
        <v/>
      </c>
      <c r="S35" t="str">
        <f t="shared" si="5"/>
        <v/>
      </c>
      <c r="T35" t="str">
        <f t="shared" si="6"/>
        <v/>
      </c>
      <c r="U35" t="str">
        <f t="shared" si="7"/>
        <v/>
      </c>
      <c r="V35" t="str">
        <f t="shared" si="8"/>
        <v/>
      </c>
      <c r="W35" s="60">
        <f>MATCH(H35,options!$D$1:$D$20,0)</f>
        <v>10</v>
      </c>
    </row>
    <row r="36" spans="1:23" ht="14" x14ac:dyDescent="0.15">
      <c r="A36" s="48" t="s">
        <v>450</v>
      </c>
      <c r="B36" s="66" t="s">
        <v>377</v>
      </c>
      <c r="C36" s="53"/>
      <c r="D36" s="53"/>
      <c r="E36" s="53"/>
      <c r="F36" s="51"/>
      <c r="G36" s="51"/>
      <c r="H36" s="54" t="s">
        <v>452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5" t="b">
        <f>TRUE()</f>
        <v>1</v>
      </c>
      <c r="K36" s="56" t="b">
        <f>TRUE()</f>
        <v>1</v>
      </c>
      <c r="L36" s="51" t="s">
        <v>453</v>
      </c>
      <c r="M36" s="57" t="b">
        <f>FALSE()</f>
        <v>0</v>
      </c>
      <c r="N36" s="58" t="str">
        <f t="shared" ref="N36:N67" si="9">IF(ISBLANK(L36),"",IF(M36, "https://raw.githubusercontent.com/PatrickVibild/TellusAmazonPictures/master/pictures/"&amp;L36&amp;"/1.jpg","https://download.lenovo.com/Images/Parts/"&amp;L36&amp;"/"&amp;L36&amp;"_A.jpg"))</f>
        <v>https://download.lenovo.com/Images/Parts/01EN702/01EN702_A.jpg</v>
      </c>
      <c r="O36" s="58" t="str">
        <f t="shared" ref="O36:O67" si="10">IF(ISBLANK(L36),"",IF(M36, "https://raw.githubusercontent.com/PatrickVibild/TellusAmazonPictures/master/pictures/"&amp;L36&amp;"/2.jpg","https://download.lenovo.com/Images/Parts/"&amp;L36&amp;"/"&amp;L36&amp;"_B.jpg"))</f>
        <v>https://download.lenovo.com/Images/Parts/01EN702/01EN702_B.jpg</v>
      </c>
      <c r="P36" s="5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0">
        <f>MATCH(H36,options!$D$1:$D$20,0)</f>
        <v>11</v>
      </c>
    </row>
    <row r="37" spans="1:23" ht="14" x14ac:dyDescent="0.15">
      <c r="A37" t="s">
        <v>454</v>
      </c>
      <c r="B37" s="66" t="s">
        <v>455</v>
      </c>
      <c r="C37" s="53"/>
      <c r="D37" s="53"/>
      <c r="E37" s="53"/>
      <c r="F37" s="51"/>
      <c r="G37" s="51"/>
      <c r="H37" s="54" t="s">
        <v>456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5" t="b">
        <f>TRUE()</f>
        <v>1</v>
      </c>
      <c r="K37" s="56" t="b">
        <f>TRUE()</f>
        <v>1</v>
      </c>
      <c r="L37" s="51"/>
      <c r="M37" s="57" t="b">
        <f>FALSE()</f>
        <v>0</v>
      </c>
      <c r="N37" s="58" t="str">
        <f t="shared" si="9"/>
        <v/>
      </c>
      <c r="O37" s="58" t="str">
        <f t="shared" si="10"/>
        <v/>
      </c>
      <c r="P37" s="59" t="str">
        <f t="shared" si="11"/>
        <v/>
      </c>
      <c r="Q37" t="str">
        <f t="shared" si="12"/>
        <v/>
      </c>
      <c r="R37" t="str">
        <f t="shared" si="13"/>
        <v/>
      </c>
      <c r="S37" t="str">
        <f t="shared" si="14"/>
        <v/>
      </c>
      <c r="T37" t="str">
        <f t="shared" si="15"/>
        <v/>
      </c>
      <c r="U37" t="str">
        <f t="shared" si="16"/>
        <v/>
      </c>
      <c r="V37" t="str">
        <f t="shared" si="17"/>
        <v/>
      </c>
      <c r="W37" s="60">
        <f>MATCH(H37,options!$D$1:$D$20,0)</f>
        <v>12</v>
      </c>
    </row>
    <row r="38" spans="1:23" ht="14" x14ac:dyDescent="0.15">
      <c r="C38" s="53"/>
      <c r="D38" s="53"/>
      <c r="E38" s="53"/>
      <c r="F38" s="51"/>
      <c r="G38" s="51"/>
      <c r="H38" s="54" t="s">
        <v>457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5" t="b">
        <f>TRUE()</f>
        <v>1</v>
      </c>
      <c r="K38" s="56" t="b">
        <f>TRUE()</f>
        <v>1</v>
      </c>
      <c r="L38" s="51" t="s">
        <v>458</v>
      </c>
      <c r="M38" s="57" t="b">
        <f>FALSE()</f>
        <v>0</v>
      </c>
      <c r="N38" s="58" t="str">
        <f t="shared" si="9"/>
        <v>https://download.lenovo.com/Images/Parts/01EN704/01EN704_A.jpg</v>
      </c>
      <c r="O38" s="58" t="str">
        <f t="shared" si="10"/>
        <v>https://download.lenovo.com/Images/Parts/01EN704/01EN704_B.jpg</v>
      </c>
      <c r="P38" s="59" t="str">
        <f t="shared" si="11"/>
        <v>https://download.lenovo.com/Images/Parts/01EN704/01EN704_details.jpg</v>
      </c>
      <c r="Q38" t="str">
        <f t="shared" si="12"/>
        <v/>
      </c>
      <c r="R38" t="str">
        <f t="shared" si="13"/>
        <v/>
      </c>
      <c r="S38" t="str">
        <f t="shared" si="14"/>
        <v/>
      </c>
      <c r="T38" t="str">
        <f t="shared" si="15"/>
        <v/>
      </c>
      <c r="U38" t="str">
        <f t="shared" si="16"/>
        <v/>
      </c>
      <c r="V38" t="str">
        <f t="shared" si="17"/>
        <v/>
      </c>
      <c r="W38" s="60">
        <f>MATCH(H38,options!$D$1:$D$20,0)</f>
        <v>13</v>
      </c>
    </row>
    <row r="39" spans="1:23" ht="14" x14ac:dyDescent="0.15">
      <c r="C39" s="53"/>
      <c r="D39" s="53"/>
      <c r="E39" s="53"/>
      <c r="F39" s="51"/>
      <c r="G39" s="51"/>
      <c r="H39" s="54" t="s">
        <v>459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5" t="b">
        <f>TRUE()</f>
        <v>1</v>
      </c>
      <c r="K39" s="56" t="b">
        <f>TRUE()</f>
        <v>1</v>
      </c>
      <c r="L39" s="51" t="s">
        <v>460</v>
      </c>
      <c r="M39" s="57" t="b">
        <f>FALSE()</f>
        <v>0</v>
      </c>
      <c r="N39" s="58" t="str">
        <f t="shared" si="9"/>
        <v>https://download.lenovo.com/Images/Parts/01EN749/01EN749_A.jpg</v>
      </c>
      <c r="O39" s="58" t="str">
        <f t="shared" si="10"/>
        <v>https://download.lenovo.com/Images/Parts/01EN749/01EN749_B.jpg</v>
      </c>
      <c r="P39" s="59" t="str">
        <f t="shared" si="11"/>
        <v>https://download.lenovo.com/Images/Parts/01EN749/01EN749_details.jpg</v>
      </c>
      <c r="Q39" t="str">
        <f t="shared" si="12"/>
        <v/>
      </c>
      <c r="R39" t="str">
        <f t="shared" si="13"/>
        <v/>
      </c>
      <c r="S39" t="str">
        <f t="shared" si="14"/>
        <v/>
      </c>
      <c r="T39" t="str">
        <f t="shared" si="15"/>
        <v/>
      </c>
      <c r="U39" t="str">
        <f t="shared" si="16"/>
        <v/>
      </c>
      <c r="V39" t="str">
        <f t="shared" si="17"/>
        <v/>
      </c>
      <c r="W39" s="60">
        <f>MATCH(H39,options!$D$1:$D$20,0)</f>
        <v>14</v>
      </c>
    </row>
    <row r="40" spans="1:23" ht="14" x14ac:dyDescent="0.15">
      <c r="C40" s="53"/>
      <c r="D40" s="53"/>
      <c r="E40" s="53"/>
      <c r="F40" s="51"/>
      <c r="G40" s="51"/>
      <c r="H40" s="5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5" t="b">
        <f>TRUE()</f>
        <v>1</v>
      </c>
      <c r="K40" s="56" t="b">
        <f>TRUE()</f>
        <v>1</v>
      </c>
      <c r="L40" s="51" t="s">
        <v>461</v>
      </c>
      <c r="M40" s="57" t="b">
        <f>FALSE()</f>
        <v>0</v>
      </c>
      <c r="N40" s="58" t="str">
        <f t="shared" si="9"/>
        <v>https://download.lenovo.com/Images/Parts/01EN712/01EN712_A.jpg</v>
      </c>
      <c r="O40" s="58" t="str">
        <f t="shared" si="10"/>
        <v>https://download.lenovo.com/Images/Parts/01EN712/01EN712_B.jpg</v>
      </c>
      <c r="P40" s="59" t="str">
        <f t="shared" si="11"/>
        <v>https://download.lenovo.com/Images/Parts/01EN712/01EN712_details.jpg</v>
      </c>
      <c r="Q40" t="str">
        <f t="shared" si="12"/>
        <v/>
      </c>
      <c r="R40" t="str">
        <f t="shared" si="13"/>
        <v/>
      </c>
      <c r="S40" t="str">
        <f t="shared" si="14"/>
        <v/>
      </c>
      <c r="T40" t="str">
        <f t="shared" si="15"/>
        <v/>
      </c>
      <c r="U40" t="str">
        <f t="shared" si="16"/>
        <v/>
      </c>
      <c r="V40" t="str">
        <f t="shared" si="17"/>
        <v/>
      </c>
      <c r="W40" s="60">
        <f>MATCH(H40,options!$D$1:$D$20,0)</f>
        <v>15</v>
      </c>
    </row>
    <row r="41" spans="1:23" ht="28" x14ac:dyDescent="0.15">
      <c r="C41" s="53"/>
      <c r="D41" s="53"/>
      <c r="E41" s="53"/>
      <c r="F41" s="51"/>
      <c r="G41" s="51"/>
      <c r="H41" s="5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1" t="s">
        <v>462</v>
      </c>
      <c r="M41" s="57" t="b">
        <f>TRUE()</f>
        <v>1</v>
      </c>
      <c r="N41" s="58" t="str">
        <f t="shared" si="9"/>
        <v>https://raw.githubusercontent.com/PatrickVibild/TellusAmazonPictures/master/pictures/Lenovo/T470S/BL/USI/1.jpg</v>
      </c>
      <c r="O41" s="58" t="str">
        <f t="shared" si="10"/>
        <v>https://raw.githubusercontent.com/PatrickVibild/TellusAmazonPictures/master/pictures/Lenovo/T470S/BL/USI/2.jpg</v>
      </c>
      <c r="P41" s="5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0">
        <f>MATCH(H41,options!$D$1:$D$20,0)</f>
        <v>16</v>
      </c>
    </row>
    <row r="42" spans="1:23" ht="14" x14ac:dyDescent="0.15">
      <c r="C42" s="53"/>
      <c r="D42" s="53"/>
      <c r="E42" s="53"/>
      <c r="F42" s="51"/>
      <c r="G42" s="51"/>
      <c r="H42" s="54" t="s">
        <v>463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5" t="b">
        <f>TRUE()</f>
        <v>1</v>
      </c>
      <c r="K42" s="56" t="b">
        <f>TRUE()</f>
        <v>1</v>
      </c>
      <c r="L42" s="51" t="s">
        <v>464</v>
      </c>
      <c r="M42" s="57" t="b">
        <f>FALSE()</f>
        <v>0</v>
      </c>
      <c r="N42" s="58" t="str">
        <f t="shared" si="9"/>
        <v>https://download.lenovo.com/Images/Parts/01EN705/01EN705_A.jpg</v>
      </c>
      <c r="O42" s="58" t="str">
        <f t="shared" si="10"/>
        <v>https://download.lenovo.com/Images/Parts/01EN705/01EN705_B.jpg</v>
      </c>
      <c r="P42" s="59" t="str">
        <f t="shared" si="11"/>
        <v>https://download.lenovo.com/Images/Parts/01EN705/01EN705_details.jpg</v>
      </c>
      <c r="Q42" t="str">
        <f t="shared" si="12"/>
        <v/>
      </c>
      <c r="R42" t="str">
        <f t="shared" si="13"/>
        <v/>
      </c>
      <c r="S42" t="str">
        <f t="shared" si="14"/>
        <v/>
      </c>
      <c r="T42" t="str">
        <f t="shared" si="15"/>
        <v/>
      </c>
      <c r="U42" t="str">
        <f t="shared" si="16"/>
        <v/>
      </c>
      <c r="V42" t="str">
        <f t="shared" si="17"/>
        <v/>
      </c>
      <c r="W42" s="60">
        <f>MATCH(H42,options!$D$1:$D$20,0)</f>
        <v>17</v>
      </c>
    </row>
    <row r="43" spans="1:23" ht="28" x14ac:dyDescent="0.15">
      <c r="C43" s="53"/>
      <c r="D43" s="53"/>
      <c r="E43" s="53"/>
      <c r="F43" s="51"/>
      <c r="G43" s="51"/>
      <c r="H43" s="5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1" t="s">
        <v>465</v>
      </c>
      <c r="M43" s="57" t="b">
        <f>TRUE()</f>
        <v>1</v>
      </c>
      <c r="N43" s="58" t="str">
        <f t="shared" si="9"/>
        <v>https://raw.githubusercontent.com/PatrickVibild/TellusAmazonPictures/master/pictures/Lenovo/T470S/BL/US/1.jpg</v>
      </c>
      <c r="O43" s="58" t="str">
        <f t="shared" si="10"/>
        <v>https://raw.githubusercontent.com/PatrickVibild/TellusAmazonPictures/master/pictures/Lenovo/T470S/BL/US/2.jpg</v>
      </c>
      <c r="P43" s="5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0">
        <f>MATCH(H43,options!$D$1:$D$20,0)</f>
        <v>18</v>
      </c>
    </row>
    <row r="44" spans="1:23" x14ac:dyDescent="0.15">
      <c r="F44" s="68"/>
      <c r="G44" s="69"/>
      <c r="H44" s="6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t="shared" si="9"/>
        <v/>
      </c>
      <c r="O44" s="58" t="str">
        <f t="shared" si="10"/>
        <v/>
      </c>
      <c r="P44" s="59" t="str">
        <f t="shared" si="11"/>
        <v/>
      </c>
      <c r="Q44" t="str">
        <f t="shared" si="12"/>
        <v/>
      </c>
      <c r="R44" t="str">
        <f t="shared" si="13"/>
        <v/>
      </c>
      <c r="S44" t="str">
        <f t="shared" si="14"/>
        <v/>
      </c>
      <c r="T44" t="str">
        <f t="shared" si="15"/>
        <v/>
      </c>
      <c r="U44" t="str">
        <f t="shared" si="16"/>
        <v/>
      </c>
      <c r="V44" t="str">
        <f t="shared" si="17"/>
        <v/>
      </c>
      <c r="W44" s="60" t="e">
        <f>MATCH(H44,options!$D$1:$D$20,0)</f>
        <v>#N/A</v>
      </c>
    </row>
    <row r="45" spans="1:23" x14ac:dyDescent="0.15">
      <c r="F45" s="68"/>
      <c r="G45" s="69"/>
      <c r="H45" s="6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t="shared" si="9"/>
        <v/>
      </c>
      <c r="O45" s="58" t="str">
        <f t="shared" si="10"/>
        <v/>
      </c>
      <c r="P45" s="59" t="str">
        <f t="shared" si="11"/>
        <v/>
      </c>
      <c r="Q45" t="str">
        <f t="shared" si="12"/>
        <v/>
      </c>
      <c r="R45" t="str">
        <f t="shared" si="13"/>
        <v/>
      </c>
      <c r="S45" t="str">
        <f t="shared" si="14"/>
        <v/>
      </c>
      <c r="T45" t="str">
        <f t="shared" si="15"/>
        <v/>
      </c>
      <c r="U45" t="str">
        <f t="shared" si="16"/>
        <v/>
      </c>
      <c r="V45" t="str">
        <f t="shared" si="17"/>
        <v/>
      </c>
      <c r="W45" s="60" t="e">
        <f>MATCH(H45,options!$D$1:$D$20,0)</f>
        <v>#N/A</v>
      </c>
    </row>
    <row r="46" spans="1:23" x14ac:dyDescent="0.15">
      <c r="F46" s="68"/>
      <c r="G46" s="69"/>
      <c r="H46" s="6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t="shared" si="9"/>
        <v/>
      </c>
      <c r="O46" s="58" t="str">
        <f t="shared" si="10"/>
        <v/>
      </c>
      <c r="P46" s="59" t="str">
        <f t="shared" si="11"/>
        <v/>
      </c>
      <c r="Q46" t="str">
        <f t="shared" si="12"/>
        <v/>
      </c>
      <c r="R46" t="str">
        <f t="shared" si="13"/>
        <v/>
      </c>
      <c r="S46" t="str">
        <f t="shared" si="14"/>
        <v/>
      </c>
      <c r="T46" t="str">
        <f t="shared" si="15"/>
        <v/>
      </c>
      <c r="U46" t="str">
        <f t="shared" si="16"/>
        <v/>
      </c>
      <c r="V46" t="str">
        <f t="shared" si="17"/>
        <v/>
      </c>
      <c r="W46" s="60" t="e">
        <f>MATCH(H46,options!$D$1:$D$20,0)</f>
        <v>#N/A</v>
      </c>
    </row>
    <row r="47" spans="1:23" x14ac:dyDescent="0.15">
      <c r="F47" s="68"/>
      <c r="G47" s="69"/>
      <c r="H47" s="6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t="shared" si="9"/>
        <v/>
      </c>
      <c r="O47" s="58" t="str">
        <f t="shared" si="10"/>
        <v/>
      </c>
      <c r="P47" s="59" t="str">
        <f t="shared" si="11"/>
        <v/>
      </c>
      <c r="Q47" t="str">
        <f t="shared" si="12"/>
        <v/>
      </c>
      <c r="R47" t="str">
        <f t="shared" si="13"/>
        <v/>
      </c>
      <c r="S47" t="str">
        <f t="shared" si="14"/>
        <v/>
      </c>
      <c r="T47" t="str">
        <f t="shared" si="15"/>
        <v/>
      </c>
      <c r="U47" t="str">
        <f t="shared" si="16"/>
        <v/>
      </c>
      <c r="V47" t="str">
        <f t="shared" si="17"/>
        <v/>
      </c>
      <c r="W47" s="60" t="e">
        <f>MATCH(H47,options!$D$1:$D$20,0)</f>
        <v>#N/A</v>
      </c>
    </row>
    <row r="48" spans="1:23" x14ac:dyDescent="0.15">
      <c r="F48" s="68"/>
      <c r="G48" s="69"/>
      <c r="H48" s="6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t="shared" si="9"/>
        <v/>
      </c>
      <c r="O48" s="58" t="str">
        <f t="shared" si="10"/>
        <v/>
      </c>
      <c r="P48" s="59" t="str">
        <f t="shared" si="11"/>
        <v/>
      </c>
      <c r="Q48" t="str">
        <f t="shared" si="12"/>
        <v/>
      </c>
      <c r="R48" t="str">
        <f t="shared" si="13"/>
        <v/>
      </c>
      <c r="S48" t="str">
        <f t="shared" si="14"/>
        <v/>
      </c>
      <c r="T48" t="str">
        <f t="shared" si="15"/>
        <v/>
      </c>
      <c r="U48" t="str">
        <f t="shared" si="16"/>
        <v/>
      </c>
      <c r="V48" t="str">
        <f t="shared" si="17"/>
        <v/>
      </c>
      <c r="W48" s="60" t="e">
        <f>MATCH(H48,options!$D$1:$D$20,0)</f>
        <v>#N/A</v>
      </c>
    </row>
    <row r="49" spans="6:23" x14ac:dyDescent="0.15">
      <c r="F49" s="68"/>
      <c r="G49" s="69"/>
      <c r="H49" s="6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t="shared" si="9"/>
        <v/>
      </c>
      <c r="O49" s="58" t="str">
        <f t="shared" si="10"/>
        <v/>
      </c>
      <c r="P49" s="59" t="str">
        <f t="shared" si="11"/>
        <v/>
      </c>
      <c r="Q49" t="str">
        <f t="shared" si="12"/>
        <v/>
      </c>
      <c r="R49" t="str">
        <f t="shared" si="13"/>
        <v/>
      </c>
      <c r="S49" t="str">
        <f t="shared" si="14"/>
        <v/>
      </c>
      <c r="T49" t="str">
        <f t="shared" si="15"/>
        <v/>
      </c>
      <c r="U49" t="str">
        <f t="shared" si="16"/>
        <v/>
      </c>
      <c r="V49" t="str">
        <f t="shared" si="17"/>
        <v/>
      </c>
      <c r="W49" s="60" t="e">
        <f>MATCH(H49,options!$D$1:$D$20,0)</f>
        <v>#N/A</v>
      </c>
    </row>
    <row r="50" spans="6:23" x14ac:dyDescent="0.15">
      <c r="F50" s="68"/>
      <c r="G50" s="69"/>
      <c r="H50" s="6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t="shared" si="9"/>
        <v/>
      </c>
      <c r="O50" s="58" t="str">
        <f t="shared" si="10"/>
        <v/>
      </c>
      <c r="P50" s="59" t="str">
        <f t="shared" si="11"/>
        <v/>
      </c>
      <c r="Q50" t="str">
        <f t="shared" si="12"/>
        <v/>
      </c>
      <c r="R50" t="str">
        <f t="shared" si="13"/>
        <v/>
      </c>
      <c r="S50" t="str">
        <f t="shared" si="14"/>
        <v/>
      </c>
      <c r="T50" t="str">
        <f t="shared" si="15"/>
        <v/>
      </c>
      <c r="U50" t="str">
        <f t="shared" si="16"/>
        <v/>
      </c>
      <c r="V50" t="str">
        <f t="shared" si="17"/>
        <v/>
      </c>
      <c r="W50" s="60" t="e">
        <f>MATCH(H50,options!$D$1:$D$20,0)</f>
        <v>#N/A</v>
      </c>
    </row>
    <row r="51" spans="6:23" x14ac:dyDescent="0.15">
      <c r="F51" s="68"/>
      <c r="G51" s="69"/>
      <c r="H51" s="6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t="shared" si="9"/>
        <v/>
      </c>
      <c r="O51" s="58" t="str">
        <f t="shared" si="10"/>
        <v/>
      </c>
      <c r="P51" s="59" t="str">
        <f t="shared" si="11"/>
        <v/>
      </c>
      <c r="Q51" t="str">
        <f t="shared" si="12"/>
        <v/>
      </c>
      <c r="R51" t="str">
        <f t="shared" si="13"/>
        <v/>
      </c>
      <c r="S51" t="str">
        <f t="shared" si="14"/>
        <v/>
      </c>
      <c r="T51" t="str">
        <f t="shared" si="15"/>
        <v/>
      </c>
      <c r="U51" t="str">
        <f t="shared" si="16"/>
        <v/>
      </c>
      <c r="V51" t="str">
        <f t="shared" si="17"/>
        <v/>
      </c>
      <c r="W51" s="60" t="e">
        <f>MATCH(H51,options!$D$1:$D$20,0)</f>
        <v>#N/A</v>
      </c>
    </row>
    <row r="52" spans="6:23" x14ac:dyDescent="0.15">
      <c r="F52" s="68"/>
      <c r="G52" s="69"/>
      <c r="H52" s="6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t="shared" si="9"/>
        <v/>
      </c>
      <c r="O52" s="58" t="str">
        <f t="shared" si="10"/>
        <v/>
      </c>
      <c r="P52" s="59" t="str">
        <f t="shared" si="11"/>
        <v/>
      </c>
      <c r="Q52" t="str">
        <f t="shared" si="12"/>
        <v/>
      </c>
      <c r="R52" t="str">
        <f t="shared" si="13"/>
        <v/>
      </c>
      <c r="S52" t="str">
        <f t="shared" si="14"/>
        <v/>
      </c>
      <c r="T52" t="str">
        <f t="shared" si="15"/>
        <v/>
      </c>
      <c r="U52" t="str">
        <f t="shared" si="16"/>
        <v/>
      </c>
      <c r="V52" t="str">
        <f t="shared" si="17"/>
        <v/>
      </c>
      <c r="W52" s="60" t="e">
        <f>MATCH(H52,options!$D$1:$D$20,0)</f>
        <v>#N/A</v>
      </c>
    </row>
    <row r="53" spans="6:23" x14ac:dyDescent="0.15">
      <c r="F53" s="68"/>
      <c r="G53" s="69"/>
      <c r="H53" s="6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t="shared" si="9"/>
        <v/>
      </c>
      <c r="O53" s="58" t="str">
        <f t="shared" si="10"/>
        <v/>
      </c>
      <c r="P53" s="59" t="str">
        <f t="shared" si="11"/>
        <v/>
      </c>
      <c r="Q53" t="str">
        <f t="shared" si="12"/>
        <v/>
      </c>
      <c r="R53" t="str">
        <f t="shared" si="13"/>
        <v/>
      </c>
      <c r="S53" t="str">
        <f t="shared" si="14"/>
        <v/>
      </c>
      <c r="T53" t="str">
        <f t="shared" si="15"/>
        <v/>
      </c>
      <c r="U53" t="str">
        <f t="shared" si="16"/>
        <v/>
      </c>
      <c r="V53" t="str">
        <f t="shared" si="17"/>
        <v/>
      </c>
      <c r="W53" s="60" t="e">
        <f>MATCH(H53,options!$D$1:$D$20,0)</f>
        <v>#N/A</v>
      </c>
    </row>
    <row r="54" spans="6:23" x14ac:dyDescent="0.15">
      <c r="F54" s="68"/>
      <c r="G54" s="69"/>
      <c r="H54" s="6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t="shared" si="9"/>
        <v/>
      </c>
      <c r="O54" s="58" t="str">
        <f t="shared" si="10"/>
        <v/>
      </c>
      <c r="P54" s="59" t="str">
        <f t="shared" si="11"/>
        <v/>
      </c>
      <c r="Q54" t="str">
        <f t="shared" si="12"/>
        <v/>
      </c>
      <c r="R54" t="str">
        <f t="shared" si="13"/>
        <v/>
      </c>
      <c r="S54" t="str">
        <f t="shared" si="14"/>
        <v/>
      </c>
      <c r="T54" t="str">
        <f t="shared" si="15"/>
        <v/>
      </c>
      <c r="U54" t="str">
        <f t="shared" si="16"/>
        <v/>
      </c>
      <c r="V54" t="str">
        <f t="shared" si="17"/>
        <v/>
      </c>
      <c r="W54" s="60" t="e">
        <f>MATCH(H54,options!$D$1:$D$20,0)</f>
        <v>#N/A</v>
      </c>
    </row>
    <row r="55" spans="6:23" x14ac:dyDescent="0.15">
      <c r="F55" s="68"/>
      <c r="G55" s="69"/>
      <c r="H55" s="6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t="shared" si="9"/>
        <v/>
      </c>
      <c r="O55" s="58" t="str">
        <f t="shared" si="10"/>
        <v/>
      </c>
      <c r="P55" s="59" t="str">
        <f t="shared" si="11"/>
        <v/>
      </c>
      <c r="Q55" t="str">
        <f t="shared" si="12"/>
        <v/>
      </c>
      <c r="R55" t="str">
        <f t="shared" si="13"/>
        <v/>
      </c>
      <c r="S55" t="str">
        <f t="shared" si="14"/>
        <v/>
      </c>
      <c r="T55" t="str">
        <f t="shared" si="15"/>
        <v/>
      </c>
      <c r="U55" t="str">
        <f t="shared" si="16"/>
        <v/>
      </c>
      <c r="V55" t="str">
        <f t="shared" si="17"/>
        <v/>
      </c>
      <c r="W55" s="60" t="e">
        <f>MATCH(H55,options!$D$1:$D$20,0)</f>
        <v>#N/A</v>
      </c>
    </row>
    <row r="56" spans="6:23" x14ac:dyDescent="0.15">
      <c r="F56" s="68"/>
      <c r="G56" s="69"/>
      <c r="H56" s="6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t="shared" si="9"/>
        <v/>
      </c>
      <c r="O56" s="58" t="str">
        <f t="shared" si="10"/>
        <v/>
      </c>
      <c r="P56" s="59" t="str">
        <f t="shared" si="11"/>
        <v/>
      </c>
      <c r="Q56" t="str">
        <f t="shared" si="12"/>
        <v/>
      </c>
      <c r="R56" t="str">
        <f t="shared" si="13"/>
        <v/>
      </c>
      <c r="S56" t="str">
        <f t="shared" si="14"/>
        <v/>
      </c>
      <c r="T56" t="str">
        <f t="shared" si="15"/>
        <v/>
      </c>
      <c r="U56" t="str">
        <f t="shared" si="16"/>
        <v/>
      </c>
      <c r="V56" t="str">
        <f t="shared" si="17"/>
        <v/>
      </c>
      <c r="W56" s="60" t="e">
        <f>MATCH(H56,options!$D$1:$D$20,0)</f>
        <v>#N/A</v>
      </c>
    </row>
    <row r="57" spans="6:23" x14ac:dyDescent="0.15">
      <c r="F57" s="68"/>
      <c r="G57" s="69"/>
      <c r="H57" s="6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t="shared" si="9"/>
        <v/>
      </c>
      <c r="O57" s="58" t="str">
        <f t="shared" si="10"/>
        <v/>
      </c>
      <c r="P57" s="59" t="str">
        <f t="shared" si="11"/>
        <v/>
      </c>
      <c r="Q57" t="str">
        <f t="shared" si="12"/>
        <v/>
      </c>
      <c r="R57" t="str">
        <f t="shared" si="13"/>
        <v/>
      </c>
      <c r="S57" t="str">
        <f t="shared" si="14"/>
        <v/>
      </c>
      <c r="T57" t="str">
        <f t="shared" si="15"/>
        <v/>
      </c>
      <c r="U57" t="str">
        <f t="shared" si="16"/>
        <v/>
      </c>
      <c r="V57" t="str">
        <f t="shared" si="17"/>
        <v/>
      </c>
      <c r="W57" s="60" t="e">
        <f>MATCH(H57,options!$D$1:$D$20,0)</f>
        <v>#N/A</v>
      </c>
    </row>
    <row r="58" spans="6:23" x14ac:dyDescent="0.15">
      <c r="F58" s="68"/>
      <c r="G58" s="69"/>
      <c r="H58" s="6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t="shared" si="9"/>
        <v/>
      </c>
      <c r="O58" s="58" t="str">
        <f t="shared" si="10"/>
        <v/>
      </c>
      <c r="P58" s="59" t="str">
        <f t="shared" si="11"/>
        <v/>
      </c>
      <c r="Q58" t="str">
        <f t="shared" si="12"/>
        <v/>
      </c>
      <c r="R58" t="str">
        <f t="shared" si="13"/>
        <v/>
      </c>
      <c r="S58" t="str">
        <f t="shared" si="14"/>
        <v/>
      </c>
      <c r="T58" t="str">
        <f t="shared" si="15"/>
        <v/>
      </c>
      <c r="U58" t="str">
        <f t="shared" si="16"/>
        <v/>
      </c>
      <c r="V58" t="str">
        <f t="shared" si="17"/>
        <v/>
      </c>
      <c r="W58" s="60" t="e">
        <f>MATCH(H58,options!$D$1:$D$20,0)</f>
        <v>#N/A</v>
      </c>
    </row>
    <row r="59" spans="6:23" x14ac:dyDescent="0.15">
      <c r="F59" s="68"/>
      <c r="G59" s="69"/>
      <c r="H59" s="6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t="shared" si="9"/>
        <v/>
      </c>
      <c r="O59" s="58" t="str">
        <f t="shared" si="10"/>
        <v/>
      </c>
      <c r="P59" s="59" t="str">
        <f t="shared" si="11"/>
        <v/>
      </c>
      <c r="Q59" t="str">
        <f t="shared" si="12"/>
        <v/>
      </c>
      <c r="R59" t="str">
        <f t="shared" si="13"/>
        <v/>
      </c>
      <c r="S59" t="str">
        <f t="shared" si="14"/>
        <v/>
      </c>
      <c r="T59" t="str">
        <f t="shared" si="15"/>
        <v/>
      </c>
      <c r="U59" t="str">
        <f t="shared" si="16"/>
        <v/>
      </c>
      <c r="V59" t="str">
        <f t="shared" si="17"/>
        <v/>
      </c>
      <c r="W59" s="60" t="e">
        <f>MATCH(H59,options!$D$1:$D$20,0)</f>
        <v>#N/A</v>
      </c>
    </row>
    <row r="60" spans="6:23" x14ac:dyDescent="0.15">
      <c r="F60" s="68"/>
      <c r="G60" s="69"/>
      <c r="H60" s="6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t="shared" si="9"/>
        <v/>
      </c>
      <c r="O60" s="58" t="str">
        <f t="shared" si="10"/>
        <v/>
      </c>
      <c r="P60" s="59" t="str">
        <f t="shared" si="11"/>
        <v/>
      </c>
      <c r="Q60" t="str">
        <f t="shared" si="12"/>
        <v/>
      </c>
      <c r="R60" t="str">
        <f t="shared" si="13"/>
        <v/>
      </c>
      <c r="S60" t="str">
        <f t="shared" si="14"/>
        <v/>
      </c>
      <c r="T60" t="str">
        <f t="shared" si="15"/>
        <v/>
      </c>
      <c r="U60" t="str">
        <f t="shared" si="16"/>
        <v/>
      </c>
      <c r="V60" t="str">
        <f t="shared" si="17"/>
        <v/>
      </c>
      <c r="W60" s="60" t="e">
        <f>MATCH(H60,options!$D$1:$D$20,0)</f>
        <v>#N/A</v>
      </c>
    </row>
    <row r="61" spans="6:23" x14ac:dyDescent="0.15">
      <c r="F61" s="68"/>
      <c r="G61" s="69"/>
      <c r="H61" s="6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t="shared" si="9"/>
        <v/>
      </c>
      <c r="O61" s="58" t="str">
        <f t="shared" si="10"/>
        <v/>
      </c>
      <c r="P61" s="59" t="str">
        <f t="shared" si="11"/>
        <v/>
      </c>
      <c r="Q61" t="str">
        <f t="shared" si="12"/>
        <v/>
      </c>
      <c r="R61" t="str">
        <f t="shared" si="13"/>
        <v/>
      </c>
      <c r="S61" t="str">
        <f t="shared" si="14"/>
        <v/>
      </c>
      <c r="T61" t="str">
        <f t="shared" si="15"/>
        <v/>
      </c>
      <c r="U61" t="str">
        <f t="shared" si="16"/>
        <v/>
      </c>
      <c r="V61" t="str">
        <f t="shared" si="17"/>
        <v/>
      </c>
      <c r="W61" s="60" t="e">
        <f>MATCH(H61,options!$D$1:$D$20,0)</f>
        <v>#N/A</v>
      </c>
    </row>
    <row r="62" spans="6:23" x14ac:dyDescent="0.15">
      <c r="F62" s="68"/>
      <c r="G62" s="69"/>
      <c r="H62" s="6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t="shared" si="9"/>
        <v/>
      </c>
      <c r="O62" s="58" t="str">
        <f t="shared" si="10"/>
        <v/>
      </c>
      <c r="P62" s="59" t="str">
        <f t="shared" si="11"/>
        <v/>
      </c>
      <c r="Q62" t="str">
        <f t="shared" si="12"/>
        <v/>
      </c>
      <c r="R62" t="str">
        <f t="shared" si="13"/>
        <v/>
      </c>
      <c r="S62" t="str">
        <f t="shared" si="14"/>
        <v/>
      </c>
      <c r="T62" t="str">
        <f t="shared" si="15"/>
        <v/>
      </c>
      <c r="U62" t="str">
        <f t="shared" si="16"/>
        <v/>
      </c>
      <c r="V62" t="str">
        <f t="shared" si="17"/>
        <v/>
      </c>
      <c r="W62" s="60" t="e">
        <f>MATCH(H62,options!$D$1:$D$20,0)</f>
        <v>#N/A</v>
      </c>
    </row>
    <row r="63" spans="6:23" x14ac:dyDescent="0.15">
      <c r="F63" s="68"/>
      <c r="G63" s="69"/>
      <c r="H63" s="6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t="shared" si="9"/>
        <v/>
      </c>
      <c r="O63" s="58" t="str">
        <f t="shared" si="10"/>
        <v/>
      </c>
      <c r="P63" s="59" t="str">
        <f t="shared" si="11"/>
        <v/>
      </c>
      <c r="Q63" t="str">
        <f t="shared" si="12"/>
        <v/>
      </c>
      <c r="R63" t="str">
        <f t="shared" si="13"/>
        <v/>
      </c>
      <c r="S63" t="str">
        <f t="shared" si="14"/>
        <v/>
      </c>
      <c r="T63" t="str">
        <f t="shared" si="15"/>
        <v/>
      </c>
      <c r="U63" t="str">
        <f t="shared" si="16"/>
        <v/>
      </c>
      <c r="V63" t="str">
        <f t="shared" si="17"/>
        <v/>
      </c>
      <c r="W63" s="60" t="e">
        <f>MATCH(H63,options!$D$1:$D$20,0)</f>
        <v>#N/A</v>
      </c>
    </row>
    <row r="64" spans="6:23" x14ac:dyDescent="0.15">
      <c r="F64" s="68"/>
      <c r="G64" s="69"/>
      <c r="H64" s="6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t="shared" si="9"/>
        <v/>
      </c>
      <c r="O64" s="58" t="str">
        <f t="shared" si="10"/>
        <v/>
      </c>
      <c r="P64" s="59" t="str">
        <f t="shared" si="11"/>
        <v/>
      </c>
      <c r="Q64" t="str">
        <f t="shared" si="12"/>
        <v/>
      </c>
      <c r="R64" t="str">
        <f t="shared" si="13"/>
        <v/>
      </c>
      <c r="S64" t="str">
        <f t="shared" si="14"/>
        <v/>
      </c>
      <c r="T64" t="str">
        <f t="shared" si="15"/>
        <v/>
      </c>
      <c r="U64" t="str">
        <f t="shared" si="16"/>
        <v/>
      </c>
      <c r="V64" t="str">
        <f t="shared" si="17"/>
        <v/>
      </c>
      <c r="W64" s="60" t="e">
        <f>MATCH(H64,options!$D$1:$D$20,0)</f>
        <v>#N/A</v>
      </c>
    </row>
    <row r="65" spans="6:23" x14ac:dyDescent="0.15">
      <c r="F65" s="68"/>
      <c r="G65" s="69"/>
      <c r="H65" s="6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t="shared" si="9"/>
        <v/>
      </c>
      <c r="O65" s="58" t="str">
        <f t="shared" si="10"/>
        <v/>
      </c>
      <c r="P65" s="59" t="str">
        <f t="shared" si="11"/>
        <v/>
      </c>
      <c r="Q65" t="str">
        <f t="shared" si="12"/>
        <v/>
      </c>
      <c r="R65" t="str">
        <f t="shared" si="13"/>
        <v/>
      </c>
      <c r="S65" t="str">
        <f t="shared" si="14"/>
        <v/>
      </c>
      <c r="T65" t="str">
        <f t="shared" si="15"/>
        <v/>
      </c>
      <c r="U65" t="str">
        <f t="shared" si="16"/>
        <v/>
      </c>
      <c r="V65" t="str">
        <f t="shared" si="17"/>
        <v/>
      </c>
      <c r="W65" s="60" t="e">
        <f>MATCH(H65,options!$D$1:$D$20,0)</f>
        <v>#N/A</v>
      </c>
    </row>
    <row r="66" spans="6:23" x14ac:dyDescent="0.15">
      <c r="F66" s="68"/>
      <c r="G66" s="69"/>
      <c r="H66" s="6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t="shared" si="9"/>
        <v/>
      </c>
      <c r="O66" s="58" t="str">
        <f t="shared" si="10"/>
        <v/>
      </c>
      <c r="P66" s="59" t="str">
        <f t="shared" si="11"/>
        <v/>
      </c>
      <c r="Q66" t="str">
        <f t="shared" si="12"/>
        <v/>
      </c>
      <c r="R66" t="str">
        <f t="shared" si="13"/>
        <v/>
      </c>
      <c r="S66" t="str">
        <f t="shared" si="14"/>
        <v/>
      </c>
      <c r="T66" t="str">
        <f t="shared" si="15"/>
        <v/>
      </c>
      <c r="U66" t="str">
        <f t="shared" si="16"/>
        <v/>
      </c>
      <c r="V66" t="str">
        <f t="shared" si="17"/>
        <v/>
      </c>
      <c r="W66" s="60" t="e">
        <f>MATCH(H66,options!$D$1:$D$20,0)</f>
        <v>#N/A</v>
      </c>
    </row>
    <row r="67" spans="6:23" x14ac:dyDescent="0.15">
      <c r="F67" s="68"/>
      <c r="G67" s="69"/>
      <c r="H67" s="6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t="shared" si="9"/>
        <v/>
      </c>
      <c r="O67" s="58" t="str">
        <f t="shared" si="10"/>
        <v/>
      </c>
      <c r="P67" s="59" t="str">
        <f t="shared" si="11"/>
        <v/>
      </c>
      <c r="Q67" t="str">
        <f t="shared" si="12"/>
        <v/>
      </c>
      <c r="R67" t="str">
        <f t="shared" si="13"/>
        <v/>
      </c>
      <c r="S67" t="str">
        <f t="shared" si="14"/>
        <v/>
      </c>
      <c r="T67" t="str">
        <f t="shared" si="15"/>
        <v/>
      </c>
      <c r="U67" t="str">
        <f t="shared" si="16"/>
        <v/>
      </c>
      <c r="V67" t="str">
        <f t="shared" si="17"/>
        <v/>
      </c>
      <c r="W67" s="60" t="e">
        <f>MATCH(H67,options!$D$1:$D$20,0)</f>
        <v>#N/A</v>
      </c>
    </row>
    <row r="68" spans="6:23" x14ac:dyDescent="0.15">
      <c r="F68" s="68"/>
      <c r="G68" s="69"/>
      <c r="H68" s="6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t="shared" ref="N68:N99" si="18">IF(ISBLANK(L68),"",IF(M68, "https://raw.githubusercontent.com/PatrickVibild/TellusAmazonPictures/master/pictures/"&amp;L68&amp;"/1.jpg","https://download.lenovo.com/Images/Parts/"&amp;L68&amp;"/"&amp;L68&amp;"_A.jpg"))</f>
        <v/>
      </c>
      <c r="O68" s="58" t="str">
        <f t="shared" ref="O68:O103" si="19">IF(ISBLANK(L68),"",IF(M68, "https://raw.githubusercontent.com/PatrickVibild/TellusAmazonPictures/master/pictures/"&amp;L68&amp;"/2.jpg","https://download.lenovo.com/Images/Parts/"&amp;L68&amp;"/"&amp;L68&amp;"_B.jpg"))</f>
        <v/>
      </c>
      <c r="P68" s="5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0" t="e">
        <f>MATCH(H68,options!$D$1:$D$20,0)</f>
        <v>#N/A</v>
      </c>
    </row>
    <row r="69" spans="6:23" x14ac:dyDescent="0.15">
      <c r="F69" s="68"/>
      <c r="G69" s="69"/>
      <c r="H69" s="6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t="shared" si="18"/>
        <v/>
      </c>
      <c r="O69" s="58" t="str">
        <f t="shared" si="19"/>
        <v/>
      </c>
      <c r="P69" s="59" t="str">
        <f t="shared" si="20"/>
        <v/>
      </c>
      <c r="Q69" t="str">
        <f t="shared" si="21"/>
        <v/>
      </c>
      <c r="R69" t="str">
        <f t="shared" si="22"/>
        <v/>
      </c>
      <c r="S69" t="str">
        <f t="shared" si="23"/>
        <v/>
      </c>
      <c r="T69" t="str">
        <f t="shared" si="24"/>
        <v/>
      </c>
      <c r="U69" t="str">
        <f t="shared" si="25"/>
        <v/>
      </c>
      <c r="V69" t="str">
        <f t="shared" si="26"/>
        <v/>
      </c>
      <c r="W69" s="60" t="e">
        <f>MATCH(H69,options!$D$1:$D$20,0)</f>
        <v>#N/A</v>
      </c>
    </row>
    <row r="70" spans="6:23" x14ac:dyDescent="0.15">
      <c r="F70" s="68"/>
      <c r="G70" s="69"/>
      <c r="H70" s="6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t="shared" si="18"/>
        <v/>
      </c>
      <c r="O70" s="58" t="str">
        <f t="shared" si="19"/>
        <v/>
      </c>
      <c r="P70" s="59" t="str">
        <f t="shared" si="20"/>
        <v/>
      </c>
      <c r="Q70" t="str">
        <f t="shared" si="21"/>
        <v/>
      </c>
      <c r="R70" t="str">
        <f t="shared" si="22"/>
        <v/>
      </c>
      <c r="S70" t="str">
        <f t="shared" si="23"/>
        <v/>
      </c>
      <c r="T70" t="str">
        <f t="shared" si="24"/>
        <v/>
      </c>
      <c r="U70" t="str">
        <f t="shared" si="25"/>
        <v/>
      </c>
      <c r="V70" t="str">
        <f t="shared" si="26"/>
        <v/>
      </c>
      <c r="W70" s="60" t="e">
        <f>MATCH(H70,options!$D$1:$D$20,0)</f>
        <v>#N/A</v>
      </c>
    </row>
    <row r="71" spans="6:23" x14ac:dyDescent="0.15">
      <c r="F71" s="68"/>
      <c r="G71" s="69"/>
      <c r="H71" s="6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t="shared" si="18"/>
        <v/>
      </c>
      <c r="O71" s="58" t="str">
        <f t="shared" si="19"/>
        <v/>
      </c>
      <c r="P71" s="59" t="str">
        <f t="shared" si="20"/>
        <v/>
      </c>
      <c r="Q71" t="str">
        <f t="shared" si="21"/>
        <v/>
      </c>
      <c r="R71" t="str">
        <f t="shared" si="22"/>
        <v/>
      </c>
      <c r="S71" t="str">
        <f t="shared" si="23"/>
        <v/>
      </c>
      <c r="T71" t="str">
        <f t="shared" si="24"/>
        <v/>
      </c>
      <c r="U71" t="str">
        <f t="shared" si="25"/>
        <v/>
      </c>
      <c r="V71" t="str">
        <f t="shared" si="26"/>
        <v/>
      </c>
      <c r="W71" s="60" t="e">
        <f>MATCH(H71,options!$D$1:$D$20,0)</f>
        <v>#N/A</v>
      </c>
    </row>
    <row r="72" spans="6:23" x14ac:dyDescent="0.15">
      <c r="F72" s="68"/>
      <c r="G72" s="69"/>
      <c r="H72" s="6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t="shared" si="18"/>
        <v/>
      </c>
      <c r="O72" s="58" t="str">
        <f t="shared" si="19"/>
        <v/>
      </c>
      <c r="P72" s="59" t="str">
        <f t="shared" si="20"/>
        <v/>
      </c>
      <c r="Q72" t="str">
        <f t="shared" si="21"/>
        <v/>
      </c>
      <c r="R72" t="str">
        <f t="shared" si="22"/>
        <v/>
      </c>
      <c r="S72" t="str">
        <f t="shared" si="23"/>
        <v/>
      </c>
      <c r="T72" t="str">
        <f t="shared" si="24"/>
        <v/>
      </c>
      <c r="U72" t="str">
        <f t="shared" si="25"/>
        <v/>
      </c>
      <c r="V72" t="str">
        <f t="shared" si="26"/>
        <v/>
      </c>
      <c r="W72" s="60" t="e">
        <f>MATCH(H72,options!$D$1:$D$20,0)</f>
        <v>#N/A</v>
      </c>
    </row>
    <row r="73" spans="6:23" x14ac:dyDescent="0.15">
      <c r="F73" s="68"/>
      <c r="G73" s="69"/>
      <c r="H73" s="6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t="shared" si="18"/>
        <v/>
      </c>
      <c r="O73" s="58" t="str">
        <f t="shared" si="19"/>
        <v/>
      </c>
      <c r="P73" s="59" t="str">
        <f t="shared" si="20"/>
        <v/>
      </c>
      <c r="Q73" t="str">
        <f t="shared" si="21"/>
        <v/>
      </c>
      <c r="R73" t="str">
        <f t="shared" si="22"/>
        <v/>
      </c>
      <c r="S73" t="str">
        <f t="shared" si="23"/>
        <v/>
      </c>
      <c r="T73" t="str">
        <f t="shared" si="24"/>
        <v/>
      </c>
      <c r="U73" t="str">
        <f t="shared" si="25"/>
        <v/>
      </c>
      <c r="V73" t="str">
        <f t="shared" si="26"/>
        <v/>
      </c>
      <c r="W73" s="60" t="e">
        <f>MATCH(H73,options!$D$1:$D$20,0)</f>
        <v>#N/A</v>
      </c>
    </row>
    <row r="74" spans="6:23" x14ac:dyDescent="0.15">
      <c r="F74" s="68"/>
      <c r="G74" s="69"/>
      <c r="H74" s="6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t="shared" si="18"/>
        <v/>
      </c>
      <c r="O74" s="58" t="str">
        <f t="shared" si="19"/>
        <v/>
      </c>
      <c r="P74" s="59" t="str">
        <f t="shared" si="20"/>
        <v/>
      </c>
      <c r="Q74" t="str">
        <f t="shared" si="21"/>
        <v/>
      </c>
      <c r="R74" t="str">
        <f t="shared" si="22"/>
        <v/>
      </c>
      <c r="S74" t="str">
        <f t="shared" si="23"/>
        <v/>
      </c>
      <c r="T74" t="str">
        <f t="shared" si="24"/>
        <v/>
      </c>
      <c r="U74" t="str">
        <f t="shared" si="25"/>
        <v/>
      </c>
      <c r="V74" t="str">
        <f t="shared" si="26"/>
        <v/>
      </c>
      <c r="W74" s="60" t="e">
        <f>MATCH(H74,options!$D$1:$D$20,0)</f>
        <v>#N/A</v>
      </c>
    </row>
    <row r="75" spans="6:23" x14ac:dyDescent="0.15">
      <c r="F75" s="68"/>
      <c r="G75" s="69"/>
      <c r="H75" s="6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t="shared" si="18"/>
        <v/>
      </c>
      <c r="O75" s="58" t="str">
        <f t="shared" si="19"/>
        <v/>
      </c>
      <c r="P75" s="59" t="str">
        <f t="shared" si="20"/>
        <v/>
      </c>
      <c r="Q75" t="str">
        <f t="shared" si="21"/>
        <v/>
      </c>
      <c r="R75" t="str">
        <f t="shared" si="22"/>
        <v/>
      </c>
      <c r="S75" t="str">
        <f t="shared" si="23"/>
        <v/>
      </c>
      <c r="T75" t="str">
        <f t="shared" si="24"/>
        <v/>
      </c>
      <c r="U75" t="str">
        <f t="shared" si="25"/>
        <v/>
      </c>
      <c r="V75" t="str">
        <f t="shared" si="26"/>
        <v/>
      </c>
      <c r="W75" s="60" t="e">
        <f>MATCH(H75,options!$D$1:$D$20,0)</f>
        <v>#N/A</v>
      </c>
    </row>
    <row r="76" spans="6:23" x14ac:dyDescent="0.15">
      <c r="F76" s="68"/>
      <c r="G76" s="69"/>
      <c r="H76" s="6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t="shared" si="18"/>
        <v/>
      </c>
      <c r="O76" s="58" t="str">
        <f t="shared" si="19"/>
        <v/>
      </c>
      <c r="P76" s="59" t="str">
        <f t="shared" si="20"/>
        <v/>
      </c>
      <c r="Q76" t="str">
        <f t="shared" si="21"/>
        <v/>
      </c>
      <c r="R76" t="str">
        <f t="shared" si="22"/>
        <v/>
      </c>
      <c r="S76" t="str">
        <f t="shared" si="23"/>
        <v/>
      </c>
      <c r="T76" t="str">
        <f t="shared" si="24"/>
        <v/>
      </c>
      <c r="U76" t="str">
        <f t="shared" si="25"/>
        <v/>
      </c>
      <c r="V76" t="str">
        <f t="shared" si="26"/>
        <v/>
      </c>
      <c r="W76" s="60" t="e">
        <f>MATCH(H76,options!$D$1:$D$20,0)</f>
        <v>#N/A</v>
      </c>
    </row>
    <row r="77" spans="6:23" x14ac:dyDescent="0.15">
      <c r="F77" s="68"/>
      <c r="G77" s="69"/>
      <c r="H77" s="6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t="shared" si="18"/>
        <v/>
      </c>
      <c r="O77" s="58" t="str">
        <f t="shared" si="19"/>
        <v/>
      </c>
      <c r="P77" s="59" t="str">
        <f t="shared" si="20"/>
        <v/>
      </c>
      <c r="Q77" t="str">
        <f t="shared" si="21"/>
        <v/>
      </c>
      <c r="R77" t="str">
        <f t="shared" si="22"/>
        <v/>
      </c>
      <c r="S77" t="str">
        <f t="shared" si="23"/>
        <v/>
      </c>
      <c r="T77" t="str">
        <f t="shared" si="24"/>
        <v/>
      </c>
      <c r="U77" t="str">
        <f t="shared" si="25"/>
        <v/>
      </c>
      <c r="V77" t="str">
        <f t="shared" si="26"/>
        <v/>
      </c>
      <c r="W77" s="60" t="e">
        <f>MATCH(H77,options!$D$1:$D$20,0)</f>
        <v>#N/A</v>
      </c>
    </row>
    <row r="78" spans="6:23" x14ac:dyDescent="0.15">
      <c r="F78" s="68"/>
      <c r="G78" s="69"/>
      <c r="H78" s="6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t="shared" si="18"/>
        <v/>
      </c>
      <c r="O78" s="58" t="str">
        <f t="shared" si="19"/>
        <v/>
      </c>
      <c r="P78" s="59" t="str">
        <f t="shared" si="20"/>
        <v/>
      </c>
      <c r="Q78" t="str">
        <f t="shared" si="21"/>
        <v/>
      </c>
      <c r="R78" t="str">
        <f t="shared" si="22"/>
        <v/>
      </c>
      <c r="S78" t="str">
        <f t="shared" si="23"/>
        <v/>
      </c>
      <c r="T78" t="str">
        <f t="shared" si="24"/>
        <v/>
      </c>
      <c r="U78" t="str">
        <f t="shared" si="25"/>
        <v/>
      </c>
      <c r="V78" t="str">
        <f t="shared" si="26"/>
        <v/>
      </c>
      <c r="W78" s="60" t="e">
        <f>MATCH(H78,options!$D$1:$D$20,0)</f>
        <v>#N/A</v>
      </c>
    </row>
    <row r="79" spans="6:23" x14ac:dyDescent="0.15">
      <c r="F79" s="68"/>
      <c r="G79" s="69"/>
      <c r="H79" s="6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t="shared" si="18"/>
        <v/>
      </c>
      <c r="O79" s="58" t="str">
        <f t="shared" si="19"/>
        <v/>
      </c>
      <c r="P79" s="59" t="str">
        <f t="shared" si="20"/>
        <v/>
      </c>
      <c r="Q79" t="str">
        <f t="shared" si="21"/>
        <v/>
      </c>
      <c r="R79" t="str">
        <f t="shared" si="22"/>
        <v/>
      </c>
      <c r="S79" t="str">
        <f t="shared" si="23"/>
        <v/>
      </c>
      <c r="T79" t="str">
        <f t="shared" si="24"/>
        <v/>
      </c>
      <c r="U79" t="str">
        <f t="shared" si="25"/>
        <v/>
      </c>
      <c r="V79" t="str">
        <f t="shared" si="26"/>
        <v/>
      </c>
      <c r="W79" s="60" t="e">
        <f>MATCH(H79,options!$D$1:$D$20,0)</f>
        <v>#N/A</v>
      </c>
    </row>
    <row r="80" spans="6:23" x14ac:dyDescent="0.15">
      <c r="F80" s="68"/>
      <c r="G80" s="69"/>
      <c r="H80" s="6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t="shared" si="18"/>
        <v/>
      </c>
      <c r="O80" s="58" t="str">
        <f t="shared" si="19"/>
        <v/>
      </c>
      <c r="P80" s="59" t="str">
        <f t="shared" si="20"/>
        <v/>
      </c>
      <c r="Q80" t="str">
        <f t="shared" si="21"/>
        <v/>
      </c>
      <c r="R80" t="str">
        <f t="shared" si="22"/>
        <v/>
      </c>
      <c r="S80" t="str">
        <f t="shared" si="23"/>
        <v/>
      </c>
      <c r="T80" t="str">
        <f t="shared" si="24"/>
        <v/>
      </c>
      <c r="U80" t="str">
        <f t="shared" si="25"/>
        <v/>
      </c>
      <c r="V80" t="str">
        <f t="shared" si="26"/>
        <v/>
      </c>
      <c r="W80" s="60" t="e">
        <f>MATCH(H80,options!$D$1:$D$20,0)</f>
        <v>#N/A</v>
      </c>
    </row>
    <row r="81" spans="6:23" x14ac:dyDescent="0.15">
      <c r="F81" s="68"/>
      <c r="G81" s="69"/>
      <c r="H81" s="6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t="shared" si="18"/>
        <v/>
      </c>
      <c r="O81" s="58" t="str">
        <f t="shared" si="19"/>
        <v/>
      </c>
      <c r="P81" s="59" t="str">
        <f t="shared" si="20"/>
        <v/>
      </c>
      <c r="Q81" t="str">
        <f t="shared" si="21"/>
        <v/>
      </c>
      <c r="R81" t="str">
        <f t="shared" si="22"/>
        <v/>
      </c>
      <c r="S81" t="str">
        <f t="shared" si="23"/>
        <v/>
      </c>
      <c r="T81" t="str">
        <f t="shared" si="24"/>
        <v/>
      </c>
      <c r="U81" t="str">
        <f t="shared" si="25"/>
        <v/>
      </c>
      <c r="V81" t="str">
        <f t="shared" si="26"/>
        <v/>
      </c>
      <c r="W81" s="60" t="e">
        <f>MATCH(H81,options!$D$1:$D$20,0)</f>
        <v>#N/A</v>
      </c>
    </row>
    <row r="82" spans="6:23" x14ac:dyDescent="0.15">
      <c r="F82" s="68"/>
      <c r="G82" s="69"/>
      <c r="H82" s="6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t="shared" si="18"/>
        <v/>
      </c>
      <c r="O82" s="58" t="str">
        <f t="shared" si="19"/>
        <v/>
      </c>
      <c r="P82" s="59" t="str">
        <f t="shared" si="20"/>
        <v/>
      </c>
      <c r="Q82" t="str">
        <f t="shared" si="21"/>
        <v/>
      </c>
      <c r="R82" t="str">
        <f t="shared" si="22"/>
        <v/>
      </c>
      <c r="S82" t="str">
        <f t="shared" si="23"/>
        <v/>
      </c>
      <c r="T82" t="str">
        <f t="shared" si="24"/>
        <v/>
      </c>
      <c r="U82" t="str">
        <f t="shared" si="25"/>
        <v/>
      </c>
      <c r="V82" t="str">
        <f t="shared" si="26"/>
        <v/>
      </c>
      <c r="W82" s="60" t="e">
        <f>MATCH(H82,options!$D$1:$D$20,0)</f>
        <v>#N/A</v>
      </c>
    </row>
    <row r="83" spans="6:23" x14ac:dyDescent="0.15">
      <c r="F83" s="68"/>
      <c r="G83" s="69"/>
      <c r="H83" s="6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t="shared" si="18"/>
        <v/>
      </c>
      <c r="O83" s="58" t="str">
        <f t="shared" si="19"/>
        <v/>
      </c>
      <c r="P83" s="59" t="str">
        <f t="shared" si="20"/>
        <v/>
      </c>
      <c r="Q83" t="str">
        <f t="shared" si="21"/>
        <v/>
      </c>
      <c r="R83" t="str">
        <f t="shared" si="22"/>
        <v/>
      </c>
      <c r="S83" t="str">
        <f t="shared" si="23"/>
        <v/>
      </c>
      <c r="T83" t="str">
        <f t="shared" si="24"/>
        <v/>
      </c>
      <c r="U83" t="str">
        <f t="shared" si="25"/>
        <v/>
      </c>
      <c r="V83" t="str">
        <f t="shared" si="26"/>
        <v/>
      </c>
      <c r="W83" s="60" t="e">
        <f>MATCH(H83,options!$D$1:$D$20,0)</f>
        <v>#N/A</v>
      </c>
    </row>
    <row r="84" spans="6:23" x14ac:dyDescent="0.15">
      <c r="F84" s="68"/>
      <c r="G84" s="69"/>
      <c r="H84" s="6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t="shared" si="18"/>
        <v/>
      </c>
      <c r="O84" s="58" t="str">
        <f t="shared" si="19"/>
        <v/>
      </c>
      <c r="P84" s="59" t="str">
        <f t="shared" si="20"/>
        <v/>
      </c>
      <c r="Q84" t="str">
        <f t="shared" si="21"/>
        <v/>
      </c>
      <c r="R84" t="str">
        <f t="shared" si="22"/>
        <v/>
      </c>
      <c r="S84" t="str">
        <f t="shared" si="23"/>
        <v/>
      </c>
      <c r="T84" t="str">
        <f t="shared" si="24"/>
        <v/>
      </c>
      <c r="U84" t="str">
        <f t="shared" si="25"/>
        <v/>
      </c>
      <c r="V84" t="str">
        <f t="shared" si="26"/>
        <v/>
      </c>
      <c r="W84" s="60" t="e">
        <f>MATCH(H84,options!$D$1:$D$20,0)</f>
        <v>#N/A</v>
      </c>
    </row>
    <row r="85" spans="6:23" x14ac:dyDescent="0.15">
      <c r="F85" s="68"/>
      <c r="G85" s="69"/>
      <c r="H85" s="6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t="shared" si="18"/>
        <v/>
      </c>
      <c r="O85" s="58" t="str">
        <f t="shared" si="19"/>
        <v/>
      </c>
      <c r="P85" s="59" t="str">
        <f t="shared" si="20"/>
        <v/>
      </c>
      <c r="Q85" t="str">
        <f t="shared" si="21"/>
        <v/>
      </c>
      <c r="R85" t="str">
        <f t="shared" si="22"/>
        <v/>
      </c>
      <c r="S85" t="str">
        <f t="shared" si="23"/>
        <v/>
      </c>
      <c r="T85" t="str">
        <f t="shared" si="24"/>
        <v/>
      </c>
      <c r="U85" t="str">
        <f t="shared" si="25"/>
        <v/>
      </c>
      <c r="V85" t="str">
        <f t="shared" si="26"/>
        <v/>
      </c>
      <c r="W85" s="60" t="e">
        <f>MATCH(H85,options!$D$1:$D$20,0)</f>
        <v>#N/A</v>
      </c>
    </row>
    <row r="86" spans="6:23" x14ac:dyDescent="0.15">
      <c r="F86" s="68"/>
      <c r="G86" s="69"/>
      <c r="H86" s="6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t="shared" si="18"/>
        <v/>
      </c>
      <c r="O86" s="58" t="str">
        <f t="shared" si="19"/>
        <v/>
      </c>
      <c r="P86" s="59" t="str">
        <f t="shared" si="20"/>
        <v/>
      </c>
      <c r="Q86" t="str">
        <f t="shared" si="21"/>
        <v/>
      </c>
      <c r="R86" t="str">
        <f t="shared" si="22"/>
        <v/>
      </c>
      <c r="S86" t="str">
        <f t="shared" si="23"/>
        <v/>
      </c>
      <c r="T86" t="str">
        <f t="shared" si="24"/>
        <v/>
      </c>
      <c r="U86" t="str">
        <f t="shared" si="25"/>
        <v/>
      </c>
      <c r="V86" t="str">
        <f t="shared" si="26"/>
        <v/>
      </c>
      <c r="W86" s="60" t="e">
        <f>MATCH(H86,options!$D$1:$D$20,0)</f>
        <v>#N/A</v>
      </c>
    </row>
    <row r="87" spans="6:23" x14ac:dyDescent="0.15">
      <c r="F87" s="68"/>
      <c r="G87" s="69"/>
      <c r="H87" s="6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t="shared" si="18"/>
        <v/>
      </c>
      <c r="O87" s="58" t="str">
        <f t="shared" si="19"/>
        <v/>
      </c>
      <c r="P87" s="59" t="str">
        <f t="shared" si="20"/>
        <v/>
      </c>
      <c r="Q87" t="str">
        <f t="shared" si="21"/>
        <v/>
      </c>
      <c r="R87" t="str">
        <f t="shared" si="22"/>
        <v/>
      </c>
      <c r="S87" t="str">
        <f t="shared" si="23"/>
        <v/>
      </c>
      <c r="T87" t="str">
        <f t="shared" si="24"/>
        <v/>
      </c>
      <c r="U87" t="str">
        <f t="shared" si="25"/>
        <v/>
      </c>
      <c r="V87" t="str">
        <f t="shared" si="26"/>
        <v/>
      </c>
      <c r="W87" s="60" t="e">
        <f>MATCH(H87,options!$D$1:$D$20,0)</f>
        <v>#N/A</v>
      </c>
    </row>
    <row r="88" spans="6:23" x14ac:dyDescent="0.15">
      <c r="F88" s="68"/>
      <c r="G88" s="69"/>
      <c r="H88" s="6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t="shared" si="18"/>
        <v/>
      </c>
      <c r="O88" s="58" t="str">
        <f t="shared" si="19"/>
        <v/>
      </c>
      <c r="P88" s="59" t="str">
        <f t="shared" si="20"/>
        <v/>
      </c>
      <c r="Q88" t="str">
        <f t="shared" si="21"/>
        <v/>
      </c>
      <c r="R88" t="str">
        <f t="shared" si="22"/>
        <v/>
      </c>
      <c r="S88" t="str">
        <f t="shared" si="23"/>
        <v/>
      </c>
      <c r="T88" t="str">
        <f t="shared" si="24"/>
        <v/>
      </c>
      <c r="U88" t="str">
        <f t="shared" si="25"/>
        <v/>
      </c>
      <c r="V88" t="str">
        <f t="shared" si="26"/>
        <v/>
      </c>
      <c r="W88" s="60" t="e">
        <f>MATCH(H88,options!$D$1:$D$20,0)</f>
        <v>#N/A</v>
      </c>
    </row>
    <row r="89" spans="6:23" x14ac:dyDescent="0.15">
      <c r="F89" s="68"/>
      <c r="G89" s="69"/>
      <c r="H89" s="6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t="shared" si="18"/>
        <v/>
      </c>
      <c r="O89" s="58" t="str">
        <f t="shared" si="19"/>
        <v/>
      </c>
      <c r="P89" s="59" t="str">
        <f t="shared" si="20"/>
        <v/>
      </c>
      <c r="Q89" t="str">
        <f t="shared" si="21"/>
        <v/>
      </c>
      <c r="R89" t="str">
        <f t="shared" si="22"/>
        <v/>
      </c>
      <c r="S89" t="str">
        <f t="shared" si="23"/>
        <v/>
      </c>
      <c r="T89" t="str">
        <f t="shared" si="24"/>
        <v/>
      </c>
      <c r="U89" t="str">
        <f t="shared" si="25"/>
        <v/>
      </c>
      <c r="V89" t="str">
        <f t="shared" si="26"/>
        <v/>
      </c>
      <c r="W89" s="60" t="e">
        <f>MATCH(H89,options!$D$1:$D$20,0)</f>
        <v>#N/A</v>
      </c>
    </row>
    <row r="90" spans="6:23" x14ac:dyDescent="0.15">
      <c r="F90" s="68"/>
      <c r="G90" s="69"/>
      <c r="H90" s="6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t="shared" si="18"/>
        <v/>
      </c>
      <c r="O90" s="58" t="str">
        <f t="shared" si="19"/>
        <v/>
      </c>
      <c r="P90" s="59" t="str">
        <f t="shared" si="20"/>
        <v/>
      </c>
      <c r="Q90" t="str">
        <f t="shared" si="21"/>
        <v/>
      </c>
      <c r="R90" t="str">
        <f t="shared" si="22"/>
        <v/>
      </c>
      <c r="S90" t="str">
        <f t="shared" si="23"/>
        <v/>
      </c>
      <c r="T90" t="str">
        <f t="shared" si="24"/>
        <v/>
      </c>
      <c r="U90" t="str">
        <f t="shared" si="25"/>
        <v/>
      </c>
      <c r="V90" t="str">
        <f t="shared" si="26"/>
        <v/>
      </c>
      <c r="W90" s="60" t="e">
        <f>MATCH(H90,options!$D$1:$D$20,0)</f>
        <v>#N/A</v>
      </c>
    </row>
    <row r="91" spans="6:23" x14ac:dyDescent="0.15">
      <c r="F91" s="68"/>
      <c r="G91" s="69"/>
      <c r="H91" s="6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t="shared" si="18"/>
        <v/>
      </c>
      <c r="O91" s="58" t="str">
        <f t="shared" si="19"/>
        <v/>
      </c>
      <c r="P91" s="59" t="str">
        <f t="shared" si="20"/>
        <v/>
      </c>
      <c r="Q91" t="str">
        <f t="shared" si="21"/>
        <v/>
      </c>
      <c r="R91" t="str">
        <f t="shared" si="22"/>
        <v/>
      </c>
      <c r="S91" t="str">
        <f t="shared" si="23"/>
        <v/>
      </c>
      <c r="T91" t="str">
        <f t="shared" si="24"/>
        <v/>
      </c>
      <c r="U91" t="str">
        <f t="shared" si="25"/>
        <v/>
      </c>
      <c r="V91" t="str">
        <f t="shared" si="26"/>
        <v/>
      </c>
      <c r="W91" s="60" t="e">
        <f>MATCH(H91,options!$D$1:$D$20,0)</f>
        <v>#N/A</v>
      </c>
    </row>
    <row r="92" spans="6:23" x14ac:dyDescent="0.15">
      <c r="F92" s="68"/>
      <c r="G92" s="69"/>
      <c r="H92" s="6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t="shared" si="18"/>
        <v/>
      </c>
      <c r="O92" s="58" t="str">
        <f t="shared" si="19"/>
        <v/>
      </c>
      <c r="P92" s="59" t="str">
        <f t="shared" si="20"/>
        <v/>
      </c>
      <c r="Q92" t="str">
        <f t="shared" si="21"/>
        <v/>
      </c>
      <c r="R92" t="str">
        <f t="shared" si="22"/>
        <v/>
      </c>
      <c r="S92" t="str">
        <f t="shared" si="23"/>
        <v/>
      </c>
      <c r="T92" t="str">
        <f t="shared" si="24"/>
        <v/>
      </c>
      <c r="U92" t="str">
        <f t="shared" si="25"/>
        <v/>
      </c>
      <c r="V92" t="str">
        <f t="shared" si="26"/>
        <v/>
      </c>
      <c r="W92" s="60" t="e">
        <f>MATCH(H92,options!$D$1:$D$20,0)</f>
        <v>#N/A</v>
      </c>
    </row>
    <row r="93" spans="6:23" x14ac:dyDescent="0.15">
      <c r="F93" s="68"/>
      <c r="G93" s="69"/>
      <c r="H93" s="6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t="shared" si="18"/>
        <v/>
      </c>
      <c r="O93" s="58" t="str">
        <f t="shared" si="19"/>
        <v/>
      </c>
      <c r="P93" s="59" t="str">
        <f t="shared" si="20"/>
        <v/>
      </c>
      <c r="Q93" t="str">
        <f t="shared" si="21"/>
        <v/>
      </c>
      <c r="R93" t="str">
        <f t="shared" si="22"/>
        <v/>
      </c>
      <c r="S93" t="str">
        <f t="shared" si="23"/>
        <v/>
      </c>
      <c r="T93" t="str">
        <f t="shared" si="24"/>
        <v/>
      </c>
      <c r="U93" t="str">
        <f t="shared" si="25"/>
        <v/>
      </c>
      <c r="V93" t="str">
        <f t="shared" si="26"/>
        <v/>
      </c>
      <c r="W93" s="60" t="e">
        <f>MATCH(H93,options!$D$1:$D$20,0)</f>
        <v>#N/A</v>
      </c>
    </row>
    <row r="94" spans="6:23" x14ac:dyDescent="0.15">
      <c r="F94" s="68"/>
      <c r="G94" s="69"/>
      <c r="H94" s="6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t="shared" si="18"/>
        <v/>
      </c>
      <c r="O94" s="58" t="str">
        <f t="shared" si="19"/>
        <v/>
      </c>
      <c r="P94" s="59" t="str">
        <f t="shared" si="20"/>
        <v/>
      </c>
      <c r="Q94" t="str">
        <f t="shared" si="21"/>
        <v/>
      </c>
      <c r="R94" t="str">
        <f t="shared" si="22"/>
        <v/>
      </c>
      <c r="S94" t="str">
        <f t="shared" si="23"/>
        <v/>
      </c>
      <c r="T94" t="str">
        <f t="shared" si="24"/>
        <v/>
      </c>
      <c r="U94" t="str">
        <f t="shared" si="25"/>
        <v/>
      </c>
      <c r="V94" t="str">
        <f t="shared" si="26"/>
        <v/>
      </c>
      <c r="W94" s="60" t="e">
        <f>MATCH(H94,options!$D$1:$D$20,0)</f>
        <v>#N/A</v>
      </c>
    </row>
    <row r="95" spans="6:23" x14ac:dyDescent="0.15">
      <c r="F95" s="68"/>
      <c r="G95" s="69"/>
      <c r="H95" s="6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t="shared" si="18"/>
        <v/>
      </c>
      <c r="O95" s="58" t="str">
        <f t="shared" si="19"/>
        <v/>
      </c>
      <c r="P95" s="59" t="str">
        <f t="shared" si="20"/>
        <v/>
      </c>
      <c r="Q95" t="str">
        <f t="shared" si="21"/>
        <v/>
      </c>
      <c r="R95" t="str">
        <f t="shared" si="22"/>
        <v/>
      </c>
      <c r="S95" t="str">
        <f t="shared" si="23"/>
        <v/>
      </c>
      <c r="T95" t="str">
        <f t="shared" si="24"/>
        <v/>
      </c>
      <c r="U95" t="str">
        <f t="shared" si="25"/>
        <v/>
      </c>
      <c r="V95" t="str">
        <f t="shared" si="26"/>
        <v/>
      </c>
      <c r="W95" s="60" t="e">
        <f>MATCH(H95,options!$D$1:$D$20,0)</f>
        <v>#N/A</v>
      </c>
    </row>
    <row r="96" spans="6:23" x14ac:dyDescent="0.15">
      <c r="F96" s="68"/>
      <c r="G96" s="69"/>
      <c r="H96" s="6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t="shared" si="18"/>
        <v/>
      </c>
      <c r="O96" s="58" t="str">
        <f t="shared" si="19"/>
        <v/>
      </c>
      <c r="P96" s="59" t="str">
        <f t="shared" si="20"/>
        <v/>
      </c>
      <c r="Q96" t="str">
        <f t="shared" si="21"/>
        <v/>
      </c>
      <c r="R96" t="str">
        <f t="shared" si="22"/>
        <v/>
      </c>
      <c r="S96" t="str">
        <f t="shared" si="23"/>
        <v/>
      </c>
      <c r="T96" t="str">
        <f t="shared" si="24"/>
        <v/>
      </c>
      <c r="U96" t="str">
        <f t="shared" si="25"/>
        <v/>
      </c>
      <c r="V96" t="str">
        <f t="shared" si="26"/>
        <v/>
      </c>
      <c r="W96" s="60" t="e">
        <f>MATCH(H96,options!$D$1:$D$20,0)</f>
        <v>#N/A</v>
      </c>
    </row>
    <row r="97" spans="6:23" x14ac:dyDescent="0.15">
      <c r="F97" s="68"/>
      <c r="G97" s="69"/>
      <c r="H97" s="6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t="shared" si="18"/>
        <v/>
      </c>
      <c r="O97" s="58" t="str">
        <f t="shared" si="19"/>
        <v/>
      </c>
      <c r="P97" s="59" t="str">
        <f t="shared" si="20"/>
        <v/>
      </c>
      <c r="Q97" t="str">
        <f t="shared" si="21"/>
        <v/>
      </c>
      <c r="R97" t="str">
        <f t="shared" si="22"/>
        <v/>
      </c>
      <c r="S97" t="str">
        <f t="shared" si="23"/>
        <v/>
      </c>
      <c r="T97" t="str">
        <f t="shared" si="24"/>
        <v/>
      </c>
      <c r="U97" t="str">
        <f t="shared" si="25"/>
        <v/>
      </c>
      <c r="V97" t="str">
        <f t="shared" si="26"/>
        <v/>
      </c>
      <c r="W97" s="60" t="e">
        <f>MATCH(H97,options!$D$1:$D$20,0)</f>
        <v>#N/A</v>
      </c>
    </row>
    <row r="98" spans="6:23" x14ac:dyDescent="0.15">
      <c r="F98" s="68"/>
      <c r="G98" s="69"/>
      <c r="H98" s="6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t="shared" si="18"/>
        <v/>
      </c>
      <c r="O98" s="58" t="str">
        <f t="shared" si="19"/>
        <v/>
      </c>
      <c r="P98" s="59" t="str">
        <f t="shared" si="20"/>
        <v/>
      </c>
      <c r="Q98" t="str">
        <f t="shared" si="21"/>
        <v/>
      </c>
      <c r="R98" t="str">
        <f t="shared" si="22"/>
        <v/>
      </c>
      <c r="S98" t="str">
        <f t="shared" si="23"/>
        <v/>
      </c>
      <c r="T98" t="str">
        <f t="shared" si="24"/>
        <v/>
      </c>
      <c r="U98" t="str">
        <f t="shared" si="25"/>
        <v/>
      </c>
      <c r="V98" t="str">
        <f t="shared" si="26"/>
        <v/>
      </c>
      <c r="W98" s="60" t="e">
        <f>MATCH(H98,options!$D$1:$D$20,0)</f>
        <v>#N/A</v>
      </c>
    </row>
    <row r="99" spans="6:23" x14ac:dyDescent="0.15">
      <c r="F99" s="68"/>
      <c r="G99" s="69"/>
      <c r="H99" s="6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t="shared" si="18"/>
        <v/>
      </c>
      <c r="O99" s="58" t="str">
        <f t="shared" si="19"/>
        <v/>
      </c>
      <c r="P99" s="59" t="str">
        <f t="shared" si="20"/>
        <v/>
      </c>
      <c r="Q99" t="str">
        <f t="shared" si="21"/>
        <v/>
      </c>
      <c r="R99" t="str">
        <f t="shared" si="22"/>
        <v/>
      </c>
      <c r="S99" t="str">
        <f t="shared" si="23"/>
        <v/>
      </c>
      <c r="T99" t="str">
        <f t="shared" si="24"/>
        <v/>
      </c>
      <c r="U99" t="str">
        <f t="shared" si="25"/>
        <v/>
      </c>
      <c r="V99" t="str">
        <f t="shared" si="26"/>
        <v/>
      </c>
      <c r="W99" s="60" t="e">
        <f>MATCH(H99,options!$D$1:$D$20,0)</f>
        <v>#N/A</v>
      </c>
    </row>
    <row r="100" spans="6:23" x14ac:dyDescent="0.15">
      <c r="F100" s="68"/>
      <c r="G100" s="69"/>
      <c r="H100" s="6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t="shared" ref="N100:N131" si="27">IF(ISBLANK(L100),"",IF(M100, "https://raw.githubusercontent.com/PatrickVibild/TellusAmazonPictures/master/pictures/"&amp;L100&amp;"/1.jpg","https://download.lenovo.com/Images/Parts/"&amp;L100&amp;"/"&amp;L100&amp;"_A.jpg"))</f>
        <v/>
      </c>
      <c r="O100" s="58" t="str">
        <f t="shared" si="19"/>
        <v/>
      </c>
      <c r="P100" s="59" t="str">
        <f t="shared" si="20"/>
        <v/>
      </c>
      <c r="Q100" t="str">
        <f t="shared" si="21"/>
        <v/>
      </c>
      <c r="R100" t="str">
        <f t="shared" si="22"/>
        <v/>
      </c>
      <c r="S100" t="str">
        <f t="shared" si="23"/>
        <v/>
      </c>
      <c r="T100" t="str">
        <f t="shared" si="24"/>
        <v/>
      </c>
      <c r="U100" t="str">
        <f t="shared" si="25"/>
        <v/>
      </c>
      <c r="V100" t="str">
        <f t="shared" si="26"/>
        <v/>
      </c>
      <c r="W100" s="60" t="e">
        <f>MATCH(H100,options!$D$1:$D$20,0)</f>
        <v>#N/A</v>
      </c>
    </row>
    <row r="101" spans="6:23" x14ac:dyDescent="0.15">
      <c r="F101" s="68"/>
      <c r="G101" s="69"/>
      <c r="H101" s="6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t="shared" si="27"/>
        <v/>
      </c>
      <c r="O101" s="58" t="str">
        <f t="shared" si="19"/>
        <v/>
      </c>
      <c r="P101" s="59" t="str">
        <f t="shared" si="20"/>
        <v/>
      </c>
      <c r="Q101" t="str">
        <f t="shared" si="21"/>
        <v/>
      </c>
      <c r="R101" t="str">
        <f t="shared" si="22"/>
        <v/>
      </c>
      <c r="S101" t="str">
        <f t="shared" si="23"/>
        <v/>
      </c>
      <c r="T101" t="str">
        <f t="shared" si="24"/>
        <v/>
      </c>
      <c r="U101" t="str">
        <f t="shared" si="25"/>
        <v/>
      </c>
      <c r="V101" t="str">
        <f t="shared" si="26"/>
        <v/>
      </c>
      <c r="W101" s="60" t="e">
        <f>MATCH(H101,options!$D$1:$D$20,0)</f>
        <v>#N/A</v>
      </c>
    </row>
    <row r="102" spans="6:23" x14ac:dyDescent="0.15">
      <c r="F102" s="68"/>
      <c r="G102" s="69"/>
      <c r="H102" s="6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t="shared" si="27"/>
        <v/>
      </c>
      <c r="O102" s="58" t="str">
        <f t="shared" si="19"/>
        <v/>
      </c>
      <c r="P102" s="59" t="str">
        <f t="shared" si="20"/>
        <v/>
      </c>
      <c r="Q102" t="str">
        <f t="shared" si="21"/>
        <v/>
      </c>
      <c r="R102" t="str">
        <f t="shared" si="22"/>
        <v/>
      </c>
      <c r="S102" t="str">
        <f t="shared" si="23"/>
        <v/>
      </c>
      <c r="T102" t="str">
        <f t="shared" si="24"/>
        <v/>
      </c>
      <c r="U102" t="str">
        <f t="shared" si="25"/>
        <v/>
      </c>
      <c r="V102" t="str">
        <f t="shared" si="26"/>
        <v/>
      </c>
      <c r="W102" s="60" t="e">
        <f>MATCH(H102,options!$D$1:$D$20,0)</f>
        <v>#N/A</v>
      </c>
    </row>
    <row r="103" spans="6:23" x14ac:dyDescent="0.15">
      <c r="F103" s="68"/>
      <c r="G103" s="69"/>
      <c r="H103" s="6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t="shared" si="27"/>
        <v/>
      </c>
      <c r="O103" s="58" t="str">
        <f t="shared" si="19"/>
        <v/>
      </c>
      <c r="P103" s="59" t="str">
        <f t="shared" si="20"/>
        <v/>
      </c>
      <c r="Q103" t="str">
        <f t="shared" si="21"/>
        <v/>
      </c>
      <c r="R103" t="str">
        <f t="shared" si="22"/>
        <v/>
      </c>
      <c r="S103" t="str">
        <f t="shared" si="23"/>
        <v/>
      </c>
      <c r="T103" t="str">
        <f t="shared" si="24"/>
        <v/>
      </c>
      <c r="U103" t="str">
        <f t="shared" si="25"/>
        <v/>
      </c>
      <c r="V103" t="str">
        <f t="shared" si="26"/>
        <v/>
      </c>
      <c r="W103" s="60" t="e">
        <f>MATCH(H103,options!$D$1:$D$20,0)</f>
        <v>#N/A</v>
      </c>
    </row>
    <row r="104" spans="6:23" x14ac:dyDescent="0.15">
      <c r="F104" s="68"/>
      <c r="G104" s="69"/>
      <c r="H104" s="6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IF(ISBLANK(L104),"","https://download.lenovo.com/Images/Parts/"&amp;L104&amp;"/"&amp;L104&amp;"_A.jpg")</f>
        <v/>
      </c>
      <c r="O104" s="58" t="str">
        <f>IF(ISBLANK(L104),"","https://download.lenovo.com/Images/Parts/"&amp;L104&amp;"/"&amp;L104&amp;"_B.jpg")</f>
        <v/>
      </c>
      <c r="P104" s="59" t="str">
        <f>IF(ISBLANK(L104),"","https://download.lenovo.com/Images/Parts/"&amp;L104&amp;"/"&amp;L104&amp;"_details.jpg")</f>
        <v/>
      </c>
      <c r="W104" s="60"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466</v>
      </c>
      <c r="B1" s="53" t="b">
        <f>TRUE()</f>
        <v>1</v>
      </c>
      <c r="C1" t="s">
        <v>467</v>
      </c>
      <c r="D1" s="54" t="s">
        <v>373</v>
      </c>
      <c r="E1" t="s">
        <v>468</v>
      </c>
      <c r="F1" t="s">
        <v>451</v>
      </c>
      <c r="G1" t="s">
        <v>455</v>
      </c>
    </row>
    <row r="2" spans="1:7" x14ac:dyDescent="0.15">
      <c r="A2" t="s">
        <v>424</v>
      </c>
      <c r="B2" s="53" t="b">
        <f>FALSE()</f>
        <v>0</v>
      </c>
      <c r="C2" t="s">
        <v>380</v>
      </c>
      <c r="D2" s="54" t="s">
        <v>377</v>
      </c>
      <c r="E2" t="s">
        <v>469</v>
      </c>
      <c r="F2" t="s">
        <v>377</v>
      </c>
      <c r="G2" t="s">
        <v>410</v>
      </c>
    </row>
    <row r="3" spans="1:7" x14ac:dyDescent="0.15">
      <c r="A3" t="s">
        <v>470</v>
      </c>
      <c r="D3" s="54" t="s">
        <v>382</v>
      </c>
      <c r="E3" t="s">
        <v>471</v>
      </c>
      <c r="F3" t="s">
        <v>373</v>
      </c>
    </row>
    <row r="4" spans="1:7" x14ac:dyDescent="0.15">
      <c r="D4" s="54" t="s">
        <v>386</v>
      </c>
      <c r="E4" t="s">
        <v>472</v>
      </c>
      <c r="F4" t="s">
        <v>382</v>
      </c>
    </row>
    <row r="5" spans="1:7" x14ac:dyDescent="0.15">
      <c r="D5" s="54" t="s">
        <v>390</v>
      </c>
      <c r="E5" t="s">
        <v>473</v>
      </c>
      <c r="F5" t="s">
        <v>386</v>
      </c>
    </row>
    <row r="6" spans="1:7" x14ac:dyDescent="0.15">
      <c r="D6" s="54" t="s">
        <v>394</v>
      </c>
      <c r="E6" t="s">
        <v>474</v>
      </c>
      <c r="F6" t="s">
        <v>448</v>
      </c>
    </row>
    <row r="7" spans="1:7" x14ac:dyDescent="0.15">
      <c r="D7" s="54" t="s">
        <v>398</v>
      </c>
      <c r="E7" t="s">
        <v>475</v>
      </c>
    </row>
    <row r="8" spans="1:7" x14ac:dyDescent="0.15">
      <c r="D8" s="54" t="s">
        <v>439</v>
      </c>
      <c r="E8" t="s">
        <v>476</v>
      </c>
    </row>
    <row r="9" spans="1:7" x14ac:dyDescent="0.15">
      <c r="D9" s="54" t="s">
        <v>444</v>
      </c>
      <c r="E9" t="s">
        <v>477</v>
      </c>
    </row>
    <row r="10" spans="1:7" x14ac:dyDescent="0.15">
      <c r="D10" s="54" t="s">
        <v>448</v>
      </c>
      <c r="E10" t="s">
        <v>478</v>
      </c>
    </row>
    <row r="11" spans="1:7" x14ac:dyDescent="0.15">
      <c r="D11" s="54" t="s">
        <v>452</v>
      </c>
      <c r="E11" t="s">
        <v>479</v>
      </c>
    </row>
    <row r="12" spans="1:7" x14ac:dyDescent="0.15">
      <c r="D12" s="54" t="s">
        <v>456</v>
      </c>
      <c r="E12" t="s">
        <v>480</v>
      </c>
    </row>
    <row r="13" spans="1:7" x14ac:dyDescent="0.15">
      <c r="D13" s="54" t="s">
        <v>457</v>
      </c>
      <c r="E13" t="s">
        <v>481</v>
      </c>
    </row>
    <row r="14" spans="1:7" x14ac:dyDescent="0.15">
      <c r="D14" s="54" t="s">
        <v>459</v>
      </c>
      <c r="E14" t="s">
        <v>482</v>
      </c>
    </row>
    <row r="15" spans="1:7" x14ac:dyDescent="0.15">
      <c r="D15" s="54" t="s">
        <v>402</v>
      </c>
      <c r="E15" t="s">
        <v>483</v>
      </c>
    </row>
    <row r="16" spans="1:7" x14ac:dyDescent="0.15">
      <c r="D16" s="54" t="s">
        <v>405</v>
      </c>
      <c r="E16" s="71" t="s">
        <v>484</v>
      </c>
    </row>
    <row r="17" spans="4:5" x14ac:dyDescent="0.15">
      <c r="D17" s="54" t="s">
        <v>463</v>
      </c>
      <c r="E17" t="s">
        <v>485</v>
      </c>
    </row>
    <row r="18" spans="4:5" x14ac:dyDescent="0.15">
      <c r="D18" s="54" t="s">
        <v>410</v>
      </c>
      <c r="E18" t="s">
        <v>486</v>
      </c>
    </row>
    <row r="19" spans="4:5" x14ac:dyDescent="0.15">
      <c r="D19" s="54" t="s">
        <v>446</v>
      </c>
      <c r="E19" t="s">
        <v>487</v>
      </c>
    </row>
    <row r="20" spans="4:5" x14ac:dyDescent="0.15">
      <c r="D20" s="54" t="s">
        <v>441</v>
      </c>
      <c r="E20" t="s">
        <v>488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451</v>
      </c>
    </row>
    <row r="3" spans="1:2" x14ac:dyDescent="0.15">
      <c r="B3" s="73" t="s">
        <v>489</v>
      </c>
    </row>
    <row r="4" spans="1:2" x14ac:dyDescent="0.15">
      <c r="B4" s="73" t="s">
        <v>490</v>
      </c>
    </row>
    <row r="5" spans="1:2" x14ac:dyDescent="0.15">
      <c r="B5" s="73" t="s">
        <v>491</v>
      </c>
    </row>
    <row r="6" spans="1:2" x14ac:dyDescent="0.15">
      <c r="A6" t="s">
        <v>492</v>
      </c>
      <c r="B6" s="73" t="s">
        <v>493</v>
      </c>
    </row>
    <row r="7" spans="1:2" x14ac:dyDescent="0.15">
      <c r="B7" s="73" t="s">
        <v>494</v>
      </c>
    </row>
    <row r="8" spans="1:2" x14ac:dyDescent="0.15">
      <c r="A8" t="s">
        <v>40</v>
      </c>
      <c r="B8" s="73" t="s">
        <v>495</v>
      </c>
    </row>
    <row r="9" spans="1:2" x14ac:dyDescent="0.15">
      <c r="A9" t="s">
        <v>496</v>
      </c>
      <c r="B9" s="73" t="s">
        <v>497</v>
      </c>
    </row>
    <row r="10" spans="1:2" x14ac:dyDescent="0.15">
      <c r="B10" t="s">
        <v>498</v>
      </c>
    </row>
    <row r="11" spans="1:2" x14ac:dyDescent="0.15">
      <c r="B11" t="s">
        <v>499</v>
      </c>
    </row>
    <row r="14" spans="1:2" x14ac:dyDescent="0.15">
      <c r="B14" s="73" t="s">
        <v>500</v>
      </c>
    </row>
    <row r="20" spans="2:2" x14ac:dyDescent="0.15">
      <c r="B20" s="54" t="s">
        <v>373</v>
      </c>
    </row>
    <row r="21" spans="2:2" x14ac:dyDescent="0.15">
      <c r="B21" s="54" t="s">
        <v>377</v>
      </c>
    </row>
    <row r="22" spans="2:2" x14ac:dyDescent="0.15">
      <c r="B22" s="54" t="s">
        <v>382</v>
      </c>
    </row>
    <row r="23" spans="2:2" x14ac:dyDescent="0.15">
      <c r="B23" s="54" t="s">
        <v>386</v>
      </c>
    </row>
    <row r="24" spans="2:2" x14ac:dyDescent="0.15">
      <c r="B24" s="54" t="s">
        <v>390</v>
      </c>
    </row>
    <row r="25" spans="2:2" x14ac:dyDescent="0.15">
      <c r="B25" s="54" t="s">
        <v>394</v>
      </c>
    </row>
    <row r="26" spans="2:2" x14ac:dyDescent="0.15">
      <c r="B26" s="54" t="s">
        <v>398</v>
      </c>
    </row>
    <row r="27" spans="2:2" x14ac:dyDescent="0.15">
      <c r="B27" s="54" t="s">
        <v>439</v>
      </c>
    </row>
    <row r="28" spans="2:2" x14ac:dyDescent="0.15">
      <c r="B28" s="54" t="s">
        <v>444</v>
      </c>
    </row>
    <row r="29" spans="2:2" x14ac:dyDescent="0.15">
      <c r="B29" s="54" t="s">
        <v>448</v>
      </c>
    </row>
    <row r="30" spans="2:2" x14ac:dyDescent="0.15">
      <c r="B30" s="54" t="s">
        <v>452</v>
      </c>
    </row>
    <row r="31" spans="2:2" x14ac:dyDescent="0.15">
      <c r="B31" s="54" t="s">
        <v>456</v>
      </c>
    </row>
    <row r="32" spans="2:2" x14ac:dyDescent="0.15">
      <c r="B32" s="54" t="s">
        <v>457</v>
      </c>
    </row>
    <row r="33" spans="2:4" x14ac:dyDescent="0.15">
      <c r="B33" s="54" t="s">
        <v>459</v>
      </c>
    </row>
    <row r="34" spans="2:4" x14ac:dyDescent="0.15">
      <c r="B34" s="54" t="s">
        <v>402</v>
      </c>
      <c r="D34" s="73"/>
    </row>
    <row r="35" spans="2:4" x14ac:dyDescent="0.15">
      <c r="B35" s="54" t="s">
        <v>405</v>
      </c>
      <c r="D35" s="73"/>
    </row>
    <row r="36" spans="2:4" x14ac:dyDescent="0.15">
      <c r="B36" s="54" t="s">
        <v>463</v>
      </c>
      <c r="D36" s="73"/>
    </row>
    <row r="37" spans="2:4" x14ac:dyDescent="0.15">
      <c r="B37" s="54" t="s">
        <v>410</v>
      </c>
      <c r="D37" s="73"/>
    </row>
    <row r="38" spans="2:4" x14ac:dyDescent="0.15">
      <c r="B38" s="54" t="s">
        <v>446</v>
      </c>
      <c r="D38" s="73"/>
    </row>
    <row r="39" spans="2:4" x14ac:dyDescent="0.15">
      <c r="B39" s="54" t="s">
        <v>441</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501</v>
      </c>
    </row>
    <row r="4" spans="1:2" ht="16" x14ac:dyDescent="0.2">
      <c r="B4" s="72" t="s">
        <v>502</v>
      </c>
    </row>
    <row r="5" spans="1:2" ht="16" x14ac:dyDescent="0.2">
      <c r="B5" s="72" t="s">
        <v>503</v>
      </c>
    </row>
    <row r="6" spans="1:2" ht="16" x14ac:dyDescent="0.2">
      <c r="B6" s="72" t="s">
        <v>504</v>
      </c>
    </row>
    <row r="7" spans="1:2" ht="16" x14ac:dyDescent="0.2">
      <c r="B7" s="72" t="s">
        <v>505</v>
      </c>
    </row>
    <row r="8" spans="1:2" x14ac:dyDescent="0.15">
      <c r="A8" t="s">
        <v>506</v>
      </c>
      <c r="B8" t="s">
        <v>507</v>
      </c>
    </row>
    <row r="9" spans="1:2" x14ac:dyDescent="0.15">
      <c r="A9" t="s">
        <v>508</v>
      </c>
      <c r="B9" t="s">
        <v>509</v>
      </c>
    </row>
    <row r="10" spans="1:2" x14ac:dyDescent="0.15">
      <c r="B10" t="s">
        <v>510</v>
      </c>
    </row>
    <row r="11" spans="1:2" x14ac:dyDescent="0.15">
      <c r="B11" t="s">
        <v>511</v>
      </c>
    </row>
    <row r="14" spans="1: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390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405</v>
      </c>
    </row>
    <row r="36" spans="2:2" x14ac:dyDescent="0.15">
      <c r="B36" t="s">
        <v>527</v>
      </c>
    </row>
    <row r="37" spans="2:2" x14ac:dyDescent="0.15">
      <c r="B37" t="s">
        <v>528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3"/>
    </row>
    <row r="2" spans="1:2" x14ac:dyDescent="0.15">
      <c r="B2" s="73" t="s">
        <v>386</v>
      </c>
    </row>
    <row r="3" spans="1:2" x14ac:dyDescent="0.15">
      <c r="B3" s="73" t="s">
        <v>531</v>
      </c>
    </row>
    <row r="4" spans="1:2" x14ac:dyDescent="0.15">
      <c r="B4" s="73" t="s">
        <v>532</v>
      </c>
    </row>
    <row r="5" spans="1:2" x14ac:dyDescent="0.15">
      <c r="B5" s="73" t="s">
        <v>533</v>
      </c>
    </row>
    <row r="6" spans="1:2" x14ac:dyDescent="0.15">
      <c r="B6" s="73" t="s">
        <v>534</v>
      </c>
    </row>
    <row r="7" spans="1:2" x14ac:dyDescent="0.15">
      <c r="B7" s="73" t="s">
        <v>535</v>
      </c>
    </row>
    <row r="8" spans="1:2" x14ac:dyDescent="0.15">
      <c r="A8" t="s">
        <v>506</v>
      </c>
      <c r="B8" s="73" t="s">
        <v>536</v>
      </c>
    </row>
    <row r="9" spans="1:2" x14ac:dyDescent="0.15">
      <c r="A9" t="s">
        <v>508</v>
      </c>
      <c r="B9" s="73" t="s">
        <v>537</v>
      </c>
    </row>
    <row r="10" spans="1:2" x14ac:dyDescent="0.15">
      <c r="B10" s="73" t="s">
        <v>538</v>
      </c>
    </row>
    <row r="11" spans="1:2" x14ac:dyDescent="0.15">
      <c r="B11" s="73" t="s">
        <v>539</v>
      </c>
    </row>
    <row r="12" spans="1:2" x14ac:dyDescent="0.15">
      <c r="B12" s="73"/>
    </row>
    <row r="13" spans="1:2" x14ac:dyDescent="0.15">
      <c r="B13" s="73"/>
    </row>
    <row r="14" spans="1:2" x14ac:dyDescent="0.15">
      <c r="B14" s="73" t="s">
        <v>540</v>
      </c>
    </row>
    <row r="15" spans="1:2" x14ac:dyDescent="0.15">
      <c r="B15" s="73"/>
    </row>
    <row r="20" spans="2:2" x14ac:dyDescent="0.15">
      <c r="B20" t="s">
        <v>541</v>
      </c>
    </row>
    <row r="21" spans="2:2" x14ac:dyDescent="0.15">
      <c r="B21" t="s">
        <v>542</v>
      </c>
    </row>
    <row r="22" spans="2:2" x14ac:dyDescent="0.15">
      <c r="B22" t="s">
        <v>543</v>
      </c>
    </row>
    <row r="23" spans="2:2" x14ac:dyDescent="0.15">
      <c r="B23" t="s">
        <v>544</v>
      </c>
    </row>
    <row r="24" spans="2:2" x14ac:dyDescent="0.15">
      <c r="B24" t="s">
        <v>545</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ht="16" x14ac:dyDescent="0.2">
      <c r="B8" s="72" t="s">
        <v>565</v>
      </c>
    </row>
    <row r="9" spans="2:2" x14ac:dyDescent="0.15">
      <c r="B9" t="s">
        <v>566</v>
      </c>
    </row>
    <row r="10" spans="2:2" x14ac:dyDescent="0.15">
      <c r="B10" s="73" t="s">
        <v>567</v>
      </c>
    </row>
    <row r="11" spans="2:2" x14ac:dyDescent="0.15">
      <c r="B11" s="73"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390</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585</v>
      </c>
    </row>
    <row r="37" spans="2:2" x14ac:dyDescent="0.15">
      <c r="B37" t="s">
        <v>410</v>
      </c>
    </row>
    <row r="38" spans="2:2" x14ac:dyDescent="0.15">
      <c r="B38" t="s">
        <v>586</v>
      </c>
    </row>
    <row r="39" spans="2:2" x14ac:dyDescent="0.15">
      <c r="B39" t="s">
        <v>587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2" t="s">
        <v>588</v>
      </c>
    </row>
    <row r="4" spans="2:2" ht="16" x14ac:dyDescent="0.2">
      <c r="B4" s="72" t="s">
        <v>589</v>
      </c>
    </row>
    <row r="5" spans="2:2" x14ac:dyDescent="0.15">
      <c r="B5" t="s">
        <v>590</v>
      </c>
    </row>
    <row r="6" spans="2:2" ht="16" x14ac:dyDescent="0.2">
      <c r="B6" s="72" t="s">
        <v>591</v>
      </c>
    </row>
    <row r="7" spans="2:2" ht="16" x14ac:dyDescent="0.2">
      <c r="B7" s="72" t="s">
        <v>592</v>
      </c>
    </row>
    <row r="8" spans="2:2" x14ac:dyDescent="0.15">
      <c r="B8" t="s">
        <v>593</v>
      </c>
    </row>
    <row r="9" spans="2:2" x14ac:dyDescent="0.15">
      <c r="B9" s="74" t="s">
        <v>594</v>
      </c>
    </row>
    <row r="10" spans="2:2" x14ac:dyDescent="0.15">
      <c r="B10" t="s">
        <v>595</v>
      </c>
    </row>
    <row r="11" spans="2:2" x14ac:dyDescent="0.15">
      <c r="B11" t="s">
        <v>596</v>
      </c>
    </row>
    <row r="14" spans="2:2" ht="16" x14ac:dyDescent="0.2">
      <c r="B14" s="72" t="s">
        <v>597</v>
      </c>
    </row>
    <row r="20" spans="2:2" x14ac:dyDescent="0.15">
      <c r="B20" t="s">
        <v>598</v>
      </c>
    </row>
    <row r="21" spans="2:2" x14ac:dyDescent="0.15">
      <c r="B21" t="s">
        <v>599</v>
      </c>
    </row>
    <row r="22" spans="2:2" x14ac:dyDescent="0.15">
      <c r="B22" t="s">
        <v>543</v>
      </c>
    </row>
    <row r="23" spans="2:2" x14ac:dyDescent="0.15">
      <c r="B23" t="s">
        <v>600</v>
      </c>
    </row>
    <row r="24" spans="2:2" x14ac:dyDescent="0.15">
      <c r="B24" t="s">
        <v>390</v>
      </c>
    </row>
    <row r="25" spans="2:2" x14ac:dyDescent="0.15">
      <c r="B25" t="s">
        <v>601</v>
      </c>
    </row>
    <row r="26" spans="2:2" x14ac:dyDescent="0.15">
      <c r="B26" t="s">
        <v>547</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584</v>
      </c>
    </row>
    <row r="36" spans="2:2" x14ac:dyDescent="0.15">
      <c r="B36" t="s">
        <v>610</v>
      </c>
    </row>
    <row r="37" spans="2:2" x14ac:dyDescent="0.15">
      <c r="B37" t="s">
        <v>528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448</v>
      </c>
    </row>
    <row r="3" spans="2:2" x14ac:dyDescent="0.15">
      <c r="B3" t="s">
        <v>613</v>
      </c>
    </row>
    <row r="4" spans="2:2" x14ac:dyDescent="0.15">
      <c r="B4" t="s">
        <v>614</v>
      </c>
    </row>
    <row r="5" spans="2:2" x14ac:dyDescent="0.15">
      <c r="B5" t="s">
        <v>615</v>
      </c>
    </row>
    <row r="6" spans="2:2" x14ac:dyDescent="0.15">
      <c r="B6" t="s">
        <v>616</v>
      </c>
    </row>
    <row r="7" spans="2:2" x14ac:dyDescent="0.15">
      <c r="B7" t="s">
        <v>617</v>
      </c>
    </row>
    <row r="8" spans="2:2" x14ac:dyDescent="0.15">
      <c r="B8" t="s">
        <v>618</v>
      </c>
    </row>
    <row r="9" spans="2:2" x14ac:dyDescent="0.15">
      <c r="B9" t="s">
        <v>619</v>
      </c>
    </row>
    <row r="10" spans="2:2" x14ac:dyDescent="0.15">
      <c r="B10" t="s">
        <v>620</v>
      </c>
    </row>
    <row r="11" spans="2:2" x14ac:dyDescent="0.15">
      <c r="B11" t="s">
        <v>621</v>
      </c>
    </row>
    <row r="14" spans="2:2" x14ac:dyDescent="0.15">
      <c r="B14" t="s">
        <v>622</v>
      </c>
    </row>
    <row r="20" spans="2:2" x14ac:dyDescent="0.15">
      <c r="B20" t="s">
        <v>623</v>
      </c>
    </row>
    <row r="21" spans="2:2" x14ac:dyDescent="0.15">
      <c r="B21" t="s">
        <v>624</v>
      </c>
    </row>
    <row r="22" spans="2:2" x14ac:dyDescent="0.15">
      <c r="B22" t="s">
        <v>625</v>
      </c>
    </row>
    <row r="23" spans="2:2" x14ac:dyDescent="0.15">
      <c r="B23" t="s">
        <v>626</v>
      </c>
    </row>
    <row r="24" spans="2:2" x14ac:dyDescent="0.15">
      <c r="B24" t="s">
        <v>390</v>
      </c>
    </row>
    <row r="25" spans="2:2" x14ac:dyDescent="0.15">
      <c r="B25" t="s">
        <v>627</v>
      </c>
    </row>
    <row r="26" spans="2:2" x14ac:dyDescent="0.15">
      <c r="B26" t="s">
        <v>628</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637</v>
      </c>
    </row>
    <row r="36" spans="2:2" x14ac:dyDescent="0.15">
      <c r="B36" t="s">
        <v>527</v>
      </c>
    </row>
    <row r="37" spans="2:2" x14ac:dyDescent="0.15">
      <c r="B37" t="s">
        <v>410</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2022-09-28T00:36:58Z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