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1"/>
  <workbookPr defaultThemeVersion="166925"/>
  <mc:AlternateContent xmlns:mc="http://schemas.openxmlformats.org/markup-compatibility/2006">
    <mc:Choice Requires="x15">
      <x15ac:absPath xmlns:x15ac="http://schemas.microsoft.com/office/spreadsheetml/2010/11/ac" url="/Users/patrickvibild/repo/TellusAmazonPictures/after-big-bang-files/Dell/E5550/"/>
    </mc:Choice>
  </mc:AlternateContent>
  <xr:revisionPtr revIDLastSave="0" documentId="8_{202C26B0-0A62-C643-AC45-A322A3F8A456}"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s>
  <externalReferences>
    <externalReference r:id="rId10"/>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B2" i="3" l="1"/>
  <c r="B1" i="3"/>
  <c r="W104" i="2"/>
  <c r="P104" i="2"/>
  <c r="O104" i="2"/>
  <c r="N104" i="2"/>
  <c r="I104" i="2"/>
  <c r="W103" i="2"/>
  <c r="V103" i="2"/>
  <c r="U103" i="2"/>
  <c r="T103" i="2"/>
  <c r="S103" i="2"/>
  <c r="R103" i="2"/>
  <c r="Q103" i="2"/>
  <c r="P103" i="2"/>
  <c r="O103" i="2"/>
  <c r="N103" i="2"/>
  <c r="I103" i="2"/>
  <c r="W102" i="2"/>
  <c r="V102" i="2"/>
  <c r="U102" i="2"/>
  <c r="T102" i="2"/>
  <c r="S102" i="2"/>
  <c r="R102" i="2"/>
  <c r="Q102" i="2"/>
  <c r="P102" i="2"/>
  <c r="O102" i="2"/>
  <c r="N102" i="2"/>
  <c r="I102" i="2"/>
  <c r="W101" i="2"/>
  <c r="V101" i="2"/>
  <c r="U101" i="2"/>
  <c r="T101" i="2"/>
  <c r="S101" i="2"/>
  <c r="R101" i="2"/>
  <c r="Q101" i="2"/>
  <c r="P101" i="2"/>
  <c r="O101" i="2"/>
  <c r="N101" i="2"/>
  <c r="I101" i="2"/>
  <c r="W100" i="2"/>
  <c r="V100" i="2"/>
  <c r="U100" i="2"/>
  <c r="T100" i="2"/>
  <c r="S100" i="2"/>
  <c r="R100" i="2"/>
  <c r="Q100" i="2"/>
  <c r="P100" i="2"/>
  <c r="O100" i="2"/>
  <c r="N100" i="2"/>
  <c r="I100" i="2"/>
  <c r="W99" i="2"/>
  <c r="V99" i="2"/>
  <c r="U99" i="2"/>
  <c r="T99" i="2"/>
  <c r="S99" i="2"/>
  <c r="R99" i="2"/>
  <c r="Q99" i="2"/>
  <c r="P99" i="2"/>
  <c r="O99" i="2"/>
  <c r="N99" i="2"/>
  <c r="I99" i="2"/>
  <c r="W98" i="2"/>
  <c r="V98" i="2"/>
  <c r="U98" i="2"/>
  <c r="T98" i="2"/>
  <c r="S98" i="2"/>
  <c r="R98" i="2"/>
  <c r="Q98" i="2"/>
  <c r="P98" i="2"/>
  <c r="O98" i="2"/>
  <c r="N98" i="2"/>
  <c r="I98" i="2"/>
  <c r="W97" i="2"/>
  <c r="V97" i="2"/>
  <c r="U97" i="2"/>
  <c r="T97" i="2"/>
  <c r="S97" i="2"/>
  <c r="R97" i="2"/>
  <c r="Q97" i="2"/>
  <c r="P97" i="2"/>
  <c r="O97" i="2"/>
  <c r="N97" i="2"/>
  <c r="I97" i="2"/>
  <c r="W96" i="2"/>
  <c r="V96" i="2"/>
  <c r="U96" i="2"/>
  <c r="T96" i="2"/>
  <c r="S96" i="2"/>
  <c r="R96" i="2"/>
  <c r="Q96" i="2"/>
  <c r="P96" i="2"/>
  <c r="O96" i="2"/>
  <c r="N96" i="2"/>
  <c r="I96" i="2"/>
  <c r="W95" i="2"/>
  <c r="V95" i="2"/>
  <c r="U95" i="2"/>
  <c r="T95" i="2"/>
  <c r="S95" i="2"/>
  <c r="R95" i="2"/>
  <c r="Q95" i="2"/>
  <c r="P95" i="2"/>
  <c r="O95" i="2"/>
  <c r="N95" i="2"/>
  <c r="I95" i="2"/>
  <c r="W94" i="2"/>
  <c r="V94" i="2"/>
  <c r="U94" i="2"/>
  <c r="T94" i="2"/>
  <c r="S94" i="2"/>
  <c r="R94" i="2"/>
  <c r="Q94" i="2"/>
  <c r="P94" i="2"/>
  <c r="O94" i="2"/>
  <c r="N94" i="2"/>
  <c r="I94" i="2"/>
  <c r="W93" i="2"/>
  <c r="V93" i="2"/>
  <c r="U93" i="2"/>
  <c r="T93" i="2"/>
  <c r="S93" i="2"/>
  <c r="R93" i="2"/>
  <c r="Q93" i="2"/>
  <c r="P93" i="2"/>
  <c r="O93" i="2"/>
  <c r="N93" i="2"/>
  <c r="I93" i="2"/>
  <c r="W92" i="2"/>
  <c r="V92" i="2"/>
  <c r="U92" i="2"/>
  <c r="T92" i="2"/>
  <c r="S92" i="2"/>
  <c r="R92" i="2"/>
  <c r="Q92" i="2"/>
  <c r="P92" i="2"/>
  <c r="O92" i="2"/>
  <c r="N92" i="2"/>
  <c r="I92" i="2"/>
  <c r="W91" i="2"/>
  <c r="V91" i="2"/>
  <c r="U91" i="2"/>
  <c r="T91" i="2"/>
  <c r="S91" i="2"/>
  <c r="R91" i="2"/>
  <c r="Q91" i="2"/>
  <c r="P91" i="2"/>
  <c r="O91" i="2"/>
  <c r="N91" i="2"/>
  <c r="I91" i="2"/>
  <c r="W90" i="2"/>
  <c r="V90" i="2"/>
  <c r="U90" i="2"/>
  <c r="T90" i="2"/>
  <c r="S90" i="2"/>
  <c r="R90" i="2"/>
  <c r="Q90" i="2"/>
  <c r="P90" i="2"/>
  <c r="O90" i="2"/>
  <c r="N90" i="2"/>
  <c r="I90" i="2"/>
  <c r="W89" i="2"/>
  <c r="V89" i="2"/>
  <c r="U89" i="2"/>
  <c r="T89" i="2"/>
  <c r="S89" i="2"/>
  <c r="R89" i="2"/>
  <c r="Q89" i="2"/>
  <c r="P89" i="2"/>
  <c r="O89" i="2"/>
  <c r="N89" i="2"/>
  <c r="I89" i="2"/>
  <c r="W88" i="2"/>
  <c r="V88" i="2"/>
  <c r="U88" i="2"/>
  <c r="T88" i="2"/>
  <c r="S88" i="2"/>
  <c r="R88" i="2"/>
  <c r="Q88" i="2"/>
  <c r="P88" i="2"/>
  <c r="O88" i="2"/>
  <c r="N88" i="2"/>
  <c r="I88" i="2"/>
  <c r="W87" i="2"/>
  <c r="V87" i="2"/>
  <c r="U87" i="2"/>
  <c r="T87" i="2"/>
  <c r="S87" i="2"/>
  <c r="R87" i="2"/>
  <c r="Q87" i="2"/>
  <c r="P87" i="2"/>
  <c r="O87" i="2"/>
  <c r="N87" i="2"/>
  <c r="I87" i="2"/>
  <c r="W86" i="2"/>
  <c r="V86" i="2"/>
  <c r="U86" i="2"/>
  <c r="T86" i="2"/>
  <c r="S86" i="2"/>
  <c r="R86" i="2"/>
  <c r="Q86" i="2"/>
  <c r="P86" i="2"/>
  <c r="O86" i="2"/>
  <c r="N86" i="2"/>
  <c r="I86" i="2"/>
  <c r="W85" i="2"/>
  <c r="V85" i="2"/>
  <c r="U85" i="2"/>
  <c r="T85" i="2"/>
  <c r="S85" i="2"/>
  <c r="R85" i="2"/>
  <c r="Q85" i="2"/>
  <c r="P85" i="2"/>
  <c r="O85" i="2"/>
  <c r="N85" i="2"/>
  <c r="I85" i="2"/>
  <c r="W84" i="2"/>
  <c r="V84" i="2"/>
  <c r="U84" i="2"/>
  <c r="T84" i="2"/>
  <c r="S84" i="2"/>
  <c r="R84" i="2"/>
  <c r="Q84" i="2"/>
  <c r="P84" i="2"/>
  <c r="O84" i="2"/>
  <c r="N84" i="2"/>
  <c r="I84" i="2"/>
  <c r="W83" i="2"/>
  <c r="V83" i="2"/>
  <c r="U83" i="2"/>
  <c r="T83" i="2"/>
  <c r="S83" i="2"/>
  <c r="R83" i="2"/>
  <c r="Q83" i="2"/>
  <c r="P83" i="2"/>
  <c r="O83" i="2"/>
  <c r="N83" i="2"/>
  <c r="I83" i="2"/>
  <c r="W82" i="2"/>
  <c r="V82" i="2"/>
  <c r="U82" i="2"/>
  <c r="T82" i="2"/>
  <c r="S82" i="2"/>
  <c r="R82" i="2"/>
  <c r="Q82" i="2"/>
  <c r="P82" i="2"/>
  <c r="O82" i="2"/>
  <c r="N82" i="2"/>
  <c r="I82" i="2"/>
  <c r="W81" i="2"/>
  <c r="V81" i="2"/>
  <c r="U81" i="2"/>
  <c r="T81" i="2"/>
  <c r="S81" i="2"/>
  <c r="R81" i="2"/>
  <c r="Q81" i="2"/>
  <c r="P81" i="2"/>
  <c r="O81" i="2"/>
  <c r="N81" i="2"/>
  <c r="I81" i="2"/>
  <c r="W80" i="2"/>
  <c r="V80" i="2"/>
  <c r="U80" i="2"/>
  <c r="T80" i="2"/>
  <c r="S80" i="2"/>
  <c r="R80" i="2"/>
  <c r="Q80" i="2"/>
  <c r="P80" i="2"/>
  <c r="O80" i="2"/>
  <c r="N80" i="2"/>
  <c r="I80" i="2"/>
  <c r="W79" i="2"/>
  <c r="V79" i="2"/>
  <c r="U79" i="2"/>
  <c r="T79" i="2"/>
  <c r="S79" i="2"/>
  <c r="R79" i="2"/>
  <c r="Q79" i="2"/>
  <c r="P79" i="2"/>
  <c r="O79" i="2"/>
  <c r="N79" i="2"/>
  <c r="I79" i="2"/>
  <c r="W78" i="2"/>
  <c r="V78" i="2"/>
  <c r="U78" i="2"/>
  <c r="T78" i="2"/>
  <c r="S78" i="2"/>
  <c r="R78" i="2"/>
  <c r="Q78" i="2"/>
  <c r="P78" i="2"/>
  <c r="O78" i="2"/>
  <c r="N78" i="2"/>
  <c r="I78" i="2"/>
  <c r="W77" i="2"/>
  <c r="V77" i="2"/>
  <c r="U77" i="2"/>
  <c r="T77" i="2"/>
  <c r="S77" i="2"/>
  <c r="R77" i="2"/>
  <c r="Q77" i="2"/>
  <c r="P77" i="2"/>
  <c r="O77" i="2"/>
  <c r="N77" i="2"/>
  <c r="I77" i="2"/>
  <c r="W76" i="2"/>
  <c r="V76" i="2"/>
  <c r="U76" i="2"/>
  <c r="T76" i="2"/>
  <c r="S76" i="2"/>
  <c r="R76" i="2"/>
  <c r="Q76" i="2"/>
  <c r="P76" i="2"/>
  <c r="O76" i="2"/>
  <c r="N76" i="2"/>
  <c r="I76" i="2"/>
  <c r="W75" i="2"/>
  <c r="V75" i="2"/>
  <c r="U75" i="2"/>
  <c r="T75" i="2"/>
  <c r="S75" i="2"/>
  <c r="R75" i="2"/>
  <c r="Q75" i="2"/>
  <c r="P75" i="2"/>
  <c r="O75" i="2"/>
  <c r="N75" i="2"/>
  <c r="I75" i="2"/>
  <c r="W74" i="2"/>
  <c r="V74" i="2"/>
  <c r="U74" i="2"/>
  <c r="T74" i="2"/>
  <c r="S74" i="2"/>
  <c r="R74" i="2"/>
  <c r="Q74" i="2"/>
  <c r="P74" i="2"/>
  <c r="O74" i="2"/>
  <c r="N74" i="2"/>
  <c r="I74" i="2"/>
  <c r="W73" i="2"/>
  <c r="V73" i="2"/>
  <c r="U73" i="2"/>
  <c r="T73" i="2"/>
  <c r="S73" i="2"/>
  <c r="R73" i="2"/>
  <c r="Q73" i="2"/>
  <c r="P73" i="2"/>
  <c r="O73" i="2"/>
  <c r="N73" i="2"/>
  <c r="I73" i="2"/>
  <c r="W72" i="2"/>
  <c r="V72" i="2"/>
  <c r="U72" i="2"/>
  <c r="T72" i="2"/>
  <c r="S72" i="2"/>
  <c r="R72" i="2"/>
  <c r="Q72" i="2"/>
  <c r="P72" i="2"/>
  <c r="O72" i="2"/>
  <c r="N72" i="2"/>
  <c r="I72" i="2"/>
  <c r="W71" i="2"/>
  <c r="V71" i="2"/>
  <c r="U71" i="2"/>
  <c r="T71" i="2"/>
  <c r="S71" i="2"/>
  <c r="R71" i="2"/>
  <c r="Q71" i="2"/>
  <c r="P71" i="2"/>
  <c r="O71" i="2"/>
  <c r="N71" i="2"/>
  <c r="I71" i="2"/>
  <c r="W70" i="2"/>
  <c r="V70" i="2"/>
  <c r="U70" i="2"/>
  <c r="T70" i="2"/>
  <c r="S70" i="2"/>
  <c r="R70" i="2"/>
  <c r="Q70" i="2"/>
  <c r="P70" i="2"/>
  <c r="O70" i="2"/>
  <c r="N70" i="2"/>
  <c r="I70" i="2"/>
  <c r="W69" i="2"/>
  <c r="V69" i="2"/>
  <c r="U69" i="2"/>
  <c r="T69" i="2"/>
  <c r="S69" i="2"/>
  <c r="R69" i="2"/>
  <c r="Q69" i="2"/>
  <c r="P69" i="2"/>
  <c r="O69" i="2"/>
  <c r="N69" i="2"/>
  <c r="I69" i="2"/>
  <c r="W68" i="2"/>
  <c r="V68" i="2"/>
  <c r="U68" i="2"/>
  <c r="T68" i="2"/>
  <c r="S68" i="2"/>
  <c r="R68" i="2"/>
  <c r="Q68" i="2"/>
  <c r="P68" i="2"/>
  <c r="O68" i="2"/>
  <c r="N68" i="2"/>
  <c r="I68" i="2"/>
  <c r="W67" i="2"/>
  <c r="V67" i="2"/>
  <c r="U67" i="2"/>
  <c r="T67" i="2"/>
  <c r="S67" i="2"/>
  <c r="R67" i="2"/>
  <c r="Q67" i="2"/>
  <c r="P67" i="2"/>
  <c r="O67" i="2"/>
  <c r="N67" i="2"/>
  <c r="I67" i="2"/>
  <c r="W66" i="2"/>
  <c r="V66" i="2"/>
  <c r="U66" i="2"/>
  <c r="T66" i="2"/>
  <c r="S66" i="2"/>
  <c r="R66" i="2"/>
  <c r="Q66" i="2"/>
  <c r="P66" i="2"/>
  <c r="O66" i="2"/>
  <c r="N66" i="2"/>
  <c r="I66" i="2"/>
  <c r="W65" i="2"/>
  <c r="V65" i="2"/>
  <c r="U65" i="2"/>
  <c r="T65" i="2"/>
  <c r="S65" i="2"/>
  <c r="R65" i="2"/>
  <c r="Q65" i="2"/>
  <c r="P65" i="2"/>
  <c r="O65" i="2"/>
  <c r="N65" i="2"/>
  <c r="I65" i="2"/>
  <c r="W64" i="2"/>
  <c r="V64" i="2"/>
  <c r="U64" i="2"/>
  <c r="T64" i="2"/>
  <c r="S64" i="2"/>
  <c r="R64" i="2"/>
  <c r="Q64" i="2"/>
  <c r="P64" i="2"/>
  <c r="O64" i="2"/>
  <c r="N64" i="2"/>
  <c r="I64" i="2"/>
  <c r="W63" i="2"/>
  <c r="V63" i="2"/>
  <c r="U63" i="2"/>
  <c r="T63" i="2"/>
  <c r="S63" i="2"/>
  <c r="R63" i="2"/>
  <c r="Q63" i="2"/>
  <c r="P63" i="2"/>
  <c r="O63" i="2"/>
  <c r="N63" i="2"/>
  <c r="I63" i="2"/>
  <c r="W62" i="2"/>
  <c r="V62" i="2"/>
  <c r="U62" i="2"/>
  <c r="T62" i="2"/>
  <c r="S62" i="2"/>
  <c r="R62" i="2"/>
  <c r="Q62" i="2"/>
  <c r="P62" i="2"/>
  <c r="O62" i="2"/>
  <c r="N62" i="2"/>
  <c r="I62" i="2"/>
  <c r="W61" i="2"/>
  <c r="V61" i="2"/>
  <c r="U61" i="2"/>
  <c r="T61" i="2"/>
  <c r="S61" i="2"/>
  <c r="R61" i="2"/>
  <c r="Q61" i="2"/>
  <c r="P61" i="2"/>
  <c r="O61" i="2"/>
  <c r="N61" i="2"/>
  <c r="I61" i="2"/>
  <c r="W60" i="2"/>
  <c r="V60" i="2"/>
  <c r="U60" i="2"/>
  <c r="T60" i="2"/>
  <c r="S60" i="2"/>
  <c r="R60" i="2"/>
  <c r="Q60" i="2"/>
  <c r="P60" i="2"/>
  <c r="O60" i="2"/>
  <c r="N60" i="2"/>
  <c r="I60" i="2"/>
  <c r="W59" i="2"/>
  <c r="V59" i="2"/>
  <c r="U59" i="2"/>
  <c r="T59" i="2"/>
  <c r="S59" i="2"/>
  <c r="R59" i="2"/>
  <c r="Q59" i="2"/>
  <c r="P59" i="2"/>
  <c r="O59" i="2"/>
  <c r="N59" i="2"/>
  <c r="I59" i="2"/>
  <c r="W58" i="2"/>
  <c r="V58" i="2"/>
  <c r="U58" i="2"/>
  <c r="T58" i="2"/>
  <c r="S58" i="2"/>
  <c r="R58" i="2"/>
  <c r="Q58" i="2"/>
  <c r="P58" i="2"/>
  <c r="O58" i="2"/>
  <c r="N58" i="2"/>
  <c r="I58" i="2"/>
  <c r="W57" i="2"/>
  <c r="V57" i="2"/>
  <c r="U57" i="2"/>
  <c r="T57" i="2"/>
  <c r="S57" i="2"/>
  <c r="R57" i="2"/>
  <c r="Q57" i="2"/>
  <c r="P57" i="2"/>
  <c r="O57" i="2"/>
  <c r="N57" i="2"/>
  <c r="I57" i="2"/>
  <c r="W56" i="2"/>
  <c r="V56" i="2"/>
  <c r="U56" i="2"/>
  <c r="T56" i="2"/>
  <c r="S56" i="2"/>
  <c r="R56" i="2"/>
  <c r="Q56" i="2"/>
  <c r="P56" i="2"/>
  <c r="O56" i="2"/>
  <c r="N56" i="2"/>
  <c r="I56" i="2"/>
  <c r="W55" i="2"/>
  <c r="V55" i="2"/>
  <c r="U55" i="2"/>
  <c r="T55" i="2"/>
  <c r="S55" i="2"/>
  <c r="R55" i="2"/>
  <c r="Q55" i="2"/>
  <c r="P55" i="2"/>
  <c r="O55" i="2"/>
  <c r="N55" i="2"/>
  <c r="I55" i="2"/>
  <c r="W54" i="2"/>
  <c r="V54" i="2"/>
  <c r="U54" i="2"/>
  <c r="T54" i="2"/>
  <c r="S54" i="2"/>
  <c r="R54" i="2"/>
  <c r="Q54" i="2"/>
  <c r="P54" i="2"/>
  <c r="O54" i="2"/>
  <c r="N54" i="2"/>
  <c r="I54" i="2"/>
  <c r="W53" i="2"/>
  <c r="V53" i="2"/>
  <c r="U53" i="2"/>
  <c r="T53" i="2"/>
  <c r="S53" i="2"/>
  <c r="R53" i="2"/>
  <c r="Q53" i="2"/>
  <c r="P53" i="2"/>
  <c r="O53" i="2"/>
  <c r="N53" i="2"/>
  <c r="I53" i="2"/>
  <c r="W52" i="2"/>
  <c r="V52" i="2"/>
  <c r="U52" i="2"/>
  <c r="T52" i="2"/>
  <c r="S52" i="2"/>
  <c r="R52" i="2"/>
  <c r="Q52" i="2"/>
  <c r="P52" i="2"/>
  <c r="O52" i="2"/>
  <c r="N52" i="2"/>
  <c r="I52" i="2"/>
  <c r="W51" i="2"/>
  <c r="V51" i="2"/>
  <c r="U51" i="2"/>
  <c r="T51" i="2"/>
  <c r="S51" i="2"/>
  <c r="R51" i="2"/>
  <c r="Q51" i="2"/>
  <c r="P51" i="2"/>
  <c r="O51" i="2"/>
  <c r="N51" i="2"/>
  <c r="I51" i="2"/>
  <c r="W50" i="2"/>
  <c r="V50" i="2"/>
  <c r="U50" i="2"/>
  <c r="T50" i="2"/>
  <c r="S50" i="2"/>
  <c r="R50" i="2"/>
  <c r="Q50" i="2"/>
  <c r="P50" i="2"/>
  <c r="O50" i="2"/>
  <c r="N50" i="2"/>
  <c r="I50" i="2"/>
  <c r="W49" i="2"/>
  <c r="V49" i="2"/>
  <c r="U49" i="2"/>
  <c r="T49" i="2"/>
  <c r="S49" i="2"/>
  <c r="R49" i="2"/>
  <c r="Q49" i="2"/>
  <c r="P49" i="2"/>
  <c r="O49" i="2"/>
  <c r="N49" i="2"/>
  <c r="I49" i="2"/>
  <c r="W48" i="2"/>
  <c r="V48" i="2"/>
  <c r="U48" i="2"/>
  <c r="T48" i="2"/>
  <c r="S48" i="2"/>
  <c r="R48" i="2"/>
  <c r="Q48" i="2"/>
  <c r="P48" i="2"/>
  <c r="O48" i="2"/>
  <c r="N48" i="2"/>
  <c r="I48" i="2"/>
  <c r="W47" i="2"/>
  <c r="V47" i="2"/>
  <c r="U47" i="2"/>
  <c r="T47" i="2"/>
  <c r="S47" i="2"/>
  <c r="R47" i="2"/>
  <c r="Q47" i="2"/>
  <c r="P47" i="2"/>
  <c r="O47" i="2"/>
  <c r="N47" i="2"/>
  <c r="I47" i="2"/>
  <c r="W46" i="2"/>
  <c r="V46" i="2"/>
  <c r="U46" i="2"/>
  <c r="T46" i="2"/>
  <c r="S46" i="2"/>
  <c r="R46" i="2"/>
  <c r="Q46" i="2"/>
  <c r="P46" i="2"/>
  <c r="O46" i="2"/>
  <c r="N46" i="2"/>
  <c r="I46" i="2"/>
  <c r="W45" i="2"/>
  <c r="V45" i="2"/>
  <c r="U45" i="2"/>
  <c r="T45" i="2"/>
  <c r="S45" i="2"/>
  <c r="R45" i="2"/>
  <c r="Q45" i="2"/>
  <c r="P45" i="2"/>
  <c r="O45" i="2"/>
  <c r="N45" i="2"/>
  <c r="I45" i="2"/>
  <c r="W44" i="2"/>
  <c r="V44" i="2"/>
  <c r="U44" i="2"/>
  <c r="T44" i="2"/>
  <c r="S44" i="2"/>
  <c r="R44" i="2"/>
  <c r="Q44" i="2"/>
  <c r="P44" i="2"/>
  <c r="O44" i="2"/>
  <c r="N44" i="2"/>
  <c r="I44" i="2"/>
  <c r="W43" i="2"/>
  <c r="I43" i="2" s="1"/>
  <c r="M43" i="2"/>
  <c r="T43" i="2" s="1"/>
  <c r="K43" i="2"/>
  <c r="J43" i="2"/>
  <c r="W42" i="2"/>
  <c r="V42" i="2"/>
  <c r="U42" i="2"/>
  <c r="T42" i="2"/>
  <c r="S42" i="2"/>
  <c r="R42" i="2"/>
  <c r="Q42" i="2"/>
  <c r="O42" i="2"/>
  <c r="N42" i="2"/>
  <c r="M42" i="2"/>
  <c r="P42" i="2" s="1"/>
  <c r="K42" i="2"/>
  <c r="J42" i="2"/>
  <c r="I42" i="2"/>
  <c r="W41" i="2"/>
  <c r="I41" i="2" s="1"/>
  <c r="U41" i="2"/>
  <c r="N41" i="2"/>
  <c r="M41" i="2"/>
  <c r="R41" i="2" s="1"/>
  <c r="K41" i="2"/>
  <c r="J41" i="2"/>
  <c r="W40" i="2"/>
  <c r="V40" i="2"/>
  <c r="T40" i="2"/>
  <c r="S40" i="2"/>
  <c r="R40" i="2"/>
  <c r="Q40" i="2"/>
  <c r="P40" i="2"/>
  <c r="O40" i="2"/>
  <c r="M40" i="2"/>
  <c r="U40" i="2" s="1"/>
  <c r="K40" i="2"/>
  <c r="J40" i="2"/>
  <c r="I40" i="2"/>
  <c r="W39" i="2"/>
  <c r="V39" i="2"/>
  <c r="T39" i="2"/>
  <c r="S39" i="2"/>
  <c r="N39" i="2"/>
  <c r="M39" i="2"/>
  <c r="P39" i="2" s="1"/>
  <c r="K39" i="2"/>
  <c r="J39" i="2"/>
  <c r="I39" i="2"/>
  <c r="W38" i="2"/>
  <c r="I38" i="2" s="1"/>
  <c r="M38" i="2"/>
  <c r="T38" i="2" s="1"/>
  <c r="K38" i="2"/>
  <c r="J38" i="2"/>
  <c r="W37" i="2"/>
  <c r="V37" i="2"/>
  <c r="U37" i="2"/>
  <c r="T37" i="2"/>
  <c r="S37" i="2"/>
  <c r="R37" i="2"/>
  <c r="Q37" i="2"/>
  <c r="P37" i="2"/>
  <c r="O37" i="2"/>
  <c r="N37" i="2"/>
  <c r="M37" i="2"/>
  <c r="K37" i="2"/>
  <c r="J37" i="2"/>
  <c r="I37" i="2"/>
  <c r="W36" i="2"/>
  <c r="I36" i="2" s="1"/>
  <c r="V36" i="2"/>
  <c r="U36" i="2"/>
  <c r="P36" i="2"/>
  <c r="N36" i="2"/>
  <c r="M36" i="2"/>
  <c r="R36" i="2" s="1"/>
  <c r="K36" i="2"/>
  <c r="J36" i="2"/>
  <c r="W35" i="2"/>
  <c r="T35" i="2"/>
  <c r="S35" i="2"/>
  <c r="R35" i="2"/>
  <c r="Q35" i="2"/>
  <c r="P35" i="2"/>
  <c r="O35" i="2"/>
  <c r="M35" i="2"/>
  <c r="V35" i="2" s="1"/>
  <c r="K35" i="2"/>
  <c r="J35" i="2"/>
  <c r="I35" i="2"/>
  <c r="W34" i="2"/>
  <c r="V34" i="2"/>
  <c r="T34" i="2"/>
  <c r="S34" i="2"/>
  <c r="N34" i="2"/>
  <c r="M34" i="2"/>
  <c r="P34" i="2" s="1"/>
  <c r="K34" i="2"/>
  <c r="J34" i="2"/>
  <c r="I34" i="2"/>
  <c r="W33" i="2"/>
  <c r="I33" i="2" s="1"/>
  <c r="M33" i="2"/>
  <c r="T33" i="2" s="1"/>
  <c r="K33" i="2"/>
  <c r="J33" i="2"/>
  <c r="B33" i="2"/>
  <c r="W32" i="2"/>
  <c r="I32" i="2" s="1"/>
  <c r="R32" i="2"/>
  <c r="M32" i="2"/>
  <c r="O32" i="2" s="1"/>
  <c r="K32" i="2"/>
  <c r="J32" i="2"/>
  <c r="W31" i="2"/>
  <c r="I31" i="2" s="1"/>
  <c r="V31" i="2"/>
  <c r="Q31" i="2"/>
  <c r="M31" i="2"/>
  <c r="S31" i="2" s="1"/>
  <c r="K31" i="2"/>
  <c r="J31" i="2"/>
  <c r="B31" i="2"/>
  <c r="EI19" i="1" s="1"/>
  <c r="W30" i="2"/>
  <c r="V30" i="2"/>
  <c r="U30" i="2"/>
  <c r="T30" i="2"/>
  <c r="S30" i="2"/>
  <c r="R30" i="2"/>
  <c r="Q30" i="2"/>
  <c r="O30" i="2"/>
  <c r="N30" i="2"/>
  <c r="M30" i="2"/>
  <c r="P30" i="2" s="1"/>
  <c r="K30" i="2"/>
  <c r="J30" i="2"/>
  <c r="I30" i="2"/>
  <c r="W29" i="2"/>
  <c r="I29" i="2" s="1"/>
  <c r="V29" i="2"/>
  <c r="U29" i="2"/>
  <c r="S29" i="2"/>
  <c r="P29" i="2"/>
  <c r="N29" i="2"/>
  <c r="M29" i="2"/>
  <c r="R29" i="2" s="1"/>
  <c r="K29" i="2"/>
  <c r="J29" i="2"/>
  <c r="B29" i="2"/>
  <c r="W28" i="2"/>
  <c r="U28" i="2"/>
  <c r="T28" i="2"/>
  <c r="S28" i="2"/>
  <c r="R28" i="2"/>
  <c r="Q28" i="2"/>
  <c r="P28" i="2"/>
  <c r="N28" i="2"/>
  <c r="M28" i="2"/>
  <c r="V28" i="2" s="1"/>
  <c r="K28" i="2"/>
  <c r="J28" i="2"/>
  <c r="I28" i="2"/>
  <c r="W27" i="2"/>
  <c r="U27" i="2"/>
  <c r="T27" i="2"/>
  <c r="R27" i="2"/>
  <c r="O27" i="2"/>
  <c r="M27" i="2"/>
  <c r="Q27" i="2" s="1"/>
  <c r="K27" i="2"/>
  <c r="J27" i="2"/>
  <c r="I27" i="2"/>
  <c r="B27" i="2"/>
  <c r="W26" i="2"/>
  <c r="O26" i="2"/>
  <c r="M26" i="2"/>
  <c r="V26" i="2" s="1"/>
  <c r="K26" i="2"/>
  <c r="J26" i="2"/>
  <c r="I26" i="2"/>
  <c r="B26" i="2"/>
  <c r="W25" i="2"/>
  <c r="U25" i="2"/>
  <c r="T25" i="2"/>
  <c r="R25" i="2"/>
  <c r="O25" i="2"/>
  <c r="M25" i="2"/>
  <c r="Q25" i="2" s="1"/>
  <c r="K25" i="2"/>
  <c r="J25" i="2"/>
  <c r="I25" i="2"/>
  <c r="B25" i="2"/>
  <c r="W24" i="2"/>
  <c r="O24" i="2"/>
  <c r="M24" i="2"/>
  <c r="V24" i="2" s="1"/>
  <c r="K24" i="2"/>
  <c r="J24" i="2"/>
  <c r="I24" i="2"/>
  <c r="B24" i="2"/>
  <c r="AJ22" i="1" s="1"/>
  <c r="W23" i="2"/>
  <c r="U23" i="2"/>
  <c r="T23" i="2"/>
  <c r="R23" i="2"/>
  <c r="O23" i="2"/>
  <c r="M23" i="2"/>
  <c r="Q23" i="2" s="1"/>
  <c r="P24" i="1" s="1"/>
  <c r="K23" i="2"/>
  <c r="J23" i="2"/>
  <c r="I23" i="2"/>
  <c r="D23" i="2"/>
  <c r="C23" i="2"/>
  <c r="B23" i="2"/>
  <c r="AI22" i="1" s="1"/>
  <c r="W22" i="2"/>
  <c r="V22" i="2"/>
  <c r="U22" i="2"/>
  <c r="T22" i="2"/>
  <c r="S22" i="2"/>
  <c r="R22" i="2"/>
  <c r="Q22" i="2"/>
  <c r="O22" i="2"/>
  <c r="N22" i="2"/>
  <c r="M22" i="2"/>
  <c r="P22" i="2" s="1"/>
  <c r="O23" i="1" s="1"/>
  <c r="K22" i="2"/>
  <c r="J22" i="2"/>
  <c r="I22" i="2"/>
  <c r="C22" i="2"/>
  <c r="W21" i="2"/>
  <c r="I21" i="2" s="1"/>
  <c r="M21" i="2"/>
  <c r="T21" i="2" s="1"/>
  <c r="S22" i="1" s="1"/>
  <c r="K21" i="2"/>
  <c r="J21" i="2"/>
  <c r="C21" i="2"/>
  <c r="W20" i="2"/>
  <c r="V20" i="2"/>
  <c r="T20" i="2"/>
  <c r="S20" i="2"/>
  <c r="Q20" i="2"/>
  <c r="N20" i="2"/>
  <c r="M20" i="2"/>
  <c r="P20" i="2" s="1"/>
  <c r="O21" i="1" s="1"/>
  <c r="K20" i="2"/>
  <c r="J20" i="2"/>
  <c r="I20" i="2"/>
  <c r="AT21" i="1" s="1"/>
  <c r="C20" i="2"/>
  <c r="W19" i="2"/>
  <c r="I19" i="2" s="1"/>
  <c r="O19" i="2"/>
  <c r="M19" i="2"/>
  <c r="V19" i="2" s="1"/>
  <c r="U20" i="1" s="1"/>
  <c r="K19" i="2"/>
  <c r="J19" i="2"/>
  <c r="D19" i="2"/>
  <c r="C19" i="2"/>
  <c r="W18" i="2"/>
  <c r="I18" i="2" s="1"/>
  <c r="V18" i="2"/>
  <c r="U18" i="2"/>
  <c r="S18" i="2"/>
  <c r="P18" i="2"/>
  <c r="O18" i="2"/>
  <c r="N18" i="2"/>
  <c r="M18" i="2"/>
  <c r="R18" i="2" s="1"/>
  <c r="Q19" i="1" s="1"/>
  <c r="K18" i="2"/>
  <c r="J18" i="2"/>
  <c r="D18" i="2"/>
  <c r="C18" i="2"/>
  <c r="W17" i="2"/>
  <c r="V17" i="2"/>
  <c r="U17" i="2"/>
  <c r="T17" i="2"/>
  <c r="S17" i="2"/>
  <c r="R17" i="2"/>
  <c r="Q17" i="2"/>
  <c r="O17" i="2"/>
  <c r="N17" i="2"/>
  <c r="M17" i="2"/>
  <c r="P17" i="2" s="1"/>
  <c r="O18" i="1" s="1"/>
  <c r="K17" i="2"/>
  <c r="J17" i="2"/>
  <c r="I17" i="2"/>
  <c r="D17" i="2"/>
  <c r="C17" i="2"/>
  <c r="W16" i="2"/>
  <c r="I16" i="2" s="1"/>
  <c r="M16" i="2"/>
  <c r="T16" i="2" s="1"/>
  <c r="S17" i="1" s="1"/>
  <c r="K16" i="2"/>
  <c r="J16" i="2"/>
  <c r="D16" i="2"/>
  <c r="C16" i="2"/>
  <c r="W15" i="2"/>
  <c r="V15" i="2"/>
  <c r="T15" i="2"/>
  <c r="S15" i="2"/>
  <c r="Q15" i="2"/>
  <c r="N15" i="2"/>
  <c r="M15" i="2"/>
  <c r="P15" i="2" s="1"/>
  <c r="O16" i="1" s="1"/>
  <c r="K15" i="2"/>
  <c r="J15" i="2"/>
  <c r="I15" i="2"/>
  <c r="AT16" i="1" s="1"/>
  <c r="D15" i="2"/>
  <c r="C15" i="2"/>
  <c r="W14" i="2"/>
  <c r="I14" i="2" s="1"/>
  <c r="O14" i="2"/>
  <c r="M14" i="2"/>
  <c r="V14" i="2" s="1"/>
  <c r="U15" i="1" s="1"/>
  <c r="K14" i="2"/>
  <c r="J14" i="2"/>
  <c r="D14" i="2"/>
  <c r="C14" i="2"/>
  <c r="W13" i="2"/>
  <c r="I13" i="2" s="1"/>
  <c r="V13" i="2"/>
  <c r="U13" i="2"/>
  <c r="S13" i="2"/>
  <c r="P13" i="2"/>
  <c r="O13" i="2"/>
  <c r="N13" i="2"/>
  <c r="M13" i="2"/>
  <c r="R13" i="2" s="1"/>
  <c r="Q14" i="1" s="1"/>
  <c r="K13" i="2"/>
  <c r="J13" i="2"/>
  <c r="D13" i="2"/>
  <c r="C13" i="2"/>
  <c r="W12" i="2"/>
  <c r="V12" i="2"/>
  <c r="U12" i="2"/>
  <c r="T12" i="2"/>
  <c r="S12" i="2"/>
  <c r="R12" i="2"/>
  <c r="Q12" i="2"/>
  <c r="O12" i="2"/>
  <c r="N12" i="2"/>
  <c r="M12" i="2"/>
  <c r="P12" i="2" s="1"/>
  <c r="O13" i="1" s="1"/>
  <c r="K12" i="2"/>
  <c r="J12" i="2"/>
  <c r="I12" i="2"/>
  <c r="C12" i="2"/>
  <c r="W11" i="2"/>
  <c r="I11" i="2" s="1"/>
  <c r="M11" i="2"/>
  <c r="T11" i="2" s="1"/>
  <c r="S12" i="1" s="1"/>
  <c r="K11" i="2"/>
  <c r="J11" i="2"/>
  <c r="C11" i="2"/>
  <c r="W10" i="2"/>
  <c r="V10" i="2"/>
  <c r="T10" i="2"/>
  <c r="S10" i="2"/>
  <c r="Q10" i="2"/>
  <c r="N10" i="2"/>
  <c r="M10" i="2"/>
  <c r="P10" i="2" s="1"/>
  <c r="O11" i="1" s="1"/>
  <c r="K10" i="2"/>
  <c r="J10" i="2"/>
  <c r="I10" i="2"/>
  <c r="AL11" i="1" s="1"/>
  <c r="C10" i="2"/>
  <c r="W9" i="2"/>
  <c r="I9" i="2" s="1"/>
  <c r="O9" i="2"/>
  <c r="M9" i="2"/>
  <c r="V9" i="2" s="1"/>
  <c r="U10" i="1" s="1"/>
  <c r="K9" i="2"/>
  <c r="J9" i="2"/>
  <c r="D9" i="2"/>
  <c r="C9" i="2"/>
  <c r="B9" i="2"/>
  <c r="W8" i="2"/>
  <c r="V8" i="2"/>
  <c r="T8" i="2"/>
  <c r="Q8" i="2"/>
  <c r="M8" i="2"/>
  <c r="S8" i="2" s="1"/>
  <c r="R9" i="1" s="1"/>
  <c r="K8" i="2"/>
  <c r="J8" i="2"/>
  <c r="I8" i="2"/>
  <c r="C8" i="2"/>
  <c r="B8" i="2"/>
  <c r="W7" i="2"/>
  <c r="V7" i="2"/>
  <c r="T7" i="2"/>
  <c r="S7" i="2"/>
  <c r="Q7" i="2"/>
  <c r="N7" i="2"/>
  <c r="M7" i="2"/>
  <c r="P7" i="2" s="1"/>
  <c r="O8" i="1" s="1"/>
  <c r="K7" i="2"/>
  <c r="J7" i="2"/>
  <c r="I7" i="2"/>
  <c r="AT8" i="1" s="1"/>
  <c r="D7" i="2"/>
  <c r="C7" i="2"/>
  <c r="B7" i="2"/>
  <c r="W6" i="2"/>
  <c r="U6" i="2"/>
  <c r="T6" i="2"/>
  <c r="S6" i="2"/>
  <c r="R6" i="2"/>
  <c r="Q6" i="2"/>
  <c r="P6" i="2"/>
  <c r="N6" i="2"/>
  <c r="M6" i="2"/>
  <c r="V6" i="2" s="1"/>
  <c r="U7" i="1" s="1"/>
  <c r="K6" i="2"/>
  <c r="J6" i="2"/>
  <c r="I6" i="2"/>
  <c r="D6" i="2"/>
  <c r="C6" i="2"/>
  <c r="W5" i="2"/>
  <c r="V5" i="2"/>
  <c r="T5" i="2"/>
  <c r="Q5" i="2"/>
  <c r="M5" i="2"/>
  <c r="S5" i="2" s="1"/>
  <c r="R6" i="1" s="1"/>
  <c r="K5" i="2"/>
  <c r="J5" i="2"/>
  <c r="I5" i="2"/>
  <c r="D5" i="2"/>
  <c r="C5" i="2"/>
  <c r="W4" i="2"/>
  <c r="I4" i="2" s="1"/>
  <c r="R4" i="2"/>
  <c r="P4" i="2"/>
  <c r="M4" i="2"/>
  <c r="O4" i="2" s="1"/>
  <c r="N5" i="1" s="1"/>
  <c r="K4" i="2"/>
  <c r="J4" i="2"/>
  <c r="D4" i="2"/>
  <c r="C4" i="2"/>
  <c r="B2" i="2"/>
  <c r="B1"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P107" i="1"/>
  <c r="DO107" i="1"/>
  <c r="DA107" i="1"/>
  <c r="CZ107" i="1"/>
  <c r="CV107" i="1"/>
  <c r="CU107" i="1"/>
  <c r="CT107" i="1"/>
  <c r="CS107" i="1"/>
  <c r="CR107" i="1"/>
  <c r="CQ107" i="1"/>
  <c r="CP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P106" i="1"/>
  <c r="DO106" i="1"/>
  <c r="DA106" i="1"/>
  <c r="CZ106" i="1"/>
  <c r="CV106" i="1"/>
  <c r="CU106" i="1"/>
  <c r="CT106" i="1"/>
  <c r="CS106" i="1"/>
  <c r="CR106" i="1"/>
  <c r="CQ106" i="1"/>
  <c r="CP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P105" i="1"/>
  <c r="DO105" i="1"/>
  <c r="DA105" i="1"/>
  <c r="CZ105" i="1"/>
  <c r="CV105" i="1"/>
  <c r="CU105" i="1"/>
  <c r="CT105" i="1"/>
  <c r="CS105" i="1"/>
  <c r="CR105" i="1"/>
  <c r="CQ105" i="1"/>
  <c r="CP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P104" i="1"/>
  <c r="DO104" i="1"/>
  <c r="DA104" i="1"/>
  <c r="CZ104" i="1"/>
  <c r="CV104" i="1"/>
  <c r="CU104" i="1"/>
  <c r="CT104" i="1"/>
  <c r="CS104" i="1"/>
  <c r="CR104" i="1"/>
  <c r="CQ104" i="1"/>
  <c r="CP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V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V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V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V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V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V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V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V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V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V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V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V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V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V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V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V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V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V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V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V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V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V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V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V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V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V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V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V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V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V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V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V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V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V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V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V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V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V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V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V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V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V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F25" i="1"/>
  <c r="E25" i="1"/>
  <c r="D25" i="1"/>
  <c r="C25" i="1"/>
  <c r="B25" i="1"/>
  <c r="A25" i="1"/>
  <c r="FV24" i="1"/>
  <c r="FU24" i="1"/>
  <c r="FT24" i="1"/>
  <c r="FS24" i="1"/>
  <c r="FR24" i="1"/>
  <c r="FQ24" i="1"/>
  <c r="FP24" i="1"/>
  <c r="FO24" i="1"/>
  <c r="FM24" i="1"/>
  <c r="FJ24" i="1"/>
  <c r="FI24" i="1"/>
  <c r="FH24" i="1"/>
  <c r="FE24" i="1"/>
  <c r="EV24" i="1"/>
  <c r="ES24" i="1"/>
  <c r="DY24" i="1"/>
  <c r="DO24" i="1"/>
  <c r="DA24" i="1"/>
  <c r="CZ24" i="1"/>
  <c r="CV24" i="1"/>
  <c r="CU24" i="1"/>
  <c r="CT24" i="1"/>
  <c r="CS24" i="1"/>
  <c r="CR24" i="1"/>
  <c r="CQ24" i="1"/>
  <c r="CP24" i="1"/>
  <c r="CO24" i="1"/>
  <c r="CL24" i="1"/>
  <c r="CK24" i="1"/>
  <c r="CJ24" i="1"/>
  <c r="CI24" i="1"/>
  <c r="CH24" i="1"/>
  <c r="CG24" i="1"/>
  <c r="BH24" i="1"/>
  <c r="BG24" i="1"/>
  <c r="BF24" i="1"/>
  <c r="BE24" i="1"/>
  <c r="AV24" i="1"/>
  <c r="AT24" i="1"/>
  <c r="AM24" i="1"/>
  <c r="AL24" i="1"/>
  <c r="AK24" i="1"/>
  <c r="AB24" i="1"/>
  <c r="AA24" i="1"/>
  <c r="Z24" i="1"/>
  <c r="Y24" i="1"/>
  <c r="X24" i="1"/>
  <c r="W24" i="1"/>
  <c r="T24" i="1"/>
  <c r="S24" i="1"/>
  <c r="Q24" i="1"/>
  <c r="N24" i="1"/>
  <c r="L24" i="1"/>
  <c r="K24" i="1"/>
  <c r="J24" i="1"/>
  <c r="I24" i="1"/>
  <c r="H24" i="1"/>
  <c r="G24" i="1"/>
  <c r="F24" i="1"/>
  <c r="E24" i="1"/>
  <c r="D24" i="1"/>
  <c r="C24" i="1"/>
  <c r="B24" i="1"/>
  <c r="A24" i="1"/>
  <c r="FV23" i="1"/>
  <c r="FU23" i="1"/>
  <c r="FT23" i="1"/>
  <c r="FS23" i="1"/>
  <c r="FR23" i="1"/>
  <c r="FQ23" i="1"/>
  <c r="FP23" i="1"/>
  <c r="FO23" i="1"/>
  <c r="FM23" i="1"/>
  <c r="FJ23" i="1"/>
  <c r="FI23" i="1"/>
  <c r="FH23" i="1"/>
  <c r="EV23" i="1"/>
  <c r="ES23" i="1"/>
  <c r="DY23" i="1"/>
  <c r="DO23" i="1"/>
  <c r="DA23" i="1"/>
  <c r="CZ23" i="1"/>
  <c r="CV23" i="1"/>
  <c r="CU23" i="1"/>
  <c r="CT23" i="1"/>
  <c r="CS23" i="1"/>
  <c r="CR23" i="1"/>
  <c r="CQ23" i="1"/>
  <c r="CP23" i="1"/>
  <c r="CO23" i="1"/>
  <c r="L23" i="1" s="1"/>
  <c r="CL23" i="1"/>
  <c r="CK23" i="1"/>
  <c r="CJ23" i="1"/>
  <c r="CI23" i="1"/>
  <c r="CH23" i="1"/>
  <c r="CG23" i="1"/>
  <c r="BH23" i="1"/>
  <c r="BG23" i="1"/>
  <c r="BF23" i="1"/>
  <c r="BE23" i="1"/>
  <c r="AV23" i="1"/>
  <c r="AT23" i="1"/>
  <c r="AM23" i="1"/>
  <c r="AL23" i="1"/>
  <c r="AK23" i="1"/>
  <c r="AB23" i="1"/>
  <c r="AA23" i="1"/>
  <c r="Z23" i="1"/>
  <c r="Y23" i="1"/>
  <c r="X23" i="1"/>
  <c r="W23" i="1"/>
  <c r="U23" i="1"/>
  <c r="T23" i="1"/>
  <c r="S23" i="1"/>
  <c r="R23" i="1"/>
  <c r="Q23" i="1"/>
  <c r="P23" i="1"/>
  <c r="N23" i="1"/>
  <c r="M23" i="1"/>
  <c r="K23" i="1"/>
  <c r="J23" i="1"/>
  <c r="I23" i="1"/>
  <c r="H23" i="1"/>
  <c r="G23" i="1"/>
  <c r="F23" i="1"/>
  <c r="E23" i="1"/>
  <c r="D23" i="1"/>
  <c r="C23" i="1"/>
  <c r="B23" i="1"/>
  <c r="A23" i="1"/>
  <c r="FV22" i="1"/>
  <c r="FU22" i="1"/>
  <c r="FT22" i="1"/>
  <c r="FS22" i="1"/>
  <c r="FR22" i="1"/>
  <c r="FQ22" i="1"/>
  <c r="FP22" i="1"/>
  <c r="FO22" i="1"/>
  <c r="FM22" i="1"/>
  <c r="FJ22" i="1"/>
  <c r="FI22" i="1"/>
  <c r="FH22" i="1"/>
  <c r="FE22" i="1"/>
  <c r="EV22" i="1"/>
  <c r="ES22" i="1"/>
  <c r="DY22" i="1"/>
  <c r="DO22" i="1"/>
  <c r="DA22" i="1"/>
  <c r="CZ22" i="1"/>
  <c r="CV22" i="1"/>
  <c r="CU22" i="1"/>
  <c r="CT22" i="1"/>
  <c r="CS22" i="1"/>
  <c r="CR22" i="1"/>
  <c r="CQ22" i="1"/>
  <c r="CP22" i="1"/>
  <c r="CO22" i="1"/>
  <c r="L22" i="1" s="1"/>
  <c r="CL22" i="1"/>
  <c r="CK22" i="1"/>
  <c r="CJ22" i="1"/>
  <c r="CI22" i="1"/>
  <c r="CH22" i="1"/>
  <c r="CG22" i="1"/>
  <c r="BH22" i="1"/>
  <c r="BG22" i="1"/>
  <c r="BF22" i="1"/>
  <c r="BE22" i="1"/>
  <c r="AV22" i="1"/>
  <c r="AM22" i="1"/>
  <c r="AK22" i="1"/>
  <c r="AB22" i="1"/>
  <c r="AA22" i="1"/>
  <c r="Z22" i="1"/>
  <c r="Y22" i="1"/>
  <c r="X22" i="1"/>
  <c r="W22" i="1"/>
  <c r="K22" i="1"/>
  <c r="J22" i="1"/>
  <c r="I22" i="1"/>
  <c r="H22" i="1"/>
  <c r="G22" i="1"/>
  <c r="E22" i="1"/>
  <c r="D22" i="1"/>
  <c r="C22" i="1"/>
  <c r="B22" i="1"/>
  <c r="A22" i="1"/>
  <c r="FV21" i="1"/>
  <c r="FU21" i="1"/>
  <c r="FT21" i="1"/>
  <c r="FS21" i="1"/>
  <c r="FR21" i="1"/>
  <c r="FQ21" i="1"/>
  <c r="FP21" i="1"/>
  <c r="FO21" i="1"/>
  <c r="FM21" i="1"/>
  <c r="FJ21" i="1"/>
  <c r="FI21" i="1"/>
  <c r="FH21" i="1"/>
  <c r="EV21" i="1"/>
  <c r="ES21" i="1"/>
  <c r="DY21" i="1"/>
  <c r="DO21" i="1"/>
  <c r="DA21" i="1"/>
  <c r="CZ21" i="1"/>
  <c r="CV21" i="1"/>
  <c r="CU21" i="1"/>
  <c r="CT21" i="1"/>
  <c r="CS21" i="1"/>
  <c r="CR21" i="1"/>
  <c r="CQ21" i="1"/>
  <c r="CP21" i="1"/>
  <c r="CO21" i="1"/>
  <c r="L21" i="1" s="1"/>
  <c r="CL21" i="1"/>
  <c r="CK21" i="1"/>
  <c r="CJ21" i="1"/>
  <c r="CI21" i="1"/>
  <c r="CH21" i="1"/>
  <c r="CG21" i="1"/>
  <c r="BH21" i="1"/>
  <c r="BG21" i="1"/>
  <c r="BF21" i="1"/>
  <c r="BE21" i="1"/>
  <c r="AV21" i="1"/>
  <c r="AM21" i="1"/>
  <c r="AK21" i="1"/>
  <c r="AB21" i="1"/>
  <c r="AA21" i="1"/>
  <c r="Z21" i="1"/>
  <c r="Y21" i="1"/>
  <c r="X21" i="1"/>
  <c r="W21" i="1"/>
  <c r="U21" i="1"/>
  <c r="S21" i="1"/>
  <c r="R21" i="1"/>
  <c r="P21" i="1"/>
  <c r="M21" i="1"/>
  <c r="K21" i="1"/>
  <c r="J21" i="1"/>
  <c r="I21" i="1"/>
  <c r="H21" i="1"/>
  <c r="G21" i="1"/>
  <c r="E21" i="1"/>
  <c r="D21" i="1"/>
  <c r="C21" i="1"/>
  <c r="B21" i="1"/>
  <c r="A21" i="1"/>
  <c r="FV20" i="1"/>
  <c r="FU20" i="1"/>
  <c r="FT20" i="1"/>
  <c r="FS20" i="1"/>
  <c r="FR20" i="1"/>
  <c r="FQ20" i="1"/>
  <c r="FP20" i="1"/>
  <c r="FO20" i="1"/>
  <c r="FM20" i="1"/>
  <c r="FJ20" i="1"/>
  <c r="FI20" i="1"/>
  <c r="FH20" i="1"/>
  <c r="EV20" i="1"/>
  <c r="ES20" i="1"/>
  <c r="DY20" i="1"/>
  <c r="DO20" i="1"/>
  <c r="DA20" i="1"/>
  <c r="CZ20" i="1"/>
  <c r="CV20" i="1"/>
  <c r="CU20" i="1"/>
  <c r="CT20" i="1"/>
  <c r="CS20" i="1"/>
  <c r="CR20" i="1"/>
  <c r="CQ20" i="1"/>
  <c r="CP20" i="1"/>
  <c r="CO20" i="1"/>
  <c r="FE20" i="1" s="1"/>
  <c r="CL20" i="1"/>
  <c r="CK20" i="1"/>
  <c r="CJ20" i="1"/>
  <c r="CI20" i="1"/>
  <c r="CH20" i="1"/>
  <c r="CG20" i="1"/>
  <c r="BH20" i="1"/>
  <c r="BG20" i="1"/>
  <c r="BF20" i="1"/>
  <c r="BE20" i="1"/>
  <c r="AV20" i="1"/>
  <c r="AM20" i="1"/>
  <c r="AK20" i="1"/>
  <c r="AB20" i="1"/>
  <c r="AA20" i="1"/>
  <c r="Z20" i="1"/>
  <c r="Y20" i="1"/>
  <c r="X20" i="1"/>
  <c r="W20" i="1"/>
  <c r="N20" i="1"/>
  <c r="L20" i="1"/>
  <c r="K20" i="1"/>
  <c r="J20" i="1"/>
  <c r="I20" i="1"/>
  <c r="H20" i="1"/>
  <c r="G20" i="1"/>
  <c r="E20" i="1"/>
  <c r="D20" i="1"/>
  <c r="C20" i="1"/>
  <c r="B20" i="1"/>
  <c r="A20" i="1"/>
  <c r="FV19" i="1"/>
  <c r="FU19" i="1"/>
  <c r="FT19" i="1"/>
  <c r="FS19" i="1"/>
  <c r="FR19" i="1"/>
  <c r="FQ19" i="1"/>
  <c r="FP19" i="1"/>
  <c r="FO19" i="1"/>
  <c r="FM19" i="1"/>
  <c r="FJ19" i="1"/>
  <c r="FI19" i="1"/>
  <c r="FH19" i="1"/>
  <c r="EV19" i="1"/>
  <c r="ES19" i="1"/>
  <c r="DY19" i="1"/>
  <c r="DO19" i="1"/>
  <c r="DA19" i="1"/>
  <c r="CZ19" i="1"/>
  <c r="CV19" i="1"/>
  <c r="CU19" i="1"/>
  <c r="CT19" i="1"/>
  <c r="CS19" i="1"/>
  <c r="CR19" i="1"/>
  <c r="CQ19" i="1"/>
  <c r="CP19" i="1"/>
  <c r="CO19" i="1"/>
  <c r="L19" i="1" s="1"/>
  <c r="CL19" i="1"/>
  <c r="CK19" i="1"/>
  <c r="CJ19" i="1"/>
  <c r="CI19" i="1"/>
  <c r="CH19" i="1"/>
  <c r="CG19" i="1"/>
  <c r="BH19" i="1"/>
  <c r="BG19" i="1"/>
  <c r="BF19" i="1"/>
  <c r="BE19" i="1"/>
  <c r="AV19" i="1"/>
  <c r="AM19" i="1"/>
  <c r="AK19" i="1"/>
  <c r="AB19" i="1"/>
  <c r="AA19" i="1"/>
  <c r="Z19" i="1"/>
  <c r="Y19" i="1"/>
  <c r="X19" i="1"/>
  <c r="W19" i="1"/>
  <c r="U19" i="1"/>
  <c r="T19" i="1"/>
  <c r="R19" i="1"/>
  <c r="O19" i="1"/>
  <c r="N19" i="1"/>
  <c r="M19" i="1"/>
  <c r="K19" i="1"/>
  <c r="J19" i="1"/>
  <c r="I19" i="1"/>
  <c r="H19" i="1"/>
  <c r="G19" i="1"/>
  <c r="E19" i="1"/>
  <c r="D19" i="1"/>
  <c r="C19" i="1"/>
  <c r="B19" i="1"/>
  <c r="A19" i="1"/>
  <c r="FV18" i="1"/>
  <c r="FU18" i="1"/>
  <c r="FT18" i="1"/>
  <c r="FS18" i="1"/>
  <c r="FR18" i="1"/>
  <c r="FQ18" i="1"/>
  <c r="FP18" i="1"/>
  <c r="FO18" i="1"/>
  <c r="FM18" i="1"/>
  <c r="FJ18" i="1"/>
  <c r="FI18" i="1"/>
  <c r="FH18" i="1"/>
  <c r="FE18" i="1"/>
  <c r="EV18" i="1"/>
  <c r="ES18" i="1"/>
  <c r="DY18" i="1"/>
  <c r="DO18" i="1"/>
  <c r="DA18" i="1"/>
  <c r="CZ18" i="1"/>
  <c r="CV18" i="1"/>
  <c r="CU18" i="1"/>
  <c r="CT18" i="1"/>
  <c r="CS18" i="1"/>
  <c r="CR18" i="1"/>
  <c r="CQ18" i="1"/>
  <c r="CP18" i="1"/>
  <c r="CO18" i="1"/>
  <c r="L18" i="1" s="1"/>
  <c r="CL18" i="1"/>
  <c r="CK18" i="1"/>
  <c r="CJ18" i="1"/>
  <c r="CI18" i="1"/>
  <c r="CH18" i="1"/>
  <c r="CG18" i="1"/>
  <c r="BH18" i="1"/>
  <c r="BG18" i="1"/>
  <c r="BF18" i="1"/>
  <c r="BE18" i="1"/>
  <c r="AV18" i="1"/>
  <c r="AT18" i="1"/>
  <c r="AM18" i="1"/>
  <c r="AL18" i="1"/>
  <c r="AK18" i="1"/>
  <c r="AB18" i="1"/>
  <c r="AA18" i="1"/>
  <c r="Z18" i="1"/>
  <c r="Y18" i="1"/>
  <c r="X18" i="1"/>
  <c r="W18" i="1"/>
  <c r="U18" i="1"/>
  <c r="T18" i="1"/>
  <c r="S18" i="1"/>
  <c r="R18" i="1"/>
  <c r="Q18" i="1"/>
  <c r="P18" i="1"/>
  <c r="N18" i="1"/>
  <c r="M18" i="1"/>
  <c r="K18" i="1"/>
  <c r="J18" i="1"/>
  <c r="I18" i="1"/>
  <c r="H18" i="1"/>
  <c r="G18" i="1"/>
  <c r="F18" i="1"/>
  <c r="E18" i="1"/>
  <c r="D18" i="1"/>
  <c r="C18" i="1"/>
  <c r="B18" i="1"/>
  <c r="A18" i="1"/>
  <c r="FV17" i="1"/>
  <c r="FU17" i="1"/>
  <c r="FT17" i="1"/>
  <c r="FS17" i="1"/>
  <c r="FR17" i="1"/>
  <c r="FQ17" i="1"/>
  <c r="FP17" i="1"/>
  <c r="FO17" i="1"/>
  <c r="FM17" i="1"/>
  <c r="FJ17" i="1"/>
  <c r="FI17" i="1"/>
  <c r="FH17" i="1"/>
  <c r="FE17" i="1"/>
  <c r="EV17" i="1"/>
  <c r="ES17" i="1"/>
  <c r="DY17" i="1"/>
  <c r="DO17" i="1"/>
  <c r="DA17" i="1"/>
  <c r="CZ17" i="1"/>
  <c r="CV17" i="1"/>
  <c r="CU17" i="1"/>
  <c r="CT17" i="1"/>
  <c r="CS17" i="1"/>
  <c r="CR17" i="1"/>
  <c r="CQ17" i="1"/>
  <c r="CP17" i="1"/>
  <c r="CO17" i="1"/>
  <c r="CL17" i="1"/>
  <c r="CK17" i="1"/>
  <c r="CJ17" i="1"/>
  <c r="CI17" i="1"/>
  <c r="CH17" i="1"/>
  <c r="CG17" i="1"/>
  <c r="BH17" i="1"/>
  <c r="BG17" i="1"/>
  <c r="BF17" i="1"/>
  <c r="BE17" i="1"/>
  <c r="AV17" i="1"/>
  <c r="AM17" i="1"/>
  <c r="AK17" i="1"/>
  <c r="AB17" i="1"/>
  <c r="AA17" i="1"/>
  <c r="Z17" i="1"/>
  <c r="Y17" i="1"/>
  <c r="X17" i="1"/>
  <c r="W17" i="1"/>
  <c r="L17" i="1"/>
  <c r="K17" i="1"/>
  <c r="J17" i="1"/>
  <c r="I17" i="1"/>
  <c r="H17" i="1"/>
  <c r="G17" i="1"/>
  <c r="E17" i="1"/>
  <c r="D17" i="1"/>
  <c r="C17" i="1"/>
  <c r="B17" i="1"/>
  <c r="A17" i="1"/>
  <c r="FV16" i="1"/>
  <c r="FU16" i="1"/>
  <c r="FT16" i="1"/>
  <c r="FS16" i="1"/>
  <c r="FR16" i="1"/>
  <c r="FQ16" i="1"/>
  <c r="FP16" i="1"/>
  <c r="FO16" i="1"/>
  <c r="FM16" i="1"/>
  <c r="FJ16" i="1"/>
  <c r="FI16" i="1"/>
  <c r="FH16" i="1"/>
  <c r="EV16" i="1"/>
  <c r="ES16" i="1"/>
  <c r="DY16" i="1"/>
  <c r="DP16" i="1"/>
  <c r="DO16" i="1"/>
  <c r="DA16" i="1"/>
  <c r="CZ16" i="1"/>
  <c r="CV16" i="1"/>
  <c r="CU16" i="1"/>
  <c r="CT16" i="1"/>
  <c r="CS16" i="1"/>
  <c r="CR16" i="1"/>
  <c r="CQ16" i="1"/>
  <c r="CP16" i="1"/>
  <c r="CO16" i="1"/>
  <c r="FE16" i="1" s="1"/>
  <c r="CL16" i="1"/>
  <c r="CK16" i="1"/>
  <c r="CJ16" i="1"/>
  <c r="CI16" i="1"/>
  <c r="CH16" i="1"/>
  <c r="CG16" i="1"/>
  <c r="BH16" i="1"/>
  <c r="BG16" i="1"/>
  <c r="BF16" i="1"/>
  <c r="BE16" i="1"/>
  <c r="AV16" i="1"/>
  <c r="AM16" i="1"/>
  <c r="AK16" i="1"/>
  <c r="AB16" i="1"/>
  <c r="AA16" i="1"/>
  <c r="Z16" i="1"/>
  <c r="Y16" i="1"/>
  <c r="X16" i="1"/>
  <c r="W16" i="1"/>
  <c r="U16" i="1"/>
  <c r="S16" i="1"/>
  <c r="R16" i="1"/>
  <c r="P16" i="1"/>
  <c r="M16" i="1"/>
  <c r="L16" i="1"/>
  <c r="K16" i="1"/>
  <c r="J16" i="1"/>
  <c r="I16" i="1"/>
  <c r="H16" i="1"/>
  <c r="G16" i="1"/>
  <c r="E16" i="1"/>
  <c r="D16" i="1"/>
  <c r="C16" i="1"/>
  <c r="B16" i="1"/>
  <c r="A16" i="1"/>
  <c r="FV15" i="1"/>
  <c r="FU15" i="1"/>
  <c r="FT15" i="1"/>
  <c r="FS15" i="1"/>
  <c r="FR15" i="1"/>
  <c r="FQ15" i="1"/>
  <c r="FP15" i="1"/>
  <c r="FO15" i="1"/>
  <c r="FM15" i="1"/>
  <c r="FJ15" i="1"/>
  <c r="FI15" i="1"/>
  <c r="FH15" i="1"/>
  <c r="EV15" i="1"/>
  <c r="ES15" i="1"/>
  <c r="DY15" i="1"/>
  <c r="DO15" i="1"/>
  <c r="DA15" i="1"/>
  <c r="CZ15" i="1"/>
  <c r="CV15" i="1"/>
  <c r="CU15" i="1"/>
  <c r="CT15" i="1"/>
  <c r="CS15" i="1"/>
  <c r="CR15" i="1"/>
  <c r="CQ15" i="1"/>
  <c r="CP15" i="1"/>
  <c r="CO15" i="1"/>
  <c r="L15" i="1" s="1"/>
  <c r="CL15" i="1"/>
  <c r="CK15" i="1"/>
  <c r="CJ15" i="1"/>
  <c r="CI15" i="1"/>
  <c r="CH15" i="1"/>
  <c r="CG15" i="1"/>
  <c r="BH15" i="1"/>
  <c r="BG15" i="1"/>
  <c r="BF15" i="1"/>
  <c r="BE15" i="1"/>
  <c r="AV15" i="1"/>
  <c r="AM15" i="1"/>
  <c r="AK15" i="1"/>
  <c r="AB15" i="1"/>
  <c r="AA15" i="1"/>
  <c r="Z15" i="1"/>
  <c r="Y15" i="1"/>
  <c r="X15" i="1"/>
  <c r="W15" i="1"/>
  <c r="N15" i="1"/>
  <c r="K15" i="1"/>
  <c r="J15" i="1"/>
  <c r="I15" i="1"/>
  <c r="H15" i="1"/>
  <c r="G15" i="1"/>
  <c r="E15" i="1"/>
  <c r="D15" i="1"/>
  <c r="C15" i="1"/>
  <c r="B15" i="1"/>
  <c r="A15" i="1"/>
  <c r="FV14" i="1"/>
  <c r="FU14" i="1"/>
  <c r="FT14" i="1"/>
  <c r="FS14" i="1"/>
  <c r="FR14" i="1"/>
  <c r="FQ14" i="1"/>
  <c r="FP14" i="1"/>
  <c r="FO14" i="1"/>
  <c r="FM14" i="1"/>
  <c r="FJ14" i="1"/>
  <c r="FI14" i="1"/>
  <c r="FH14" i="1"/>
  <c r="FE14" i="1"/>
  <c r="EV14" i="1"/>
  <c r="ES14" i="1"/>
  <c r="DY14" i="1"/>
  <c r="DP14" i="1"/>
  <c r="DO14" i="1"/>
  <c r="DA14" i="1"/>
  <c r="CZ14" i="1"/>
  <c r="CV14" i="1"/>
  <c r="CU14" i="1"/>
  <c r="CT14" i="1"/>
  <c r="CS14" i="1"/>
  <c r="CR14" i="1"/>
  <c r="CQ14" i="1"/>
  <c r="CP14" i="1"/>
  <c r="CO14" i="1"/>
  <c r="CL14" i="1"/>
  <c r="CK14" i="1"/>
  <c r="CJ14" i="1"/>
  <c r="CI14" i="1"/>
  <c r="CH14" i="1"/>
  <c r="CG14" i="1"/>
  <c r="BH14" i="1"/>
  <c r="BG14" i="1"/>
  <c r="BF14" i="1"/>
  <c r="BE14" i="1"/>
  <c r="AV14" i="1"/>
  <c r="AM14" i="1"/>
  <c r="AK14" i="1"/>
  <c r="AB14" i="1"/>
  <c r="AA14" i="1"/>
  <c r="Z14" i="1"/>
  <c r="Y14" i="1"/>
  <c r="X14" i="1"/>
  <c r="W14" i="1"/>
  <c r="U14" i="1"/>
  <c r="T14" i="1"/>
  <c r="R14" i="1"/>
  <c r="O14" i="1"/>
  <c r="N14" i="1"/>
  <c r="M14" i="1"/>
  <c r="L14" i="1"/>
  <c r="K14" i="1"/>
  <c r="J14" i="1"/>
  <c r="I14" i="1"/>
  <c r="H14" i="1"/>
  <c r="G14" i="1"/>
  <c r="E14" i="1"/>
  <c r="D14" i="1"/>
  <c r="C14" i="1"/>
  <c r="B14" i="1"/>
  <c r="A14" i="1"/>
  <c r="FV13" i="1"/>
  <c r="FU13" i="1"/>
  <c r="FT13" i="1"/>
  <c r="FS13" i="1"/>
  <c r="FR13" i="1"/>
  <c r="FQ13" i="1"/>
  <c r="FP13" i="1"/>
  <c r="FO13" i="1"/>
  <c r="FM13" i="1"/>
  <c r="FJ13" i="1"/>
  <c r="FI13" i="1"/>
  <c r="FH13" i="1"/>
  <c r="EV13" i="1"/>
  <c r="ES13" i="1"/>
  <c r="DY13" i="1"/>
  <c r="DO13" i="1"/>
  <c r="DA13" i="1"/>
  <c r="CZ13" i="1"/>
  <c r="CV13" i="1"/>
  <c r="CU13" i="1"/>
  <c r="CT13" i="1"/>
  <c r="CS13" i="1"/>
  <c r="CR13" i="1"/>
  <c r="CQ13" i="1"/>
  <c r="CP13" i="1"/>
  <c r="CO13" i="1"/>
  <c r="L13" i="1" s="1"/>
  <c r="CL13" i="1"/>
  <c r="CK13" i="1"/>
  <c r="CJ13" i="1"/>
  <c r="CI13" i="1"/>
  <c r="CH13" i="1"/>
  <c r="CG13" i="1"/>
  <c r="BH13" i="1"/>
  <c r="BG13" i="1"/>
  <c r="BF13" i="1"/>
  <c r="BE13" i="1"/>
  <c r="AV13" i="1"/>
  <c r="AT13" i="1"/>
  <c r="AM13" i="1"/>
  <c r="AL13" i="1"/>
  <c r="AK13" i="1"/>
  <c r="AB13" i="1"/>
  <c r="AA13" i="1"/>
  <c r="Z13" i="1"/>
  <c r="Y13" i="1"/>
  <c r="X13" i="1"/>
  <c r="W13" i="1"/>
  <c r="U13" i="1"/>
  <c r="T13" i="1"/>
  <c r="S13" i="1"/>
  <c r="R13" i="1"/>
  <c r="Q13" i="1"/>
  <c r="P13" i="1"/>
  <c r="N13" i="1"/>
  <c r="M13" i="1"/>
  <c r="K13" i="1"/>
  <c r="J13" i="1"/>
  <c r="I13" i="1"/>
  <c r="H13" i="1"/>
  <c r="G13" i="1"/>
  <c r="F13" i="1"/>
  <c r="E13" i="1"/>
  <c r="D13" i="1"/>
  <c r="C13" i="1"/>
  <c r="B13" i="1"/>
  <c r="A13" i="1"/>
  <c r="FV12" i="1"/>
  <c r="FU12" i="1"/>
  <c r="FT12" i="1"/>
  <c r="FS12" i="1"/>
  <c r="FR12" i="1"/>
  <c r="FQ12" i="1"/>
  <c r="FP12" i="1"/>
  <c r="FO12" i="1"/>
  <c r="FM12" i="1"/>
  <c r="FJ12" i="1"/>
  <c r="FI12" i="1"/>
  <c r="FH12" i="1"/>
  <c r="FE12" i="1"/>
  <c r="EV12" i="1"/>
  <c r="ES12" i="1"/>
  <c r="DY12" i="1"/>
  <c r="DO12" i="1"/>
  <c r="DA12" i="1"/>
  <c r="CZ12" i="1"/>
  <c r="CV12" i="1"/>
  <c r="CU12" i="1"/>
  <c r="CT12" i="1"/>
  <c r="CS12" i="1"/>
  <c r="CR12" i="1"/>
  <c r="CQ12" i="1"/>
  <c r="CP12" i="1"/>
  <c r="CO12" i="1"/>
  <c r="CL12" i="1"/>
  <c r="CK12" i="1"/>
  <c r="CJ12" i="1"/>
  <c r="CI12" i="1"/>
  <c r="CH12" i="1"/>
  <c r="CG12" i="1"/>
  <c r="BH12" i="1"/>
  <c r="BG12" i="1"/>
  <c r="BF12" i="1"/>
  <c r="BE12" i="1"/>
  <c r="AV12" i="1"/>
  <c r="AM12" i="1"/>
  <c r="AK12" i="1"/>
  <c r="AB12" i="1"/>
  <c r="AA12" i="1"/>
  <c r="Z12" i="1"/>
  <c r="Y12" i="1"/>
  <c r="X12" i="1"/>
  <c r="W12" i="1"/>
  <c r="L12" i="1"/>
  <c r="K12" i="1"/>
  <c r="J12" i="1"/>
  <c r="I12" i="1"/>
  <c r="H12" i="1"/>
  <c r="G12" i="1"/>
  <c r="E12" i="1"/>
  <c r="D12" i="1"/>
  <c r="C12" i="1"/>
  <c r="B12" i="1"/>
  <c r="A12" i="1"/>
  <c r="FV11" i="1"/>
  <c r="FU11" i="1"/>
  <c r="FT11" i="1"/>
  <c r="FS11" i="1"/>
  <c r="FR11" i="1"/>
  <c r="FQ11" i="1"/>
  <c r="FP11" i="1"/>
  <c r="FO11" i="1"/>
  <c r="FM11" i="1"/>
  <c r="FJ11" i="1"/>
  <c r="FI11" i="1"/>
  <c r="FH11" i="1"/>
  <c r="EV11" i="1"/>
  <c r="ES11" i="1"/>
  <c r="DY11" i="1"/>
  <c r="DO11" i="1"/>
  <c r="DA11" i="1"/>
  <c r="CZ11" i="1"/>
  <c r="CV11" i="1"/>
  <c r="CU11" i="1"/>
  <c r="CT11" i="1"/>
  <c r="CS11" i="1"/>
  <c r="CR11" i="1"/>
  <c r="CQ11" i="1"/>
  <c r="CP11" i="1"/>
  <c r="CO11" i="1"/>
  <c r="L11" i="1" s="1"/>
  <c r="CL11" i="1"/>
  <c r="CK11" i="1"/>
  <c r="CJ11" i="1"/>
  <c r="CI11" i="1"/>
  <c r="CH11" i="1"/>
  <c r="CG11" i="1"/>
  <c r="BH11" i="1"/>
  <c r="BG11" i="1"/>
  <c r="BF11" i="1"/>
  <c r="BE11" i="1"/>
  <c r="AV11" i="1"/>
  <c r="AM11" i="1"/>
  <c r="AK11" i="1"/>
  <c r="AB11" i="1"/>
  <c r="AA11" i="1"/>
  <c r="Z11" i="1"/>
  <c r="Y11" i="1"/>
  <c r="X11" i="1"/>
  <c r="W11" i="1"/>
  <c r="U11" i="1"/>
  <c r="S11" i="1"/>
  <c r="R11" i="1"/>
  <c r="P11" i="1"/>
  <c r="M11" i="1"/>
  <c r="K11" i="1"/>
  <c r="J11" i="1"/>
  <c r="I11" i="1"/>
  <c r="H11" i="1"/>
  <c r="G11" i="1"/>
  <c r="E11" i="1"/>
  <c r="D11" i="1"/>
  <c r="C11" i="1"/>
  <c r="B11" i="1"/>
  <c r="A11" i="1"/>
  <c r="FV10" i="1"/>
  <c r="FU10" i="1"/>
  <c r="FT10" i="1"/>
  <c r="FS10" i="1"/>
  <c r="FR10" i="1"/>
  <c r="FQ10" i="1"/>
  <c r="FP10" i="1"/>
  <c r="FO10" i="1"/>
  <c r="FM10" i="1"/>
  <c r="FJ10" i="1"/>
  <c r="FI10" i="1"/>
  <c r="FH10" i="1"/>
  <c r="EV10" i="1"/>
  <c r="ES10" i="1"/>
  <c r="DY10" i="1"/>
  <c r="DO10" i="1"/>
  <c r="DA10" i="1"/>
  <c r="CZ10" i="1"/>
  <c r="CV10" i="1"/>
  <c r="CU10" i="1"/>
  <c r="CT10" i="1"/>
  <c r="CS10" i="1"/>
  <c r="CR10" i="1"/>
  <c r="CQ10" i="1"/>
  <c r="CP10" i="1"/>
  <c r="CO10" i="1"/>
  <c r="FE10" i="1" s="1"/>
  <c r="CL10" i="1"/>
  <c r="CK10" i="1"/>
  <c r="CJ10" i="1"/>
  <c r="CI10" i="1"/>
  <c r="CH10" i="1"/>
  <c r="CG10" i="1"/>
  <c r="BH10" i="1"/>
  <c r="BG10" i="1"/>
  <c r="BF10" i="1"/>
  <c r="BE10" i="1"/>
  <c r="AV10" i="1"/>
  <c r="AM10" i="1"/>
  <c r="AK10" i="1"/>
  <c r="AJ10" i="1"/>
  <c r="AB10" i="1"/>
  <c r="AA10" i="1"/>
  <c r="Z10" i="1"/>
  <c r="Y10" i="1"/>
  <c r="X10" i="1"/>
  <c r="W10" i="1"/>
  <c r="N10" i="1"/>
  <c r="L10" i="1"/>
  <c r="K10" i="1"/>
  <c r="J10" i="1"/>
  <c r="I10" i="1"/>
  <c r="H10" i="1"/>
  <c r="G10" i="1"/>
  <c r="E10" i="1"/>
  <c r="D10" i="1"/>
  <c r="C10" i="1"/>
  <c r="B10" i="1"/>
  <c r="A10" i="1"/>
  <c r="FV9" i="1"/>
  <c r="FU9" i="1"/>
  <c r="FT9" i="1"/>
  <c r="FS9" i="1"/>
  <c r="FR9" i="1"/>
  <c r="FQ9" i="1"/>
  <c r="FP9" i="1"/>
  <c r="FO9" i="1"/>
  <c r="FM9" i="1"/>
  <c r="FJ9" i="1"/>
  <c r="FI9" i="1"/>
  <c r="FH9" i="1"/>
  <c r="EV9" i="1"/>
  <c r="ES9" i="1"/>
  <c r="DY9" i="1"/>
  <c r="DO9" i="1"/>
  <c r="DA9" i="1"/>
  <c r="CZ9" i="1"/>
  <c r="CV9" i="1"/>
  <c r="CU9" i="1"/>
  <c r="CT9" i="1"/>
  <c r="CS9" i="1"/>
  <c r="CR9" i="1"/>
  <c r="CQ9" i="1"/>
  <c r="CP9" i="1"/>
  <c r="CO9" i="1"/>
  <c r="L9" i="1" s="1"/>
  <c r="CL9" i="1"/>
  <c r="CK9" i="1"/>
  <c r="CJ9" i="1"/>
  <c r="CI9" i="1"/>
  <c r="CH9" i="1"/>
  <c r="CG9" i="1"/>
  <c r="BH9" i="1"/>
  <c r="BG9" i="1"/>
  <c r="BF9" i="1"/>
  <c r="BE9" i="1"/>
  <c r="AV9" i="1"/>
  <c r="AT9" i="1"/>
  <c r="AM9" i="1"/>
  <c r="AL9" i="1"/>
  <c r="AK9" i="1"/>
  <c r="AB9" i="1"/>
  <c r="AA9" i="1"/>
  <c r="Z9" i="1"/>
  <c r="Y9" i="1"/>
  <c r="X9" i="1"/>
  <c r="W9" i="1"/>
  <c r="U9" i="1"/>
  <c r="S9" i="1"/>
  <c r="P9" i="1"/>
  <c r="K9" i="1"/>
  <c r="J9" i="1"/>
  <c r="I9" i="1"/>
  <c r="H9" i="1"/>
  <c r="G9" i="1"/>
  <c r="F9" i="1"/>
  <c r="E9" i="1"/>
  <c r="D9" i="1"/>
  <c r="C9" i="1"/>
  <c r="B9" i="1"/>
  <c r="A9" i="1"/>
  <c r="FV8" i="1"/>
  <c r="FU8" i="1"/>
  <c r="FT8" i="1"/>
  <c r="FS8" i="1"/>
  <c r="FR8" i="1"/>
  <c r="FQ8" i="1"/>
  <c r="FP8" i="1"/>
  <c r="FO8" i="1"/>
  <c r="FM8" i="1"/>
  <c r="FJ8" i="1"/>
  <c r="FI8" i="1"/>
  <c r="FH8" i="1"/>
  <c r="FE8" i="1"/>
  <c r="EV8" i="1"/>
  <c r="ES8" i="1"/>
  <c r="DY8" i="1"/>
  <c r="DO8" i="1"/>
  <c r="DA8" i="1"/>
  <c r="CZ8" i="1"/>
  <c r="CV8" i="1"/>
  <c r="CU8" i="1"/>
  <c r="CT8" i="1"/>
  <c r="CS8" i="1"/>
  <c r="CR8" i="1"/>
  <c r="CQ8" i="1"/>
  <c r="CP8" i="1"/>
  <c r="CO8" i="1"/>
  <c r="L8" i="1" s="1"/>
  <c r="CL8" i="1"/>
  <c r="CK8" i="1"/>
  <c r="CJ8" i="1"/>
  <c r="CI8" i="1"/>
  <c r="CH8" i="1"/>
  <c r="CG8" i="1"/>
  <c r="BH8" i="1"/>
  <c r="BG8" i="1"/>
  <c r="BF8" i="1"/>
  <c r="BE8" i="1"/>
  <c r="AV8" i="1"/>
  <c r="AM8" i="1"/>
  <c r="AK8" i="1"/>
  <c r="AB8" i="1"/>
  <c r="AA8" i="1"/>
  <c r="Z8" i="1"/>
  <c r="Y8" i="1"/>
  <c r="X8" i="1"/>
  <c r="W8" i="1"/>
  <c r="U8" i="1"/>
  <c r="S8" i="1"/>
  <c r="R8" i="1"/>
  <c r="P8" i="1"/>
  <c r="M8" i="1"/>
  <c r="K8" i="1"/>
  <c r="J8" i="1"/>
  <c r="I8" i="1"/>
  <c r="H8" i="1"/>
  <c r="G8" i="1"/>
  <c r="E8" i="1"/>
  <c r="D8" i="1"/>
  <c r="C8" i="1"/>
  <c r="B8" i="1"/>
  <c r="A8" i="1"/>
  <c r="FV7" i="1"/>
  <c r="FU7" i="1"/>
  <c r="FT7" i="1"/>
  <c r="FS7" i="1"/>
  <c r="FR7" i="1"/>
  <c r="FQ7" i="1"/>
  <c r="FP7" i="1"/>
  <c r="FO7" i="1"/>
  <c r="FM7" i="1"/>
  <c r="FJ7" i="1"/>
  <c r="FI7" i="1"/>
  <c r="FH7" i="1"/>
  <c r="FE7" i="1"/>
  <c r="EV7" i="1"/>
  <c r="ES7" i="1"/>
  <c r="DY7" i="1"/>
  <c r="DO7" i="1"/>
  <c r="DA7" i="1"/>
  <c r="CZ7" i="1"/>
  <c r="CV7" i="1"/>
  <c r="CU7" i="1"/>
  <c r="CT7" i="1"/>
  <c r="CS7" i="1"/>
  <c r="CR7" i="1"/>
  <c r="CQ7" i="1"/>
  <c r="CP7" i="1"/>
  <c r="CO7" i="1"/>
  <c r="CL7" i="1"/>
  <c r="CK7" i="1"/>
  <c r="CJ7" i="1"/>
  <c r="CI7" i="1"/>
  <c r="CH7" i="1"/>
  <c r="CG7" i="1"/>
  <c r="BH7" i="1"/>
  <c r="BG7" i="1"/>
  <c r="BF7" i="1"/>
  <c r="BE7" i="1"/>
  <c r="AV7" i="1"/>
  <c r="AT7" i="1"/>
  <c r="AM7" i="1"/>
  <c r="AL7" i="1"/>
  <c r="AK7" i="1"/>
  <c r="AB7" i="1"/>
  <c r="AA7" i="1"/>
  <c r="Z7" i="1"/>
  <c r="Y7" i="1"/>
  <c r="X7" i="1"/>
  <c r="W7" i="1"/>
  <c r="T7" i="1"/>
  <c r="S7" i="1"/>
  <c r="R7" i="1"/>
  <c r="Q7" i="1"/>
  <c r="P7" i="1"/>
  <c r="O7" i="1"/>
  <c r="M7" i="1"/>
  <c r="L7" i="1"/>
  <c r="K7" i="1"/>
  <c r="J7" i="1"/>
  <c r="I7" i="1"/>
  <c r="H7" i="1"/>
  <c r="G7" i="1"/>
  <c r="F7" i="1"/>
  <c r="E7" i="1"/>
  <c r="D7" i="1"/>
  <c r="C7" i="1"/>
  <c r="B7" i="1"/>
  <c r="A7" i="1"/>
  <c r="FV6" i="1"/>
  <c r="FU6" i="1"/>
  <c r="FT6" i="1"/>
  <c r="FS6" i="1"/>
  <c r="FR6" i="1"/>
  <c r="FQ6" i="1"/>
  <c r="FP6" i="1"/>
  <c r="FO6" i="1"/>
  <c r="FM6" i="1"/>
  <c r="FJ6" i="1"/>
  <c r="FI6" i="1"/>
  <c r="FH6" i="1"/>
  <c r="EV6" i="1"/>
  <c r="ES6" i="1"/>
  <c r="DY6" i="1"/>
  <c r="DO6" i="1"/>
  <c r="DA6" i="1"/>
  <c r="CZ6" i="1"/>
  <c r="CV6" i="1"/>
  <c r="CU6" i="1"/>
  <c r="CT6" i="1"/>
  <c r="CS6" i="1"/>
  <c r="CR6" i="1"/>
  <c r="CQ6" i="1"/>
  <c r="CP6" i="1"/>
  <c r="CO6" i="1"/>
  <c r="FE6" i="1" s="1"/>
  <c r="CL6" i="1"/>
  <c r="CK6" i="1"/>
  <c r="CJ6" i="1"/>
  <c r="CI6" i="1"/>
  <c r="CH6" i="1"/>
  <c r="CG6" i="1"/>
  <c r="BH6" i="1"/>
  <c r="BG6" i="1"/>
  <c r="BF6" i="1"/>
  <c r="BE6" i="1"/>
  <c r="AV6" i="1"/>
  <c r="AT6" i="1"/>
  <c r="AM6" i="1"/>
  <c r="AL6" i="1"/>
  <c r="AK6" i="1"/>
  <c r="AB6" i="1"/>
  <c r="AA6" i="1"/>
  <c r="Z6" i="1"/>
  <c r="Y6" i="1"/>
  <c r="X6" i="1"/>
  <c r="W6" i="1"/>
  <c r="U6" i="1"/>
  <c r="S6" i="1"/>
  <c r="P6" i="1"/>
  <c r="L6" i="1"/>
  <c r="K6" i="1"/>
  <c r="J6" i="1"/>
  <c r="I6" i="1"/>
  <c r="H6" i="1"/>
  <c r="G6" i="1"/>
  <c r="F6" i="1"/>
  <c r="E6" i="1"/>
  <c r="D6" i="1"/>
  <c r="C6" i="1"/>
  <c r="B6" i="1"/>
  <c r="A6" i="1"/>
  <c r="FV5" i="1"/>
  <c r="FU5" i="1"/>
  <c r="FT5" i="1"/>
  <c r="FS5" i="1"/>
  <c r="FR5" i="1"/>
  <c r="FQ5" i="1"/>
  <c r="FP5" i="1"/>
  <c r="FO5" i="1"/>
  <c r="FM5" i="1"/>
  <c r="FJ5" i="1"/>
  <c r="FI5" i="1"/>
  <c r="FH5" i="1"/>
  <c r="EV5" i="1"/>
  <c r="ES5" i="1"/>
  <c r="DY5" i="1"/>
  <c r="DO5" i="1"/>
  <c r="DA5" i="1"/>
  <c r="CZ5" i="1"/>
  <c r="CV5" i="1"/>
  <c r="CU5" i="1"/>
  <c r="CT5" i="1"/>
  <c r="CS5" i="1"/>
  <c r="CR5" i="1"/>
  <c r="CQ5" i="1"/>
  <c r="CP5" i="1"/>
  <c r="CO5" i="1"/>
  <c r="L5" i="1" s="1"/>
  <c r="CL5" i="1"/>
  <c r="CK5" i="1"/>
  <c r="CJ5" i="1"/>
  <c r="CI5" i="1"/>
  <c r="CH5" i="1"/>
  <c r="CG5" i="1"/>
  <c r="BH5" i="1"/>
  <c r="BG5" i="1"/>
  <c r="BF5" i="1"/>
  <c r="BE5" i="1"/>
  <c r="AV5" i="1"/>
  <c r="AM5" i="1"/>
  <c r="AK5" i="1"/>
  <c r="AJ5" i="1"/>
  <c r="AI5" i="1"/>
  <c r="AB5" i="1"/>
  <c r="AA5" i="1"/>
  <c r="Z5" i="1"/>
  <c r="Y5" i="1"/>
  <c r="X5" i="1"/>
  <c r="W5" i="1"/>
  <c r="Q5" i="1"/>
  <c r="O5" i="1"/>
  <c r="K5" i="1"/>
  <c r="J5" i="1"/>
  <c r="I5" i="1"/>
  <c r="H5" i="1"/>
  <c r="G5" i="1"/>
  <c r="E5" i="1"/>
  <c r="D5" i="1"/>
  <c r="C5" i="1"/>
  <c r="B5" i="1"/>
  <c r="A5" i="1"/>
  <c r="AA4" i="1"/>
  <c r="J4" i="1"/>
  <c r="I4" i="1"/>
  <c r="H4" i="1"/>
  <c r="F4" i="1"/>
  <c r="D4" i="1"/>
  <c r="B4" i="1"/>
  <c r="A4" i="1"/>
  <c r="AJ19" i="1" l="1"/>
  <c r="DP8" i="1"/>
  <c r="DP18" i="1"/>
  <c r="AL21" i="1"/>
  <c r="DP17" i="1"/>
  <c r="EI20" i="1"/>
  <c r="F21" i="1"/>
  <c r="DP7" i="1"/>
  <c r="DP15" i="1"/>
  <c r="AI16" i="1"/>
  <c r="EI16" i="1"/>
  <c r="EI17" i="1"/>
  <c r="AI18" i="1"/>
  <c r="EI18" i="1"/>
  <c r="AJ20" i="1"/>
  <c r="AJ8" i="1"/>
  <c r="EI14" i="1"/>
  <c r="AJ16" i="1"/>
  <c r="AI6" i="1"/>
  <c r="EI6" i="1"/>
  <c r="AI7" i="1"/>
  <c r="EI7" i="1"/>
  <c r="DP11" i="1"/>
  <c r="DP12" i="1"/>
  <c r="EI15" i="1"/>
  <c r="F16" i="1"/>
  <c r="AI17" i="1"/>
  <c r="AJ18" i="1"/>
  <c r="DP22" i="1"/>
  <c r="AI24" i="1"/>
  <c r="EI24" i="1"/>
  <c r="AJ6" i="1"/>
  <c r="AJ7" i="1"/>
  <c r="F8" i="1"/>
  <c r="AL8" i="1"/>
  <c r="DP13" i="1"/>
  <c r="AI14" i="1"/>
  <c r="AL16" i="1"/>
  <c r="AJ17" i="1"/>
  <c r="DP21" i="1"/>
  <c r="DP23" i="1"/>
  <c r="AJ24" i="1"/>
  <c r="DP5" i="1"/>
  <c r="DP9" i="1"/>
  <c r="AI11" i="1"/>
  <c r="EI11" i="1"/>
  <c r="EI12" i="1"/>
  <c r="AJ14" i="1"/>
  <c r="AI15" i="1"/>
  <c r="EI22" i="1"/>
  <c r="DP19" i="1"/>
  <c r="AI21" i="1"/>
  <c r="EI21" i="1"/>
  <c r="AI23" i="1"/>
  <c r="EI23" i="1"/>
  <c r="AJ11" i="1"/>
  <c r="EI5" i="1"/>
  <c r="AI12" i="1"/>
  <c r="AJ13" i="1"/>
  <c r="AJ23" i="1"/>
  <c r="AI10" i="1"/>
  <c r="AT11" i="1"/>
  <c r="AI19" i="1"/>
  <c r="DP6" i="1"/>
  <c r="AI8" i="1"/>
  <c r="EI8" i="1"/>
  <c r="AI20" i="1"/>
  <c r="DP24" i="1"/>
  <c r="DP10" i="1"/>
  <c r="AI13" i="1"/>
  <c r="EI13" i="1"/>
  <c r="AJ15" i="1"/>
  <c r="AI9" i="1"/>
  <c r="EI9" i="1"/>
  <c r="DP20" i="1"/>
  <c r="AJ21" i="1"/>
  <c r="AJ9" i="1"/>
  <c r="EI10" i="1"/>
  <c r="F11" i="1"/>
  <c r="AJ12" i="1"/>
  <c r="FE23" i="1"/>
  <c r="FE21" i="1"/>
  <c r="FE13" i="1"/>
  <c r="FE11" i="1"/>
  <c r="AT5" i="1"/>
  <c r="AL5" i="1"/>
  <c r="F5" i="1"/>
  <c r="F20" i="1"/>
  <c r="AT20" i="1"/>
  <c r="AL20" i="1"/>
  <c r="F14" i="1"/>
  <c r="AL14" i="1"/>
  <c r="AT14" i="1"/>
  <c r="AL19" i="1"/>
  <c r="F19" i="1"/>
  <c r="AT19" i="1"/>
  <c r="AT12" i="1"/>
  <c r="AL12" i="1"/>
  <c r="F12" i="1"/>
  <c r="F10" i="1"/>
  <c r="AT10" i="1"/>
  <c r="AL10" i="1"/>
  <c r="F17" i="1"/>
  <c r="AT17" i="1"/>
  <c r="AL17" i="1"/>
  <c r="AT15" i="1"/>
  <c r="AL15" i="1"/>
  <c r="F15" i="1"/>
  <c r="AT22" i="1"/>
  <c r="AL22" i="1"/>
  <c r="F22" i="1"/>
  <c r="U11" i="2"/>
  <c r="T12" i="1" s="1"/>
  <c r="U16" i="2"/>
  <c r="T17" i="1" s="1"/>
  <c r="U21" i="2"/>
  <c r="T22" i="1" s="1"/>
  <c r="T31" i="2"/>
  <c r="P32" i="2"/>
  <c r="U33" i="2"/>
  <c r="Q34" i="2"/>
  <c r="S36" i="2"/>
  <c r="U38" i="2"/>
  <c r="Q39" i="2"/>
  <c r="S41" i="2"/>
  <c r="U43" i="2"/>
  <c r="Q4" i="2"/>
  <c r="P5" i="1" s="1"/>
  <c r="U5" i="2"/>
  <c r="T6" i="1" s="1"/>
  <c r="O6" i="2"/>
  <c r="N7" i="1" s="1"/>
  <c r="R7" i="2"/>
  <c r="Q8" i="1" s="1"/>
  <c r="U8" i="2"/>
  <c r="T9" i="1" s="1"/>
  <c r="N9" i="2"/>
  <c r="M10" i="1" s="1"/>
  <c r="R10" i="2"/>
  <c r="Q11" i="1" s="1"/>
  <c r="V11" i="2"/>
  <c r="U12" i="1" s="1"/>
  <c r="T13" i="2"/>
  <c r="S14" i="1" s="1"/>
  <c r="N14" i="2"/>
  <c r="M15" i="1" s="1"/>
  <c r="R15" i="2"/>
  <c r="Q16" i="1" s="1"/>
  <c r="V16" i="2"/>
  <c r="U17" i="1" s="1"/>
  <c r="T18" i="2"/>
  <c r="S19" i="1" s="1"/>
  <c r="N19" i="2"/>
  <c r="M20" i="1" s="1"/>
  <c r="R20" i="2"/>
  <c r="Q21" i="1" s="1"/>
  <c r="V21" i="2"/>
  <c r="U22" i="1" s="1"/>
  <c r="S23" i="2"/>
  <c r="R24" i="1" s="1"/>
  <c r="N24" i="2"/>
  <c r="S25" i="2"/>
  <c r="N26" i="2"/>
  <c r="S27" i="2"/>
  <c r="O28" i="2"/>
  <c r="T29" i="2"/>
  <c r="U31" i="2"/>
  <c r="Q32" i="2"/>
  <c r="V33" i="2"/>
  <c r="R34" i="2"/>
  <c r="N35" i="2"/>
  <c r="T36" i="2"/>
  <c r="V38" i="2"/>
  <c r="R39" i="2"/>
  <c r="N40" i="2"/>
  <c r="T41" i="2"/>
  <c r="V43" i="2"/>
  <c r="S4" i="2"/>
  <c r="R5" i="1" s="1"/>
  <c r="P9" i="2"/>
  <c r="O10" i="1" s="1"/>
  <c r="N11" i="2"/>
  <c r="M12" i="1" s="1"/>
  <c r="P14" i="2"/>
  <c r="O15" i="1" s="1"/>
  <c r="N16" i="2"/>
  <c r="M17" i="1" s="1"/>
  <c r="P19" i="2"/>
  <c r="O20" i="1" s="1"/>
  <c r="N21" i="2"/>
  <c r="M22" i="1" s="1"/>
  <c r="P24" i="2"/>
  <c r="P26" i="2"/>
  <c r="S32" i="2"/>
  <c r="N33" i="2"/>
  <c r="N38" i="2"/>
  <c r="V41" i="2"/>
  <c r="N43" i="2"/>
  <c r="T4" i="2"/>
  <c r="S5" i="1" s="1"/>
  <c r="N5" i="2"/>
  <c r="M6" i="1" s="1"/>
  <c r="U7" i="2"/>
  <c r="T8" i="1" s="1"/>
  <c r="N8" i="2"/>
  <c r="M9" i="1" s="1"/>
  <c r="Q9" i="2"/>
  <c r="P10" i="1" s="1"/>
  <c r="U10" i="2"/>
  <c r="T11" i="1" s="1"/>
  <c r="O11" i="2"/>
  <c r="N12" i="1" s="1"/>
  <c r="Q14" i="2"/>
  <c r="P15" i="1" s="1"/>
  <c r="U15" i="2"/>
  <c r="T16" i="1" s="1"/>
  <c r="O16" i="2"/>
  <c r="N17" i="1" s="1"/>
  <c r="Q19" i="2"/>
  <c r="P20" i="1" s="1"/>
  <c r="U20" i="2"/>
  <c r="T21" i="1" s="1"/>
  <c r="O21" i="2"/>
  <c r="N22" i="1" s="1"/>
  <c r="V23" i="2"/>
  <c r="U24" i="1" s="1"/>
  <c r="Q24" i="2"/>
  <c r="V25" i="2"/>
  <c r="Q26" i="2"/>
  <c r="V27" i="2"/>
  <c r="N31" i="2"/>
  <c r="T32" i="2"/>
  <c r="O33" i="2"/>
  <c r="U34" i="2"/>
  <c r="O38" i="2"/>
  <c r="U39" i="2"/>
  <c r="O43" i="2"/>
  <c r="U4" i="2"/>
  <c r="T5" i="1" s="1"/>
  <c r="O5" i="2"/>
  <c r="N6" i="1" s="1"/>
  <c r="O8" i="2"/>
  <c r="N9" i="1" s="1"/>
  <c r="R9" i="2"/>
  <c r="Q10" i="1" s="1"/>
  <c r="P11" i="2"/>
  <c r="O12" i="1" s="1"/>
  <c r="R14" i="2"/>
  <c r="Q15" i="1" s="1"/>
  <c r="P16" i="2"/>
  <c r="O17" i="1" s="1"/>
  <c r="R19" i="2"/>
  <c r="Q20" i="1" s="1"/>
  <c r="P21" i="2"/>
  <c r="O22" i="1" s="1"/>
  <c r="R24" i="2"/>
  <c r="R26" i="2"/>
  <c r="O31" i="2"/>
  <c r="U32" i="2"/>
  <c r="P33" i="2"/>
  <c r="P38" i="2"/>
  <c r="P43" i="2"/>
  <c r="FE5" i="1"/>
  <c r="FE15" i="1"/>
  <c r="V4" i="2"/>
  <c r="U5" i="1" s="1"/>
  <c r="P5" i="2"/>
  <c r="O6" i="1" s="1"/>
  <c r="P8" i="2"/>
  <c r="O9" i="1" s="1"/>
  <c r="S9" i="2"/>
  <c r="R10" i="1" s="1"/>
  <c r="Q11" i="2"/>
  <c r="P12" i="1" s="1"/>
  <c r="S14" i="2"/>
  <c r="R15" i="1" s="1"/>
  <c r="Q16" i="2"/>
  <c r="P17" i="1" s="1"/>
  <c r="S19" i="2"/>
  <c r="R20" i="1" s="1"/>
  <c r="Q21" i="2"/>
  <c r="P22" i="1" s="1"/>
  <c r="N23" i="2"/>
  <c r="M24" i="1" s="1"/>
  <c r="S24" i="2"/>
  <c r="N25" i="2"/>
  <c r="S26" i="2"/>
  <c r="N27" i="2"/>
  <c r="O29" i="2"/>
  <c r="P31" i="2"/>
  <c r="V32" i="2"/>
  <c r="Q33" i="2"/>
  <c r="O36" i="2"/>
  <c r="Q38" i="2"/>
  <c r="O41" i="2"/>
  <c r="Q43" i="2"/>
  <c r="T9" i="2"/>
  <c r="S10" i="1" s="1"/>
  <c r="R11" i="2"/>
  <c r="Q12" i="1" s="1"/>
  <c r="T14" i="2"/>
  <c r="S15" i="1" s="1"/>
  <c r="R16" i="2"/>
  <c r="Q17" i="1" s="1"/>
  <c r="T19" i="2"/>
  <c r="S20" i="1" s="1"/>
  <c r="R21" i="2"/>
  <c r="Q22" i="1" s="1"/>
  <c r="T24" i="2"/>
  <c r="T26" i="2"/>
  <c r="R33" i="2"/>
  <c r="R38" i="2"/>
  <c r="P41" i="2"/>
  <c r="R43" i="2"/>
  <c r="FE9" i="1"/>
  <c r="FE19" i="1"/>
  <c r="N4" i="2"/>
  <c r="M5" i="1" s="1"/>
  <c r="R5" i="2"/>
  <c r="Q6" i="1" s="1"/>
  <c r="O7" i="2"/>
  <c r="N8" i="1" s="1"/>
  <c r="R8" i="2"/>
  <c r="Q9" i="1" s="1"/>
  <c r="U9" i="2"/>
  <c r="T10" i="1" s="1"/>
  <c r="O10" i="2"/>
  <c r="N11" i="1" s="1"/>
  <c r="S11" i="2"/>
  <c r="R12" i="1" s="1"/>
  <c r="Q13" i="2"/>
  <c r="P14" i="1" s="1"/>
  <c r="U14" i="2"/>
  <c r="T15" i="1" s="1"/>
  <c r="O15" i="2"/>
  <c r="N16" i="1" s="1"/>
  <c r="S16" i="2"/>
  <c r="R17" i="1" s="1"/>
  <c r="Q18" i="2"/>
  <c r="P19" i="1" s="1"/>
  <c r="U19" i="2"/>
  <c r="T20" i="1" s="1"/>
  <c r="O20" i="2"/>
  <c r="N21" i="1" s="1"/>
  <c r="S21" i="2"/>
  <c r="R22" i="1" s="1"/>
  <c r="P23" i="2"/>
  <c r="O24" i="1" s="1"/>
  <c r="U24" i="2"/>
  <c r="P25" i="2"/>
  <c r="U26" i="2"/>
  <c r="P27" i="2"/>
  <c r="Q29" i="2"/>
  <c r="R31" i="2"/>
  <c r="N32" i="2"/>
  <c r="S33" i="2"/>
  <c r="O34" i="2"/>
  <c r="U35" i="2"/>
  <c r="Q36" i="2"/>
  <c r="S38" i="2"/>
  <c r="O39" i="2"/>
  <c r="Q41" i="2"/>
  <c r="S43" i="2"/>
</calcChain>
</file>

<file path=xl/sharedStrings.xml><?xml version="1.0" encoding="utf-8"?>
<sst xmlns="http://schemas.openxmlformats.org/spreadsheetml/2006/main" count="802" uniqueCount="640">
  <si>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</si>
  <si>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</si>
  <si>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</si>
  <si>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</si>
  <si>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</si>
  <si>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</si>
  <si>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</si>
  <si>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</si>
  <si>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</si>
  <si>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</si>
  <si>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</si>
  <si>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</si>
  <si>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</si>
  <si>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</si>
  <si>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</si>
  <si>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</si>
  <si>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</si>
  <si>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</si>
  <si>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</si>
  <si>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</si>
  <si>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</si>
  <si>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</si>
  <si>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</si>
  <si>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</si>
  <si>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</si>
  <si>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</si>
  <si>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</si>
  <si>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</si>
  <si>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</si>
  <si>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</si>
  <si>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</si>
  <si>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</si>
  <si>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</si>
  <si>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</si>
  <si>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</si>
  <si>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</si>
  <si>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</si>
  <si>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</si>
  <si>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</si>
  <si>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</si>
  <si>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</si>
  <si>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</si>
  <si>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</si>
  <si>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</si>
  <si>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</si>
  <si>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</si>
  <si>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</si>
  <si>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</si>
  <si>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</si>
  <si>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</si>
  <si>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</si>
  <si>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</si>
  <si>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</si>
  <si>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</si>
  <si>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</si>
  <si>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</si>
  <si>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</si>
  <si>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</si>
  <si>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</si>
  <si>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</si>
  <si>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</si>
  <si>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</si>
  <si>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</si>
  <si>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</si>
  <si>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</si>
  <si>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</si>
  <si>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</si>
  <si>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</si>
  <si>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</si>
  <si>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</si>
  <si>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</si>
  <si>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</si>
  <si>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</si>
  <si>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</si>
  <si>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</si>
  <si>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</si>
  <si>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</si>
  <si>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</si>
  <si>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</si>
  <si>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</si>
  <si>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</si>
  <si>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</si>
  <si>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</si>
  <si>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</si>
  <si>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</si>
  <si>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</si>
  <si>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</si>
  <si>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</si>
  <si>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</si>
  <si>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</si>
  <si>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</si>
  <si>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</si>
  <si>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</si>
  <si>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</si>
  <si>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</si>
  <si>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</si>
  <si>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</si>
  <si>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</si>
  <si>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</si>
  <si>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</si>
  <si>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</si>
  <si>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</si>
  <si>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</si>
  <si>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</si>
  <si>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</si>
  <si>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</si>
  <si>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</si>
  <si>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</si>
  <si>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</si>
  <si>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</si>
  <si>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</si>
  <si>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</si>
  <si>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</si>
  <si>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</si>
  <si>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</si>
  <si>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</si>
  <si>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</si>
  <si>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</si>
  <si>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</si>
  <si>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</si>
  <si>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</si>
  <si>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</si>
  <si>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</si>
  <si>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</si>
  <si>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</si>
  <si>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</si>
  <si>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</si>
  <si>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</si>
  <si>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</si>
  <si>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</si>
  <si>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</si>
  <si>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</si>
  <si>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</si>
  <si>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</si>
  <si>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</si>
  <si>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</si>
  <si>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</si>
  <si>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</si>
  <si>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</si>
  <si>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</si>
  <si>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</si>
  <si>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</si>
  <si>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</si>
  <si>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</si>
  <si>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</si>
  <si>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</si>
  <si>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</si>
  <si>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</si>
  <si>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</si>
  <si>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</si>
  <si>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</si>
  <si>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</si>
  <si>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</si>
  <si>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</si>
  <si>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</si>
  <si>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</si>
  <si>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</si>
  <si>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</si>
  <si>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</si>
  <si>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</si>
  <si>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</si>
  <si>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</si>
  <si>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</si>
  <si>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</si>
  <si>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</si>
  <si>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</si>
  <si>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</si>
  <si>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</si>
  <si>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</si>
  <si>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</si>
  <si>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</si>
  <si>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</si>
  <si>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</si>
  <si>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</si>
  <si>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</si>
  <si>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</si>
  <si>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</si>
  <si>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</si>
  <si>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</si>
  <si>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</si>
  <si>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</si>
  <si>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</si>
  <si>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</si>
  <si>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</si>
  <si>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</si>
  <si>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</si>
  <si>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</si>
  <si>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</si>
  <si>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</si>
  <si>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</si>
  <si>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</si>
  <si>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</si>
  <si>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</si>
  <si>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</si>
  <si>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</si>
  <si>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</si>
  <si>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</si>
  <si>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</si>
  <si>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</si>
  <si>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</si>
  <si>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</si>
  <si>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</si>
  <si>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</si>
  <si>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</si>
  <si>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</si>
  <si>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</si>
  <si>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</si>
  <si>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</si>
  <si>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</si>
  <si>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</si>
  <si>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</si>
  <si>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</si>
  <si>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</si>
  <si>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</si>
  <si>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</si>
  <si>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</si>
  <si>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</si>
  <si>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</si>
  <si>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</si>
  <si>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</si>
  <si>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</si>
  <si>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</si>
  <si>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</si>
  <si>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</si>
  <si>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</si>
  <si>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</si>
  <si>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</si>
  <si>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</si>
  <si>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</si>
  <si>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</si>
  <si>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</si>
  <si>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</si>
  <si>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</si>
  <si>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</si>
  <si>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</si>
  <si>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</si>
  <si>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</si>
  <si>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</si>
  <si>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</si>
  <si>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</si>
  <si>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</si>
  <si>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</si>
  <si>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</si>
  <si>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</si>
  <si>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</si>
  <si>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</si>
  <si>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</si>
  <si>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</si>
  <si>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</si>
  <si>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</si>
  <si>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</si>
  <si>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</si>
  <si>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</si>
  <si>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</si>
  <si>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</si>
  <si>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</si>
  <si>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</si>
  <si>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</si>
  <si>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</si>
  <si>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</si>
  <si>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</si>
  <si>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</si>
  <si>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</si>
  <si>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</si>
  <si>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</si>
  <si>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</si>
  <si>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</si>
  <si>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</si>
  <si>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</si>
  <si>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</si>
  <si>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</si>
  <si>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</si>
  <si>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</si>
  <si>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</si>
  <si>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</si>
  <si>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</si>
  <si>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</si>
  <si>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</si>
  <si>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</si>
  <si>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</si>
  <si>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</si>
  <si>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</si>
  <si>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</si>
  <si>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</si>
  <si>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</si>
  <si>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</si>
  <si>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</si>
  <si>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</si>
  <si>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</si>
  <si>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</si>
  <si>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</si>
  <si>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</si>
  <si>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</si>
  <si>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</si>
  <si>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</si>
  <si>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</si>
  <si>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</si>
  <si>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</si>
  <si>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</si>
  <si>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</si>
  <si>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</si>
  <si>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</si>
  <si>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</si>
  <si>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</si>
  <si>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</si>
  <si>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</si>
  <si>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</si>
  <si>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</si>
  <si>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</si>
  <si>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</si>
  <si>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</si>
  <si>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</si>
  <si>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</si>
  <si>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</si>
  <si>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</si>
  <si>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</si>
  <si>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</si>
  <si>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</si>
  <si>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</si>
  <si>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</si>
  <si>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</si>
  <si>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</si>
  <si>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</si>
  <si>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</si>
  <si>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</si>
  <si>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</si>
  <si>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</si>
  <si>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</si>
  <si>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</si>
  <si>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</si>
  <si>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</si>
  <si>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</si>
  <si>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</si>
  <si>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</si>
  <si>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</si>
  <si>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</si>
  <si>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</si>
  <si>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</si>
  <si>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</si>
  <si>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</si>
  <si>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</si>
  <si>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</si>
  <si>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</si>
  <si>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</si>
  <si>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</si>
  <si>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</si>
  <si>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</si>
  <si>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</si>
  <si>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</si>
  <si>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</si>
  <si>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</si>
  <si>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</si>
  <si>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</si>
  <si>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</si>
  <si>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</si>
  <si>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Latitude E5550 E5570 5580 5590</t>
  </si>
  <si>
    <t>FBA – US</t>
  </si>
  <si>
    <t>FBA – EU</t>
  </si>
  <si>
    <t>FBA – UK</t>
  </si>
  <si>
    <t>EAN-13</t>
  </si>
  <si>
    <t>SKU</t>
  </si>
  <si>
    <t>Language</t>
  </si>
  <si>
    <t>Translated Language</t>
  </si>
  <si>
    <t>Reprinted</t>
  </si>
  <si>
    <t>Backlit</t>
  </si>
  <si>
    <t>Part Nr</t>
  </si>
  <si>
    <t>TellusPicture</t>
  </si>
  <si>
    <t>Picture 1 url</t>
  </si>
  <si>
    <t>Picture 2 url</t>
  </si>
  <si>
    <t>Picture 3 url</t>
  </si>
  <si>
    <t>language index</t>
  </si>
  <si>
    <t>Price – Backlit</t>
  </si>
  <si>
    <t>Dell 5550 BL - DE</t>
  </si>
  <si>
    <t>German</t>
  </si>
  <si>
    <t>DELL/E5550/BL/DE</t>
  </si>
  <si>
    <t>Price – NON-Backlit</t>
  </si>
  <si>
    <t>Dell 5550 BL - FR</t>
  </si>
  <si>
    <t>French</t>
  </si>
  <si>
    <t>DELL/E5550/BL/FR</t>
  </si>
  <si>
    <t>Packing size</t>
  </si>
  <si>
    <t>Big</t>
  </si>
  <si>
    <t>Dell 5550 BL - IT</t>
  </si>
  <si>
    <t>Italian</t>
  </si>
  <si>
    <t>DELL/E5550/BL/IT</t>
  </si>
  <si>
    <t>Package height (CM)</t>
  </si>
  <si>
    <t>Dell 5550 BL - ES</t>
  </si>
  <si>
    <t>Spanish</t>
  </si>
  <si>
    <t>DELL/E5550/BL/ES</t>
  </si>
  <si>
    <t>Package width (CM)</t>
  </si>
  <si>
    <t>Dell 5550 BL - UK</t>
  </si>
  <si>
    <t>UK</t>
  </si>
  <si>
    <t>DELL/E5550/BL/UK</t>
  </si>
  <si>
    <t>Package length (CM)</t>
  </si>
  <si>
    <t>Dell 5550 BL - NOR</t>
  </si>
  <si>
    <t>Scandinavian – Nordic</t>
  </si>
  <si>
    <t>DELL/E5550/BL/NOR</t>
  </si>
  <si>
    <t>Origin of Product</t>
  </si>
  <si>
    <t>Dell 5550 BL - BE</t>
  </si>
  <si>
    <t>Belgian</t>
  </si>
  <si>
    <t>DELL/E5550/BL/BE</t>
  </si>
  <si>
    <t>Package weight (GR)</t>
  </si>
  <si>
    <t>Dell 5550 BL - CH</t>
  </si>
  <si>
    <t>Swiss</t>
  </si>
  <si>
    <t>DELL/E5550/BL/CH</t>
  </si>
  <si>
    <t>Dell 5550 BL - US INT</t>
  </si>
  <si>
    <t>US International</t>
  </si>
  <si>
    <t>DELL/E5550/BL/USI</t>
  </si>
  <si>
    <t>Parent sku</t>
  </si>
  <si>
    <t>Dell 5550 parent</t>
  </si>
  <si>
    <t>Dell 5550 BL - US</t>
  </si>
  <si>
    <t>US</t>
  </si>
  <si>
    <t>DELL/E5550/BL/US</t>
  </si>
  <si>
    <t>Parent EAN</t>
  </si>
  <si>
    <t>Dell 5550 Regular - DE</t>
  </si>
  <si>
    <t>DELL/E5550/RG/DE</t>
  </si>
  <si>
    <t>Dell 5550 Regular - FR</t>
  </si>
  <si>
    <t>Item_type</t>
  </si>
  <si>
    <t>laptop-computer-replacement-parts</t>
  </si>
  <si>
    <t>Dell 5550 Regular - IT</t>
  </si>
  <si>
    <t>Dell 5550 Regular - ES</t>
  </si>
  <si>
    <t>Default quantity</t>
  </si>
  <si>
    <t>Dell 5550 Regular - UK</t>
  </si>
  <si>
    <t>Dell 5550 Regular - NOR</t>
  </si>
  <si>
    <t>Format</t>
  </si>
  <si>
    <t>PartialUpdate</t>
  </si>
  <si>
    <t>Dell 5550 Regular - BE</t>
  </si>
  <si>
    <t>Dell 5550 Regular - CH</t>
  </si>
  <si>
    <t>Dell 5550 Regular - US INT</t>
  </si>
  <si>
    <t>Bullet Point 1:</t>
  </si>
  <si>
    <t>Dell 5550 Regular - US</t>
  </si>
  <si>
    <t>Bullet Point 2:</t>
  </si>
  <si>
    <t>DELL/E4300/BL/DE</t>
  </si>
  <si>
    <t>Bullet Point 5:</t>
  </si>
  <si>
    <t>Bullet Point 4:</t>
  </si>
  <si>
    <t>Lenovo/T470S/BL/UK</t>
  </si>
  <si>
    <t>Product Description</t>
  </si>
  <si>
    <t>Lenovo/T470S/BL/NOR</t>
  </si>
  <si>
    <t>01EN735</t>
  </si>
  <si>
    <t>Warranty Message</t>
  </si>
  <si>
    <t>Bulgarian</t>
  </si>
  <si>
    <t>01EN730</t>
  </si>
  <si>
    <t>Czech</t>
  </si>
  <si>
    <t>01EN690</t>
  </si>
  <si>
    <t>bullet point 4: regular</t>
  </si>
  <si>
    <t>Danish</t>
  </si>
  <si>
    <t>01EN732</t>
  </si>
  <si>
    <t>Hungarian</t>
  </si>
  <si>
    <t>01EN656</t>
  </si>
  <si>
    <t>Dutch</t>
  </si>
  <si>
    <t>01EN701</t>
  </si>
  <si>
    <t>language</t>
  </si>
  <si>
    <t>English</t>
  </si>
  <si>
    <t>Norwegian</t>
  </si>
  <si>
    <t>01EN702</t>
  </si>
  <si>
    <t>Marketplace</t>
  </si>
  <si>
    <t>EU</t>
  </si>
  <si>
    <t>Polish</t>
  </si>
  <si>
    <t>Portuguese</t>
  </si>
  <si>
    <t>01EN704</t>
  </si>
  <si>
    <t>Swedish – Finnish</t>
  </si>
  <si>
    <t>01EN749</t>
  </si>
  <si>
    <t>01EN712</t>
  </si>
  <si>
    <t>Lenovo/T470S/BL/USI</t>
  </si>
  <si>
    <t>Russian</t>
  </si>
  <si>
    <t>01EN705</t>
  </si>
  <si>
    <t>Lenovo/T470S/BL/US</t>
  </si>
  <si>
    <t>Update</t>
  </si>
  <si>
    <t>Small</t>
  </si>
  <si>
    <t>🇩🇪</t>
  </si>
  <si>
    <t>🇫🇷</t>
  </si>
  <si>
    <t>Delete</t>
  </si>
  <si>
    <t>🇮🇹</t>
  </si>
  <si>
    <t>🇪🇸</t>
  </si>
  <si>
    <t>🇬🇧</t>
  </si>
  <si>
    <t>🇸🇪 🇫🇮 🇳🇴 🇩🇰</t>
  </si>
  <si>
    <t>🇧🇪</t>
  </si>
  <si>
    <t>🇧🇬</t>
  </si>
  <si>
    <t>🇩🇰</t>
  </si>
  <si>
    <t>🇳🇱</t>
  </si>
  <si>
    <t>🇳🇴</t>
  </si>
  <si>
    <t>🇵🇱</t>
  </si>
  <si>
    <t>🇵🇹</t>
  </si>
  <si>
    <t>🇸🇪 🇫🇮</t>
  </si>
  <si>
    <t>🇨🇭</t>
  </si>
  <si>
    <t>🇺🇸 with € symbol</t>
  </si>
  <si>
    <t>🇷🇺</t>
  </si>
  <si>
    <t>🇺🇸</t>
  </si>
  <si>
    <t>🇭🇺</t>
  </si>
  <si>
    <t>🇨🇿</t>
  </si>
  <si>
    <t>👉 REFURBISHED:  SAVE MONEY -  Replacement Dell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</si>
  <si>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</si>
  <si>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</si>
  <si>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</si>
  <si>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</si>
  <si>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Dell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</si>
  <si>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</si>
  <si>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</si>
  <si>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</si>
  <si>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Dell  </t>
  </si>
  <si>
    <t xml:space="preserve">replacement {language} non-backlit keyboard for Dell  </t>
  </si>
  <si>
    <t>👉 LAYOUT -  {flag} {language} NO backlit.</t>
  </si>
  <si>
    <t xml:space="preserve">👉 ÜBERARBEITET: GELD SPAREN - Ersatz-Dell-Laptop-Tastatur,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</si>
  <si>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</si>
  <si>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</si>
  <si>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</si>
  <si>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Dell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</si>
  <si>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</si>
  <si>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</si>
  <si>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</si>
  <si>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</si>
  <si>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ersatztastatur {language} Hintergrundbeleuchtung für Dell </t>
  </si>
  <si>
    <t xml:space="preserve">ersatztastatur {language} Nicht Hintergrundbeleuchtung für Dell </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</si>
  <si>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</si>
  <si>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</si>
  <si>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</si>
  <si>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</si>
  <si>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</si>
  <si>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</si>
  <si>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</si>
  <si>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</si>
  <si>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</si>
  <si>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</si>
  <si>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</si>
  <si>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</si>
  <si>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</si>
  <si>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</si>
  <si>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</si>
  <si>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</si>
  <si>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</si>
  <si>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</si>
  <si>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</si>
  <si>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Dell,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</si>
  <si>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</si>
  <si>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</si>
  <si>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</si>
  <si>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Dell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</si>
  <si>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</si>
  <si>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</si>
  <si>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xml:space="preserve">Teclado de respuesto {language} retroiluminado  para Dell </t>
  </si>
  <si>
    <t xml:space="preserve">Teclado de respuesto {language} sin retroiluminación  para Dell </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</si>
  <si>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</si>
  <si>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</si>
  <si>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</si>
  <si>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</si>
  <si>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</si>
  <si>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</si>
  <si>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</si>
  <si>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</si>
  <si>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</si>
  <si>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</si>
  <si>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</si>
  <si>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</si>
  <si>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</si>
  <si>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</si>
  <si>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</si>
  <si>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</si>
  <si>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</si>
  <si>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</si>
  <si>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</si>
  <si>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</si>
  <si>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Dell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</si>
  <si>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</si>
  <si>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</si>
  <si>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</si>
  <si>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Dell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</si>
  <si>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</si>
  <si>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</si>
  <si>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xml:space="preserve">clavier de remplacement {language} rétroéclairé pour Dell </t>
  </si>
  <si>
    <t xml:space="preserve">clavier de remplacement {language} non rétroéclairé pour Dell </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</si>
  <si>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</si>
  <si>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</si>
  <si>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</si>
  <si>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</si>
  <si>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</si>
  <si>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</si>
  <si>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</si>
  <si>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</si>
  <si>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</si>
  <si>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</si>
  <si>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</si>
  <si>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</si>
  <si>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</si>
  <si>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</si>
  <si>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</si>
  <si>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</si>
  <si>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</si>
  <si>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</si>
  <si>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</si>
  <si>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Dell,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</si>
  <si>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</si>
  <si>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</si>
  <si>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</si>
  <si>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Dell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</si>
  <si>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</si>
  <si>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</si>
  <si>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sostituzione della tastiera {language} retroilluminata per Dell </t>
  </si>
  <si>
    <t xml:space="preserve">sostituzione della tastiera {language} non retroilluminata per Dell </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</si>
  <si>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</si>
  <si>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</si>
  <si>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</si>
  <si>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</si>
  <si>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</si>
  <si>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</si>
  <si>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</si>
  <si>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</si>
  <si>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</si>
  <si>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</si>
  <si>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</si>
  <si>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</si>
  <si>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</si>
  <si>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</si>
  <si>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</si>
  <si>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</si>
  <si>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Dell-laptoptoetsenbord,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</si>
  <si>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</si>
  <si>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</si>
  <si>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</si>
  <si>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Dell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</si>
  <si>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</si>
  <si>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</si>
  <si>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xml:space="preserve">vervangend {language} toetsenbord met achtergrondverlichting voor Dell </t>
  </si>
  <si>
    <t xml:space="preserve">vervangend {language} toetsenbord zonder achtergrondverlichting voor Dell </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</si>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</sst>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8"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000000"/>
      <name val="Arial"/>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75">
    <xf numFmtId="0" fontId="0" fillId="0" borderId="0" xfId="0"/>
    <xf numFmtId="0" fontId="6" fillId="0" borderId="0" xfId="0" applyFont="1" applyBorder="1" applyAlignment="1">
      <alignment horizontal="center"/>
    </xf>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pplyProtection="1">
      <alignment horizontal="left" vertical="center"/>
    </xf>
    <xf numFmtId="49" fontId="2" fillId="2" borderId="1" xfId="2" applyNumberFormat="1" applyFont="1" applyFill="1" applyBorder="1" applyAlignment="1" applyProtection="1">
      <alignment horizontal="left" vertical="center"/>
    </xf>
    <xf numFmtId="0" fontId="2" fillId="3" borderId="1" xfId="2" applyFont="1" applyFill="1" applyBorder="1" applyAlignment="1" applyProtection="1">
      <alignment horizontal="left" vertical="center"/>
    </xf>
    <xf numFmtId="0" fontId="2" fillId="4" borderId="1" xfId="2" applyFont="1" applyFill="1" applyBorder="1" applyAlignment="1" applyProtection="1">
      <alignment horizontal="left" vertical="center"/>
    </xf>
    <xf numFmtId="0" fontId="2" fillId="5" borderId="1" xfId="2" applyFont="1" applyFill="1" applyBorder="1" applyAlignment="1" applyProtection="1">
      <alignment horizontal="left" vertical="center"/>
    </xf>
    <xf numFmtId="0" fontId="2" fillId="6" borderId="1" xfId="2" applyFont="1" applyFill="1" applyBorder="1" applyAlignment="1" applyProtection="1">
      <alignment horizontal="left" vertical="center"/>
    </xf>
    <xf numFmtId="0" fontId="2" fillId="7" borderId="1" xfId="2" applyFont="1" applyFill="1" applyBorder="1" applyAlignment="1" applyProtection="1">
      <alignment horizontal="left" vertical="center"/>
    </xf>
    <xf numFmtId="0" fontId="2" fillId="8" borderId="1" xfId="2" applyFont="1" applyFill="1" applyBorder="1" applyAlignment="1" applyProtection="1">
      <alignment horizontal="left" vertical="center"/>
    </xf>
    <xf numFmtId="0" fontId="2" fillId="9" borderId="1" xfId="2" applyFont="1" applyFill="1" applyBorder="1" applyAlignment="1" applyProtection="1">
      <alignment horizontal="left" vertical="center"/>
    </xf>
    <xf numFmtId="0" fontId="2" fillId="10" borderId="1" xfId="2" applyFont="1" applyFill="1" applyBorder="1" applyAlignment="1" applyProtection="1">
      <alignment horizontal="left" vertical="center"/>
    </xf>
    <xf numFmtId="0" fontId="2" fillId="11" borderId="1" xfId="2" applyFont="1" applyFill="1" applyBorder="1" applyAlignment="1" applyProtection="1">
      <alignment horizontal="left" vertical="center"/>
    </xf>
    <xf numFmtId="0" fontId="1" fillId="2" borderId="2" xfId="2" applyFont="1" applyFill="1" applyBorder="1" applyAlignment="1" applyProtection="1">
      <alignment horizontal="left" vertical="center"/>
    </xf>
    <xf numFmtId="49" fontId="1" fillId="2" borderId="2" xfId="2" applyNumberFormat="1" applyFont="1" applyFill="1" applyBorder="1" applyAlignment="1" applyProtection="1">
      <alignment horizontal="left" vertical="center"/>
    </xf>
    <xf numFmtId="0" fontId="2" fillId="5" borderId="2" xfId="1" applyFont="1" applyFill="1" applyBorder="1" applyAlignment="1">
      <alignment horizontal="left" vertical="center"/>
    </xf>
    <xf numFmtId="0" fontId="1" fillId="3" borderId="2" xfId="2" applyFont="1" applyFill="1" applyBorder="1" applyAlignment="1" applyProtection="1">
      <alignment horizontal="left" vertical="center"/>
    </xf>
    <xf numFmtId="0" fontId="1" fillId="4" borderId="2" xfId="2" applyFont="1" applyFill="1" applyBorder="1" applyAlignment="1" applyProtection="1">
      <alignment horizontal="left" vertical="center"/>
    </xf>
    <xf numFmtId="0" fontId="1" fillId="5" borderId="2" xfId="2" applyFont="1" applyFill="1" applyBorder="1" applyAlignment="1" applyProtection="1">
      <alignment horizontal="left" vertical="center"/>
    </xf>
    <xf numFmtId="0" fontId="1" fillId="6" borderId="2" xfId="2" applyFont="1" applyFill="1" applyBorder="1" applyAlignment="1" applyProtection="1">
      <alignment horizontal="left" vertical="center"/>
    </xf>
    <xf numFmtId="0" fontId="1" fillId="7" borderId="2" xfId="2" applyFont="1" applyFill="1" applyBorder="1" applyAlignment="1" applyProtection="1">
      <alignment horizontal="left" vertical="center"/>
    </xf>
    <xf numFmtId="0" fontId="1" fillId="8" borderId="2" xfId="2" applyFont="1" applyFill="1" applyBorder="1" applyAlignment="1" applyProtection="1">
      <alignment horizontal="left" vertical="center"/>
    </xf>
    <xf numFmtId="0" fontId="1" fillId="9" borderId="2" xfId="2" applyFont="1" applyFill="1" applyBorder="1" applyAlignment="1" applyProtection="1">
      <alignment horizontal="left" vertical="center"/>
    </xf>
    <xf numFmtId="0" fontId="1" fillId="10" borderId="2" xfId="2" applyFont="1" applyFill="1" applyBorder="1" applyAlignment="1" applyProtection="1">
      <alignment horizontal="left" vertical="center"/>
    </xf>
    <xf numFmtId="0" fontId="1" fillId="11" borderId="2" xfId="2" applyFont="1" applyFill="1" applyBorder="1" applyAlignment="1" applyProtection="1">
      <alignment horizontal="left" vertical="center"/>
    </xf>
    <xf numFmtId="0" fontId="1" fillId="0" borderId="0" xfId="2" applyFont="1" applyProtection="1">
      <protection locked="0"/>
    </xf>
    <xf numFmtId="0" fontId="0" fillId="0" borderId="0" xfId="0" applyFont="1" applyProtection="1">
      <protection locked="0"/>
    </xf>
    <xf numFmtId="0" fontId="0" fillId="0" borderId="0" xfId="0" applyFont="1" applyProtection="1">
      <protection locked="0"/>
    </xf>
    <xf numFmtId="1" fontId="3" fillId="0" borderId="0" xfId="0" applyNumberFormat="1" applyFont="1" applyAlignment="1" applyProtection="1">
      <alignment wrapText="1"/>
      <protection locked="0"/>
    </xf>
    <xf numFmtId="0" fontId="1" fillId="0" borderId="0" xfId="2" applyFont="1" applyProtection="1">
      <protection locked="0"/>
    </xf>
    <xf numFmtId="0" fontId="3" fillId="0" borderId="0" xfId="0" applyFont="1" applyProtection="1">
      <protection locked="0"/>
    </xf>
    <xf numFmtId="49" fontId="0" fillId="0" borderId="0" xfId="0" applyNumberFormat="1" applyProtection="1">
      <protection locked="0"/>
    </xf>
    <xf numFmtId="0" fontId="0" fillId="0" borderId="0" xfId="0" applyProtection="1">
      <protection locked="0"/>
    </xf>
    <xf numFmtId="0" fontId="3" fillId="0" borderId="0" xfId="0" applyFont="1" applyAlignment="1">
      <alignment wrapText="1"/>
    </xf>
    <xf numFmtId="0" fontId="1" fillId="0" borderId="0" xfId="2" applyProtection="1">
      <protection locked="0"/>
    </xf>
    <xf numFmtId="0" fontId="1" fillId="0" borderId="0" xfId="2" applyFont="1"/>
    <xf numFmtId="0" fontId="3" fillId="0" borderId="0" xfId="0" applyFont="1" applyAlignment="1" applyProtection="1">
      <alignment wrapText="1"/>
      <protection locked="0"/>
    </xf>
    <xf numFmtId="0" fontId="3" fillId="0" borderId="0" xfId="0" applyFont="1" applyAlignment="1">
      <alignment wrapText="1"/>
    </xf>
    <xf numFmtId="0" fontId="0" fillId="0" borderId="0" xfId="0" applyProtection="1">
      <protection locked="0"/>
    </xf>
    <xf numFmtId="0" fontId="1" fillId="0" borderId="0" xfId="2" applyFont="1" applyAlignment="1" applyProtection="1">
      <alignment wrapText="1"/>
      <protection locked="0"/>
    </xf>
    <xf numFmtId="0" fontId="1" fillId="0" borderId="0" xfId="2" applyFont="1"/>
    <xf numFmtId="0" fontId="0" fillId="0" borderId="0" xfId="0"/>
    <xf numFmtId="0" fontId="1" fillId="12" borderId="0" xfId="2" applyFill="1" applyProtection="1">
      <protection locked="0"/>
    </xf>
    <xf numFmtId="0" fontId="4" fillId="0" borderId="0" xfId="0" applyFont="1" applyProtection="1">
      <protection locked="0"/>
    </xf>
    <xf numFmtId="0" fontId="0" fillId="0" borderId="0" xfId="0" applyAlignment="1">
      <alignment wrapText="1"/>
    </xf>
    <xf numFmtId="0" fontId="5" fillId="13" borderId="0" xfId="0" applyFont="1" applyFill="1"/>
    <xf numFmtId="0" fontId="0" fillId="14" borderId="0" xfId="0" applyFont="1" applyFill="1" applyAlignment="1">
      <alignment horizontal="left" wrapText="1"/>
    </xf>
    <xf numFmtId="0" fontId="6" fillId="0" borderId="0" xfId="0" applyFont="1" applyAlignment="1">
      <alignment horizontal="center"/>
    </xf>
    <xf numFmtId="0" fontId="0" fillId="0" borderId="0" xfId="0" applyFont="1" applyAlignment="1">
      <alignment wrapText="1"/>
    </xf>
    <xf numFmtId="0" fontId="0" fillId="14" borderId="0" xfId="0" applyFill="1" applyAlignment="1">
      <alignment horizontal="right" wrapText="1"/>
    </xf>
    <xf numFmtId="164" fontId="0" fillId="0" borderId="0" xfId="0" applyNumberFormat="1"/>
    <xf numFmtId="0" fontId="0" fillId="14" borderId="3" xfId="0" applyFont="1" applyFill="1" applyBorder="1" applyAlignment="1">
      <alignment horizontal="left"/>
    </xf>
    <xf numFmtId="164" fontId="0" fillId="14" borderId="3" xfId="0" applyNumberFormat="1" applyFon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4" borderId="3" xfId="0" applyFont="1" applyFill="1" applyBorder="1" applyAlignment="1">
      <alignment horizontal="left"/>
    </xf>
    <xf numFmtId="0" fontId="0" fillId="15" borderId="0" xfId="0" applyFont="1" applyFill="1" applyAlignment="1">
      <alignment horizontal="right" wrapText="1"/>
    </xf>
    <xf numFmtId="0" fontId="5" fillId="13" borderId="0" xfId="0" applyFont="1" applyFill="1" applyAlignment="1">
      <alignment horizontal="right" wrapText="1"/>
    </xf>
    <xf numFmtId="0" fontId="0" fillId="0" borderId="0" xfId="0" applyAlignment="1">
      <alignment horizontal="right" wrapText="1"/>
    </xf>
    <xf numFmtId="0" fontId="0" fillId="14" borderId="0" xfId="0" applyFont="1" applyFill="1" applyAlignment="1">
      <alignment horizontal="right" wrapText="1"/>
    </xf>
    <xf numFmtId="0" fontId="0" fillId="0" borderId="3" xfId="0" applyBorder="1" applyAlignment="1">
      <alignment horizontal="right"/>
    </xf>
    <xf numFmtId="0" fontId="0" fillId="15" borderId="0" xfId="0" applyFont="1"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ont="1" applyFill="1" applyBorder="1"/>
    <xf numFmtId="0" fontId="0" fillId="0" borderId="3" xfId="0" applyBorder="1"/>
    <xf numFmtId="0" fontId="0" fillId="0" borderId="0" xfId="0" applyFont="1" applyAlignment="1">
      <alignment horizontal="center"/>
    </xf>
    <xf numFmtId="0" fontId="7" fillId="0" borderId="0" xfId="0" applyFont="1"/>
    <xf numFmtId="0" fontId="0" fillId="14" borderId="0" xfId="0" applyFont="1" applyFill="1" applyAlignment="1">
      <alignment horizontal="left"/>
    </xf>
    <xf numFmtId="0" fontId="0" fillId="0" borderId="0" xfId="0" applyFont="1"/>
  </cellXfs>
  <cellStyles count="3">
    <cellStyle name="Normal" xfId="0" builtinId="0"/>
    <cellStyle name="Normal 2" xfId="2" xr:uid="{00000000-0005-0000-0000-000007000000}"/>
    <cellStyle name="Normal 3" xfId="1" xr:uid="{00000000-0005-0000-0000-000006000000}"/>
  </cellStyles>
  <dxfs count="1088">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D70308C5" TargetMode="External"/><Relationship Id="rId1" Type="http://schemas.openxmlformats.org/officeDocument/2006/relationships/externalLinkPath" Target="file:///D70308C5/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041"/>
  <sheetViews>
    <sheetView topLeftCell="H1" zoomScaleNormal="100" workbookViewId="0">
      <selection activeCell="J13" sqref="J13"/>
    </sheetView>
  </sheetViews>
  <sheetFormatPr baseColWidth="10" defaultColWidth="11.33203125" defaultRowHeight="15" x14ac:dyDescent="0.2"/>
  <cols>
    <col min="1" max="1" width="15.1640625" style="2" customWidth="1"/>
    <col min="2" max="2" width="45.6640625" style="3" customWidth="1"/>
    <col min="3" max="3" width="17" style="2" customWidth="1"/>
    <col min="4" max="4" width="22.83203125" style="4" customWidth="1"/>
    <col min="5" max="5" width="18" style="2" customWidth="1"/>
    <col min="6" max="6" width="153.1640625" style="2" customWidth="1"/>
    <col min="7" max="7" width="23.6640625" style="2" customWidth="1"/>
    <col min="8" max="8" width="37.83203125" style="2" customWidth="1"/>
    <col min="9" max="10" width="49.6640625" style="2" customWidth="1"/>
    <col min="11" max="11" width="16.6640625" style="3" customWidth="1"/>
    <col min="12" max="12" width="10" style="2" customWidth="1"/>
    <col min="13" max="13" width="103.1640625" style="2" customWidth="1"/>
    <col min="14" max="21" width="20.6640625" style="2" customWidth="1"/>
    <col min="22" max="22" width="21.33203125" style="2" customWidth="1"/>
    <col min="23" max="23" width="12" style="2" customWidth="1"/>
    <col min="24" max="24" width="22.83203125" style="2" customWidth="1"/>
    <col min="25" max="25" width="18.1640625" style="2" customWidth="1"/>
    <col min="26" max="26" width="19.6640625" style="2" customWidth="1"/>
    <col min="27" max="27" width="15.83203125" style="2" customWidth="1"/>
    <col min="28" max="28" width="22.5" style="2" customWidth="1"/>
    <col min="29" max="29" width="16.1640625" style="2" customWidth="1"/>
    <col min="30" max="33" width="28" style="2" customWidth="1"/>
    <col min="34" max="34" width="29" style="2" customWidth="1"/>
    <col min="35" max="35" width="69.5" style="2" customWidth="1"/>
    <col min="36" max="36" width="102.33203125" style="2" customWidth="1"/>
    <col min="37" max="37" width="86.6640625" style="2" customWidth="1"/>
    <col min="38" max="38" width="105.6640625" style="2" customWidth="1"/>
    <col min="39" max="39" width="12.83203125" style="2" customWidth="1"/>
    <col min="40" max="40" width="16.1640625" style="2" customWidth="1"/>
    <col min="41" max="45" width="21.33203125" style="2" customWidth="1"/>
    <col min="46" max="46" width="13.6640625" style="2" customWidth="1"/>
    <col min="47" max="47" width="11.83203125" style="2" customWidth="1"/>
    <col min="48" max="48" width="12.6640625" style="2" customWidth="1"/>
    <col min="49" max="49" width="39.1640625" style="2" customWidth="1"/>
    <col min="50" max="50" width="18.33203125" style="2" customWidth="1"/>
    <col min="51" max="51" width="9" style="2" customWidth="1"/>
    <col min="52" max="52" width="10" style="2" customWidth="1"/>
    <col min="53" max="53" width="24.33203125" style="2" customWidth="1"/>
    <col min="54" max="54" width="16" style="2" customWidth="1"/>
    <col min="55" max="55" width="21.83203125" style="2" customWidth="1"/>
    <col min="56" max="56" width="25" style="2" customWidth="1"/>
    <col min="57" max="61" width="18.1640625" style="2" customWidth="1"/>
    <col min="62" max="77" width="17.5" style="2" customWidth="1"/>
    <col min="78" max="78" width="27.1640625" style="2" customWidth="1"/>
    <col min="79" max="83" width="16" style="2" customWidth="1"/>
    <col min="84" max="85" width="18.1640625" style="2" customWidth="1"/>
    <col min="86" max="86" width="44.5" style="2" customWidth="1"/>
    <col min="87" max="87" width="13.33203125" style="2" customWidth="1"/>
    <col min="88" max="88" width="12.5" style="2" customWidth="1"/>
    <col min="89" max="89" width="12.83203125" style="2" customWidth="1"/>
    <col min="90" max="90" width="36" style="2" customWidth="1"/>
    <col min="91" max="91" width="55.33203125" style="2" customWidth="1"/>
    <col min="92" max="92" width="11.5" style="2" customWidth="1"/>
    <col min="93" max="93" width="22.1640625" style="2" customWidth="1"/>
    <col min="94" max="94" width="17.5" style="2" customWidth="1"/>
    <col min="95" max="95" width="17" style="2" customWidth="1"/>
    <col min="96" max="96" width="18" style="2" customWidth="1"/>
    <col min="97" max="97" width="18.33203125" style="2" customWidth="1"/>
    <col min="98" max="98" width="35.5" style="2" customWidth="1"/>
    <col min="99" max="99" width="40.5" style="2" customWidth="1"/>
    <col min="100" max="100" width="26.6640625" style="2" customWidth="1"/>
    <col min="101" max="101" width="13.5" style="2" customWidth="1"/>
    <col min="102" max="102" width="20.6640625" style="2" customWidth="1"/>
    <col min="103" max="103" width="21.6640625" style="2" customWidth="1"/>
    <col min="104" max="104" width="23.6640625" style="2" customWidth="1"/>
    <col min="105" max="105" width="52.5" style="2" customWidth="1"/>
    <col min="106" max="108" width="18.5" style="2" customWidth="1"/>
    <col min="109" max="111" width="21.5" style="2" customWidth="1"/>
    <col min="112" max="112" width="24.33203125" style="2" customWidth="1"/>
    <col min="113" max="113" width="28" style="2" customWidth="1"/>
    <col min="114" max="114" width="25.83203125" style="2" customWidth="1"/>
    <col min="115" max="115" width="29.83203125" style="2" customWidth="1"/>
    <col min="116" max="116" width="32" style="2" customWidth="1"/>
    <col min="117" max="117" width="18.5" style="2" customWidth="1"/>
    <col min="118" max="118" width="11.33203125" style="2"/>
    <col min="119" max="119" width="30.5" style="2" customWidth="1"/>
    <col min="120" max="120" width="17.33203125" style="2" customWidth="1"/>
    <col min="121" max="121" width="13.6640625" style="2" customWidth="1"/>
    <col min="122" max="122" width="32.1640625" style="2" customWidth="1"/>
    <col min="123" max="123" width="16.6640625" style="2" customWidth="1"/>
    <col min="124" max="124" width="29.83203125" style="2" customWidth="1"/>
    <col min="125" max="125" width="24.6640625" style="2" customWidth="1"/>
    <col min="126" max="126" width="34.6640625" style="2" customWidth="1"/>
    <col min="127" max="127" width="51.6640625" style="2" customWidth="1"/>
    <col min="128" max="128" width="42.5" style="2" customWidth="1"/>
    <col min="129" max="133" width="44" style="2" customWidth="1"/>
    <col min="134" max="134" width="13.1640625" style="2" customWidth="1"/>
    <col min="135" max="135" width="32.33203125" style="2" customWidth="1"/>
    <col min="136" max="136" width="9.1640625" style="2" customWidth="1"/>
    <col min="137" max="137" width="33" style="2" customWidth="1"/>
    <col min="138" max="138" width="18.6640625" style="2" customWidth="1"/>
    <col min="139" max="139" width="22.6640625" style="2" customWidth="1"/>
    <col min="140" max="142" width="55.5" style="2" customWidth="1"/>
    <col min="143" max="143" width="41.33203125" style="2" customWidth="1"/>
    <col min="144" max="144" width="44.6640625" style="2" customWidth="1"/>
    <col min="145" max="148" width="29.6640625" style="2" customWidth="1"/>
    <col min="149" max="149" width="20.6640625" style="2" customWidth="1"/>
    <col min="150" max="150" width="21.33203125" style="2" customWidth="1"/>
    <col min="151" max="151" width="40.6640625" style="2" customWidth="1"/>
    <col min="152" max="152" width="16" style="2" customWidth="1"/>
    <col min="153" max="153" width="16.33203125" style="2" customWidth="1"/>
    <col min="154" max="154" width="12" style="2" customWidth="1"/>
    <col min="155" max="155" width="17" style="2" customWidth="1"/>
    <col min="156" max="156" width="16.1640625" style="2" customWidth="1"/>
    <col min="157" max="157" width="18.5" style="2" customWidth="1"/>
    <col min="158" max="158" width="20" style="2" customWidth="1"/>
    <col min="159" max="159" width="14.5" style="2" customWidth="1"/>
    <col min="160" max="160" width="15.5" style="2" customWidth="1"/>
    <col min="161" max="161" width="16" style="2" customWidth="1"/>
    <col min="162" max="162" width="15.5" style="2" customWidth="1"/>
    <col min="163" max="163" width="36.6640625" style="2" customWidth="1"/>
    <col min="164" max="164" width="33.1640625" style="2" customWidth="1"/>
    <col min="165" max="165" width="23.1640625" style="2" customWidth="1"/>
    <col min="166" max="166" width="34.5" style="2" customWidth="1"/>
    <col min="167" max="167" width="30.6640625" style="2" customWidth="1"/>
    <col min="168" max="168" width="19" style="2" customWidth="1"/>
    <col min="169" max="169" width="19.5" style="2" customWidth="1"/>
    <col min="170" max="170" width="24.33203125" style="2" customWidth="1"/>
    <col min="171" max="171" width="17" style="2" customWidth="1"/>
    <col min="172" max="172" width="21.5" style="2" customWidth="1"/>
    <col min="173" max="173" width="26" style="2" customWidth="1"/>
    <col min="174" max="174" width="17.83203125" style="2" customWidth="1"/>
    <col min="175" max="175" width="26" style="2" customWidth="1"/>
    <col min="176" max="176" width="17.83203125" style="2" customWidth="1"/>
    <col min="177" max="177" width="26" style="2" customWidth="1"/>
    <col min="178" max="178" width="17.83203125" style="2" customWidth="1"/>
    <col min="179" max="179" width="26" style="2" customWidth="1"/>
    <col min="180" max="180" width="17.83203125" style="2" customWidth="1"/>
    <col min="181" max="181" width="26" style="2" customWidth="1"/>
    <col min="182" max="182" width="17.83203125" style="2" customWidth="1"/>
    <col min="183" max="183" width="29.1640625" style="2" customWidth="1"/>
    <col min="184" max="184" width="24.83203125" style="2" customWidth="1"/>
    <col min="185" max="185" width="56.1640625" style="2" customWidth="1"/>
    <col min="186" max="186" width="39.5" style="2" customWidth="1"/>
    <col min="187" max="187" width="31.6640625" style="2" customWidth="1"/>
    <col min="188" max="188" width="15.5" style="2" customWidth="1"/>
    <col min="189" max="189" width="39.5" style="2" customWidth="1"/>
    <col min="190" max="190" width="31.6640625" style="2" customWidth="1"/>
    <col min="191" max="191" width="39.5" style="2" customWidth="1"/>
    <col min="192" max="192" width="31.6640625" style="2" customWidth="1"/>
    <col min="193" max="1024" width="11.33203125" style="2"/>
  </cols>
  <sheetData>
    <row r="1" spans="1:192" x14ac:dyDescent="0.2">
      <c r="A1" s="5" t="s">
        <v>0</v>
      </c>
      <c r="B1" s="6" t="s">
        <v>1</v>
      </c>
      <c r="C1" s="5" t="s">
        <v>2</v>
      </c>
      <c r="D1" s="6" t="s">
        <v>3</v>
      </c>
      <c r="E1" s="5"/>
      <c r="F1" s="5"/>
      <c r="G1" s="5"/>
      <c r="H1" s="5"/>
      <c r="I1" s="5"/>
      <c r="J1" s="5"/>
      <c r="K1" s="6"/>
      <c r="L1" s="5"/>
      <c r="M1" s="5"/>
      <c r="N1" s="7" t="s">
        <v>4</v>
      </c>
      <c r="O1" s="7"/>
      <c r="P1" s="7"/>
      <c r="Q1" s="7"/>
      <c r="R1" s="7"/>
      <c r="S1" s="7"/>
      <c r="T1" s="7"/>
      <c r="U1" s="7"/>
      <c r="V1" s="7"/>
      <c r="W1" s="8" t="s">
        <v>5</v>
      </c>
      <c r="X1" s="8"/>
      <c r="Y1" s="8"/>
      <c r="Z1" s="8"/>
      <c r="AA1" s="9" t="s">
        <v>6</v>
      </c>
      <c r="AB1" s="9"/>
      <c r="AC1" s="9"/>
      <c r="AD1" s="9"/>
      <c r="AE1" s="9"/>
      <c r="AF1" s="9"/>
      <c r="AG1" s="9"/>
      <c r="AH1" s="9"/>
      <c r="AI1" s="10" t="s">
        <v>7</v>
      </c>
      <c r="AJ1" s="10"/>
      <c r="AK1" s="10"/>
      <c r="AL1" s="10"/>
      <c r="AM1" s="10"/>
      <c r="AN1" s="10"/>
      <c r="AO1" s="10"/>
      <c r="AP1" s="10"/>
      <c r="AQ1" s="10"/>
      <c r="AR1" s="10"/>
      <c r="AS1" s="10"/>
      <c r="AT1" s="10"/>
      <c r="AU1" s="10"/>
      <c r="AV1" s="10"/>
      <c r="AW1" s="10"/>
      <c r="AX1" s="10"/>
      <c r="AY1" s="10"/>
      <c r="AZ1" s="10"/>
      <c r="BA1" s="10"/>
      <c r="BB1" s="10"/>
      <c r="BC1" s="10"/>
      <c r="BD1" s="10"/>
      <c r="BE1" s="10"/>
      <c r="BF1" s="10"/>
      <c r="BG1" s="10"/>
      <c r="BH1" s="10"/>
      <c r="BI1" s="10"/>
      <c r="BJ1" s="10"/>
      <c r="BK1" s="10"/>
      <c r="BL1" s="10"/>
      <c r="BM1" s="10"/>
      <c r="BN1" s="10"/>
      <c r="BO1" s="10"/>
      <c r="BP1" s="10"/>
      <c r="BQ1" s="10"/>
      <c r="BR1" s="10"/>
      <c r="BS1" s="10"/>
      <c r="BT1" s="10"/>
      <c r="BU1" s="10"/>
      <c r="BV1" s="10"/>
      <c r="BW1" s="10"/>
      <c r="BX1" s="10"/>
      <c r="BY1" s="10"/>
      <c r="BZ1" s="10"/>
      <c r="CA1" s="10"/>
      <c r="CB1" s="10"/>
      <c r="CC1" s="10"/>
      <c r="CD1" s="10"/>
      <c r="CE1" s="10"/>
      <c r="CF1" s="10"/>
      <c r="CG1" s="11" t="s">
        <v>8</v>
      </c>
      <c r="CH1" s="11"/>
      <c r="CI1" s="11"/>
      <c r="CJ1" s="11"/>
      <c r="CK1" s="11"/>
      <c r="CL1" s="11"/>
      <c r="CM1" s="11"/>
      <c r="CN1" s="11"/>
      <c r="CO1" s="12" t="s">
        <v>9</v>
      </c>
      <c r="CP1" s="12"/>
      <c r="CQ1" s="12"/>
      <c r="CR1" s="12"/>
      <c r="CS1" s="12"/>
      <c r="CT1" s="12"/>
      <c r="CU1" s="12"/>
      <c r="CV1" s="13" t="s">
        <v>10</v>
      </c>
      <c r="CW1" s="13"/>
      <c r="CX1" s="13"/>
      <c r="CY1" s="13"/>
      <c r="CZ1" s="13"/>
      <c r="DA1" s="13"/>
      <c r="DB1" s="13"/>
      <c r="DC1" s="13"/>
      <c r="DD1" s="13"/>
      <c r="DE1" s="13"/>
      <c r="DF1" s="13"/>
      <c r="DG1" s="13"/>
      <c r="DH1" s="13"/>
      <c r="DI1" s="13"/>
      <c r="DJ1" s="13"/>
      <c r="DK1" s="13"/>
      <c r="DL1" s="13"/>
      <c r="DM1" s="13"/>
      <c r="DN1" s="13"/>
      <c r="DO1" s="13"/>
      <c r="DP1" s="13"/>
      <c r="DQ1" s="13"/>
      <c r="DR1" s="13"/>
      <c r="DS1" s="13"/>
      <c r="DT1" s="13"/>
      <c r="DU1" s="13"/>
      <c r="DV1" s="13"/>
      <c r="DW1" s="13"/>
      <c r="DX1" s="13"/>
      <c r="DY1" s="13"/>
      <c r="DZ1" s="13"/>
      <c r="EA1" s="13"/>
      <c r="EB1" s="13"/>
      <c r="EC1" s="13"/>
      <c r="ED1" s="13"/>
      <c r="EE1" s="13"/>
      <c r="EF1" s="13"/>
      <c r="EG1" s="13"/>
      <c r="EH1" s="13"/>
      <c r="EI1" s="13"/>
      <c r="EJ1" s="13"/>
      <c r="EK1" s="13"/>
      <c r="EL1" s="13"/>
      <c r="EM1" s="13"/>
      <c r="EN1" s="13"/>
      <c r="EO1" s="13"/>
      <c r="EP1" s="13"/>
      <c r="EQ1" s="13"/>
      <c r="ER1" s="13"/>
      <c r="ES1" s="14" t="s">
        <v>11</v>
      </c>
      <c r="ET1" s="14"/>
      <c r="EU1" s="14"/>
      <c r="EV1" s="14"/>
      <c r="EW1" s="14"/>
      <c r="EX1" s="14"/>
      <c r="EY1" s="14"/>
      <c r="EZ1" s="14"/>
      <c r="FA1" s="14"/>
      <c r="FB1" s="14"/>
      <c r="FC1" s="14"/>
      <c r="FD1" s="14"/>
      <c r="FE1" s="14"/>
      <c r="FF1" s="14"/>
      <c r="FG1" s="14"/>
      <c r="FH1" s="14"/>
      <c r="FI1" s="14"/>
      <c r="FJ1" s="14"/>
      <c r="FK1" s="14"/>
      <c r="FL1" s="14"/>
      <c r="FM1" s="14"/>
      <c r="FN1" s="14"/>
      <c r="FO1" s="15" t="s">
        <v>12</v>
      </c>
      <c r="FP1" s="15"/>
      <c r="FQ1" s="15"/>
      <c r="FR1" s="15"/>
      <c r="FS1" s="15"/>
      <c r="FT1" s="15"/>
      <c r="FU1" s="15"/>
      <c r="FV1" s="15"/>
      <c r="FW1" s="15"/>
      <c r="FX1" s="15"/>
      <c r="FY1" s="15"/>
      <c r="FZ1" s="15"/>
      <c r="GA1" s="15"/>
      <c r="GB1" s="15"/>
      <c r="GC1" s="15"/>
      <c r="GD1" s="15"/>
      <c r="GE1" s="15"/>
      <c r="GF1" s="15"/>
      <c r="GG1" s="15"/>
      <c r="GH1" s="15"/>
      <c r="GI1" s="15"/>
      <c r="GJ1" s="15"/>
    </row>
    <row r="2" spans="1:192" ht="28" customHeight="1" x14ac:dyDescent="0.2">
      <c r="A2" s="16" t="s">
        <v>13</v>
      </c>
      <c r="B2" s="17" t="s">
        <v>14</v>
      </c>
      <c r="C2" s="16" t="s">
        <v>15</v>
      </c>
      <c r="D2" s="17" t="s">
        <v>16</v>
      </c>
      <c r="E2" s="16" t="s">
        <v>17</v>
      </c>
      <c r="F2" s="16" t="s">
        <v>18</v>
      </c>
      <c r="G2" s="16" t="s">
        <v>19</v>
      </c>
      <c r="H2" s="16" t="s">
        <v>20</v>
      </c>
      <c r="I2" s="18" t="s">
        <v>21</v>
      </c>
      <c r="J2" s="16" t="s">
        <v>22</v>
      </c>
      <c r="K2" s="17" t="s">
        <v>23</v>
      </c>
      <c r="L2" s="16" t="s">
        <v>24</v>
      </c>
      <c r="M2" s="16" t="s">
        <v>25</v>
      </c>
      <c r="N2" s="19" t="s">
        <v>26</v>
      </c>
      <c r="O2" s="19" t="s">
        <v>27</v>
      </c>
      <c r="P2" s="19" t="s">
        <v>28</v>
      </c>
      <c r="Q2" s="19" t="s">
        <v>29</v>
      </c>
      <c r="R2" s="19" t="s">
        <v>30</v>
      </c>
      <c r="S2" s="19" t="s">
        <v>31</v>
      </c>
      <c r="T2" s="19" t="s">
        <v>32</v>
      </c>
      <c r="U2" s="19" t="s">
        <v>33</v>
      </c>
      <c r="V2" s="19" t="s">
        <v>34</v>
      </c>
      <c r="W2" s="20" t="s">
        <v>35</v>
      </c>
      <c r="X2" s="20" t="s">
        <v>36</v>
      </c>
      <c r="Y2" s="20" t="s">
        <v>37</v>
      </c>
      <c r="Z2" s="20" t="s">
        <v>38</v>
      </c>
      <c r="AA2" s="21" t="s">
        <v>39</v>
      </c>
      <c r="AB2" s="21" t="s">
        <v>40</v>
      </c>
      <c r="AC2" s="21" t="s">
        <v>41</v>
      </c>
      <c r="AD2" s="21" t="s">
        <v>42</v>
      </c>
      <c r="AE2" s="21" t="s">
        <v>42</v>
      </c>
      <c r="AF2" s="21" t="s">
        <v>42</v>
      </c>
      <c r="AG2" s="21" t="s">
        <v>42</v>
      </c>
      <c r="AH2" s="21" t="s">
        <v>42</v>
      </c>
      <c r="AI2" s="22" t="s">
        <v>43</v>
      </c>
      <c r="AJ2" s="22" t="s">
        <v>43</v>
      </c>
      <c r="AK2" s="22" t="s">
        <v>43</v>
      </c>
      <c r="AL2" s="22" t="s">
        <v>43</v>
      </c>
      <c r="AM2" s="22" t="s">
        <v>43</v>
      </c>
      <c r="AN2" s="22" t="s">
        <v>44</v>
      </c>
      <c r="AO2" s="22" t="s">
        <v>45</v>
      </c>
      <c r="AP2" s="22" t="s">
        <v>45</v>
      </c>
      <c r="AQ2" s="22" t="s">
        <v>45</v>
      </c>
      <c r="AR2" s="22" t="s">
        <v>45</v>
      </c>
      <c r="AS2" s="22" t="s">
        <v>45</v>
      </c>
      <c r="AT2" s="22" t="s">
        <v>46</v>
      </c>
      <c r="AU2" s="22" t="s">
        <v>47</v>
      </c>
      <c r="AV2" s="22" t="s">
        <v>48</v>
      </c>
      <c r="AW2" s="22" t="s">
        <v>49</v>
      </c>
      <c r="AX2" s="22" t="s">
        <v>50</v>
      </c>
      <c r="AY2" s="22" t="s">
        <v>51</v>
      </c>
      <c r="AZ2" s="22" t="s">
        <v>52</v>
      </c>
      <c r="BA2" s="22" t="s">
        <v>53</v>
      </c>
      <c r="BB2" s="22" t="s">
        <v>54</v>
      </c>
      <c r="BC2" s="22" t="s">
        <v>55</v>
      </c>
      <c r="BD2" s="22" t="s">
        <v>56</v>
      </c>
      <c r="BE2" s="22" t="s">
        <v>57</v>
      </c>
      <c r="BF2" s="22" t="s">
        <v>57</v>
      </c>
      <c r="BG2" s="22" t="s">
        <v>57</v>
      </c>
      <c r="BH2" s="22" t="s">
        <v>57</v>
      </c>
      <c r="BI2" s="22" t="s">
        <v>57</v>
      </c>
      <c r="BJ2" s="22" t="s">
        <v>58</v>
      </c>
      <c r="BK2" s="22" t="s">
        <v>58</v>
      </c>
      <c r="BL2" s="22" t="s">
        <v>58</v>
      </c>
      <c r="BM2" s="22" t="s">
        <v>58</v>
      </c>
      <c r="BN2" s="22" t="s">
        <v>58</v>
      </c>
      <c r="BO2" s="22" t="s">
        <v>58</v>
      </c>
      <c r="BP2" s="22" t="s">
        <v>58</v>
      </c>
      <c r="BQ2" s="22" t="s">
        <v>58</v>
      </c>
      <c r="BR2" s="22" t="s">
        <v>58</v>
      </c>
      <c r="BS2" s="22" t="s">
        <v>58</v>
      </c>
      <c r="BT2" s="22" t="s">
        <v>58</v>
      </c>
      <c r="BU2" s="22" t="s">
        <v>58</v>
      </c>
      <c r="BV2" s="22" t="s">
        <v>58</v>
      </c>
      <c r="BW2" s="22" t="s">
        <v>58</v>
      </c>
      <c r="BX2" s="22" t="s">
        <v>58</v>
      </c>
      <c r="BY2" s="22" t="s">
        <v>58</v>
      </c>
      <c r="BZ2" s="22" t="s">
        <v>59</v>
      </c>
      <c r="CA2" s="22" t="s">
        <v>60</v>
      </c>
      <c r="CB2" s="22" t="s">
        <v>60</v>
      </c>
      <c r="CC2" s="22" t="s">
        <v>60</v>
      </c>
      <c r="CD2" s="22" t="s">
        <v>60</v>
      </c>
      <c r="CE2" s="22" t="s">
        <v>60</v>
      </c>
      <c r="CF2" s="22" t="s">
        <v>61</v>
      </c>
      <c r="CG2" s="23" t="s">
        <v>62</v>
      </c>
      <c r="CH2" s="23" t="s">
        <v>63</v>
      </c>
      <c r="CI2" s="23" t="s">
        <v>64</v>
      </c>
      <c r="CJ2" s="23" t="s">
        <v>65</v>
      </c>
      <c r="CK2" s="23" t="s">
        <v>66</v>
      </c>
      <c r="CL2" s="23" t="s">
        <v>67</v>
      </c>
      <c r="CM2" s="23" t="s">
        <v>68</v>
      </c>
      <c r="CN2" s="23" t="s">
        <v>69</v>
      </c>
      <c r="CO2" s="24" t="s">
        <v>70</v>
      </c>
      <c r="CP2" s="24" t="s">
        <v>71</v>
      </c>
      <c r="CQ2" s="24" t="s">
        <v>72</v>
      </c>
      <c r="CR2" s="24" t="s">
        <v>73</v>
      </c>
      <c r="CS2" s="24" t="s">
        <v>74</v>
      </c>
      <c r="CT2" s="24" t="s">
        <v>75</v>
      </c>
      <c r="CU2" s="24" t="s">
        <v>76</v>
      </c>
      <c r="CV2" s="25" t="s">
        <v>77</v>
      </c>
      <c r="CW2" s="25" t="s">
        <v>78</v>
      </c>
      <c r="CX2" s="25" t="s">
        <v>79</v>
      </c>
      <c r="CY2" s="25" t="s">
        <v>80</v>
      </c>
      <c r="CZ2" s="25" t="s">
        <v>81</v>
      </c>
      <c r="DA2" s="25" t="s">
        <v>82</v>
      </c>
      <c r="DB2" s="25" t="s">
        <v>83</v>
      </c>
      <c r="DC2" s="25" t="s">
        <v>83</v>
      </c>
      <c r="DD2" s="25" t="s">
        <v>83</v>
      </c>
      <c r="DE2" s="25" t="s">
        <v>84</v>
      </c>
      <c r="DF2" s="25" t="s">
        <v>84</v>
      </c>
      <c r="DG2" s="25" t="s">
        <v>84</v>
      </c>
      <c r="DH2" s="25" t="s">
        <v>85</v>
      </c>
      <c r="DI2" s="25" t="s">
        <v>86</v>
      </c>
      <c r="DJ2" s="25" t="s">
        <v>87</v>
      </c>
      <c r="DK2" s="25" t="s">
        <v>88</v>
      </c>
      <c r="DL2" s="25" t="s">
        <v>89</v>
      </c>
      <c r="DM2" s="25" t="s">
        <v>90</v>
      </c>
      <c r="DN2" s="25" t="s">
        <v>91</v>
      </c>
      <c r="DO2" s="25" t="s">
        <v>92</v>
      </c>
      <c r="DP2" s="25" t="s">
        <v>93</v>
      </c>
      <c r="DQ2" s="25" t="s">
        <v>94</v>
      </c>
      <c r="DR2" s="25" t="s">
        <v>95</v>
      </c>
      <c r="DS2" s="25" t="s">
        <v>96</v>
      </c>
      <c r="DT2" s="25" t="s">
        <v>97</v>
      </c>
      <c r="DU2" s="25" t="s">
        <v>98</v>
      </c>
      <c r="DV2" s="25" t="s">
        <v>99</v>
      </c>
      <c r="DW2" s="25" t="s">
        <v>100</v>
      </c>
      <c r="DX2" s="25" t="s">
        <v>101</v>
      </c>
      <c r="DY2" s="25" t="s">
        <v>102</v>
      </c>
      <c r="DZ2" s="25" t="s">
        <v>102</v>
      </c>
      <c r="EA2" s="25" t="s">
        <v>102</v>
      </c>
      <c r="EB2" s="25" t="s">
        <v>102</v>
      </c>
      <c r="EC2" s="25" t="s">
        <v>102</v>
      </c>
      <c r="ED2" s="25" t="s">
        <v>103</v>
      </c>
      <c r="EE2" s="25" t="s">
        <v>104</v>
      </c>
      <c r="EF2" s="25" t="s">
        <v>105</v>
      </c>
      <c r="EG2" s="25" t="s">
        <v>106</v>
      </c>
      <c r="EH2" s="25" t="s">
        <v>107</v>
      </c>
      <c r="EI2" s="25" t="s">
        <v>108</v>
      </c>
      <c r="EJ2" s="25" t="s">
        <v>109</v>
      </c>
      <c r="EK2" s="25" t="s">
        <v>109</v>
      </c>
      <c r="EL2" s="25" t="s">
        <v>109</v>
      </c>
      <c r="EM2" s="25" t="s">
        <v>110</v>
      </c>
      <c r="EN2" s="25" t="s">
        <v>111</v>
      </c>
      <c r="EO2" s="25" t="s">
        <v>112</v>
      </c>
      <c r="EP2" s="25" t="s">
        <v>113</v>
      </c>
      <c r="EQ2" s="25" t="s">
        <v>114</v>
      </c>
      <c r="ER2" s="25" t="s">
        <v>115</v>
      </c>
      <c r="ES2" s="26" t="s">
        <v>116</v>
      </c>
      <c r="ET2" s="26" t="s">
        <v>117</v>
      </c>
      <c r="EU2" s="26" t="s">
        <v>118</v>
      </c>
      <c r="EV2" s="26" t="s">
        <v>119</v>
      </c>
      <c r="EW2" s="26" t="s">
        <v>120</v>
      </c>
      <c r="EX2" s="26" t="s">
        <v>121</v>
      </c>
      <c r="EY2" s="26" t="s">
        <v>122</v>
      </c>
      <c r="EZ2" s="26" t="s">
        <v>123</v>
      </c>
      <c r="FA2" s="26" t="s">
        <v>124</v>
      </c>
      <c r="FB2" s="26" t="s">
        <v>125</v>
      </c>
      <c r="FC2" s="26" t="s">
        <v>126</v>
      </c>
      <c r="FD2" s="26" t="s">
        <v>127</v>
      </c>
      <c r="FE2" s="26" t="s">
        <v>128</v>
      </c>
      <c r="FF2" s="26" t="s">
        <v>129</v>
      </c>
      <c r="FG2" s="26" t="s">
        <v>130</v>
      </c>
      <c r="FH2" s="26" t="s">
        <v>131</v>
      </c>
      <c r="FI2" s="26" t="s">
        <v>132</v>
      </c>
      <c r="FJ2" s="26" t="s">
        <v>133</v>
      </c>
      <c r="FK2" s="26" t="s">
        <v>134</v>
      </c>
      <c r="FL2" s="26" t="s">
        <v>135</v>
      </c>
      <c r="FM2" s="26" t="s">
        <v>136</v>
      </c>
      <c r="FN2" s="26" t="s">
        <v>137</v>
      </c>
      <c r="FO2" s="27" t="s">
        <v>138</v>
      </c>
      <c r="FP2" s="27" t="s">
        <v>139</v>
      </c>
      <c r="FQ2" s="27" t="s">
        <v>140</v>
      </c>
      <c r="FR2" s="27" t="s">
        <v>141</v>
      </c>
      <c r="FS2" s="27" t="s">
        <v>142</v>
      </c>
      <c r="FT2" s="27" t="s">
        <v>143</v>
      </c>
      <c r="FU2" s="27" t="s">
        <v>144</v>
      </c>
      <c r="FV2" s="27" t="s">
        <v>145</v>
      </c>
      <c r="FW2" s="27" t="s">
        <v>146</v>
      </c>
      <c r="FX2" s="27" t="s">
        <v>147</v>
      </c>
      <c r="FY2" s="27" t="s">
        <v>148</v>
      </c>
      <c r="FZ2" s="27" t="s">
        <v>149</v>
      </c>
      <c r="GA2" s="27" t="s">
        <v>150</v>
      </c>
      <c r="GB2" s="27" t="s">
        <v>151</v>
      </c>
      <c r="GC2" s="27" t="s">
        <v>152</v>
      </c>
      <c r="GD2" s="27" t="s">
        <v>153</v>
      </c>
      <c r="GE2" s="27" t="s">
        <v>154</v>
      </c>
      <c r="GF2" s="27" t="s">
        <v>155</v>
      </c>
      <c r="GG2" s="27" t="s">
        <v>156</v>
      </c>
      <c r="GH2" s="27" t="s">
        <v>157</v>
      </c>
      <c r="GI2" s="27" t="s">
        <v>158</v>
      </c>
      <c r="GJ2" s="27" t="s">
        <v>159</v>
      </c>
    </row>
    <row r="3" spans="1:192" x14ac:dyDescent="0.2">
      <c r="A3" s="16" t="s">
        <v>160</v>
      </c>
      <c r="B3" s="17" t="s">
        <v>161</v>
      </c>
      <c r="C3" s="16" t="s">
        <v>162</v>
      </c>
      <c r="D3" s="17" t="s">
        <v>163</v>
      </c>
      <c r="E3" s="16" t="s">
        <v>164</v>
      </c>
      <c r="F3" s="16" t="s">
        <v>165</v>
      </c>
      <c r="G3" s="16" t="s">
        <v>166</v>
      </c>
      <c r="H3" s="16" t="s">
        <v>167</v>
      </c>
      <c r="I3" s="18" t="s">
        <v>168</v>
      </c>
      <c r="J3" s="16" t="s">
        <v>169</v>
      </c>
      <c r="K3" s="17" t="s">
        <v>170</v>
      </c>
      <c r="L3" s="16" t="s">
        <v>171</v>
      </c>
      <c r="M3" s="16" t="s">
        <v>172</v>
      </c>
      <c r="N3" s="19" t="s">
        <v>173</v>
      </c>
      <c r="O3" s="19" t="s">
        <v>174</v>
      </c>
      <c r="P3" s="19" t="s">
        <v>175</v>
      </c>
      <c r="Q3" s="19" t="s">
        <v>176</v>
      </c>
      <c r="R3" s="19" t="s">
        <v>177</v>
      </c>
      <c r="S3" s="19" t="s">
        <v>178</v>
      </c>
      <c r="T3" s="19" t="s">
        <v>179</v>
      </c>
      <c r="U3" s="19" t="s">
        <v>180</v>
      </c>
      <c r="V3" s="19" t="s">
        <v>181</v>
      </c>
      <c r="W3" s="20" t="s">
        <v>182</v>
      </c>
      <c r="X3" s="20" t="s">
        <v>183</v>
      </c>
      <c r="Y3" s="20" t="s">
        <v>184</v>
      </c>
      <c r="Z3" s="20" t="s">
        <v>185</v>
      </c>
      <c r="AA3" s="21" t="s">
        <v>186</v>
      </c>
      <c r="AB3" s="21" t="s">
        <v>187</v>
      </c>
      <c r="AC3" s="21" t="s">
        <v>188</v>
      </c>
      <c r="AD3" s="21" t="s">
        <v>189</v>
      </c>
      <c r="AE3" s="21" t="s">
        <v>190</v>
      </c>
      <c r="AF3" s="21" t="s">
        <v>191</v>
      </c>
      <c r="AG3" s="21" t="s">
        <v>192</v>
      </c>
      <c r="AH3" s="21" t="s">
        <v>193</v>
      </c>
      <c r="AI3" s="22" t="s">
        <v>194</v>
      </c>
      <c r="AJ3" s="22" t="s">
        <v>195</v>
      </c>
      <c r="AK3" s="22" t="s">
        <v>196</v>
      </c>
      <c r="AL3" s="22" t="s">
        <v>197</v>
      </c>
      <c r="AM3" s="22" t="s">
        <v>198</v>
      </c>
      <c r="AN3" s="22" t="s">
        <v>199</v>
      </c>
      <c r="AO3" s="22" t="s">
        <v>200</v>
      </c>
      <c r="AP3" s="22" t="s">
        <v>201</v>
      </c>
      <c r="AQ3" s="22" t="s">
        <v>202</v>
      </c>
      <c r="AR3" s="22" t="s">
        <v>203</v>
      </c>
      <c r="AS3" s="22" t="s">
        <v>204</v>
      </c>
      <c r="AT3" s="22" t="s">
        <v>205</v>
      </c>
      <c r="AU3" s="22" t="s">
        <v>206</v>
      </c>
      <c r="AV3" s="22" t="s">
        <v>207</v>
      </c>
      <c r="AW3" s="22" t="s">
        <v>208</v>
      </c>
      <c r="AX3" s="22" t="s">
        <v>209</v>
      </c>
      <c r="AY3" s="22" t="s">
        <v>210</v>
      </c>
      <c r="AZ3" s="22" t="s">
        <v>211</v>
      </c>
      <c r="BA3" s="22" t="s">
        <v>212</v>
      </c>
      <c r="BB3" s="22" t="s">
        <v>213</v>
      </c>
      <c r="BC3" s="22" t="s">
        <v>214</v>
      </c>
      <c r="BD3" s="22" t="s">
        <v>215</v>
      </c>
      <c r="BE3" s="22" t="s">
        <v>216</v>
      </c>
      <c r="BF3" s="22" t="s">
        <v>217</v>
      </c>
      <c r="BG3" s="22" t="s">
        <v>218</v>
      </c>
      <c r="BH3" s="22" t="s">
        <v>219</v>
      </c>
      <c r="BI3" s="22" t="s">
        <v>220</v>
      </c>
      <c r="BJ3" s="22" t="s">
        <v>221</v>
      </c>
      <c r="BK3" s="22" t="s">
        <v>222</v>
      </c>
      <c r="BL3" s="22" t="s">
        <v>223</v>
      </c>
      <c r="BM3" s="22" t="s">
        <v>224</v>
      </c>
      <c r="BN3" s="22" t="s">
        <v>225</v>
      </c>
      <c r="BO3" s="22" t="s">
        <v>226</v>
      </c>
      <c r="BP3" s="22" t="s">
        <v>227</v>
      </c>
      <c r="BQ3" s="22" t="s">
        <v>228</v>
      </c>
      <c r="BR3" s="22" t="s">
        <v>229</v>
      </c>
      <c r="BS3" s="22" t="s">
        <v>230</v>
      </c>
      <c r="BT3" s="22" t="s">
        <v>231</v>
      </c>
      <c r="BU3" s="22" t="s">
        <v>232</v>
      </c>
      <c r="BV3" s="22" t="s">
        <v>233</v>
      </c>
      <c r="BW3" s="22" t="s">
        <v>234</v>
      </c>
      <c r="BX3" s="22" t="s">
        <v>235</v>
      </c>
      <c r="BY3" s="22" t="s">
        <v>236</v>
      </c>
      <c r="BZ3" s="22" t="s">
        <v>237</v>
      </c>
      <c r="CA3" s="22" t="s">
        <v>238</v>
      </c>
      <c r="CB3" s="22" t="s">
        <v>239</v>
      </c>
      <c r="CC3" s="22" t="s">
        <v>240</v>
      </c>
      <c r="CD3" s="22" t="s">
        <v>241</v>
      </c>
      <c r="CE3" s="22" t="s">
        <v>242</v>
      </c>
      <c r="CF3" s="22" t="s">
        <v>243</v>
      </c>
      <c r="CG3" s="23" t="s">
        <v>244</v>
      </c>
      <c r="CH3" s="23" t="s">
        <v>245</v>
      </c>
      <c r="CI3" s="23" t="s">
        <v>246</v>
      </c>
      <c r="CJ3" s="23" t="s">
        <v>247</v>
      </c>
      <c r="CK3" s="23" t="s">
        <v>248</v>
      </c>
      <c r="CL3" s="23" t="s">
        <v>249</v>
      </c>
      <c r="CM3" s="23" t="s">
        <v>250</v>
      </c>
      <c r="CN3" s="23" t="s">
        <v>69</v>
      </c>
      <c r="CO3" s="24" t="s">
        <v>251</v>
      </c>
      <c r="CP3" s="24" t="s">
        <v>252</v>
      </c>
      <c r="CQ3" s="24" t="s">
        <v>253</v>
      </c>
      <c r="CR3" s="24" t="s">
        <v>254</v>
      </c>
      <c r="CS3" s="24" t="s">
        <v>255</v>
      </c>
      <c r="CT3" s="24" t="s">
        <v>256</v>
      </c>
      <c r="CU3" s="24" t="s">
        <v>257</v>
      </c>
      <c r="CV3" s="25" t="s">
        <v>258</v>
      </c>
      <c r="CW3" s="25" t="s">
        <v>259</v>
      </c>
      <c r="CX3" s="25" t="s">
        <v>260</v>
      </c>
      <c r="CY3" s="25" t="s">
        <v>261</v>
      </c>
      <c r="CZ3" s="25" t="s">
        <v>262</v>
      </c>
      <c r="DA3" s="25" t="s">
        <v>263</v>
      </c>
      <c r="DB3" s="25" t="s">
        <v>264</v>
      </c>
      <c r="DC3" s="25" t="s">
        <v>265</v>
      </c>
      <c r="DD3" s="25" t="s">
        <v>266</v>
      </c>
      <c r="DE3" s="25" t="s">
        <v>267</v>
      </c>
      <c r="DF3" s="25" t="s">
        <v>268</v>
      </c>
      <c r="DG3" s="25" t="s">
        <v>269</v>
      </c>
      <c r="DH3" s="25" t="s">
        <v>270</v>
      </c>
      <c r="DI3" s="25" t="s">
        <v>271</v>
      </c>
      <c r="DJ3" s="25" t="s">
        <v>272</v>
      </c>
      <c r="DK3" s="25" t="s">
        <v>273</v>
      </c>
      <c r="DL3" s="25" t="s">
        <v>274</v>
      </c>
      <c r="DM3" s="25" t="s">
        <v>275</v>
      </c>
      <c r="DN3" s="25" t="s">
        <v>276</v>
      </c>
      <c r="DO3" s="25" t="s">
        <v>277</v>
      </c>
      <c r="DP3" s="25" t="s">
        <v>278</v>
      </c>
      <c r="DQ3" s="25" t="s">
        <v>279</v>
      </c>
      <c r="DR3" s="25" t="s">
        <v>95</v>
      </c>
      <c r="DS3" s="25" t="s">
        <v>280</v>
      </c>
      <c r="DT3" s="25" t="s">
        <v>281</v>
      </c>
      <c r="DU3" s="25" t="s">
        <v>282</v>
      </c>
      <c r="DV3" s="25" t="s">
        <v>99</v>
      </c>
      <c r="DW3" s="25" t="s">
        <v>100</v>
      </c>
      <c r="DX3" s="25" t="s">
        <v>101</v>
      </c>
      <c r="DY3" s="25" t="s">
        <v>283</v>
      </c>
      <c r="DZ3" s="25" t="s">
        <v>284</v>
      </c>
      <c r="EA3" s="25" t="s">
        <v>285</v>
      </c>
      <c r="EB3" s="25" t="s">
        <v>286</v>
      </c>
      <c r="EC3" s="25" t="s">
        <v>287</v>
      </c>
      <c r="ED3" s="25" t="s">
        <v>288</v>
      </c>
      <c r="EE3" s="25" t="s">
        <v>289</v>
      </c>
      <c r="EF3" s="25" t="s">
        <v>290</v>
      </c>
      <c r="EG3" s="25" t="s">
        <v>106</v>
      </c>
      <c r="EH3" s="25" t="s">
        <v>291</v>
      </c>
      <c r="EI3" s="25" t="s">
        <v>108</v>
      </c>
      <c r="EJ3" s="25" t="s">
        <v>292</v>
      </c>
      <c r="EK3" s="25" t="s">
        <v>293</v>
      </c>
      <c r="EL3" s="25" t="s">
        <v>294</v>
      </c>
      <c r="EM3" s="25" t="s">
        <v>295</v>
      </c>
      <c r="EN3" s="25" t="s">
        <v>296</v>
      </c>
      <c r="EO3" s="25" t="s">
        <v>297</v>
      </c>
      <c r="EP3" s="25" t="s">
        <v>298</v>
      </c>
      <c r="EQ3" s="25" t="s">
        <v>299</v>
      </c>
      <c r="ER3" s="25" t="s">
        <v>300</v>
      </c>
      <c r="ES3" s="26" t="s">
        <v>301</v>
      </c>
      <c r="ET3" s="26" t="s">
        <v>302</v>
      </c>
      <c r="EU3" s="26" t="s">
        <v>303</v>
      </c>
      <c r="EV3" s="26" t="s">
        <v>304</v>
      </c>
      <c r="EW3" s="26" t="s">
        <v>305</v>
      </c>
      <c r="EX3" s="26" t="s">
        <v>306</v>
      </c>
      <c r="EY3" s="26" t="s">
        <v>307</v>
      </c>
      <c r="EZ3" s="26" t="s">
        <v>308</v>
      </c>
      <c r="FA3" s="26" t="s">
        <v>309</v>
      </c>
      <c r="FB3" s="26" t="s">
        <v>310</v>
      </c>
      <c r="FC3" s="26" t="s">
        <v>311</v>
      </c>
      <c r="FD3" s="26" t="s">
        <v>312</v>
      </c>
      <c r="FE3" s="26" t="s">
        <v>313</v>
      </c>
      <c r="FF3" s="26" t="s">
        <v>314</v>
      </c>
      <c r="FG3" s="26" t="s">
        <v>315</v>
      </c>
      <c r="FH3" s="26" t="s">
        <v>316</v>
      </c>
      <c r="FI3" s="26" t="s">
        <v>317</v>
      </c>
      <c r="FJ3" s="26" t="s">
        <v>318</v>
      </c>
      <c r="FK3" s="26" t="s">
        <v>319</v>
      </c>
      <c r="FL3" s="26" t="s">
        <v>320</v>
      </c>
      <c r="FM3" s="26" t="s">
        <v>321</v>
      </c>
      <c r="FN3" s="26" t="s">
        <v>322</v>
      </c>
      <c r="FO3" s="27" t="s">
        <v>323</v>
      </c>
      <c r="FP3" s="27" t="s">
        <v>324</v>
      </c>
      <c r="FQ3" s="27" t="s">
        <v>325</v>
      </c>
      <c r="FR3" s="27" t="s">
        <v>326</v>
      </c>
      <c r="FS3" s="27" t="s">
        <v>327</v>
      </c>
      <c r="FT3" s="27" t="s">
        <v>328</v>
      </c>
      <c r="FU3" s="27" t="s">
        <v>329</v>
      </c>
      <c r="FV3" s="27" t="s">
        <v>330</v>
      </c>
      <c r="FW3" s="27" t="s">
        <v>331</v>
      </c>
      <c r="FX3" s="27" t="s">
        <v>332</v>
      </c>
      <c r="FY3" s="27" t="s">
        <v>333</v>
      </c>
      <c r="FZ3" s="27" t="s">
        <v>334</v>
      </c>
      <c r="GA3" s="27" t="s">
        <v>335</v>
      </c>
      <c r="GB3" s="27" t="s">
        <v>336</v>
      </c>
      <c r="GC3" s="27" t="s">
        <v>337</v>
      </c>
      <c r="GD3" s="27" t="s">
        <v>338</v>
      </c>
      <c r="GE3" s="27" t="s">
        <v>339</v>
      </c>
      <c r="GF3" s="27" t="s">
        <v>340</v>
      </c>
      <c r="GG3" s="27" t="s">
        <v>341</v>
      </c>
      <c r="GH3" s="27" t="s">
        <v>342</v>
      </c>
      <c r="GI3" s="27" t="s">
        <v>343</v>
      </c>
      <c r="GJ3" s="27" t="s">
        <v>344</v>
      </c>
    </row>
    <row r="4" spans="1:192" ht="17" x14ac:dyDescent="0.2">
      <c r="A4" s="28" t="str">
        <f>IF(ISBLANK(Values!F3),"",IF(Values!$B$37="EU","computercomponent","computer"))</f>
        <v>computercomponent</v>
      </c>
      <c r="B4" s="29" t="str">
        <f>Values!B13</f>
        <v>Dell 5550 parent</v>
      </c>
      <c r="C4" s="30" t="s">
        <v>345</v>
      </c>
      <c r="D4" s="31">
        <f>Values!B14</f>
        <v>5714401559979</v>
      </c>
      <c r="E4" s="32" t="s">
        <v>346</v>
      </c>
      <c r="F4" s="29" t="str">
        <f>SUBSTITUTE(Values!B1, "{language}", "") &amp; " " &amp; Values!B3</f>
        <v>sostituzione della tastiera  retroilluminata per Dell  Latitude E5550 E5570 5580 5590</v>
      </c>
      <c r="G4" s="30" t="s">
        <v>345</v>
      </c>
      <c r="H4" s="28" t="str">
        <f>Values!B16</f>
        <v>laptop-computer-replacement-parts</v>
      </c>
      <c r="I4" s="28" t="str">
        <f>IF(ISBLANK(Values!F3),"","4730574031")</f>
        <v>4730574031</v>
      </c>
      <c r="J4" s="33" t="str">
        <f>Values!B13</f>
        <v>Dell 5550 parent</v>
      </c>
      <c r="K4" s="34"/>
      <c r="L4" s="35"/>
      <c r="M4" s="35"/>
      <c r="W4" s="30" t="s">
        <v>347</v>
      </c>
      <c r="X4" s="35"/>
      <c r="Y4" s="36" t="s">
        <v>348</v>
      </c>
      <c r="Z4" s="35"/>
      <c r="AA4" s="37" t="str">
        <f>Values!B20</f>
        <v>PartialUpdate</v>
      </c>
      <c r="DY4" s="38" t="s">
        <v>349</v>
      </c>
      <c r="DZ4" s="38" t="s">
        <v>349</v>
      </c>
      <c r="EA4" s="38" t="s">
        <v>349</v>
      </c>
      <c r="EB4" s="38" t="s">
        <v>349</v>
      </c>
      <c r="EC4" s="38" t="s">
        <v>349</v>
      </c>
      <c r="EV4" s="32" t="s">
        <v>350</v>
      </c>
    </row>
    <row r="5" spans="1:192" ht="48" x14ac:dyDescent="0.2">
      <c r="A5" s="28" t="str">
        <f>IF(ISBLANK(Values!F4),"",IF(Values!$B$37="EU","computercomponent","computer"))</f>
        <v>computercomponent</v>
      </c>
      <c r="B5" s="39" t="str">
        <f>IF(ISBLANK(Values!F4),"",Values!G4)</f>
        <v>Dell 5550 BL - DE</v>
      </c>
      <c r="C5" s="33" t="str">
        <f>IF(ISBLANK(Values!F4),"","TellusRem")</f>
        <v>TellusRem</v>
      </c>
      <c r="D5" s="31">
        <f>IF(ISBLANK(Values!F4),"",Values!F4)</f>
        <v>5714401559016</v>
      </c>
      <c r="E5" s="32" t="str">
        <f>IF(ISBLANK(Values!F4),"","EAN")</f>
        <v>EAN</v>
      </c>
      <c r="F5" s="29" t="str">
        <f>IF(ISBLANK(Values!F4),"",IF(Values!K4, SUBSTITUTE(Values!$B$1, "{language}", Values!I4) &amp; " " &amp;Values!$B$3, SUBSTITUTE(Values!$B$2, "{language}", Values!$I4) &amp; " " &amp;Values!$B$3))</f>
        <v>sostituzione della tastiera Tedesco retroilluminata per Dell  Latitude E5550 E5570 5580 5590</v>
      </c>
      <c r="G5" s="33" t="str">
        <f>IF(ISBLANK(Values!F4),"","TellusRem")</f>
        <v>TellusRem</v>
      </c>
      <c r="H5" s="28" t="str">
        <f>IF(ISBLANK(Values!F4),"",Values!$B$16)</f>
        <v>laptop-computer-replacement-parts</v>
      </c>
      <c r="I5" s="28" t="str">
        <f>IF(ISBLANK(Values!F4),"","4730574031")</f>
        <v>4730574031</v>
      </c>
      <c r="J5" s="40" t="str">
        <f>IF(ISBLANK(Values!F4),"",Values!G4 )</f>
        <v>Dell 5550 BL - DE</v>
      </c>
      <c r="K5" s="29">
        <f>IF(ISBLANK(Values!F4),"",IF(Values!K4, Values!$B$4, Values!$B$5))</f>
        <v>40.99</v>
      </c>
      <c r="L5" s="41" t="str">
        <f>IF(ISBLANK(Values!F4),"",IF($CO5="DEFAULT", Values!$B$18, ""))</f>
        <v/>
      </c>
      <c r="M5" s="29" t="str">
        <f>IF(ISBLANK(Values!F4),"",Values!$N4)</f>
        <v>https://raw.githubusercontent.com/PatrickVibild/TellusAmazonPictures/master/pictures/DELL/E5550/BL/DE/1.jpg</v>
      </c>
      <c r="N5" s="29" t="str">
        <f>IF(ISBLANK(Values!$G4),"",Values!O4)</f>
        <v>https://raw.githubusercontent.com/PatrickVibild/TellusAmazonPictures/master/pictures/DELL/E5550/BL/DE/2.jpg</v>
      </c>
      <c r="O5" s="29" t="str">
        <f>IF(ISBLANK(Values!$G4),"",Values!P4)</f>
        <v>https://raw.githubusercontent.com/PatrickVibild/TellusAmazonPictures/master/pictures/DELL/E5550/BL/DE/3.jpg</v>
      </c>
      <c r="P5" s="29" t="str">
        <f>IF(ISBLANK(Values!$G4),"",Values!Q4)</f>
        <v>https://raw.githubusercontent.com/PatrickVibild/TellusAmazonPictures/master/pictures/DELL/E5550/BL/DE/4.jpg</v>
      </c>
      <c r="Q5" s="29" t="str">
        <f>IF(ISBLANK(Values!$G4),"",Values!R4)</f>
        <v>https://raw.githubusercontent.com/PatrickVibild/TellusAmazonPictures/master/pictures/DELL/E5550/BL/DE/5.jpg</v>
      </c>
      <c r="R5" s="29" t="str">
        <f>IF(ISBLANK(Values!$G4),"",Values!S4)</f>
        <v>https://raw.githubusercontent.com/PatrickVibild/TellusAmazonPictures/master/pictures/DELL/E5550/BL/DE/6.jpg</v>
      </c>
      <c r="S5" s="29" t="str">
        <f>IF(ISBLANK(Values!$G4),"",Values!T4)</f>
        <v>https://raw.githubusercontent.com/PatrickVibild/TellusAmazonPictures/master/pictures/DELL/E5550/BL/DE/7.jpg</v>
      </c>
      <c r="T5" s="29" t="str">
        <f>IF(ISBLANK(Values!$G4),"",Values!U4)</f>
        <v>https://raw.githubusercontent.com/PatrickVibild/TellusAmazonPictures/master/pictures/DELL/E5550/BL/DE/8.jpg</v>
      </c>
      <c r="U5" s="29" t="str">
        <f>IF(ISBLANK(Values!$G4),"",Values!V4)</f>
        <v>https://raw.githubusercontent.com/PatrickVibild/TellusAmazonPictures/master/pictures/DELL/E5550/BL/DE/9.jpg</v>
      </c>
      <c r="W5" s="33" t="str">
        <f>IF(ISBLANK(Values!F4),"","Child")</f>
        <v>Child</v>
      </c>
      <c r="X5" s="33" t="str">
        <f>IF(ISBLANK(Values!F4),"",Values!$B$13)</f>
        <v>Dell 5550 parent</v>
      </c>
      <c r="Y5" s="40" t="str">
        <f>IF(ISBLANK(Values!F4),"","Size-Color")</f>
        <v>Size-Color</v>
      </c>
      <c r="Z5" s="33" t="str">
        <f>IF(ISBLANK(Values!F4),"","variation")</f>
        <v>variation</v>
      </c>
      <c r="AA5" s="37" t="str">
        <f>IF(ISBLANK(Values!F4),"",Values!$B$20)</f>
        <v>PartialUpdate</v>
      </c>
      <c r="AB5" s="2" t="str">
        <f>IF(ISBLANK(Values!F4),"",Values!$B$29)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5" s="42" t="str">
        <f>IF(ISBLANK(Values!F4),"",IF(Values!J4,Values!$B$23,Values!$B$33))</f>
        <v xml:space="preserve">👉 RICONDIZIONATO: RISPARMIA SOLDI - Tastiera sostitutiva per laptop Dell, stessa qualità delle tastiere OEM. TellusRem è il principale distributore di tastiere nel mondo dal 2011. Tastiera sostitutiva perfetta, facile da sostituire e installare. </v>
      </c>
      <c r="AJ5" s="43" t="str">
        <f>IF(ISBLANK(Values!F4),"",Values!$B$24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Latitude E5550 E5570 5580 5590</v>
      </c>
      <c r="AK5" s="2" t="str">
        <f>IF(ISBLANK(Values!F4),"",Values!$B$25)</f>
        <v xml:space="preserve">♻️ PRODOTTO ECOLOGICO - Acquista ricondizionato, ACQUISTA VERDE! Riduci oltre l'80% di anidride carbonica acquistando le nostre tastiere ricondizionate, rispetto a ottenere una nuova tastiera! </v>
      </c>
      <c r="AL5" s="2" t="str">
        <f>IF(ISBLANK(Values!F4),"",SUBSTITUTE(SUBSTITUTE(IF(Values!$K4, Values!$B$26, Values!$B$33), "{language}", Values!$I4), "{flag}", INDEX(options!$E$1:$E$20, Values!$W4)))</f>
        <v xml:space="preserve">👉 LAYOUT - 🇩🇪 Tedesco retroilluminato. </v>
      </c>
      <c r="AM5" s="2" t="str">
        <f>SUBSTITUTE(IF(ISBLANK(Values!F4),"",Values!$B$27), "{model}", Values!$B$3)</f>
        <v xml:space="preserve">👉 COMPATIBILE CON - Dell Latitude E5550 E5570 5580 5590. Si prega di controllare attentamente l'immagine e la descrizione prima di acquistare qualsiasi tastiera. Ciò garantisce di ottenere la tastiera del laptop corretta per il computer. Installazione super facile. </v>
      </c>
      <c r="AT5" s="29" t="str">
        <f>IF(ISBLANK(Values!F4),"",Values!I4)</f>
        <v>Tedesco</v>
      </c>
      <c r="AV5" s="2" t="str">
        <f>IF(ISBLANK(Values!F4),"",IF(Values!K4,"Backlit", "Non-Backlit"))</f>
        <v>Backlit</v>
      </c>
      <c r="AW5"/>
      <c r="BE5" s="28" t="str">
        <f>IF(ISBLANK(Values!F4),"","Professional Audience")</f>
        <v>Professional Audience</v>
      </c>
      <c r="BF5" s="28" t="str">
        <f>IF(ISBLANK(Values!F4),"","Consumer Audience")</f>
        <v>Consumer Audience</v>
      </c>
      <c r="BG5" s="28" t="str">
        <f>IF(ISBLANK(Values!F4),"","Adults")</f>
        <v>Adults</v>
      </c>
      <c r="BH5" s="28" t="str">
        <f>IF(ISBLANK(Values!F4),"","People")</f>
        <v>People</v>
      </c>
      <c r="CG5" s="2">
        <f>IF(ISBLANK(Values!F4),"",Values!$B$11)</f>
        <v>100</v>
      </c>
      <c r="CH5" s="2" t="str">
        <f>IF(ISBLANK(Values!F4),"","GR")</f>
        <v>GR</v>
      </c>
      <c r="CI5" s="2" t="str">
        <f>IF(ISBLANK(Values!F4),"",Values!$B$7)</f>
        <v>41</v>
      </c>
      <c r="CJ5" s="2" t="str">
        <f>IF(ISBLANK(Values!F4),"",Values!$B$8)</f>
        <v>17</v>
      </c>
      <c r="CK5" s="2" t="str">
        <f>IF(ISBLANK(Values!F4),"",Values!$B$9)</f>
        <v>5</v>
      </c>
      <c r="CL5" s="2" t="str">
        <f>IF(ISBLANK(Values!F4),"","CM")</f>
        <v>CM</v>
      </c>
      <c r="CO5" s="2" t="str">
        <f>IF(ISBLANK(Values!F4), "", IF(AND(Values!$B$37=options!$G$2, Values!$C4), "AMAZON_NA", IF(AND(Values!$B$37=options!$G$1, Values!$D4), "AMAZON_EU", "DEFAULT")))</f>
        <v>AMAZON_EU</v>
      </c>
      <c r="CP5" s="2" t="str">
        <f>IF(ISBLANK(Values!F4),"",Values!$B$7)</f>
        <v>41</v>
      </c>
      <c r="CQ5" s="2" t="str">
        <f>IF(ISBLANK(Values!F4),"",Values!$B$8)</f>
        <v>17</v>
      </c>
      <c r="CR5" s="2" t="str">
        <f>IF(ISBLANK(Values!F4),"",Values!$B$9)</f>
        <v>5</v>
      </c>
      <c r="CS5" s="2">
        <f>IF(ISBLANK(Values!F4),"",Values!$B$11)</f>
        <v>100</v>
      </c>
      <c r="CT5" s="2" t="str">
        <f>IF(ISBLANK(Values!F4),"","GR")</f>
        <v>GR</v>
      </c>
      <c r="CU5" s="2" t="str">
        <f>IF(ISBLANK(Values!F4),"","CM")</f>
        <v>CM</v>
      </c>
      <c r="CV5" s="2" t="str">
        <f>IF(ISBLANK(Values!F4),"",IF(Values!$B$36=options!$F$1,"Denmark", IF(Values!$B$36=options!$F$2, "Danemark",IF(Values!$B$36=options!$F$3, "Dänemark",IF(Values!$B$36=options!$F$4, "Danimarca",IF(Values!$B$36=options!$F$5, "Dinamarca",IF(Values!$B$36=options!$F$6, "Denemarken","" ) ) ) ) )))</f>
        <v>Danimarca</v>
      </c>
      <c r="CZ5" s="2" t="str">
        <f>IF(ISBLANK(Values!F4),"","No")</f>
        <v>No</v>
      </c>
      <c r="DA5" s="2" t="str">
        <f>IF(ISBLANK(Values!F4),"","No")</f>
        <v>No</v>
      </c>
      <c r="DO5" s="28" t="str">
        <f>IF(ISBLANK(Values!F4),"","Parts")</f>
        <v>Parts</v>
      </c>
      <c r="DP5" s="28" t="str">
        <f>IF(ISBLANK(Values!F4),"",Values!$B$31)</f>
        <v>6 mesi di garanzia dopo la data di consegna. In caso di malfunzionamento della tastiera verrà inviata una nuova unità o un pezzo di ricambio per la tastiera del prodotto. In caso di smistamento delle scorte viene emesso un rimborso completo.</v>
      </c>
      <c r="DS5" s="32"/>
      <c r="DY5" t="str">
        <f>IF(ISBLANK(Values!$F4), "", "not_applicable")</f>
        <v>not_applicable</v>
      </c>
      <c r="DZ5" s="32"/>
      <c r="EA5" s="32"/>
      <c r="EB5" s="32"/>
      <c r="EC5" s="32"/>
      <c r="EI5" s="2" t="str">
        <f>IF(ISBLANK(Values!F4),"",Values!$B$31)</f>
        <v>6 mesi di garanzia dopo la data di consegna. In caso di malfunzionamento della tastiera verrà inviata una nuova unità o un pezzo di ricambio per la tastiera del prodotto. In caso di smistamento delle scorte viene emesso un rimborso completo.</v>
      </c>
      <c r="ES5" s="2" t="str">
        <f>IF(ISBLANK(Values!F4),"","Amazon Tellus UPS")</f>
        <v>Amazon Tellus UPS</v>
      </c>
      <c r="EV5" s="32" t="str">
        <f>IF(ISBLANK(Values!F4),"","New")</f>
        <v>New</v>
      </c>
      <c r="FE5" s="2" t="str">
        <f>IF(ISBLANK(Values!F4),"",IF(CO5&lt;&gt;"DEFAULT", "", 3))</f>
        <v/>
      </c>
      <c r="FH5" s="2" t="str">
        <f>IF(ISBLANK(Values!F4),"","FALSE")</f>
        <v>FALSE</v>
      </c>
      <c r="FI5" s="2" t="str">
        <f>IF(ISBLANK(Values!F4),"","FALSE")</f>
        <v>FALSE</v>
      </c>
      <c r="FJ5" s="2" t="str">
        <f>IF(ISBLANK(Values!F4),"","FALSE")</f>
        <v>FALSE</v>
      </c>
      <c r="FM5" s="2" t="str">
        <f>IF(ISBLANK(Values!F4),"","1")</f>
        <v>1</v>
      </c>
      <c r="FO5" s="29">
        <f>IF(ISBLANK(Values!F4),"",IF(Values!K4, Values!$B$4, Values!$B$5))</f>
        <v>40.99</v>
      </c>
      <c r="FP5" s="2" t="str">
        <f>IF(ISBLANK(Values!F4),"","Percent")</f>
        <v>Percent</v>
      </c>
      <c r="FQ5" s="2" t="str">
        <f>IF(ISBLANK(Values!F4),"","2")</f>
        <v>2</v>
      </c>
      <c r="FR5" s="2" t="str">
        <f>IF(ISBLANK(Values!F4),"","3")</f>
        <v>3</v>
      </c>
      <c r="FS5" s="2" t="str">
        <f>IF(ISBLANK(Values!F4),"","5")</f>
        <v>5</v>
      </c>
      <c r="FT5" s="2" t="str">
        <f>IF(ISBLANK(Values!F4),"","6")</f>
        <v>6</v>
      </c>
      <c r="FU5" s="2" t="str">
        <f>IF(ISBLANK(Values!F4),"","10")</f>
        <v>10</v>
      </c>
      <c r="FV5" s="2" t="str">
        <f>IF(ISBLANK(Values!F4),"","10")</f>
        <v>10</v>
      </c>
    </row>
    <row r="6" spans="1:192" ht="48" x14ac:dyDescent="0.2">
      <c r="A6" s="28" t="str">
        <f>IF(ISBLANK(Values!F5),"",IF(Values!$B$37="EU","computercomponent","computer"))</f>
        <v>computercomponent</v>
      </c>
      <c r="B6" s="39" t="str">
        <f>IF(ISBLANK(Values!F5),"",Values!G5)</f>
        <v>Dell 5550 BL - FR</v>
      </c>
      <c r="C6" s="33" t="str">
        <f>IF(ISBLANK(Values!F5),"","TellusRem")</f>
        <v>TellusRem</v>
      </c>
      <c r="D6" s="31">
        <f>IF(ISBLANK(Values!F5),"",Values!F5)</f>
        <v>5714401559023</v>
      </c>
      <c r="E6" s="32" t="str">
        <f>IF(ISBLANK(Values!F5),"","EAN")</f>
        <v>EAN</v>
      </c>
      <c r="F6" s="29" t="str">
        <f>IF(ISBLANK(Values!F5),"",IF(Values!K5, SUBSTITUTE(Values!$B$1, "{language}", Values!I5) &amp; " " &amp;Values!$B$3, SUBSTITUTE(Values!$B$2, "{language}", Values!$I5) &amp; " " &amp;Values!$B$3))</f>
        <v>sostituzione della tastiera Francese retroilluminata per Dell  Latitude E5550 E5570 5580 5590</v>
      </c>
      <c r="G6" s="33" t="str">
        <f>IF(ISBLANK(Values!F5),"","TellusRem")</f>
        <v>TellusRem</v>
      </c>
      <c r="H6" s="28" t="str">
        <f>IF(ISBLANK(Values!F5),"",Values!$B$16)</f>
        <v>laptop-computer-replacement-parts</v>
      </c>
      <c r="I6" s="28" t="str">
        <f>IF(ISBLANK(Values!F5),"","4730574031")</f>
        <v>4730574031</v>
      </c>
      <c r="J6" s="40" t="str">
        <f>IF(ISBLANK(Values!F5),"",Values!G5 )</f>
        <v>Dell 5550 BL - FR</v>
      </c>
      <c r="K6" s="29">
        <f>IF(ISBLANK(Values!F5),"",IF(Values!K5, Values!$B$4, Values!$B$5))</f>
        <v>40.99</v>
      </c>
      <c r="L6" s="41" t="str">
        <f>IF(ISBLANK(Values!F5),"",IF($CO6="DEFAULT", Values!$B$18, ""))</f>
        <v/>
      </c>
      <c r="M6" s="29" t="str">
        <f>IF(ISBLANK(Values!F5),"",Values!$N5)</f>
        <v>https://raw.githubusercontent.com/PatrickVibild/TellusAmazonPictures/master/pictures/DELL/E5550/BL/FR/1.jpg</v>
      </c>
      <c r="N6" s="29" t="str">
        <f>IF(ISBLANK(Values!$G5),"",Values!O5)</f>
        <v>https://raw.githubusercontent.com/PatrickVibild/TellusAmazonPictures/master/pictures/DELL/E5550/BL/FR/2.jpg</v>
      </c>
      <c r="O6" s="29" t="str">
        <f>IF(ISBLANK(Values!$G5),"",Values!P5)</f>
        <v>https://raw.githubusercontent.com/PatrickVibild/TellusAmazonPictures/master/pictures/DELL/E5550/BL/FR/3.jpg</v>
      </c>
      <c r="P6" s="29" t="str">
        <f>IF(ISBLANK(Values!$G5),"",Values!Q5)</f>
        <v>https://raw.githubusercontent.com/PatrickVibild/TellusAmazonPictures/master/pictures/DELL/E5550/BL/FR/4.jpg</v>
      </c>
      <c r="Q6" s="29" t="str">
        <f>IF(ISBLANK(Values!$G5),"",Values!R5)</f>
        <v>https://raw.githubusercontent.com/PatrickVibild/TellusAmazonPictures/master/pictures/DELL/E5550/BL/FR/5.jpg</v>
      </c>
      <c r="R6" s="29" t="str">
        <f>IF(ISBLANK(Values!$G5),"",Values!S5)</f>
        <v>https://raw.githubusercontent.com/PatrickVibild/TellusAmazonPictures/master/pictures/DELL/E5550/BL/FR/6.jpg</v>
      </c>
      <c r="S6" s="29" t="str">
        <f>IF(ISBLANK(Values!$G5),"",Values!T5)</f>
        <v>https://raw.githubusercontent.com/PatrickVibild/TellusAmazonPictures/master/pictures/DELL/E5550/BL/FR/7.jpg</v>
      </c>
      <c r="T6" s="29" t="str">
        <f>IF(ISBLANK(Values!$G5),"",Values!U5)</f>
        <v>https://raw.githubusercontent.com/PatrickVibild/TellusAmazonPictures/master/pictures/DELL/E5550/BL/FR/8.jpg</v>
      </c>
      <c r="U6" s="29" t="str">
        <f>IF(ISBLANK(Values!$G5),"",Values!V5)</f>
        <v>https://raw.githubusercontent.com/PatrickVibild/TellusAmazonPictures/master/pictures/DELL/E5550/BL/FR/9.jpg</v>
      </c>
      <c r="W6" s="33" t="str">
        <f>IF(ISBLANK(Values!F5),"","Child")</f>
        <v>Child</v>
      </c>
      <c r="X6" s="33" t="str">
        <f>IF(ISBLANK(Values!F5),"",Values!$B$13)</f>
        <v>Dell 5550 parent</v>
      </c>
      <c r="Y6" s="40" t="str">
        <f>IF(ISBLANK(Values!F5),"","Size-Color")</f>
        <v>Size-Color</v>
      </c>
      <c r="Z6" s="33" t="str">
        <f>IF(ISBLANK(Values!F5),"","variation")</f>
        <v>variation</v>
      </c>
      <c r="AA6" s="37" t="str">
        <f>IF(ISBLANK(Values!F5),"",Values!$B$20)</f>
        <v>PartialUpdate</v>
      </c>
      <c r="AB6" s="2" t="str">
        <f>IF(ISBLANK(Values!F5),"",Values!$B$29)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6" s="42" t="str">
        <f>IF(ISBLANK(Values!F5),"",IF(Values!J5,Values!$B$23,Values!$B$33))</f>
        <v xml:space="preserve">👉 RICONDIZIONATO: RISPARMIA SOLDI - Tastiera sostitutiva per laptop Dell, stessa qualità delle tastiere OEM. TellusRem è il principale distributore di tastiere nel mondo dal 2011. Tastiera sostitutiva perfetta, facile da sostituire e installare. </v>
      </c>
      <c r="AJ6" s="43" t="str">
        <f>IF(ISBLANK(Values!F5),"",Values!$B$24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Latitude E5550 E5570 5580 5590</v>
      </c>
      <c r="AK6" s="2" t="str">
        <f>IF(ISBLANK(Values!F5),"",Values!$B$25)</f>
        <v xml:space="preserve">♻️ PRODOTTO ECOLOGICO - Acquista ricondizionato, ACQUISTA VERDE! Riduci oltre l'80% di anidride carbonica acquistando le nostre tastiere ricondizionate, rispetto a ottenere una nuova tastiera! </v>
      </c>
      <c r="AL6" s="2" t="str">
        <f>IF(ISBLANK(Values!F5),"",SUBSTITUTE(SUBSTITUTE(IF(Values!$K5, Values!$B$26, Values!$B$33), "{language}", Values!$I5), "{flag}", INDEX(options!$E$1:$E$20, Values!$W5)))</f>
        <v xml:space="preserve">👉 LAYOUT - 🇫🇷 Francese retroilluminato. </v>
      </c>
      <c r="AM6" s="2" t="str">
        <f>SUBSTITUTE(IF(ISBLANK(Values!F5),"",Values!$B$27), "{model}", Values!$B$3)</f>
        <v xml:space="preserve">👉 COMPATIBILE CON - Dell Latitude E5550 E5570 5580 5590. Si prega di controllare attentamente l'immagine e la descrizione prima di acquistare qualsiasi tastiera. Ciò garantisce di ottenere la tastiera del laptop corretta per il computer. Installazione super facile. </v>
      </c>
      <c r="AT6" s="29" t="str">
        <f>IF(ISBLANK(Values!F5),"",Values!I5)</f>
        <v>Francese</v>
      </c>
      <c r="AV6" s="2" t="str">
        <f>IF(ISBLANK(Values!F5),"",IF(Values!K5,"Backlit", "Non-Backlit"))</f>
        <v>Backlit</v>
      </c>
      <c r="BE6" s="28" t="str">
        <f>IF(ISBLANK(Values!F5),"","Professional Audience")</f>
        <v>Professional Audience</v>
      </c>
      <c r="BF6" s="28" t="str">
        <f>IF(ISBLANK(Values!F5),"","Consumer Audience")</f>
        <v>Consumer Audience</v>
      </c>
      <c r="BG6" s="28" t="str">
        <f>IF(ISBLANK(Values!F5),"","Adults")</f>
        <v>Adults</v>
      </c>
      <c r="BH6" s="28" t="str">
        <f>IF(ISBLANK(Values!F5),"","People")</f>
        <v>People</v>
      </c>
      <c r="CG6" s="2">
        <f>IF(ISBLANK(Values!F5),"",Values!$B$11)</f>
        <v>100</v>
      </c>
      <c r="CH6" s="2" t="str">
        <f>IF(ISBLANK(Values!F5),"","GR")</f>
        <v>GR</v>
      </c>
      <c r="CI6" s="2" t="str">
        <f>IF(ISBLANK(Values!F5),"",Values!$B$7)</f>
        <v>41</v>
      </c>
      <c r="CJ6" s="2" t="str">
        <f>IF(ISBLANK(Values!F5),"",Values!$B$8)</f>
        <v>17</v>
      </c>
      <c r="CK6" s="2" t="str">
        <f>IF(ISBLANK(Values!F5),"",Values!$B$9)</f>
        <v>5</v>
      </c>
      <c r="CL6" s="2" t="str">
        <f>IF(ISBLANK(Values!F5),"","CM")</f>
        <v>CM</v>
      </c>
      <c r="CO6" s="2" t="str">
        <f>IF(ISBLANK(Values!F5), "", IF(AND(Values!$B$37=options!$G$2, Values!$C5), "AMAZON_NA", IF(AND(Values!$B$37=options!$G$1, Values!$D5), "AMAZON_EU", "DEFAULT")))</f>
        <v>AMAZON_EU</v>
      </c>
      <c r="CP6" s="2" t="str">
        <f>IF(ISBLANK(Values!F5),"",Values!$B$7)</f>
        <v>41</v>
      </c>
      <c r="CQ6" s="2" t="str">
        <f>IF(ISBLANK(Values!F5),"",Values!$B$8)</f>
        <v>17</v>
      </c>
      <c r="CR6" s="2" t="str">
        <f>IF(ISBLANK(Values!F5),"",Values!$B$9)</f>
        <v>5</v>
      </c>
      <c r="CS6" s="2">
        <f>IF(ISBLANK(Values!F5),"",Values!$B$11)</f>
        <v>100</v>
      </c>
      <c r="CT6" s="2" t="str">
        <f>IF(ISBLANK(Values!F5),"","GR")</f>
        <v>GR</v>
      </c>
      <c r="CU6" s="2" t="str">
        <f>IF(ISBLANK(Values!F5),"","CM")</f>
        <v>CM</v>
      </c>
      <c r="CV6" s="2" t="str">
        <f>IF(ISBLANK(Values!F5),"",IF(Values!$B$36=options!$F$1,"Denmark", IF(Values!$B$36=options!$F$2, "Danemark",IF(Values!$B$36=options!$F$3, "Dänemark",IF(Values!$B$36=options!$F$4, "Danimarca",IF(Values!$B$36=options!$F$5, "Dinamarca",IF(Values!$B$36=options!$F$6, "Denemarken","" ) ) ) ) )))</f>
        <v>Danimarca</v>
      </c>
      <c r="CZ6" s="2" t="str">
        <f>IF(ISBLANK(Values!F5),"","No")</f>
        <v>No</v>
      </c>
      <c r="DA6" s="2" t="str">
        <f>IF(ISBLANK(Values!F5),"","No")</f>
        <v>No</v>
      </c>
      <c r="DO6" s="28" t="str">
        <f>IF(ISBLANK(Values!F5),"","Parts")</f>
        <v>Parts</v>
      </c>
      <c r="DP6" s="28" t="str">
        <f>IF(ISBLANK(Values!F5),"",Values!$B$31)</f>
        <v>6 mesi di garanzia dopo la data di consegna. In caso di malfunzionamento della tastiera verrà inviata una nuova unità o un pezzo di ricambio per la tastiera del prodotto. In caso di smistamento delle scorte viene emesso un rimborso completo.</v>
      </c>
      <c r="DS6" s="32"/>
      <c r="DY6" t="str">
        <f>IF(ISBLANK(Values!$F5), "", "not_applicable")</f>
        <v>not_applicable</v>
      </c>
      <c r="DZ6" s="32"/>
      <c r="EA6" s="32"/>
      <c r="EB6" s="32"/>
      <c r="EC6" s="32"/>
      <c r="EI6" s="2" t="str">
        <f>IF(ISBLANK(Values!F5),"",Values!$B$31)</f>
        <v>6 mesi di garanzia dopo la data di consegna. In caso di malfunzionamento della tastiera verrà inviata una nuova unità o un pezzo di ricambio per la tastiera del prodotto. In caso di smistamento delle scorte viene emesso un rimborso completo.</v>
      </c>
      <c r="ES6" s="2" t="str">
        <f>IF(ISBLANK(Values!F5),"","Amazon Tellus UPS")</f>
        <v>Amazon Tellus UPS</v>
      </c>
      <c r="EV6" s="32" t="str">
        <f>IF(ISBLANK(Values!F5),"","New")</f>
        <v>New</v>
      </c>
      <c r="FE6" s="2" t="str">
        <f>IF(ISBLANK(Values!F5),"",IF(CO6&lt;&gt;"DEFAULT", "", 3))</f>
        <v/>
      </c>
      <c r="FH6" s="2" t="str">
        <f>IF(ISBLANK(Values!F5),"","FALSE")</f>
        <v>FALSE</v>
      </c>
      <c r="FI6" s="2" t="str">
        <f>IF(ISBLANK(Values!F5),"","FALSE")</f>
        <v>FALSE</v>
      </c>
      <c r="FJ6" s="2" t="str">
        <f>IF(ISBLANK(Values!F5),"","FALSE")</f>
        <v>FALSE</v>
      </c>
      <c r="FM6" s="2" t="str">
        <f>IF(ISBLANK(Values!F5),"","1")</f>
        <v>1</v>
      </c>
      <c r="FO6" s="29">
        <f>IF(ISBLANK(Values!F5),"",IF(Values!K5, Values!$B$4, Values!$B$5))</f>
        <v>40.99</v>
      </c>
      <c r="FP6" s="2" t="str">
        <f>IF(ISBLANK(Values!F5),"","Percent")</f>
        <v>Percent</v>
      </c>
      <c r="FQ6" s="2" t="str">
        <f>IF(ISBLANK(Values!F5),"","2")</f>
        <v>2</v>
      </c>
      <c r="FR6" s="2" t="str">
        <f>IF(ISBLANK(Values!F5),"","3")</f>
        <v>3</v>
      </c>
      <c r="FS6" s="2" t="str">
        <f>IF(ISBLANK(Values!F5),"","5")</f>
        <v>5</v>
      </c>
      <c r="FT6" s="2" t="str">
        <f>IF(ISBLANK(Values!F5),"","6")</f>
        <v>6</v>
      </c>
      <c r="FU6" s="2" t="str">
        <f>IF(ISBLANK(Values!F5),"","10")</f>
        <v>10</v>
      </c>
      <c r="FV6" s="2" t="str">
        <f>IF(ISBLANK(Values!F5),"","10")</f>
        <v>10</v>
      </c>
    </row>
    <row r="7" spans="1:192" ht="48" x14ac:dyDescent="0.2">
      <c r="A7" s="28" t="str">
        <f>IF(ISBLANK(Values!F6),"",IF(Values!$B$37="EU","computercomponent","computer"))</f>
        <v>computercomponent</v>
      </c>
      <c r="B7" s="39" t="str">
        <f>IF(ISBLANK(Values!F6),"",Values!G6)</f>
        <v>Dell 5550 BL - IT</v>
      </c>
      <c r="C7" s="33" t="str">
        <f>IF(ISBLANK(Values!F6),"","TellusRem")</f>
        <v>TellusRem</v>
      </c>
      <c r="D7" s="31">
        <f>IF(ISBLANK(Values!F6),"",Values!F6)</f>
        <v>5714401559030</v>
      </c>
      <c r="E7" s="32" t="str">
        <f>IF(ISBLANK(Values!F6),"","EAN")</f>
        <v>EAN</v>
      </c>
      <c r="F7" s="29" t="str">
        <f>IF(ISBLANK(Values!F6),"",IF(Values!K6, SUBSTITUTE(Values!$B$1, "{language}", Values!I6) &amp; " " &amp;Values!$B$3, SUBSTITUTE(Values!$B$2, "{language}", Values!$I6) &amp; " " &amp;Values!$B$3))</f>
        <v>sostituzione della tastiera Italiano retroilluminata per Dell  Latitude E5550 E5570 5580 5590</v>
      </c>
      <c r="G7" s="33" t="str">
        <f>IF(ISBLANK(Values!F6),"","TellusRem")</f>
        <v>TellusRem</v>
      </c>
      <c r="H7" s="28" t="str">
        <f>IF(ISBLANK(Values!F6),"",Values!$B$16)</f>
        <v>laptop-computer-replacement-parts</v>
      </c>
      <c r="I7" s="28" t="str">
        <f>IF(ISBLANK(Values!F6),"","4730574031")</f>
        <v>4730574031</v>
      </c>
      <c r="J7" s="40" t="str">
        <f>IF(ISBLANK(Values!F6),"",Values!G6 )</f>
        <v>Dell 5550 BL - IT</v>
      </c>
      <c r="K7" s="29">
        <f>IF(ISBLANK(Values!F6),"",IF(Values!K6, Values!$B$4, Values!$B$5))</f>
        <v>40.99</v>
      </c>
      <c r="L7" s="41" t="str">
        <f>IF(ISBLANK(Values!F6),"",IF($CO7="DEFAULT", Values!$B$18, ""))</f>
        <v/>
      </c>
      <c r="M7" s="29" t="str">
        <f>IF(ISBLANK(Values!F6),"",Values!$N6)</f>
        <v>https://raw.githubusercontent.com/PatrickVibild/TellusAmazonPictures/master/pictures/DELL/E5550/BL/IT/1.jpg</v>
      </c>
      <c r="N7" s="29" t="str">
        <f>IF(ISBLANK(Values!$G6),"",Values!O6)</f>
        <v>https://raw.githubusercontent.com/PatrickVibild/TellusAmazonPictures/master/pictures/DELL/E5550/BL/IT/2.jpg</v>
      </c>
      <c r="O7" s="29" t="str">
        <f>IF(ISBLANK(Values!$G6),"",Values!P6)</f>
        <v>https://raw.githubusercontent.com/PatrickVibild/TellusAmazonPictures/master/pictures/DELL/E5550/BL/IT/3.jpg</v>
      </c>
      <c r="P7" s="29" t="str">
        <f>IF(ISBLANK(Values!$G6),"",Values!Q6)</f>
        <v>https://raw.githubusercontent.com/PatrickVibild/TellusAmazonPictures/master/pictures/DELL/E5550/BL/IT/4.jpg</v>
      </c>
      <c r="Q7" s="29" t="str">
        <f>IF(ISBLANK(Values!$G6),"",Values!R6)</f>
        <v>https://raw.githubusercontent.com/PatrickVibild/TellusAmazonPictures/master/pictures/DELL/E5550/BL/IT/5.jpg</v>
      </c>
      <c r="R7" s="29" t="str">
        <f>IF(ISBLANK(Values!$G6),"",Values!S6)</f>
        <v>https://raw.githubusercontent.com/PatrickVibild/TellusAmazonPictures/master/pictures/DELL/E5550/BL/IT/6.jpg</v>
      </c>
      <c r="S7" s="29" t="str">
        <f>IF(ISBLANK(Values!$G6),"",Values!T6)</f>
        <v>https://raw.githubusercontent.com/PatrickVibild/TellusAmazonPictures/master/pictures/DELL/E5550/BL/IT/7.jpg</v>
      </c>
      <c r="T7" s="29" t="str">
        <f>IF(ISBLANK(Values!$G6),"",Values!U6)</f>
        <v>https://raw.githubusercontent.com/PatrickVibild/TellusAmazonPictures/master/pictures/DELL/E5550/BL/IT/8.jpg</v>
      </c>
      <c r="U7" s="29" t="str">
        <f>IF(ISBLANK(Values!$G6),"",Values!V6)</f>
        <v>https://raw.githubusercontent.com/PatrickVibild/TellusAmazonPictures/master/pictures/DELL/E5550/BL/IT/9.jpg</v>
      </c>
      <c r="W7" s="33" t="str">
        <f>IF(ISBLANK(Values!F6),"","Child")</f>
        <v>Child</v>
      </c>
      <c r="X7" s="33" t="str">
        <f>IF(ISBLANK(Values!F6),"",Values!$B$13)</f>
        <v>Dell 5550 parent</v>
      </c>
      <c r="Y7" s="40" t="str">
        <f>IF(ISBLANK(Values!F6),"","Size-Color")</f>
        <v>Size-Color</v>
      </c>
      <c r="Z7" s="33" t="str">
        <f>IF(ISBLANK(Values!F6),"","variation")</f>
        <v>variation</v>
      </c>
      <c r="AA7" s="37" t="str">
        <f>IF(ISBLANK(Values!F6),"",Values!$B$20)</f>
        <v>PartialUpdate</v>
      </c>
      <c r="AB7" s="37" t="str">
        <f>IF(ISBLANK(Values!F6),"",Values!$B$29)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7" s="42" t="str">
        <f>IF(ISBLANK(Values!F6),"",IF(Values!J6,Values!$B$23,Values!$B$33))</f>
        <v xml:space="preserve">👉 RICONDIZIONATO: RISPARMIA SOLDI - Tastiera sostitutiva per laptop Dell, stessa qualità delle tastiere OEM. TellusRem è il principale distributore di tastiere nel mondo dal 2011. Tastiera sostitutiva perfetta, facile da sostituire e installare. </v>
      </c>
      <c r="AJ7" s="43" t="str">
        <f>IF(ISBLANK(Values!F6),"",Values!$B$24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Latitude E5550 E5570 5580 5590</v>
      </c>
      <c r="AK7" s="2" t="str">
        <f>IF(ISBLANK(Values!F6),"",Values!$B$25)</f>
        <v xml:space="preserve">♻️ PRODOTTO ECOLOGICO - Acquista ricondizionato, ACQUISTA VERDE! Riduci oltre l'80% di anidride carbonica acquistando le nostre tastiere ricondizionate, rispetto a ottenere una nuova tastiera! </v>
      </c>
      <c r="AL7" s="2" t="str">
        <f>IF(ISBLANK(Values!F6),"",SUBSTITUTE(SUBSTITUTE(IF(Values!$K6, Values!$B$26, Values!$B$33), "{language}", Values!$I6), "{flag}", INDEX(options!$E$1:$E$20, Values!$W6)))</f>
        <v xml:space="preserve">👉 LAYOUT - 🇮🇹 Italiano retroilluminato. </v>
      </c>
      <c r="AM7" s="2" t="str">
        <f>SUBSTITUTE(IF(ISBLANK(Values!F6),"",Values!$B$27), "{model}", Values!$B$3)</f>
        <v xml:space="preserve">👉 COMPATIBILE CON - Dell Latitude E5550 E5570 5580 5590. Si prega di controllare attentamente l'immagine e la descrizione prima di acquistare qualsiasi tastiera. Ciò garantisce di ottenere la tastiera del laptop corretta per il computer. Installazione super facile. </v>
      </c>
      <c r="AT7" s="29" t="str">
        <f>IF(ISBLANK(Values!F6),"",Values!I6)</f>
        <v>Italiano</v>
      </c>
      <c r="AV7" s="37" t="str">
        <f>IF(ISBLANK(Values!F6),"",IF(Values!K6,"Backlit", "Non-Backlit"))</f>
        <v>Backlit</v>
      </c>
      <c r="BE7" s="28" t="str">
        <f>IF(ISBLANK(Values!F6),"","Professional Audience")</f>
        <v>Professional Audience</v>
      </c>
      <c r="BF7" s="28" t="str">
        <f>IF(ISBLANK(Values!F6),"","Consumer Audience")</f>
        <v>Consumer Audience</v>
      </c>
      <c r="BG7" s="28" t="str">
        <f>IF(ISBLANK(Values!F6),"","Adults")</f>
        <v>Adults</v>
      </c>
      <c r="BH7" s="28" t="str">
        <f>IF(ISBLANK(Values!F6),"","People")</f>
        <v>People</v>
      </c>
      <c r="CG7" s="2">
        <f>IF(ISBLANK(Values!F6),"",Values!$B$11)</f>
        <v>100</v>
      </c>
      <c r="CH7" s="2" t="str">
        <f>IF(ISBLANK(Values!F6),"","GR")</f>
        <v>GR</v>
      </c>
      <c r="CI7" s="2" t="str">
        <f>IF(ISBLANK(Values!F6),"",Values!$B$7)</f>
        <v>41</v>
      </c>
      <c r="CJ7" s="2" t="str">
        <f>IF(ISBLANK(Values!F6),"",Values!$B$8)</f>
        <v>17</v>
      </c>
      <c r="CK7" s="2" t="str">
        <f>IF(ISBLANK(Values!F6),"",Values!$B$9)</f>
        <v>5</v>
      </c>
      <c r="CL7" s="2" t="str">
        <f>IF(ISBLANK(Values!F6),"","CM")</f>
        <v>CM</v>
      </c>
      <c r="CO7" s="2" t="str">
        <f>IF(ISBLANK(Values!F6), "", IF(AND(Values!$B$37=options!$G$2, Values!$C6), "AMAZON_NA", IF(AND(Values!$B$37=options!$G$1, Values!$D6), "AMAZON_EU", "DEFAULT")))</f>
        <v>AMAZON_EU</v>
      </c>
      <c r="CP7" s="37" t="str">
        <f>IF(ISBLANK(Values!F6),"",Values!$B$7)</f>
        <v>41</v>
      </c>
      <c r="CQ7" s="37" t="str">
        <f>IF(ISBLANK(Values!F6),"",Values!$B$8)</f>
        <v>17</v>
      </c>
      <c r="CR7" s="37" t="str">
        <f>IF(ISBLANK(Values!F6),"",Values!$B$9)</f>
        <v>5</v>
      </c>
      <c r="CS7" s="2">
        <f>IF(ISBLANK(Values!F6),"",Values!$B$11)</f>
        <v>100</v>
      </c>
      <c r="CT7" s="2" t="str">
        <f>IF(ISBLANK(Values!F6),"","GR")</f>
        <v>GR</v>
      </c>
      <c r="CU7" s="2" t="str">
        <f>IF(ISBLANK(Values!F6),"","CM")</f>
        <v>CM</v>
      </c>
      <c r="CV7" s="2" t="str">
        <f>IF(ISBLANK(Values!F6),"",IF(Values!$B$36=options!$F$1,"Denmark", IF(Values!$B$36=options!$F$2, "Danemark",IF(Values!$B$36=options!$F$3, "Dänemark",IF(Values!$B$36=options!$F$4, "Danimarca",IF(Values!$B$36=options!$F$5, "Dinamarca",IF(Values!$B$36=options!$F$6, "Denemarken","" ) ) ) ) )))</f>
        <v>Danimarca</v>
      </c>
      <c r="CZ7" s="2" t="str">
        <f>IF(ISBLANK(Values!F6),"","No")</f>
        <v>No</v>
      </c>
      <c r="DA7" s="2" t="str">
        <f>IF(ISBLANK(Values!F6),"","No")</f>
        <v>No</v>
      </c>
      <c r="DO7" s="28" t="str">
        <f>IF(ISBLANK(Values!F6),"","Parts")</f>
        <v>Parts</v>
      </c>
      <c r="DP7" s="28" t="str">
        <f>IF(ISBLANK(Values!F6),"",Values!$B$31)</f>
        <v>6 mesi di garanzia dopo la data di consegna. In caso di malfunzionamento della tastiera verrà inviata una nuova unità o un pezzo di ricambio per la tastiera del prodotto. In caso di smistamento delle scorte viene emesso un rimborso completo.</v>
      </c>
      <c r="DS7" s="32"/>
      <c r="DY7" s="44" t="str">
        <f>IF(ISBLANK(Values!$F6), "", "not_applicable")</f>
        <v>not_applicable</v>
      </c>
      <c r="DZ7" s="32"/>
      <c r="EA7" s="32"/>
      <c r="EB7" s="32"/>
      <c r="EC7" s="32"/>
      <c r="EI7" s="2" t="str">
        <f>IF(ISBLANK(Values!F6),"",Values!$B$31)</f>
        <v>6 mesi di garanzia dopo la data di consegna. In caso di malfunzionamento della tastiera verrà inviata una nuova unità o un pezzo di ricambio per la tastiera del prodotto. In caso di smistamento delle scorte viene emesso un rimborso completo.</v>
      </c>
      <c r="ES7" s="2" t="str">
        <f>IF(ISBLANK(Values!F6),"","Amazon Tellus UPS")</f>
        <v>Amazon Tellus UPS</v>
      </c>
      <c r="EV7" s="32" t="str">
        <f>IF(ISBLANK(Values!F6),"","New")</f>
        <v>New</v>
      </c>
      <c r="FE7" s="2" t="str">
        <f>IF(ISBLANK(Values!F6),"",IF(CO7&lt;&gt;"DEFAULT", "", 3))</f>
        <v/>
      </c>
      <c r="FH7" s="2" t="str">
        <f>IF(ISBLANK(Values!F6),"","FALSE")</f>
        <v>FALSE</v>
      </c>
      <c r="FI7" s="37" t="str">
        <f>IF(ISBLANK(Values!F6),"","FALSE")</f>
        <v>FALSE</v>
      </c>
      <c r="FJ7" s="37" t="str">
        <f>IF(ISBLANK(Values!F6),"","FALSE")</f>
        <v>FALSE</v>
      </c>
      <c r="FM7" s="2" t="str">
        <f>IF(ISBLANK(Values!F6),"","1")</f>
        <v>1</v>
      </c>
      <c r="FO7" s="29">
        <f>IF(ISBLANK(Values!F6),"",IF(Values!K6, Values!$B$4, Values!$B$5))</f>
        <v>40.99</v>
      </c>
      <c r="FP7" s="2" t="str">
        <f>IF(ISBLANK(Values!F6),"","Percent")</f>
        <v>Percent</v>
      </c>
      <c r="FQ7" s="2" t="str">
        <f>IF(ISBLANK(Values!F6),"","2")</f>
        <v>2</v>
      </c>
      <c r="FR7" s="2" t="str">
        <f>IF(ISBLANK(Values!F6),"","3")</f>
        <v>3</v>
      </c>
      <c r="FS7" s="2" t="str">
        <f>IF(ISBLANK(Values!F6),"","5")</f>
        <v>5</v>
      </c>
      <c r="FT7" s="2" t="str">
        <f>IF(ISBLANK(Values!F6),"","6")</f>
        <v>6</v>
      </c>
      <c r="FU7" s="2" t="str">
        <f>IF(ISBLANK(Values!F6),"","10")</f>
        <v>10</v>
      </c>
      <c r="FV7" s="2" t="str">
        <f>IF(ISBLANK(Values!F6),"","10")</f>
        <v>10</v>
      </c>
    </row>
    <row r="8" spans="1:192" ht="48" x14ac:dyDescent="0.2">
      <c r="A8" s="28" t="str">
        <f>IF(ISBLANK(Values!F7),"",IF(Values!$B$37="EU","computercomponent","computer"))</f>
        <v>computercomponent</v>
      </c>
      <c r="B8" s="39" t="str">
        <f>IF(ISBLANK(Values!F7),"",Values!G7)</f>
        <v>Dell 5550 BL - ES</v>
      </c>
      <c r="C8" s="33" t="str">
        <f>IF(ISBLANK(Values!F7),"","TellusRem")</f>
        <v>TellusRem</v>
      </c>
      <c r="D8" s="31">
        <f>IF(ISBLANK(Values!F7),"",Values!F7)</f>
        <v>5714401559047</v>
      </c>
      <c r="E8" s="32" t="str">
        <f>IF(ISBLANK(Values!F7),"","EAN")</f>
        <v>EAN</v>
      </c>
      <c r="F8" s="29" t="str">
        <f>IF(ISBLANK(Values!F7),"",IF(Values!K7, SUBSTITUTE(Values!$B$1, "{language}", Values!I7) &amp; " " &amp;Values!$B$3, SUBSTITUTE(Values!$B$2, "{language}", Values!$I7) &amp; " " &amp;Values!$B$3))</f>
        <v>sostituzione della tastiera Spagnolo retroilluminata per Dell  Latitude E5550 E5570 5580 5590</v>
      </c>
      <c r="G8" s="33" t="str">
        <f>IF(ISBLANK(Values!F7),"","TellusRem")</f>
        <v>TellusRem</v>
      </c>
      <c r="H8" s="28" t="str">
        <f>IF(ISBLANK(Values!F7),"",Values!$B$16)</f>
        <v>laptop-computer-replacement-parts</v>
      </c>
      <c r="I8" s="28" t="str">
        <f>IF(ISBLANK(Values!F7),"","4730574031")</f>
        <v>4730574031</v>
      </c>
      <c r="J8" s="40" t="str">
        <f>IF(ISBLANK(Values!F7),"",Values!G7 )</f>
        <v>Dell 5550 BL - ES</v>
      </c>
      <c r="K8" s="29">
        <f>IF(ISBLANK(Values!F7),"",IF(Values!K7, Values!$B$4, Values!$B$5))</f>
        <v>40.99</v>
      </c>
      <c r="L8" s="41" t="str">
        <f>IF(ISBLANK(Values!F7),"",IF($CO8="DEFAULT", Values!$B$18, ""))</f>
        <v/>
      </c>
      <c r="M8" s="29" t="str">
        <f>IF(ISBLANK(Values!F7),"",Values!$N7)</f>
        <v>https://raw.githubusercontent.com/PatrickVibild/TellusAmazonPictures/master/pictures/DELL/E5550/BL/ES/1.jpg</v>
      </c>
      <c r="N8" s="29" t="str">
        <f>IF(ISBLANK(Values!$G7),"",Values!O7)</f>
        <v>https://raw.githubusercontent.com/PatrickVibild/TellusAmazonPictures/master/pictures/DELL/E5550/BL/ES/2.jpg</v>
      </c>
      <c r="O8" s="29" t="str">
        <f>IF(ISBLANK(Values!$G7),"",Values!P7)</f>
        <v>https://raw.githubusercontent.com/PatrickVibild/TellusAmazonPictures/master/pictures/DELL/E5550/BL/ES/3.jpg</v>
      </c>
      <c r="P8" s="29" t="str">
        <f>IF(ISBLANK(Values!$G7),"",Values!Q7)</f>
        <v>https://raw.githubusercontent.com/PatrickVibild/TellusAmazonPictures/master/pictures/DELL/E5550/BL/ES/4.jpg</v>
      </c>
      <c r="Q8" s="29" t="str">
        <f>IF(ISBLANK(Values!$G7),"",Values!R7)</f>
        <v>https://raw.githubusercontent.com/PatrickVibild/TellusAmazonPictures/master/pictures/DELL/E5550/BL/ES/5.jpg</v>
      </c>
      <c r="R8" s="29" t="str">
        <f>IF(ISBLANK(Values!$G7),"",Values!S7)</f>
        <v>https://raw.githubusercontent.com/PatrickVibild/TellusAmazonPictures/master/pictures/DELL/E5550/BL/ES/6.jpg</v>
      </c>
      <c r="S8" s="29" t="str">
        <f>IF(ISBLANK(Values!$G7),"",Values!T7)</f>
        <v>https://raw.githubusercontent.com/PatrickVibild/TellusAmazonPictures/master/pictures/DELL/E5550/BL/ES/7.jpg</v>
      </c>
      <c r="T8" s="29" t="str">
        <f>IF(ISBLANK(Values!$G7),"",Values!U7)</f>
        <v>https://raw.githubusercontent.com/PatrickVibild/TellusAmazonPictures/master/pictures/DELL/E5550/BL/ES/8.jpg</v>
      </c>
      <c r="U8" s="29" t="str">
        <f>IF(ISBLANK(Values!$G7),"",Values!V7)</f>
        <v>https://raw.githubusercontent.com/PatrickVibild/TellusAmazonPictures/master/pictures/DELL/E5550/BL/ES/9.jpg</v>
      </c>
      <c r="W8" s="33" t="str">
        <f>IF(ISBLANK(Values!F7),"","Child")</f>
        <v>Child</v>
      </c>
      <c r="X8" s="33" t="str">
        <f>IF(ISBLANK(Values!F7),"",Values!$B$13)</f>
        <v>Dell 5550 parent</v>
      </c>
      <c r="Y8" s="40" t="str">
        <f>IF(ISBLANK(Values!F7),"","Size-Color")</f>
        <v>Size-Color</v>
      </c>
      <c r="Z8" s="33" t="str">
        <f>IF(ISBLANK(Values!F7),"","variation")</f>
        <v>variation</v>
      </c>
      <c r="AA8" s="37" t="str">
        <f>IF(ISBLANK(Values!F7),"",Values!$B$20)</f>
        <v>PartialUpdate</v>
      </c>
      <c r="AB8" s="37" t="str">
        <f>IF(ISBLANK(Values!F7),"",Values!$B$29)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8" s="42" t="str">
        <f>IF(ISBLANK(Values!F7),"",IF(Values!J7,Values!$B$23,Values!$B$33))</f>
        <v xml:space="preserve">👉 RICONDIZIONATO: RISPARMIA SOLDI - Tastiera sostitutiva per laptop Dell, stessa qualità delle tastiere OEM. TellusRem è il principale distributore di tastiere nel mondo dal 2011. Tastiera sostitutiva perfetta, facile da sostituire e installare. </v>
      </c>
      <c r="AJ8" s="43" t="str">
        <f>IF(ISBLANK(Values!F7),"",Values!$B$24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Latitude E5550 E5570 5580 5590</v>
      </c>
      <c r="AK8" s="2" t="str">
        <f>IF(ISBLANK(Values!F7),"",Values!$B$25)</f>
        <v xml:space="preserve">♻️ PRODOTTO ECOLOGICO - Acquista ricondizionato, ACQUISTA VERDE! Riduci oltre l'80% di anidride carbonica acquistando le nostre tastiere ricondizionate, rispetto a ottenere una nuova tastiera! </v>
      </c>
      <c r="AL8" s="2" t="str">
        <f>IF(ISBLANK(Values!F7),"",SUBSTITUTE(SUBSTITUTE(IF(Values!$K7, Values!$B$26, Values!$B$33), "{language}", Values!$I7), "{flag}", INDEX(options!$E$1:$E$20, Values!$W7)))</f>
        <v xml:space="preserve">👉 LAYOUT - 🇪🇸 Spagnolo retroilluminato. </v>
      </c>
      <c r="AM8" s="2" t="str">
        <f>SUBSTITUTE(IF(ISBLANK(Values!F7),"",Values!$B$27), "{model}", Values!$B$3)</f>
        <v xml:space="preserve">👉 COMPATIBILE CON - Dell Latitude E5550 E5570 5580 5590. Si prega di controllare attentamente l'immagine e la descrizione prima di acquistare qualsiasi tastiera. Ciò garantisce di ottenere la tastiera del laptop corretta per il computer. Installazione super facile. </v>
      </c>
      <c r="AT8" s="29" t="str">
        <f>IF(ISBLANK(Values!F7),"",Values!I7)</f>
        <v>Spagnolo</v>
      </c>
      <c r="AV8" s="37" t="str">
        <f>IF(ISBLANK(Values!F7),"",IF(Values!K7,"Backlit", "Non-Backlit"))</f>
        <v>Backlit</v>
      </c>
      <c r="BE8" s="28" t="str">
        <f>IF(ISBLANK(Values!F7),"","Professional Audience")</f>
        <v>Professional Audience</v>
      </c>
      <c r="BF8" s="28" t="str">
        <f>IF(ISBLANK(Values!F7),"","Consumer Audience")</f>
        <v>Consumer Audience</v>
      </c>
      <c r="BG8" s="28" t="str">
        <f>IF(ISBLANK(Values!F7),"","Adults")</f>
        <v>Adults</v>
      </c>
      <c r="BH8" s="28" t="str">
        <f>IF(ISBLANK(Values!F7),"","People")</f>
        <v>People</v>
      </c>
      <c r="CG8" s="2">
        <f>IF(ISBLANK(Values!F7),"",Values!$B$11)</f>
        <v>100</v>
      </c>
      <c r="CH8" s="2" t="str">
        <f>IF(ISBLANK(Values!F7),"","GR")</f>
        <v>GR</v>
      </c>
      <c r="CI8" s="2" t="str">
        <f>IF(ISBLANK(Values!F7),"",Values!$B$7)</f>
        <v>41</v>
      </c>
      <c r="CJ8" s="2" t="str">
        <f>IF(ISBLANK(Values!F7),"",Values!$B$8)</f>
        <v>17</v>
      </c>
      <c r="CK8" s="2" t="str">
        <f>IF(ISBLANK(Values!F7),"",Values!$B$9)</f>
        <v>5</v>
      </c>
      <c r="CL8" s="2" t="str">
        <f>IF(ISBLANK(Values!F7),"","CM")</f>
        <v>CM</v>
      </c>
      <c r="CO8" s="2" t="str">
        <f>IF(ISBLANK(Values!F7), "", IF(AND(Values!$B$37=options!$G$2, Values!$C7), "AMAZON_NA", IF(AND(Values!$B$37=options!$G$1, Values!$D7), "AMAZON_EU", "DEFAULT")))</f>
        <v>AMAZON_EU</v>
      </c>
      <c r="CP8" s="37" t="str">
        <f>IF(ISBLANK(Values!F7),"",Values!$B$7)</f>
        <v>41</v>
      </c>
      <c r="CQ8" s="37" t="str">
        <f>IF(ISBLANK(Values!F7),"",Values!$B$8)</f>
        <v>17</v>
      </c>
      <c r="CR8" s="37" t="str">
        <f>IF(ISBLANK(Values!F7),"",Values!$B$9)</f>
        <v>5</v>
      </c>
      <c r="CS8" s="2">
        <f>IF(ISBLANK(Values!F7),"",Values!$B$11)</f>
        <v>100</v>
      </c>
      <c r="CT8" s="2" t="str">
        <f>IF(ISBLANK(Values!F7),"","GR")</f>
        <v>GR</v>
      </c>
      <c r="CU8" s="2" t="str">
        <f>IF(ISBLANK(Values!F7),"","CM")</f>
        <v>CM</v>
      </c>
      <c r="CV8" s="2" t="str">
        <f>IF(ISBLANK(Values!F7),"",IF(Values!$B$36=options!$F$1,"Denmark", IF(Values!$B$36=options!$F$2, "Danemark",IF(Values!$B$36=options!$F$3, "Dänemark",IF(Values!$B$36=options!$F$4, "Danimarca",IF(Values!$B$36=options!$F$5, "Dinamarca",IF(Values!$B$36=options!$F$6, "Denemarken","" ) ) ) ) )))</f>
        <v>Danimarca</v>
      </c>
      <c r="CZ8" s="2" t="str">
        <f>IF(ISBLANK(Values!F7),"","No")</f>
        <v>No</v>
      </c>
      <c r="DA8" s="2" t="str">
        <f>IF(ISBLANK(Values!F7),"","No")</f>
        <v>No</v>
      </c>
      <c r="DO8" s="28" t="str">
        <f>IF(ISBLANK(Values!F7),"","Parts")</f>
        <v>Parts</v>
      </c>
      <c r="DP8" s="28" t="str">
        <f>IF(ISBLANK(Values!F7),"",Values!$B$31)</f>
        <v>6 mesi di garanzia dopo la data di consegna. In caso di malfunzionamento della tastiera verrà inviata una nuova unità o un pezzo di ricambio per la tastiera del prodotto. In caso di smistamento delle scorte viene emesso un rimborso completo.</v>
      </c>
      <c r="DS8" s="32"/>
      <c r="DY8" s="44" t="str">
        <f>IF(ISBLANK(Values!$F7), "", "not_applicable")</f>
        <v>not_applicable</v>
      </c>
      <c r="DZ8" s="32"/>
      <c r="EA8" s="32"/>
      <c r="EB8" s="32"/>
      <c r="EC8" s="32"/>
      <c r="EI8" s="2" t="str">
        <f>IF(ISBLANK(Values!F7),"",Values!$B$31)</f>
        <v>6 mesi di garanzia dopo la data di consegna. In caso di malfunzionamento della tastiera verrà inviata una nuova unità o un pezzo di ricambio per la tastiera del prodotto. In caso di smistamento delle scorte viene emesso un rimborso completo.</v>
      </c>
      <c r="ES8" s="2" t="str">
        <f>IF(ISBLANK(Values!F7),"","Amazon Tellus UPS")</f>
        <v>Amazon Tellus UPS</v>
      </c>
      <c r="EV8" s="32" t="str">
        <f>IF(ISBLANK(Values!F7),"","New")</f>
        <v>New</v>
      </c>
      <c r="FE8" s="2" t="str">
        <f>IF(ISBLANK(Values!F7),"",IF(CO8&lt;&gt;"DEFAULT", "", 3))</f>
        <v/>
      </c>
      <c r="FH8" s="2" t="str">
        <f>IF(ISBLANK(Values!F7),"","FALSE")</f>
        <v>FALSE</v>
      </c>
      <c r="FI8" s="37" t="str">
        <f>IF(ISBLANK(Values!F7),"","FALSE")</f>
        <v>FALSE</v>
      </c>
      <c r="FJ8" s="37" t="str">
        <f>IF(ISBLANK(Values!F7),"","FALSE")</f>
        <v>FALSE</v>
      </c>
      <c r="FM8" s="2" t="str">
        <f>IF(ISBLANK(Values!F7),"","1")</f>
        <v>1</v>
      </c>
      <c r="FO8" s="29">
        <f>IF(ISBLANK(Values!F7),"",IF(Values!K7, Values!$B$4, Values!$B$5))</f>
        <v>40.99</v>
      </c>
      <c r="FP8" s="2" t="str">
        <f>IF(ISBLANK(Values!F7),"","Percent")</f>
        <v>Percent</v>
      </c>
      <c r="FQ8" s="2" t="str">
        <f>IF(ISBLANK(Values!F7),"","2")</f>
        <v>2</v>
      </c>
      <c r="FR8" s="2" t="str">
        <f>IF(ISBLANK(Values!F7),"","3")</f>
        <v>3</v>
      </c>
      <c r="FS8" s="2" t="str">
        <f>IF(ISBLANK(Values!F7),"","5")</f>
        <v>5</v>
      </c>
      <c r="FT8" s="2" t="str">
        <f>IF(ISBLANK(Values!F7),"","6")</f>
        <v>6</v>
      </c>
      <c r="FU8" s="2" t="str">
        <f>IF(ISBLANK(Values!F7),"","10")</f>
        <v>10</v>
      </c>
      <c r="FV8" s="2" t="str">
        <f>IF(ISBLANK(Values!F7),"","10")</f>
        <v>10</v>
      </c>
    </row>
    <row r="9" spans="1:192" ht="48" x14ac:dyDescent="0.2">
      <c r="A9" s="28" t="str">
        <f>IF(ISBLANK(Values!F8),"",IF(Values!$B$37="EU","computercomponent","computer"))</f>
        <v>computercomponent</v>
      </c>
      <c r="B9" s="39" t="str">
        <f>IF(ISBLANK(Values!F8),"",Values!G8)</f>
        <v>Dell 5550 BL - UK</v>
      </c>
      <c r="C9" s="33" t="str">
        <f>IF(ISBLANK(Values!F8),"","TellusRem")</f>
        <v>TellusRem</v>
      </c>
      <c r="D9" s="31">
        <f>IF(ISBLANK(Values!F8),"",Values!F8)</f>
        <v>5714401559054</v>
      </c>
      <c r="E9" s="32" t="str">
        <f>IF(ISBLANK(Values!F8),"","EAN")</f>
        <v>EAN</v>
      </c>
      <c r="F9" s="29" t="str">
        <f>IF(ISBLANK(Values!F8),"",IF(Values!K8, SUBSTITUTE(Values!$B$1, "{language}", Values!I8) &amp; " " &amp;Values!$B$3, SUBSTITUTE(Values!$B$2, "{language}", Values!$I8) &amp; " " &amp;Values!$B$3))</f>
        <v>sostituzione della tastiera UK retroilluminata per Dell  Latitude E5550 E5570 5580 5590</v>
      </c>
      <c r="G9" s="33" t="str">
        <f>IF(ISBLANK(Values!F8),"","TellusRem")</f>
        <v>TellusRem</v>
      </c>
      <c r="H9" s="28" t="str">
        <f>IF(ISBLANK(Values!F8),"",Values!$B$16)</f>
        <v>laptop-computer-replacement-parts</v>
      </c>
      <c r="I9" s="28" t="str">
        <f>IF(ISBLANK(Values!F8),"","4730574031")</f>
        <v>4730574031</v>
      </c>
      <c r="J9" s="40" t="str">
        <f>IF(ISBLANK(Values!F8),"",Values!G8 )</f>
        <v>Dell 5550 BL - UK</v>
      </c>
      <c r="K9" s="29">
        <f>IF(ISBLANK(Values!F8),"",IF(Values!K8, Values!$B$4, Values!$B$5))</f>
        <v>40.99</v>
      </c>
      <c r="L9" s="41" t="str">
        <f>IF(ISBLANK(Values!F8),"",IF($CO9="DEFAULT", Values!$B$18, ""))</f>
        <v/>
      </c>
      <c r="M9" s="29" t="str">
        <f>IF(ISBLANK(Values!F8),"",Values!$N8)</f>
        <v>https://raw.githubusercontent.com/PatrickVibild/TellusAmazonPictures/master/pictures/DELL/E5550/BL/UK/1.jpg</v>
      </c>
      <c r="N9" s="29" t="str">
        <f>IF(ISBLANK(Values!$G8),"",Values!O8)</f>
        <v>https://raw.githubusercontent.com/PatrickVibild/TellusAmazonPictures/master/pictures/DELL/E5550/BL/UK/2.jpg</v>
      </c>
      <c r="O9" s="29" t="str">
        <f>IF(ISBLANK(Values!$G8),"",Values!P8)</f>
        <v>https://raw.githubusercontent.com/PatrickVibild/TellusAmazonPictures/master/pictures/DELL/E5550/BL/UK/3.jpg</v>
      </c>
      <c r="P9" s="29" t="str">
        <f>IF(ISBLANK(Values!$G8),"",Values!Q8)</f>
        <v>https://raw.githubusercontent.com/PatrickVibild/TellusAmazonPictures/master/pictures/DELL/E5550/BL/UK/4.jpg</v>
      </c>
      <c r="Q9" s="29" t="str">
        <f>IF(ISBLANK(Values!$G8),"",Values!R8)</f>
        <v>https://raw.githubusercontent.com/PatrickVibild/TellusAmazonPictures/master/pictures/DELL/E5550/BL/UK/5.jpg</v>
      </c>
      <c r="R9" s="29" t="str">
        <f>IF(ISBLANK(Values!$G8),"",Values!S8)</f>
        <v>https://raw.githubusercontent.com/PatrickVibild/TellusAmazonPictures/master/pictures/DELL/E5550/BL/UK/6.jpg</v>
      </c>
      <c r="S9" s="29" t="str">
        <f>IF(ISBLANK(Values!$G8),"",Values!T8)</f>
        <v>https://raw.githubusercontent.com/PatrickVibild/TellusAmazonPictures/master/pictures/DELL/E5550/BL/UK/7.jpg</v>
      </c>
      <c r="T9" s="29" t="str">
        <f>IF(ISBLANK(Values!$G8),"",Values!U8)</f>
        <v>https://raw.githubusercontent.com/PatrickVibild/TellusAmazonPictures/master/pictures/DELL/E5550/BL/UK/8.jpg</v>
      </c>
      <c r="U9" s="29" t="str">
        <f>IF(ISBLANK(Values!$G8),"",Values!V8)</f>
        <v>https://raw.githubusercontent.com/PatrickVibild/TellusAmazonPictures/master/pictures/DELL/E5550/BL/UK/9.jpg</v>
      </c>
      <c r="W9" s="33" t="str">
        <f>IF(ISBLANK(Values!F8),"","Child")</f>
        <v>Child</v>
      </c>
      <c r="X9" s="33" t="str">
        <f>IF(ISBLANK(Values!F8),"",Values!$B$13)</f>
        <v>Dell 5550 parent</v>
      </c>
      <c r="Y9" s="40" t="str">
        <f>IF(ISBLANK(Values!F8),"","Size-Color")</f>
        <v>Size-Color</v>
      </c>
      <c r="Z9" s="33" t="str">
        <f>IF(ISBLANK(Values!F8),"","variation")</f>
        <v>variation</v>
      </c>
      <c r="AA9" s="37" t="str">
        <f>IF(ISBLANK(Values!F8),"",Values!$B$20)</f>
        <v>PartialUpdate</v>
      </c>
      <c r="AB9" s="37" t="str">
        <f>IF(ISBLANK(Values!F8),"",Values!$B$29)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9" s="42" t="str">
        <f>IF(ISBLANK(Values!F8),"",IF(Values!J8,Values!$B$23,Values!$B$33))</f>
        <v xml:space="preserve">👉 RICONDIZIONATO: RISPARMIA SOLDI - Tastiera sostitutiva per laptop Dell, stessa qualità delle tastiere OEM. TellusRem è il principale distributore di tastiere nel mondo dal 2011. Tastiera sostitutiva perfetta, facile da sostituire e installare. </v>
      </c>
      <c r="AJ9" s="43" t="str">
        <f>IF(ISBLANK(Values!F8),"",Values!$B$24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Latitude E5550 E5570 5580 5590</v>
      </c>
      <c r="AK9" s="2" t="str">
        <f>IF(ISBLANK(Values!F8),"",Values!$B$25)</f>
        <v xml:space="preserve">♻️ PRODOTTO ECOLOGICO - Acquista ricondizionato, ACQUISTA VERDE! Riduci oltre l'80% di anidride carbonica acquistando le nostre tastiere ricondizionate, rispetto a ottenere una nuova tastiera! </v>
      </c>
      <c r="AL9" s="2" t="str">
        <f>IF(ISBLANK(Values!F8),"",SUBSTITUTE(SUBSTITUTE(IF(Values!$K8, Values!$B$26, Values!$B$33), "{language}", Values!$I8), "{flag}", INDEX(options!$E$1:$E$20, Values!$W8)))</f>
        <v xml:space="preserve">👉 LAYOUT - 🇬🇧 UK retroilluminato. </v>
      </c>
      <c r="AM9" s="2" t="str">
        <f>SUBSTITUTE(IF(ISBLANK(Values!F8),"",Values!$B$27), "{model}", Values!$B$3)</f>
        <v xml:space="preserve">👉 COMPATIBILE CON - Dell Latitude E5550 E5570 5580 5590. Si prega di controllare attentamente l'immagine e la descrizione prima di acquistare qualsiasi tastiera. Ciò garantisce di ottenere la tastiera del laptop corretta per il computer. Installazione super facile. </v>
      </c>
      <c r="AT9" s="29" t="str">
        <f>IF(ISBLANK(Values!F8),"",Values!I8)</f>
        <v>UK</v>
      </c>
      <c r="AV9" s="37" t="str">
        <f>IF(ISBLANK(Values!F8),"",IF(Values!K8,"Backlit", "Non-Backlit"))</f>
        <v>Backlit</v>
      </c>
      <c r="BE9" s="28" t="str">
        <f>IF(ISBLANK(Values!F8),"","Professional Audience")</f>
        <v>Professional Audience</v>
      </c>
      <c r="BF9" s="28" t="str">
        <f>IF(ISBLANK(Values!F8),"","Consumer Audience")</f>
        <v>Consumer Audience</v>
      </c>
      <c r="BG9" s="28" t="str">
        <f>IF(ISBLANK(Values!F8),"","Adults")</f>
        <v>Adults</v>
      </c>
      <c r="BH9" s="28" t="str">
        <f>IF(ISBLANK(Values!F8),"","People")</f>
        <v>People</v>
      </c>
      <c r="CG9" s="2">
        <f>IF(ISBLANK(Values!F8),"",Values!$B$11)</f>
        <v>100</v>
      </c>
      <c r="CH9" s="2" t="str">
        <f>IF(ISBLANK(Values!F8),"","GR")</f>
        <v>GR</v>
      </c>
      <c r="CI9" s="2" t="str">
        <f>IF(ISBLANK(Values!F8),"",Values!$B$7)</f>
        <v>41</v>
      </c>
      <c r="CJ9" s="2" t="str">
        <f>IF(ISBLANK(Values!F8),"",Values!$B$8)</f>
        <v>17</v>
      </c>
      <c r="CK9" s="2" t="str">
        <f>IF(ISBLANK(Values!F8),"",Values!$B$9)</f>
        <v>5</v>
      </c>
      <c r="CL9" s="2" t="str">
        <f>IF(ISBLANK(Values!F8),"","CM")</f>
        <v>CM</v>
      </c>
      <c r="CO9" s="2" t="str">
        <f>IF(ISBLANK(Values!F8), "", IF(AND(Values!$B$37=options!$G$2, Values!$C8), "AMAZON_NA", IF(AND(Values!$B$37=options!$G$1, Values!$D8), "AMAZON_EU", "DEFAULT")))</f>
        <v>AMAZON_EU</v>
      </c>
      <c r="CP9" s="37" t="str">
        <f>IF(ISBLANK(Values!F8),"",Values!$B$7)</f>
        <v>41</v>
      </c>
      <c r="CQ9" s="37" t="str">
        <f>IF(ISBLANK(Values!F8),"",Values!$B$8)</f>
        <v>17</v>
      </c>
      <c r="CR9" s="37" t="str">
        <f>IF(ISBLANK(Values!F8),"",Values!$B$9)</f>
        <v>5</v>
      </c>
      <c r="CS9" s="2">
        <f>IF(ISBLANK(Values!F8),"",Values!$B$11)</f>
        <v>100</v>
      </c>
      <c r="CT9" s="2" t="str">
        <f>IF(ISBLANK(Values!F8),"","GR")</f>
        <v>GR</v>
      </c>
      <c r="CU9" s="2" t="str">
        <f>IF(ISBLANK(Values!F8),"","CM")</f>
        <v>CM</v>
      </c>
      <c r="CV9" s="2" t="str">
        <f>IF(ISBLANK(Values!F8),"",IF(Values!$B$36=options!$F$1,"Denmark", IF(Values!$B$36=options!$F$2, "Danemark",IF(Values!$B$36=options!$F$3, "Dänemark",IF(Values!$B$36=options!$F$4, "Danimarca",IF(Values!$B$36=options!$F$5, "Dinamarca",IF(Values!$B$36=options!$F$6, "Denemarken","" ) ) ) ) )))</f>
        <v>Danimarca</v>
      </c>
      <c r="CZ9" s="2" t="str">
        <f>IF(ISBLANK(Values!F8),"","No")</f>
        <v>No</v>
      </c>
      <c r="DA9" s="2" t="str">
        <f>IF(ISBLANK(Values!F8),"","No")</f>
        <v>No</v>
      </c>
      <c r="DO9" s="28" t="str">
        <f>IF(ISBLANK(Values!F8),"","Parts")</f>
        <v>Parts</v>
      </c>
      <c r="DP9" s="28" t="str">
        <f>IF(ISBLANK(Values!F8),"",Values!$B$31)</f>
        <v>6 mesi di garanzia dopo la data di consegna. In caso di malfunzionamento della tastiera verrà inviata una nuova unità o un pezzo di ricambio per la tastiera del prodotto. In caso di smistamento delle scorte viene emesso un rimborso completo.</v>
      </c>
      <c r="DS9" s="32"/>
      <c r="DY9" s="44" t="str">
        <f>IF(ISBLANK(Values!$F8), "", "not_applicable")</f>
        <v>not_applicable</v>
      </c>
      <c r="DZ9" s="32"/>
      <c r="EA9" s="32"/>
      <c r="EB9" s="32"/>
      <c r="EC9" s="32"/>
      <c r="EI9" s="2" t="str">
        <f>IF(ISBLANK(Values!F8),"",Values!$B$31)</f>
        <v>6 mesi di garanzia dopo la data di consegna. In caso di malfunzionamento della tastiera verrà inviata una nuova unità o un pezzo di ricambio per la tastiera del prodotto. In caso di smistamento delle scorte viene emesso un rimborso completo.</v>
      </c>
      <c r="ES9" s="2" t="str">
        <f>IF(ISBLANK(Values!F8),"","Amazon Tellus UPS")</f>
        <v>Amazon Tellus UPS</v>
      </c>
      <c r="EV9" s="32" t="str">
        <f>IF(ISBLANK(Values!F8),"","New")</f>
        <v>New</v>
      </c>
      <c r="FE9" s="2" t="str">
        <f>IF(ISBLANK(Values!F8),"",IF(CO9&lt;&gt;"DEFAULT", "", 3))</f>
        <v/>
      </c>
      <c r="FH9" s="2" t="str">
        <f>IF(ISBLANK(Values!F8),"","FALSE")</f>
        <v>FALSE</v>
      </c>
      <c r="FI9" s="37" t="str">
        <f>IF(ISBLANK(Values!F8),"","FALSE")</f>
        <v>FALSE</v>
      </c>
      <c r="FJ9" s="37" t="str">
        <f>IF(ISBLANK(Values!F8),"","FALSE")</f>
        <v>FALSE</v>
      </c>
      <c r="FM9" s="2" t="str">
        <f>IF(ISBLANK(Values!F8),"","1")</f>
        <v>1</v>
      </c>
      <c r="FO9" s="29">
        <f>IF(ISBLANK(Values!F8),"",IF(Values!K8, Values!$B$4, Values!$B$5))</f>
        <v>40.99</v>
      </c>
      <c r="FP9" s="2" t="str">
        <f>IF(ISBLANK(Values!F8),"","Percent")</f>
        <v>Percent</v>
      </c>
      <c r="FQ9" s="2" t="str">
        <f>IF(ISBLANK(Values!F8),"","2")</f>
        <v>2</v>
      </c>
      <c r="FR9" s="2" t="str">
        <f>IF(ISBLANK(Values!F8),"","3")</f>
        <v>3</v>
      </c>
      <c r="FS9" s="2" t="str">
        <f>IF(ISBLANK(Values!F8),"","5")</f>
        <v>5</v>
      </c>
      <c r="FT9" s="2" t="str">
        <f>IF(ISBLANK(Values!F8),"","6")</f>
        <v>6</v>
      </c>
      <c r="FU9" s="2" t="str">
        <f>IF(ISBLANK(Values!F8),"","10")</f>
        <v>10</v>
      </c>
      <c r="FV9" s="2" t="str">
        <f>IF(ISBLANK(Values!F8),"","10")</f>
        <v>10</v>
      </c>
    </row>
    <row r="10" spans="1:192" ht="48" x14ac:dyDescent="0.2">
      <c r="A10" s="28" t="str">
        <f>IF(ISBLANK(Values!F9),"",IF(Values!$B$37="EU","computercomponent","computer"))</f>
        <v>computercomponent</v>
      </c>
      <c r="B10" s="39" t="str">
        <f>IF(ISBLANK(Values!F9),"",Values!G9)</f>
        <v>Dell 5550 BL - NOR</v>
      </c>
      <c r="C10" s="33" t="str">
        <f>IF(ISBLANK(Values!F9),"","TellusRem")</f>
        <v>TellusRem</v>
      </c>
      <c r="D10" s="31">
        <f>IF(ISBLANK(Values!F9),"",Values!F9)</f>
        <v>5714401559061</v>
      </c>
      <c r="E10" s="32" t="str">
        <f>IF(ISBLANK(Values!F9),"","EAN")</f>
        <v>EAN</v>
      </c>
      <c r="F10" s="29" t="str">
        <f>IF(ISBLANK(Values!F9),"",IF(Values!K9, SUBSTITUTE(Values!$B$1, "{language}", Values!I9) &amp; " " &amp;Values!$B$3, SUBSTITUTE(Values!$B$2, "{language}", Values!$I9) &amp; " " &amp;Values!$B$3))</f>
        <v>sostituzione della tastiera Scandinavo - Nordico retroilluminata per Dell  Latitude E5550 E5570 5580 5590</v>
      </c>
      <c r="G10" s="33" t="str">
        <f>IF(ISBLANK(Values!F9),"","TellusRem")</f>
        <v>TellusRem</v>
      </c>
      <c r="H10" s="28" t="str">
        <f>IF(ISBLANK(Values!F9),"",Values!$B$16)</f>
        <v>laptop-computer-replacement-parts</v>
      </c>
      <c r="I10" s="28" t="str">
        <f>IF(ISBLANK(Values!F9),"","4730574031")</f>
        <v>4730574031</v>
      </c>
      <c r="J10" s="40" t="str">
        <f>IF(ISBLANK(Values!F9),"",Values!G9 )</f>
        <v>Dell 5550 BL - NOR</v>
      </c>
      <c r="K10" s="29">
        <f>IF(ISBLANK(Values!F9),"",IF(Values!K9, Values!$B$4, Values!$B$5))</f>
        <v>40.99</v>
      </c>
      <c r="L10" s="41" t="str">
        <f>IF(ISBLANK(Values!F9),"",IF($CO10="DEFAULT", Values!$B$18, ""))</f>
        <v/>
      </c>
      <c r="M10" s="29" t="str">
        <f>IF(ISBLANK(Values!F9),"",Values!$N9)</f>
        <v>https://raw.githubusercontent.com/PatrickVibild/TellusAmazonPictures/master/pictures/DELL/E5550/BL/NOR/1.jpg</v>
      </c>
      <c r="N10" s="29" t="str">
        <f>IF(ISBLANK(Values!$G9),"",Values!O9)</f>
        <v>https://raw.githubusercontent.com/PatrickVibild/TellusAmazonPictures/master/pictures/DELL/E5550/BL/NOR/2.jpg</v>
      </c>
      <c r="O10" s="29" t="str">
        <f>IF(ISBLANK(Values!$G9),"",Values!P9)</f>
        <v>https://raw.githubusercontent.com/PatrickVibild/TellusAmazonPictures/master/pictures/DELL/E5550/BL/NOR/3.jpg</v>
      </c>
      <c r="P10" s="29" t="str">
        <f>IF(ISBLANK(Values!$G9),"",Values!Q9)</f>
        <v>https://raw.githubusercontent.com/PatrickVibild/TellusAmazonPictures/master/pictures/DELL/E5550/BL/NOR/4.jpg</v>
      </c>
      <c r="Q10" s="29" t="str">
        <f>IF(ISBLANK(Values!$G9),"",Values!R9)</f>
        <v>https://raw.githubusercontent.com/PatrickVibild/TellusAmazonPictures/master/pictures/DELL/E5550/BL/NOR/5.jpg</v>
      </c>
      <c r="R10" s="29" t="str">
        <f>IF(ISBLANK(Values!$G9),"",Values!S9)</f>
        <v>https://raw.githubusercontent.com/PatrickVibild/TellusAmazonPictures/master/pictures/DELL/E5550/BL/NOR/6.jpg</v>
      </c>
      <c r="S10" s="29" t="str">
        <f>IF(ISBLANK(Values!$G9),"",Values!T9)</f>
        <v>https://raw.githubusercontent.com/PatrickVibild/TellusAmazonPictures/master/pictures/DELL/E5550/BL/NOR/7.jpg</v>
      </c>
      <c r="T10" s="29" t="str">
        <f>IF(ISBLANK(Values!$G9),"",Values!U9)</f>
        <v>https://raw.githubusercontent.com/PatrickVibild/TellusAmazonPictures/master/pictures/DELL/E5550/BL/NOR/8.jpg</v>
      </c>
      <c r="U10" s="29" t="str">
        <f>IF(ISBLANK(Values!$G9),"",Values!V9)</f>
        <v>https://raw.githubusercontent.com/PatrickVibild/TellusAmazonPictures/master/pictures/DELL/E5550/BL/NOR/9.jpg</v>
      </c>
      <c r="W10" s="33" t="str">
        <f>IF(ISBLANK(Values!F9),"","Child")</f>
        <v>Child</v>
      </c>
      <c r="X10" s="33" t="str">
        <f>IF(ISBLANK(Values!F9),"",Values!$B$13)</f>
        <v>Dell 5550 parent</v>
      </c>
      <c r="Y10" s="40" t="str">
        <f>IF(ISBLANK(Values!F9),"","Size-Color")</f>
        <v>Size-Color</v>
      </c>
      <c r="Z10" s="33" t="str">
        <f>IF(ISBLANK(Values!F9),"","variation")</f>
        <v>variation</v>
      </c>
      <c r="AA10" s="37" t="str">
        <f>IF(ISBLANK(Values!F9),"",Values!$B$20)</f>
        <v>PartialUpdate</v>
      </c>
      <c r="AB10" s="37" t="str">
        <f>IF(ISBLANK(Values!F9),"",Values!$B$29)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0" s="42" t="str">
        <f>IF(ISBLANK(Values!F9),"",IF(Values!J9,Values!$B$23,Values!$B$33))</f>
        <v xml:space="preserve">👉 RICONDIZIONATO: RISPARMIA SOLDI - Tastiera sostitutiva per laptop Dell, stessa qualità delle tastiere OEM. TellusRem è il principale distributore di tastiere nel mondo dal 2011. Tastiera sostitutiva perfetta, facile da sostituire e installare. </v>
      </c>
      <c r="AJ10" s="43" t="str">
        <f>IF(ISBLANK(Values!F9),"",Values!$B$24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Latitude E5550 E5570 5580 5590</v>
      </c>
      <c r="AK10" s="2" t="str">
        <f>IF(ISBLANK(Values!F9),"",Values!$B$25)</f>
        <v xml:space="preserve">♻️ PRODOTTO ECOLOGICO - Acquista ricondizionato, ACQUISTA VERDE! Riduci oltre l'80% di anidride carbonica acquistando le nostre tastiere ricondizionate, rispetto a ottenere una nuova tastiera! </v>
      </c>
      <c r="AL10" s="2" t="str">
        <f>IF(ISBLANK(Values!F9),"",SUBSTITUTE(SUBSTITUTE(IF(Values!$K9, Values!$B$26, Values!$B$33), "{language}", Values!$I9), "{flag}", INDEX(options!$E$1:$E$20, Values!$W9)))</f>
        <v xml:space="preserve">👉 LAYOUT - 🇸🇪 🇫🇮 🇳🇴 🇩🇰 Scandinavo - Nordico retroilluminato. </v>
      </c>
      <c r="AM10" s="2" t="str">
        <f>SUBSTITUTE(IF(ISBLANK(Values!F9),"",Values!$B$27), "{model}", Values!$B$3)</f>
        <v xml:space="preserve">👉 COMPATIBILE CON - Dell Latitude E5550 E5570 5580 5590. Si prega di controllare attentamente l'immagine e la descrizione prima di acquistare qualsiasi tastiera. Ciò garantisce di ottenere la tastiera del laptop corretta per il computer. Installazione super facile. </v>
      </c>
      <c r="AT10" s="29" t="str">
        <f>IF(ISBLANK(Values!F9),"",Values!I9)</f>
        <v>Scandinavo - Nordico</v>
      </c>
      <c r="AV10" s="37" t="str">
        <f>IF(ISBLANK(Values!F9),"",IF(Values!K9,"Backlit", "Non-Backlit"))</f>
        <v>Backlit</v>
      </c>
      <c r="BE10" s="28" t="str">
        <f>IF(ISBLANK(Values!F9),"","Professional Audience")</f>
        <v>Professional Audience</v>
      </c>
      <c r="BF10" s="28" t="str">
        <f>IF(ISBLANK(Values!F9),"","Consumer Audience")</f>
        <v>Consumer Audience</v>
      </c>
      <c r="BG10" s="28" t="str">
        <f>IF(ISBLANK(Values!F9),"","Adults")</f>
        <v>Adults</v>
      </c>
      <c r="BH10" s="28" t="str">
        <f>IF(ISBLANK(Values!F9),"","People")</f>
        <v>People</v>
      </c>
      <c r="CG10" s="2">
        <f>IF(ISBLANK(Values!F9),"",Values!$B$11)</f>
        <v>100</v>
      </c>
      <c r="CH10" s="2" t="str">
        <f>IF(ISBLANK(Values!F9),"","GR")</f>
        <v>GR</v>
      </c>
      <c r="CI10" s="2" t="str">
        <f>IF(ISBLANK(Values!F9),"",Values!$B$7)</f>
        <v>41</v>
      </c>
      <c r="CJ10" s="2" t="str">
        <f>IF(ISBLANK(Values!F9),"",Values!$B$8)</f>
        <v>17</v>
      </c>
      <c r="CK10" s="2" t="str">
        <f>IF(ISBLANK(Values!F9),"",Values!$B$9)</f>
        <v>5</v>
      </c>
      <c r="CL10" s="2" t="str">
        <f>IF(ISBLANK(Values!F9),"","CM")</f>
        <v>CM</v>
      </c>
      <c r="CO10" s="2" t="str">
        <f>IF(ISBLANK(Values!F9), "", IF(AND(Values!$B$37=options!$G$2, Values!$C9), "AMAZON_NA", IF(AND(Values!$B$37=options!$G$1, Values!$D9), "AMAZON_EU", "DEFAULT")))</f>
        <v>AMAZON_EU</v>
      </c>
      <c r="CP10" s="37" t="str">
        <f>IF(ISBLANK(Values!F9),"",Values!$B$7)</f>
        <v>41</v>
      </c>
      <c r="CQ10" s="37" t="str">
        <f>IF(ISBLANK(Values!F9),"",Values!$B$8)</f>
        <v>17</v>
      </c>
      <c r="CR10" s="37" t="str">
        <f>IF(ISBLANK(Values!F9),"",Values!$B$9)</f>
        <v>5</v>
      </c>
      <c r="CS10" s="2">
        <f>IF(ISBLANK(Values!F9),"",Values!$B$11)</f>
        <v>100</v>
      </c>
      <c r="CT10" s="2" t="str">
        <f>IF(ISBLANK(Values!F9),"","GR")</f>
        <v>GR</v>
      </c>
      <c r="CU10" s="2" t="str">
        <f>IF(ISBLANK(Values!F9),"","CM")</f>
        <v>CM</v>
      </c>
      <c r="CV10" s="2" t="str">
        <f>IF(ISBLANK(Values!F9),"",IF(Values!$B$36=options!$F$1,"Denmark", IF(Values!$B$36=options!$F$2, "Danemark",IF(Values!$B$36=options!$F$3, "Dänemark",IF(Values!$B$36=options!$F$4, "Danimarca",IF(Values!$B$36=options!$F$5, "Dinamarca",IF(Values!$B$36=options!$F$6, "Denemarken","" ) ) ) ) )))</f>
        <v>Danimarca</v>
      </c>
      <c r="CZ10" s="2" t="str">
        <f>IF(ISBLANK(Values!F9),"","No")</f>
        <v>No</v>
      </c>
      <c r="DA10" s="2" t="str">
        <f>IF(ISBLANK(Values!F9),"","No")</f>
        <v>No</v>
      </c>
      <c r="DO10" s="28" t="str">
        <f>IF(ISBLANK(Values!F9),"","Parts")</f>
        <v>Parts</v>
      </c>
      <c r="DP10" s="28" t="str">
        <f>IF(ISBLANK(Values!F9),"",Values!$B$31)</f>
        <v>6 mesi di garanzia dopo la data di consegna. In caso di malfunzionamento della tastiera verrà inviata una nuova unità o un pezzo di ricambio per la tastiera del prodotto. In caso di smistamento delle scorte viene emesso un rimborso completo.</v>
      </c>
      <c r="DS10" s="32"/>
      <c r="DY10" s="44" t="str">
        <f>IF(ISBLANK(Values!$F9), "", "not_applicable")</f>
        <v>not_applicable</v>
      </c>
      <c r="DZ10" s="32"/>
      <c r="EA10" s="32"/>
      <c r="EB10" s="32"/>
      <c r="EC10" s="32"/>
      <c r="EI10" s="2" t="str">
        <f>IF(ISBLANK(Values!F9),"",Values!$B$31)</f>
        <v>6 mesi di garanzia dopo la data di consegna. In caso di malfunzionamento della tastiera verrà inviata una nuova unità o un pezzo di ricambio per la tastiera del prodotto. In caso di smistamento delle scorte viene emesso un rimborso completo.</v>
      </c>
      <c r="ES10" s="2" t="str">
        <f>IF(ISBLANK(Values!F9),"","Amazon Tellus UPS")</f>
        <v>Amazon Tellus UPS</v>
      </c>
      <c r="EV10" s="32" t="str">
        <f>IF(ISBLANK(Values!F9),"","New")</f>
        <v>New</v>
      </c>
      <c r="FE10" s="2" t="str">
        <f>IF(ISBLANK(Values!F9),"",IF(CO10&lt;&gt;"DEFAULT", "", 3))</f>
        <v/>
      </c>
      <c r="FH10" s="2" t="str">
        <f>IF(ISBLANK(Values!F9),"","FALSE")</f>
        <v>FALSE</v>
      </c>
      <c r="FI10" s="37" t="str">
        <f>IF(ISBLANK(Values!F9),"","FALSE")</f>
        <v>FALSE</v>
      </c>
      <c r="FJ10" s="37" t="str">
        <f>IF(ISBLANK(Values!F9),"","FALSE")</f>
        <v>FALSE</v>
      </c>
      <c r="FM10" s="2" t="str">
        <f>IF(ISBLANK(Values!F9),"","1")</f>
        <v>1</v>
      </c>
      <c r="FO10" s="29">
        <f>IF(ISBLANK(Values!F9),"",IF(Values!K9, Values!$B$4, Values!$B$5))</f>
        <v>40.99</v>
      </c>
      <c r="FP10" s="2" t="str">
        <f>IF(ISBLANK(Values!F9),"","Percent")</f>
        <v>Percent</v>
      </c>
      <c r="FQ10" s="2" t="str">
        <f>IF(ISBLANK(Values!F9),"","2")</f>
        <v>2</v>
      </c>
      <c r="FR10" s="2" t="str">
        <f>IF(ISBLANK(Values!F9),"","3")</f>
        <v>3</v>
      </c>
      <c r="FS10" s="2" t="str">
        <f>IF(ISBLANK(Values!F9),"","5")</f>
        <v>5</v>
      </c>
      <c r="FT10" s="2" t="str">
        <f>IF(ISBLANK(Values!F9),"","6")</f>
        <v>6</v>
      </c>
      <c r="FU10" s="2" t="str">
        <f>IF(ISBLANK(Values!F9),"","10")</f>
        <v>10</v>
      </c>
      <c r="FV10" s="2" t="str">
        <f>IF(ISBLANK(Values!F9),"","10")</f>
        <v>10</v>
      </c>
    </row>
    <row r="11" spans="1:192" ht="48" x14ac:dyDescent="0.2">
      <c r="A11" s="28" t="str">
        <f>IF(ISBLANK(Values!F10),"",IF(Values!$B$37="EU","computercomponent","computer"))</f>
        <v>computercomponent</v>
      </c>
      <c r="B11" s="39" t="str">
        <f>IF(ISBLANK(Values!F10),"",Values!G10)</f>
        <v>Dell 5550 BL - BE</v>
      </c>
      <c r="C11" s="33" t="str">
        <f>IF(ISBLANK(Values!F10),"","TellusRem")</f>
        <v>TellusRem</v>
      </c>
      <c r="D11" s="31">
        <f>IF(ISBLANK(Values!F10),"",Values!F10)</f>
        <v>5714401559078</v>
      </c>
      <c r="E11" s="32" t="str">
        <f>IF(ISBLANK(Values!F10),"","EAN")</f>
        <v>EAN</v>
      </c>
      <c r="F11" s="29" t="str">
        <f>IF(ISBLANK(Values!F10),"",IF(Values!K10, SUBSTITUTE(Values!$B$1, "{language}", Values!I10) &amp; " " &amp;Values!$B$3, SUBSTITUTE(Values!$B$2, "{language}", Values!$I10) &amp; " " &amp;Values!$B$3))</f>
        <v>sostituzione della tastiera Belga retroilluminata per Dell  Latitude E5550 E5570 5580 5590</v>
      </c>
      <c r="G11" s="33" t="str">
        <f>IF(ISBLANK(Values!F10),"","TellusRem")</f>
        <v>TellusRem</v>
      </c>
      <c r="H11" s="28" t="str">
        <f>IF(ISBLANK(Values!F10),"",Values!$B$16)</f>
        <v>laptop-computer-replacement-parts</v>
      </c>
      <c r="I11" s="28" t="str">
        <f>IF(ISBLANK(Values!F10),"","4730574031")</f>
        <v>4730574031</v>
      </c>
      <c r="J11" s="40" t="str">
        <f>IF(ISBLANK(Values!F10),"",Values!G10 )</f>
        <v>Dell 5550 BL - BE</v>
      </c>
      <c r="K11" s="29">
        <f>IF(ISBLANK(Values!F10),"",IF(Values!K10, Values!$B$4, Values!$B$5))</f>
        <v>40.99</v>
      </c>
      <c r="L11" s="41">
        <f>IF(ISBLANK(Values!F10),"",IF($CO11="DEFAULT", Values!$B$18, ""))</f>
        <v>5</v>
      </c>
      <c r="M11" s="29" t="str">
        <f>IF(ISBLANK(Values!F10),"",Values!$N10)</f>
        <v>https://raw.githubusercontent.com/PatrickVibild/TellusAmazonPictures/master/pictures/DELL/E5550/BL/BE/1.jpg</v>
      </c>
      <c r="N11" s="29" t="str">
        <f>IF(ISBLANK(Values!$G10),"",Values!O10)</f>
        <v>https://raw.githubusercontent.com/PatrickVibild/TellusAmazonPictures/master/pictures/DELL/E5550/BL/BE/2.jpg</v>
      </c>
      <c r="O11" s="29" t="str">
        <f>IF(ISBLANK(Values!$G10),"",Values!P10)</f>
        <v>https://raw.githubusercontent.com/PatrickVibild/TellusAmazonPictures/master/pictures/DELL/E5550/BL/BE/3.jpg</v>
      </c>
      <c r="P11" s="29" t="str">
        <f>IF(ISBLANK(Values!$G10),"",Values!Q10)</f>
        <v>https://raw.githubusercontent.com/PatrickVibild/TellusAmazonPictures/master/pictures/DELL/E5550/BL/BE/4.jpg</v>
      </c>
      <c r="Q11" s="29" t="str">
        <f>IF(ISBLANK(Values!$G10),"",Values!R10)</f>
        <v>https://raw.githubusercontent.com/PatrickVibild/TellusAmazonPictures/master/pictures/DELL/E5550/BL/BE/5.jpg</v>
      </c>
      <c r="R11" s="29" t="str">
        <f>IF(ISBLANK(Values!$G10),"",Values!S10)</f>
        <v>https://raw.githubusercontent.com/PatrickVibild/TellusAmazonPictures/master/pictures/DELL/E5550/BL/BE/6.jpg</v>
      </c>
      <c r="S11" s="29" t="str">
        <f>IF(ISBLANK(Values!$G10),"",Values!T10)</f>
        <v>https://raw.githubusercontent.com/PatrickVibild/TellusAmazonPictures/master/pictures/DELL/E5550/BL/BE/7.jpg</v>
      </c>
      <c r="T11" s="29" t="str">
        <f>IF(ISBLANK(Values!$G10),"",Values!U10)</f>
        <v>https://raw.githubusercontent.com/PatrickVibild/TellusAmazonPictures/master/pictures/DELL/E5550/BL/BE/8.jpg</v>
      </c>
      <c r="U11" s="29" t="str">
        <f>IF(ISBLANK(Values!$G10),"",Values!V10)</f>
        <v>https://raw.githubusercontent.com/PatrickVibild/TellusAmazonPictures/master/pictures/DELL/E5550/BL/BE/9.jpg</v>
      </c>
      <c r="W11" s="33" t="str">
        <f>IF(ISBLANK(Values!F10),"","Child")</f>
        <v>Child</v>
      </c>
      <c r="X11" s="33" t="str">
        <f>IF(ISBLANK(Values!F10),"",Values!$B$13)</f>
        <v>Dell 5550 parent</v>
      </c>
      <c r="Y11" s="40" t="str">
        <f>IF(ISBLANK(Values!F10),"","Size-Color")</f>
        <v>Size-Color</v>
      </c>
      <c r="Z11" s="33" t="str">
        <f>IF(ISBLANK(Values!F10),"","variation")</f>
        <v>variation</v>
      </c>
      <c r="AA11" s="37" t="str">
        <f>IF(ISBLANK(Values!F10),"",Values!$B$20)</f>
        <v>PartialUpdate</v>
      </c>
      <c r="AB11" s="37" t="str">
        <f>IF(ISBLANK(Values!F10),"",Values!$B$29)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1" s="42" t="str">
        <f>IF(ISBLANK(Values!F10),"",IF(Values!J10,Values!$B$23,Values!$B$33))</f>
        <v xml:space="preserve">👉 RICONDIZIONATO: RISPARMIA SOLDI - Tastiera sostitutiva per laptop Dell, stessa qualità delle tastiere OEM. TellusRem è il principale distributore di tastiere nel mondo dal 2011. Tastiera sostitutiva perfetta, facile da sostituire e installare. </v>
      </c>
      <c r="AJ11" s="43" t="str">
        <f>IF(ISBLANK(Values!F10),"",Values!$B$24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Latitude E5550 E5570 5580 5590</v>
      </c>
      <c r="AK11" s="2" t="str">
        <f>IF(ISBLANK(Values!F10),"",Values!$B$25)</f>
        <v xml:space="preserve">♻️ PRODOTTO ECOLOGICO - Acquista ricondizionato, ACQUISTA VERDE! Riduci oltre l'80% di anidride carbonica acquistando le nostre tastiere ricondizionate, rispetto a ottenere una nuova tastiera! </v>
      </c>
      <c r="AL11" s="2" t="str">
        <f>IF(ISBLANK(Values!F10),"",SUBSTITUTE(SUBSTITUTE(IF(Values!$K10, Values!$B$26, Values!$B$33), "{language}", Values!$I10), "{flag}", INDEX(options!$E$1:$E$20, Values!$W10)))</f>
        <v xml:space="preserve">👉 LAYOUT - 🇧🇪 Belga retroilluminato. </v>
      </c>
      <c r="AM11" s="2" t="str">
        <f>SUBSTITUTE(IF(ISBLANK(Values!F10),"",Values!$B$27), "{model}", Values!$B$3)</f>
        <v xml:space="preserve">👉 COMPATIBILE CON - Dell Latitude E5550 E5570 5580 5590. Si prega di controllare attentamente l'immagine e la descrizione prima di acquistare qualsiasi tastiera. Ciò garantisce di ottenere la tastiera del laptop corretta per il computer. Installazione super facile. </v>
      </c>
      <c r="AT11" s="29" t="str">
        <f>IF(ISBLANK(Values!F10),"",Values!I10)</f>
        <v>Belga</v>
      </c>
      <c r="AV11" s="37" t="str">
        <f>IF(ISBLANK(Values!F10),"",IF(Values!K10,"Backlit", "Non-Backlit"))</f>
        <v>Backlit</v>
      </c>
      <c r="BE11" s="28" t="str">
        <f>IF(ISBLANK(Values!F10),"","Professional Audience")</f>
        <v>Professional Audience</v>
      </c>
      <c r="BF11" s="28" t="str">
        <f>IF(ISBLANK(Values!F10),"","Consumer Audience")</f>
        <v>Consumer Audience</v>
      </c>
      <c r="BG11" s="28" t="str">
        <f>IF(ISBLANK(Values!F10),"","Adults")</f>
        <v>Adults</v>
      </c>
      <c r="BH11" s="28" t="str">
        <f>IF(ISBLANK(Values!F10),"","People")</f>
        <v>People</v>
      </c>
      <c r="CG11" s="2">
        <f>IF(ISBLANK(Values!F10),"",Values!$B$11)</f>
        <v>100</v>
      </c>
      <c r="CH11" s="2" t="str">
        <f>IF(ISBLANK(Values!F10),"","GR")</f>
        <v>GR</v>
      </c>
      <c r="CI11" s="2" t="str">
        <f>IF(ISBLANK(Values!F10),"",Values!$B$7)</f>
        <v>41</v>
      </c>
      <c r="CJ11" s="2" t="str">
        <f>IF(ISBLANK(Values!F10),"",Values!$B$8)</f>
        <v>17</v>
      </c>
      <c r="CK11" s="2" t="str">
        <f>IF(ISBLANK(Values!F10),"",Values!$B$9)</f>
        <v>5</v>
      </c>
      <c r="CL11" s="2" t="str">
        <f>IF(ISBLANK(Values!F10),"","CM")</f>
        <v>CM</v>
      </c>
      <c r="CO11" s="2" t="str">
        <f>IF(ISBLANK(Values!F10), "", IF(AND(Values!$B$37=options!$G$2, Values!$C10), "AMAZON_NA", IF(AND(Values!$B$37=options!$G$1, Values!$D10), "AMAZON_EU", "DEFAULT")))</f>
        <v>DEFAULT</v>
      </c>
      <c r="CP11" s="37" t="str">
        <f>IF(ISBLANK(Values!F10),"",Values!$B$7)</f>
        <v>41</v>
      </c>
      <c r="CQ11" s="37" t="str">
        <f>IF(ISBLANK(Values!F10),"",Values!$B$8)</f>
        <v>17</v>
      </c>
      <c r="CR11" s="37" t="str">
        <f>IF(ISBLANK(Values!F10),"",Values!$B$9)</f>
        <v>5</v>
      </c>
      <c r="CS11" s="2">
        <f>IF(ISBLANK(Values!F10),"",Values!$B$11)</f>
        <v>100</v>
      </c>
      <c r="CT11" s="2" t="str">
        <f>IF(ISBLANK(Values!F10),"","GR")</f>
        <v>GR</v>
      </c>
      <c r="CU11" s="2" t="str">
        <f>IF(ISBLANK(Values!F10),"","CM")</f>
        <v>CM</v>
      </c>
      <c r="CV11" s="2" t="str">
        <f>IF(ISBLANK(Values!F10),"",IF(Values!$B$36=options!$F$1,"Denmark", IF(Values!$B$36=options!$F$2, "Danemark",IF(Values!$B$36=options!$F$3, "Dänemark",IF(Values!$B$36=options!$F$4, "Danimarca",IF(Values!$B$36=options!$F$5, "Dinamarca",IF(Values!$B$36=options!$F$6, "Denemarken","" ) ) ) ) )))</f>
        <v>Danimarca</v>
      </c>
      <c r="CZ11" s="2" t="str">
        <f>IF(ISBLANK(Values!F10),"","No")</f>
        <v>No</v>
      </c>
      <c r="DA11" s="2" t="str">
        <f>IF(ISBLANK(Values!F10),"","No")</f>
        <v>No</v>
      </c>
      <c r="DO11" s="28" t="str">
        <f>IF(ISBLANK(Values!F10),"","Parts")</f>
        <v>Parts</v>
      </c>
      <c r="DP11" s="28" t="str">
        <f>IF(ISBLANK(Values!F10),"",Values!$B$31)</f>
        <v>6 mesi di garanzia dopo la data di consegna. In caso di malfunzionamento della tastiera verrà inviata una nuova unità o un pezzo di ricambio per la tastiera del prodotto. In caso di smistamento delle scorte viene emesso un rimborso completo.</v>
      </c>
      <c r="DS11" s="32"/>
      <c r="DY11" s="44" t="str">
        <f>IF(ISBLANK(Values!$F10), "", "not_applicable")</f>
        <v>not_applicable</v>
      </c>
      <c r="DZ11" s="32"/>
      <c r="EA11" s="32"/>
      <c r="EB11" s="32"/>
      <c r="EC11" s="32"/>
      <c r="EI11" s="2" t="str">
        <f>IF(ISBLANK(Values!F10),"",Values!$B$31)</f>
        <v>6 mesi di garanzia dopo la data di consegna. In caso di malfunzionamento della tastiera verrà inviata una nuova unità o un pezzo di ricambio per la tastiera del prodotto. In caso di smistamento delle scorte viene emesso un rimborso completo.</v>
      </c>
      <c r="ES11" s="2" t="str">
        <f>IF(ISBLANK(Values!F10),"","Amazon Tellus UPS")</f>
        <v>Amazon Tellus UPS</v>
      </c>
      <c r="EV11" s="32" t="str">
        <f>IF(ISBLANK(Values!F10),"","New")</f>
        <v>New</v>
      </c>
      <c r="FE11" s="2">
        <f>IF(ISBLANK(Values!F10),"",IF(CO11&lt;&gt;"DEFAULT", "", 3))</f>
        <v>3</v>
      </c>
      <c r="FH11" s="2" t="str">
        <f>IF(ISBLANK(Values!F10),"","FALSE")</f>
        <v>FALSE</v>
      </c>
      <c r="FI11" s="37" t="str">
        <f>IF(ISBLANK(Values!F10),"","FALSE")</f>
        <v>FALSE</v>
      </c>
      <c r="FJ11" s="37" t="str">
        <f>IF(ISBLANK(Values!F10),"","FALSE")</f>
        <v>FALSE</v>
      </c>
      <c r="FM11" s="2" t="str">
        <f>IF(ISBLANK(Values!F10),"","1")</f>
        <v>1</v>
      </c>
      <c r="FO11" s="29">
        <f>IF(ISBLANK(Values!F10),"",IF(Values!K10, Values!$B$4, Values!$B$5))</f>
        <v>40.99</v>
      </c>
      <c r="FP11" s="2" t="str">
        <f>IF(ISBLANK(Values!F10),"","Percent")</f>
        <v>Percent</v>
      </c>
      <c r="FQ11" s="2" t="str">
        <f>IF(ISBLANK(Values!F10),"","2")</f>
        <v>2</v>
      </c>
      <c r="FR11" s="2" t="str">
        <f>IF(ISBLANK(Values!F10),"","3")</f>
        <v>3</v>
      </c>
      <c r="FS11" s="2" t="str">
        <f>IF(ISBLANK(Values!F10),"","5")</f>
        <v>5</v>
      </c>
      <c r="FT11" s="2" t="str">
        <f>IF(ISBLANK(Values!F10),"","6")</f>
        <v>6</v>
      </c>
      <c r="FU11" s="2" t="str">
        <f>IF(ISBLANK(Values!F10),"","10")</f>
        <v>10</v>
      </c>
      <c r="FV11" s="2" t="str">
        <f>IF(ISBLANK(Values!F10),"","10")</f>
        <v>10</v>
      </c>
    </row>
    <row r="12" spans="1:192" ht="48" x14ac:dyDescent="0.2">
      <c r="A12" s="28" t="str">
        <f>IF(ISBLANK(Values!F11),"",IF(Values!$B$37="EU","computercomponent","computer"))</f>
        <v>computercomponent</v>
      </c>
      <c r="B12" s="39" t="str">
        <f>IF(ISBLANK(Values!F11),"",Values!G11)</f>
        <v>Dell 5550 BL - CH</v>
      </c>
      <c r="C12" s="33" t="str">
        <f>IF(ISBLANK(Values!F11),"","TellusRem")</f>
        <v>TellusRem</v>
      </c>
      <c r="D12" s="31">
        <f>IF(ISBLANK(Values!F11),"",Values!F11)</f>
        <v>5714401559078</v>
      </c>
      <c r="E12" s="32" t="str">
        <f>IF(ISBLANK(Values!F11),"","EAN")</f>
        <v>EAN</v>
      </c>
      <c r="F12" s="29" t="str">
        <f>IF(ISBLANK(Values!F11),"",IF(Values!K11, SUBSTITUTE(Values!$B$1, "{language}", Values!I11) &amp; " " &amp;Values!$B$3, SUBSTITUTE(Values!$B$2, "{language}", Values!$I11) &amp; " " &amp;Values!$B$3))</f>
        <v>sostituzione della tastiera Svizzero retroilluminata per Dell  Latitude E5550 E5570 5580 5590</v>
      </c>
      <c r="G12" s="33" t="str">
        <f>IF(ISBLANK(Values!F11),"","TellusRem")</f>
        <v>TellusRem</v>
      </c>
      <c r="H12" s="28" t="str">
        <f>IF(ISBLANK(Values!F11),"",Values!$B$16)</f>
        <v>laptop-computer-replacement-parts</v>
      </c>
      <c r="I12" s="28" t="str">
        <f>IF(ISBLANK(Values!F11),"","4730574031")</f>
        <v>4730574031</v>
      </c>
      <c r="J12" s="40" t="str">
        <f>IF(ISBLANK(Values!F11),"",Values!G11 )</f>
        <v>Dell 5550 BL - CH</v>
      </c>
      <c r="K12" s="29">
        <f>IF(ISBLANK(Values!F11),"",IF(Values!K11, Values!$B$4, Values!$B$5))</f>
        <v>40.99</v>
      </c>
      <c r="L12" s="41">
        <f>IF(ISBLANK(Values!F11),"",IF($CO12="DEFAULT", Values!$B$18, ""))</f>
        <v>5</v>
      </c>
      <c r="M12" s="29" t="str">
        <f>IF(ISBLANK(Values!F11),"",Values!$N11)</f>
        <v>https://raw.githubusercontent.com/PatrickVibild/TellusAmazonPictures/master/pictures/DELL/E5550/BL/CH/1.jpg</v>
      </c>
      <c r="N12" s="29" t="str">
        <f>IF(ISBLANK(Values!$G11),"",Values!O11)</f>
        <v>https://raw.githubusercontent.com/PatrickVibild/TellusAmazonPictures/master/pictures/DELL/E5550/BL/CH/2.jpg</v>
      </c>
      <c r="O12" s="29" t="str">
        <f>IF(ISBLANK(Values!$G11),"",Values!P11)</f>
        <v>https://raw.githubusercontent.com/PatrickVibild/TellusAmazonPictures/master/pictures/DELL/E5550/BL/CH/3.jpg</v>
      </c>
      <c r="P12" s="29" t="str">
        <f>IF(ISBLANK(Values!$G11),"",Values!Q11)</f>
        <v>https://raw.githubusercontent.com/PatrickVibild/TellusAmazonPictures/master/pictures/DELL/E5550/BL/CH/4.jpg</v>
      </c>
      <c r="Q12" s="29" t="str">
        <f>IF(ISBLANK(Values!$G11),"",Values!R11)</f>
        <v>https://raw.githubusercontent.com/PatrickVibild/TellusAmazonPictures/master/pictures/DELL/E5550/BL/CH/5.jpg</v>
      </c>
      <c r="R12" s="29" t="str">
        <f>IF(ISBLANK(Values!$G11),"",Values!S11)</f>
        <v>https://raw.githubusercontent.com/PatrickVibild/TellusAmazonPictures/master/pictures/DELL/E5550/BL/CH/6.jpg</v>
      </c>
      <c r="S12" s="29" t="str">
        <f>IF(ISBLANK(Values!$G11),"",Values!T11)</f>
        <v>https://raw.githubusercontent.com/PatrickVibild/TellusAmazonPictures/master/pictures/DELL/E5550/BL/CH/7.jpg</v>
      </c>
      <c r="T12" s="29" t="str">
        <f>IF(ISBLANK(Values!$G11),"",Values!U11)</f>
        <v>https://raw.githubusercontent.com/PatrickVibild/TellusAmazonPictures/master/pictures/DELL/E5550/BL/CH/8.jpg</v>
      </c>
      <c r="U12" s="29" t="str">
        <f>IF(ISBLANK(Values!$G11),"",Values!V11)</f>
        <v>https://raw.githubusercontent.com/PatrickVibild/TellusAmazonPictures/master/pictures/DELL/E5550/BL/CH/9.jpg</v>
      </c>
      <c r="W12" s="33" t="str">
        <f>IF(ISBLANK(Values!F11),"","Child")</f>
        <v>Child</v>
      </c>
      <c r="X12" s="33" t="str">
        <f>IF(ISBLANK(Values!F11),"",Values!$B$13)</f>
        <v>Dell 5550 parent</v>
      </c>
      <c r="Y12" s="40" t="str">
        <f>IF(ISBLANK(Values!F11),"","Size-Color")</f>
        <v>Size-Color</v>
      </c>
      <c r="Z12" s="33" t="str">
        <f>IF(ISBLANK(Values!F11),"","variation")</f>
        <v>variation</v>
      </c>
      <c r="AA12" s="37" t="str">
        <f>IF(ISBLANK(Values!F11),"",Values!$B$20)</f>
        <v>PartialUpdate</v>
      </c>
      <c r="AB12" s="37" t="str">
        <f>IF(ISBLANK(Values!F11),"",Values!$B$29)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2" s="42" t="str">
        <f>IF(ISBLANK(Values!F11),"",IF(Values!J11,Values!$B$23,Values!$B$33))</f>
        <v xml:space="preserve">👉 RICONDIZIONATO: RISPARMIA SOLDI - Tastiera sostitutiva per laptop Dell, stessa qualità delle tastiere OEM. TellusRem è il principale distributore di tastiere nel mondo dal 2011. Tastiera sostitutiva perfetta, facile da sostituire e installare. </v>
      </c>
      <c r="AJ12" s="43" t="str">
        <f>IF(ISBLANK(Values!F11),"",Values!$B$24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Latitude E5550 E5570 5580 5590</v>
      </c>
      <c r="AK12" s="2" t="str">
        <f>IF(ISBLANK(Values!F11),"",Values!$B$25)</f>
        <v xml:space="preserve">♻️ PRODOTTO ECOLOGICO - Acquista ricondizionato, ACQUISTA VERDE! Riduci oltre l'80% di anidride carbonica acquistando le nostre tastiere ricondizionate, rispetto a ottenere una nuova tastiera! </v>
      </c>
      <c r="AL12" s="2" t="str">
        <f>IF(ISBLANK(Values!F11),"",SUBSTITUTE(SUBSTITUTE(IF(Values!$K11, Values!$B$26, Values!$B$33), "{language}", Values!$I11), "{flag}", INDEX(options!$E$1:$E$20, Values!$W11)))</f>
        <v xml:space="preserve">👉 LAYOUT - 🇨🇭 Svizzero retroilluminato. </v>
      </c>
      <c r="AM12" s="2" t="str">
        <f>SUBSTITUTE(IF(ISBLANK(Values!F11),"",Values!$B$27), "{model}", Values!$B$3)</f>
        <v xml:space="preserve">👉 COMPATIBILE CON - Dell Latitude E5550 E5570 5580 5590. Si prega di controllare attentamente l'immagine e la descrizione prima di acquistare qualsiasi tastiera. Ciò garantisce di ottenere la tastiera del laptop corretta per il computer. Installazione super facile. </v>
      </c>
      <c r="AT12" s="29" t="str">
        <f>IF(ISBLANK(Values!F11),"",Values!I11)</f>
        <v>Svizzero</v>
      </c>
      <c r="AV12" s="37" t="str">
        <f>IF(ISBLANK(Values!F11),"",IF(Values!K11,"Backlit", "Non-Backlit"))</f>
        <v>Backlit</v>
      </c>
      <c r="BE12" s="28" t="str">
        <f>IF(ISBLANK(Values!F11),"","Professional Audience")</f>
        <v>Professional Audience</v>
      </c>
      <c r="BF12" s="28" t="str">
        <f>IF(ISBLANK(Values!F11),"","Consumer Audience")</f>
        <v>Consumer Audience</v>
      </c>
      <c r="BG12" s="28" t="str">
        <f>IF(ISBLANK(Values!F11),"","Adults")</f>
        <v>Adults</v>
      </c>
      <c r="BH12" s="28" t="str">
        <f>IF(ISBLANK(Values!F11),"","People")</f>
        <v>People</v>
      </c>
      <c r="CG12" s="2">
        <f>IF(ISBLANK(Values!F11),"",Values!$B$11)</f>
        <v>100</v>
      </c>
      <c r="CH12" s="2" t="str">
        <f>IF(ISBLANK(Values!F11),"","GR")</f>
        <v>GR</v>
      </c>
      <c r="CI12" s="2" t="str">
        <f>IF(ISBLANK(Values!F11),"",Values!$B$7)</f>
        <v>41</v>
      </c>
      <c r="CJ12" s="2" t="str">
        <f>IF(ISBLANK(Values!F11),"",Values!$B$8)</f>
        <v>17</v>
      </c>
      <c r="CK12" s="2" t="str">
        <f>IF(ISBLANK(Values!F11),"",Values!$B$9)</f>
        <v>5</v>
      </c>
      <c r="CL12" s="2" t="str">
        <f>IF(ISBLANK(Values!F11),"","CM")</f>
        <v>CM</v>
      </c>
      <c r="CO12" s="2" t="str">
        <f>IF(ISBLANK(Values!F11), "", IF(AND(Values!$B$37=options!$G$2, Values!$C11), "AMAZON_NA", IF(AND(Values!$B$37=options!$G$1, Values!$D11), "AMAZON_EU", "DEFAULT")))</f>
        <v>DEFAULT</v>
      </c>
      <c r="CP12" s="37" t="str">
        <f>IF(ISBLANK(Values!F11),"",Values!$B$7)</f>
        <v>41</v>
      </c>
      <c r="CQ12" s="37" t="str">
        <f>IF(ISBLANK(Values!F11),"",Values!$B$8)</f>
        <v>17</v>
      </c>
      <c r="CR12" s="37" t="str">
        <f>IF(ISBLANK(Values!F11),"",Values!$B$9)</f>
        <v>5</v>
      </c>
      <c r="CS12" s="2">
        <f>IF(ISBLANK(Values!F11),"",Values!$B$11)</f>
        <v>100</v>
      </c>
      <c r="CT12" s="2" t="str">
        <f>IF(ISBLANK(Values!F11),"","GR")</f>
        <v>GR</v>
      </c>
      <c r="CU12" s="2" t="str">
        <f>IF(ISBLANK(Values!F11),"","CM")</f>
        <v>CM</v>
      </c>
      <c r="CV12" s="2" t="str">
        <f>IF(ISBLANK(Values!F11),"",IF(Values!$B$36=options!$F$1,"Denmark", IF(Values!$B$36=options!$F$2, "Danemark",IF(Values!$B$36=options!$F$3, "Dänemark",IF(Values!$B$36=options!$F$4, "Danimarca",IF(Values!$B$36=options!$F$5, "Dinamarca",IF(Values!$B$36=options!$F$6, "Denemarken","" ) ) ) ) )))</f>
        <v>Danimarca</v>
      </c>
      <c r="CZ12" s="2" t="str">
        <f>IF(ISBLANK(Values!F11),"","No")</f>
        <v>No</v>
      </c>
      <c r="DA12" s="2" t="str">
        <f>IF(ISBLANK(Values!F11),"","No")</f>
        <v>No</v>
      </c>
      <c r="DO12" s="28" t="str">
        <f>IF(ISBLANK(Values!F11),"","Parts")</f>
        <v>Parts</v>
      </c>
      <c r="DP12" s="28" t="str">
        <f>IF(ISBLANK(Values!F11),"",Values!$B$31)</f>
        <v>6 mesi di garanzia dopo la data di consegna. In caso di malfunzionamento della tastiera verrà inviata una nuova unità o un pezzo di ricambio per la tastiera del prodotto. In caso di smistamento delle scorte viene emesso un rimborso completo.</v>
      </c>
      <c r="DS12" s="32"/>
      <c r="DY12" s="44" t="str">
        <f>IF(ISBLANK(Values!$F11), "", "not_applicable")</f>
        <v>not_applicable</v>
      </c>
      <c r="DZ12" s="32"/>
      <c r="EA12" s="32"/>
      <c r="EB12" s="32"/>
      <c r="EC12" s="32"/>
      <c r="EI12" s="2" t="str">
        <f>IF(ISBLANK(Values!F11),"",Values!$B$31)</f>
        <v>6 mesi di garanzia dopo la data di consegna. In caso di malfunzionamento della tastiera verrà inviata una nuova unità o un pezzo di ricambio per la tastiera del prodotto. In caso di smistamento delle scorte viene emesso un rimborso completo.</v>
      </c>
      <c r="ES12" s="2" t="str">
        <f>IF(ISBLANK(Values!F11),"","Amazon Tellus UPS")</f>
        <v>Amazon Tellus UPS</v>
      </c>
      <c r="EV12" s="32" t="str">
        <f>IF(ISBLANK(Values!F11),"","New")</f>
        <v>New</v>
      </c>
      <c r="FE12" s="2">
        <f>IF(ISBLANK(Values!F11),"",IF(CO12&lt;&gt;"DEFAULT", "", 3))</f>
        <v>3</v>
      </c>
      <c r="FH12" s="2" t="str">
        <f>IF(ISBLANK(Values!F11),"","FALSE")</f>
        <v>FALSE</v>
      </c>
      <c r="FI12" s="37" t="str">
        <f>IF(ISBLANK(Values!F11),"","FALSE")</f>
        <v>FALSE</v>
      </c>
      <c r="FJ12" s="37" t="str">
        <f>IF(ISBLANK(Values!F11),"","FALSE")</f>
        <v>FALSE</v>
      </c>
      <c r="FM12" s="2" t="str">
        <f>IF(ISBLANK(Values!F11),"","1")</f>
        <v>1</v>
      </c>
      <c r="FO12" s="29">
        <f>IF(ISBLANK(Values!F11),"",IF(Values!K11, Values!$B$4, Values!$B$5))</f>
        <v>40.99</v>
      </c>
      <c r="FP12" s="2" t="str">
        <f>IF(ISBLANK(Values!F11),"","Percent")</f>
        <v>Percent</v>
      </c>
      <c r="FQ12" s="2" t="str">
        <f>IF(ISBLANK(Values!F11),"","2")</f>
        <v>2</v>
      </c>
      <c r="FR12" s="2" t="str">
        <f>IF(ISBLANK(Values!F11),"","3")</f>
        <v>3</v>
      </c>
      <c r="FS12" s="2" t="str">
        <f>IF(ISBLANK(Values!F11),"","5")</f>
        <v>5</v>
      </c>
      <c r="FT12" s="2" t="str">
        <f>IF(ISBLANK(Values!F11),"","6")</f>
        <v>6</v>
      </c>
      <c r="FU12" s="2" t="str">
        <f>IF(ISBLANK(Values!F11),"","10")</f>
        <v>10</v>
      </c>
      <c r="FV12" s="2" t="str">
        <f>IF(ISBLANK(Values!F11),"","10")</f>
        <v>10</v>
      </c>
    </row>
    <row r="13" spans="1:192" ht="48" x14ac:dyDescent="0.2">
      <c r="A13" s="28" t="str">
        <f>IF(ISBLANK(Values!F12),"",IF(Values!$B$37="EU","computercomponent","computer"))</f>
        <v>computercomponent</v>
      </c>
      <c r="B13" s="39" t="str">
        <f>IF(ISBLANK(Values!F12),"",Values!G12)</f>
        <v>Dell 5550 BL - US INT</v>
      </c>
      <c r="C13" s="33" t="str">
        <f>IF(ISBLANK(Values!F12),"","TellusRem")</f>
        <v>TellusRem</v>
      </c>
      <c r="D13" s="31">
        <f>IF(ISBLANK(Values!F12),"",Values!F12)</f>
        <v>5714401559092</v>
      </c>
      <c r="E13" s="32" t="str">
        <f>IF(ISBLANK(Values!F12),"","EAN")</f>
        <v>EAN</v>
      </c>
      <c r="F13" s="29" t="str">
        <f>IF(ISBLANK(Values!F12),"",IF(Values!K12, SUBSTITUTE(Values!$B$1, "{language}", Values!I12) &amp; " " &amp;Values!$B$3, SUBSTITUTE(Values!$B$2, "{language}", Values!$I12) &amp; " " &amp;Values!$B$3))</f>
        <v>sostituzione della tastiera US international retroilluminata per Dell  Latitude E5550 E5570 5580 5590</v>
      </c>
      <c r="G13" s="33" t="str">
        <f>IF(ISBLANK(Values!F12),"","TellusRem")</f>
        <v>TellusRem</v>
      </c>
      <c r="H13" s="28" t="str">
        <f>IF(ISBLANK(Values!F12),"",Values!$B$16)</f>
        <v>laptop-computer-replacement-parts</v>
      </c>
      <c r="I13" s="28" t="str">
        <f>IF(ISBLANK(Values!F12),"","4730574031")</f>
        <v>4730574031</v>
      </c>
      <c r="J13" s="40" t="str">
        <f>IF(ISBLANK(Values!F12),"",Values!G12 )</f>
        <v>Dell 5550 BL - US INT</v>
      </c>
      <c r="K13" s="29">
        <f>IF(ISBLANK(Values!F12),"",IF(Values!K12, Values!$B$4, Values!$B$5))</f>
        <v>40.99</v>
      </c>
      <c r="L13" s="41">
        <f>IF(ISBLANK(Values!F12),"",IF($CO13="DEFAULT", Values!$B$18, ""))</f>
        <v>5</v>
      </c>
      <c r="M13" s="29" t="str">
        <f>IF(ISBLANK(Values!F12),"",Values!$N12)</f>
        <v>https://raw.githubusercontent.com/PatrickVibild/TellusAmazonPictures/master/pictures/DELL/E5550/BL/USI/1.jpg</v>
      </c>
      <c r="N13" s="29" t="str">
        <f>IF(ISBLANK(Values!$G12),"",Values!O12)</f>
        <v>https://raw.githubusercontent.com/PatrickVibild/TellusAmazonPictures/master/pictures/DELL/E5550/BL/USI/2.jpg</v>
      </c>
      <c r="O13" s="29" t="str">
        <f>IF(ISBLANK(Values!$G12),"",Values!P12)</f>
        <v>https://raw.githubusercontent.com/PatrickVibild/TellusAmazonPictures/master/pictures/DELL/E5550/BL/USI/3.jpg</v>
      </c>
      <c r="P13" s="29" t="str">
        <f>IF(ISBLANK(Values!$G12),"",Values!Q12)</f>
        <v>https://raw.githubusercontent.com/PatrickVibild/TellusAmazonPictures/master/pictures/DELL/E5550/BL/USI/4.jpg</v>
      </c>
      <c r="Q13" s="29" t="str">
        <f>IF(ISBLANK(Values!$G12),"",Values!R12)</f>
        <v>https://raw.githubusercontent.com/PatrickVibild/TellusAmazonPictures/master/pictures/DELL/E5550/BL/USI/5.jpg</v>
      </c>
      <c r="R13" s="29" t="str">
        <f>IF(ISBLANK(Values!$G12),"",Values!S12)</f>
        <v>https://raw.githubusercontent.com/PatrickVibild/TellusAmazonPictures/master/pictures/DELL/E5550/BL/USI/6.jpg</v>
      </c>
      <c r="S13" s="29" t="str">
        <f>IF(ISBLANK(Values!$G12),"",Values!T12)</f>
        <v>https://raw.githubusercontent.com/PatrickVibild/TellusAmazonPictures/master/pictures/DELL/E5550/BL/USI/7.jpg</v>
      </c>
      <c r="T13" s="29" t="str">
        <f>IF(ISBLANK(Values!$G12),"",Values!U12)</f>
        <v>https://raw.githubusercontent.com/PatrickVibild/TellusAmazonPictures/master/pictures/DELL/E5550/BL/USI/8.jpg</v>
      </c>
      <c r="U13" s="29" t="str">
        <f>IF(ISBLANK(Values!$G12),"",Values!V12)</f>
        <v>https://raw.githubusercontent.com/PatrickVibild/TellusAmazonPictures/master/pictures/DELL/E5550/BL/USI/9.jpg</v>
      </c>
      <c r="W13" s="33" t="str">
        <f>IF(ISBLANK(Values!F12),"","Child")</f>
        <v>Child</v>
      </c>
      <c r="X13" s="33" t="str">
        <f>IF(ISBLANK(Values!F12),"",Values!$B$13)</f>
        <v>Dell 5550 parent</v>
      </c>
      <c r="Y13" s="40" t="str">
        <f>IF(ISBLANK(Values!F12),"","Size-Color")</f>
        <v>Size-Color</v>
      </c>
      <c r="Z13" s="33" t="str">
        <f>IF(ISBLANK(Values!F12),"","variation")</f>
        <v>variation</v>
      </c>
      <c r="AA13" s="37" t="str">
        <f>IF(ISBLANK(Values!F12),"",Values!$B$20)</f>
        <v>PartialUpdate</v>
      </c>
      <c r="AB13" s="37" t="str">
        <f>IF(ISBLANK(Values!F12),"",Values!$B$29)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3" s="42" t="str">
        <f>IF(ISBLANK(Values!F12),"",IF(Values!J12,Values!$B$23,Values!$B$33))</f>
        <v xml:space="preserve">👉 RICONDIZIONATO: RISPARMIA SOLDI - Tastiera sostitutiva per laptop Dell, stessa qualità delle tastiere OEM. TellusRem è il principale distributore di tastiere nel mondo dal 2011. Tastiera sostitutiva perfetta, facile da sostituire e installare. </v>
      </c>
      <c r="AJ13" s="43" t="str">
        <f>IF(ISBLANK(Values!F12),"",Values!$B$24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Latitude E5550 E5570 5580 5590</v>
      </c>
      <c r="AK13" s="2" t="str">
        <f>IF(ISBLANK(Values!F12),"",Values!$B$25)</f>
        <v xml:space="preserve">♻️ PRODOTTO ECOLOGICO - Acquista ricondizionato, ACQUISTA VERDE! Riduci oltre l'80% di anidride carbonica acquistando le nostre tastiere ricondizionate, rispetto a ottenere una nuova tastiera! </v>
      </c>
      <c r="AL13" s="2" t="str">
        <f>IF(ISBLANK(Values!F12),"",SUBSTITUTE(SUBSTITUTE(IF(Values!$K12, Values!$B$26, Values!$B$33), "{language}", Values!$I12), "{flag}", INDEX(options!$E$1:$E$20, Values!$W12)))</f>
        <v xml:space="preserve">👉 LAYOUT - 🇺🇸 with € symbol US international retroilluminato. </v>
      </c>
      <c r="AM13" s="2" t="str">
        <f>SUBSTITUTE(IF(ISBLANK(Values!F12),"",Values!$B$27), "{model}", Values!$B$3)</f>
        <v xml:space="preserve">👉 COMPATIBILE CON - Dell Latitude E5550 E5570 5580 5590. Si prega di controllare attentamente l'immagine e la descrizione prima di acquistare qualsiasi tastiera. Ciò garantisce di ottenere la tastiera del laptop corretta per il computer. Installazione super facile. </v>
      </c>
      <c r="AT13" s="29" t="str">
        <f>IF(ISBLANK(Values!F12),"",Values!I12)</f>
        <v>US international</v>
      </c>
      <c r="AV13" s="37" t="str">
        <f>IF(ISBLANK(Values!F12),"",IF(Values!K12,"Backlit", "Non-Backlit"))</f>
        <v>Backlit</v>
      </c>
      <c r="BE13" s="28" t="str">
        <f>IF(ISBLANK(Values!F12),"","Professional Audience")</f>
        <v>Professional Audience</v>
      </c>
      <c r="BF13" s="28" t="str">
        <f>IF(ISBLANK(Values!F12),"","Consumer Audience")</f>
        <v>Consumer Audience</v>
      </c>
      <c r="BG13" s="28" t="str">
        <f>IF(ISBLANK(Values!F12),"","Adults")</f>
        <v>Adults</v>
      </c>
      <c r="BH13" s="28" t="str">
        <f>IF(ISBLANK(Values!F12),"","People")</f>
        <v>People</v>
      </c>
      <c r="CG13" s="2">
        <f>IF(ISBLANK(Values!F12),"",Values!$B$11)</f>
        <v>100</v>
      </c>
      <c r="CH13" s="2" t="str">
        <f>IF(ISBLANK(Values!F12),"","GR")</f>
        <v>GR</v>
      </c>
      <c r="CI13" s="2" t="str">
        <f>IF(ISBLANK(Values!F12),"",Values!$B$7)</f>
        <v>41</v>
      </c>
      <c r="CJ13" s="2" t="str">
        <f>IF(ISBLANK(Values!F12),"",Values!$B$8)</f>
        <v>17</v>
      </c>
      <c r="CK13" s="2" t="str">
        <f>IF(ISBLANK(Values!F12),"",Values!$B$9)</f>
        <v>5</v>
      </c>
      <c r="CL13" s="2" t="str">
        <f>IF(ISBLANK(Values!F12),"","CM")</f>
        <v>CM</v>
      </c>
      <c r="CO13" s="2" t="str">
        <f>IF(ISBLANK(Values!F12), "", IF(AND(Values!$B$37=options!$G$2, Values!$C12), "AMAZON_NA", IF(AND(Values!$B$37=options!$G$1, Values!$D12), "AMAZON_EU", "DEFAULT")))</f>
        <v>DEFAULT</v>
      </c>
      <c r="CP13" s="37" t="str">
        <f>IF(ISBLANK(Values!F12),"",Values!$B$7)</f>
        <v>41</v>
      </c>
      <c r="CQ13" s="37" t="str">
        <f>IF(ISBLANK(Values!F12),"",Values!$B$8)</f>
        <v>17</v>
      </c>
      <c r="CR13" s="37" t="str">
        <f>IF(ISBLANK(Values!F12),"",Values!$B$9)</f>
        <v>5</v>
      </c>
      <c r="CS13" s="2">
        <f>IF(ISBLANK(Values!F12),"",Values!$B$11)</f>
        <v>100</v>
      </c>
      <c r="CT13" s="2" t="str">
        <f>IF(ISBLANK(Values!F12),"","GR")</f>
        <v>GR</v>
      </c>
      <c r="CU13" s="2" t="str">
        <f>IF(ISBLANK(Values!F12),"","CM")</f>
        <v>CM</v>
      </c>
      <c r="CV13" s="2" t="str">
        <f>IF(ISBLANK(Values!F12),"",IF(Values!$B$36=options!$F$1,"Denmark", IF(Values!$B$36=options!$F$2, "Danemark",IF(Values!$B$36=options!$F$3, "Dänemark",IF(Values!$B$36=options!$F$4, "Danimarca",IF(Values!$B$36=options!$F$5, "Dinamarca",IF(Values!$B$36=options!$F$6, "Denemarken","" ) ) ) ) )))</f>
        <v>Danimarca</v>
      </c>
      <c r="CZ13" s="2" t="str">
        <f>IF(ISBLANK(Values!F12),"","No")</f>
        <v>No</v>
      </c>
      <c r="DA13" s="2" t="str">
        <f>IF(ISBLANK(Values!F12),"","No")</f>
        <v>No</v>
      </c>
      <c r="DO13" s="28" t="str">
        <f>IF(ISBLANK(Values!F12),"","Parts")</f>
        <v>Parts</v>
      </c>
      <c r="DP13" s="28" t="str">
        <f>IF(ISBLANK(Values!F12),"",Values!$B$31)</f>
        <v>6 mesi di garanzia dopo la data di consegna. In caso di malfunzionamento della tastiera verrà inviata una nuova unità o un pezzo di ricambio per la tastiera del prodotto. In caso di smistamento delle scorte viene emesso un rimborso completo.</v>
      </c>
      <c r="DS13" s="32"/>
      <c r="DY13" s="44" t="str">
        <f>IF(ISBLANK(Values!$F12), "", "not_applicable")</f>
        <v>not_applicable</v>
      </c>
      <c r="DZ13" s="32"/>
      <c r="EA13" s="32"/>
      <c r="EB13" s="32"/>
      <c r="EC13" s="32"/>
      <c r="EI13" s="2" t="str">
        <f>IF(ISBLANK(Values!F12),"",Values!$B$31)</f>
        <v>6 mesi di garanzia dopo la data di consegna. In caso di malfunzionamento della tastiera verrà inviata una nuova unità o un pezzo di ricambio per la tastiera del prodotto. In caso di smistamento delle scorte viene emesso un rimborso completo.</v>
      </c>
      <c r="ES13" s="2" t="str">
        <f>IF(ISBLANK(Values!F12),"","Amazon Tellus UPS")</f>
        <v>Amazon Tellus UPS</v>
      </c>
      <c r="EV13" s="32" t="str">
        <f>IF(ISBLANK(Values!F12),"","New")</f>
        <v>New</v>
      </c>
      <c r="FE13" s="2">
        <f>IF(ISBLANK(Values!F12),"",IF(CO13&lt;&gt;"DEFAULT", "", 3))</f>
        <v>3</v>
      </c>
      <c r="FH13" s="2" t="str">
        <f>IF(ISBLANK(Values!F12),"","FALSE")</f>
        <v>FALSE</v>
      </c>
      <c r="FI13" s="37" t="str">
        <f>IF(ISBLANK(Values!F12),"","FALSE")</f>
        <v>FALSE</v>
      </c>
      <c r="FJ13" s="37" t="str">
        <f>IF(ISBLANK(Values!F12),"","FALSE")</f>
        <v>FALSE</v>
      </c>
      <c r="FM13" s="2" t="str">
        <f>IF(ISBLANK(Values!F12),"","1")</f>
        <v>1</v>
      </c>
      <c r="FO13" s="29">
        <f>IF(ISBLANK(Values!F12),"",IF(Values!K12, Values!$B$4, Values!$B$5))</f>
        <v>40.99</v>
      </c>
      <c r="FP13" s="2" t="str">
        <f>IF(ISBLANK(Values!F12),"","Percent")</f>
        <v>Percent</v>
      </c>
      <c r="FQ13" s="2" t="str">
        <f>IF(ISBLANK(Values!F12),"","2")</f>
        <v>2</v>
      </c>
      <c r="FR13" s="2" t="str">
        <f>IF(ISBLANK(Values!F12),"","3")</f>
        <v>3</v>
      </c>
      <c r="FS13" s="2" t="str">
        <f>IF(ISBLANK(Values!F12),"","5")</f>
        <v>5</v>
      </c>
      <c r="FT13" s="2" t="str">
        <f>IF(ISBLANK(Values!F12),"","6")</f>
        <v>6</v>
      </c>
      <c r="FU13" s="2" t="str">
        <f>IF(ISBLANK(Values!F12),"","10")</f>
        <v>10</v>
      </c>
      <c r="FV13" s="2" t="str">
        <f>IF(ISBLANK(Values!F12),"","10")</f>
        <v>10</v>
      </c>
    </row>
    <row r="14" spans="1:192" ht="48" x14ac:dyDescent="0.2">
      <c r="A14" s="28" t="str">
        <f>IF(ISBLANK(Values!F13),"",IF(Values!$B$37="EU","computercomponent","computer"))</f>
        <v>computercomponent</v>
      </c>
      <c r="B14" s="39" t="str">
        <f>IF(ISBLANK(Values!F13),"",Values!G13)</f>
        <v>Dell 5550 BL - US</v>
      </c>
      <c r="C14" s="33" t="str">
        <f>IF(ISBLANK(Values!F13),"","TellusRem")</f>
        <v>TellusRem</v>
      </c>
      <c r="D14" s="31">
        <f>IF(ISBLANK(Values!F13),"",Values!F13)</f>
        <v>5714401559108</v>
      </c>
      <c r="E14" s="32" t="str">
        <f>IF(ISBLANK(Values!F13),"","EAN")</f>
        <v>EAN</v>
      </c>
      <c r="F14" s="29" t="str">
        <f>IF(ISBLANK(Values!F13),"",IF(Values!K13, SUBSTITUTE(Values!$B$1, "{language}", Values!I13) &amp; " " &amp;Values!$B$3, SUBSTITUTE(Values!$B$2, "{language}", Values!$I13) &amp; " " &amp;Values!$B$3))</f>
        <v>sostituzione della tastiera US  retroilluminata per Dell  Latitude E5550 E5570 5580 5590</v>
      </c>
      <c r="G14" s="33" t="str">
        <f>IF(ISBLANK(Values!F13),"","TellusRem")</f>
        <v>TellusRem</v>
      </c>
      <c r="H14" s="28" t="str">
        <f>IF(ISBLANK(Values!F13),"",Values!$B$16)</f>
        <v>laptop-computer-replacement-parts</v>
      </c>
      <c r="I14" s="28" t="str">
        <f>IF(ISBLANK(Values!F13),"","4730574031")</f>
        <v>4730574031</v>
      </c>
      <c r="J14" s="40" t="str">
        <f>IF(ISBLANK(Values!F13),"",Values!G13 )</f>
        <v>Dell 5550 BL - US</v>
      </c>
      <c r="K14" s="29">
        <f>IF(ISBLANK(Values!F13),"",IF(Values!K13, Values!$B$4, Values!$B$5))</f>
        <v>40.99</v>
      </c>
      <c r="L14" s="41">
        <f>IF(ISBLANK(Values!F13),"",IF($CO14="DEFAULT", Values!$B$18, ""))</f>
        <v>5</v>
      </c>
      <c r="M14" s="29" t="str">
        <f>IF(ISBLANK(Values!F13),"",Values!$N13)</f>
        <v>https://raw.githubusercontent.com/PatrickVibild/TellusAmazonPictures/master/pictures/DELL/E5550/BL/US/1.jpg</v>
      </c>
      <c r="N14" s="29" t="str">
        <f>IF(ISBLANK(Values!$G13),"",Values!O13)</f>
        <v>https://raw.githubusercontent.com/PatrickVibild/TellusAmazonPictures/master/pictures/DELL/E5550/BL/US/2.jpg</v>
      </c>
      <c r="O14" s="29" t="str">
        <f>IF(ISBLANK(Values!$G13),"",Values!P13)</f>
        <v>https://raw.githubusercontent.com/PatrickVibild/TellusAmazonPictures/master/pictures/DELL/E5550/BL/US/3.jpg</v>
      </c>
      <c r="P14" s="29" t="str">
        <f>IF(ISBLANK(Values!$G13),"",Values!Q13)</f>
        <v>https://raw.githubusercontent.com/PatrickVibild/TellusAmazonPictures/master/pictures/DELL/E5550/BL/US/4.jpg</v>
      </c>
      <c r="Q14" s="29" t="str">
        <f>IF(ISBLANK(Values!$G13),"",Values!R13)</f>
        <v>https://raw.githubusercontent.com/PatrickVibild/TellusAmazonPictures/master/pictures/DELL/E5550/BL/US/5.jpg</v>
      </c>
      <c r="R14" s="29" t="str">
        <f>IF(ISBLANK(Values!$G13),"",Values!S13)</f>
        <v>https://raw.githubusercontent.com/PatrickVibild/TellusAmazonPictures/master/pictures/DELL/E5550/BL/US/6.jpg</v>
      </c>
      <c r="S14" s="29" t="str">
        <f>IF(ISBLANK(Values!$G13),"",Values!T13)</f>
        <v>https://raw.githubusercontent.com/PatrickVibild/TellusAmazonPictures/master/pictures/DELL/E5550/BL/US/7.jpg</v>
      </c>
      <c r="T14" s="29" t="str">
        <f>IF(ISBLANK(Values!$G13),"",Values!U13)</f>
        <v>https://raw.githubusercontent.com/PatrickVibild/TellusAmazonPictures/master/pictures/DELL/E5550/BL/US/8.jpg</v>
      </c>
      <c r="U14" s="29" t="str">
        <f>IF(ISBLANK(Values!$G13),"",Values!V13)</f>
        <v>https://raw.githubusercontent.com/PatrickVibild/TellusAmazonPictures/master/pictures/DELL/E5550/BL/US/9.jpg</v>
      </c>
      <c r="W14" s="33" t="str">
        <f>IF(ISBLANK(Values!F13),"","Child")</f>
        <v>Child</v>
      </c>
      <c r="X14" s="33" t="str">
        <f>IF(ISBLANK(Values!F13),"",Values!$B$13)</f>
        <v>Dell 5550 parent</v>
      </c>
      <c r="Y14" s="40" t="str">
        <f>IF(ISBLANK(Values!F13),"","Size-Color")</f>
        <v>Size-Color</v>
      </c>
      <c r="Z14" s="33" t="str">
        <f>IF(ISBLANK(Values!F13),"","variation")</f>
        <v>variation</v>
      </c>
      <c r="AA14" s="37" t="str">
        <f>IF(ISBLANK(Values!F13),"",Values!$B$20)</f>
        <v>PartialUpdate</v>
      </c>
      <c r="AB14" s="37" t="str">
        <f>IF(ISBLANK(Values!F13),"",Values!$B$29)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4" s="42" t="str">
        <f>IF(ISBLANK(Values!F13),"",IF(Values!J13,Values!$B$23,Values!$B$33))</f>
        <v xml:space="preserve">👉 RICONDIZIONATO: RISPARMIA SOLDI - Tastiera sostitutiva per laptop Dell, stessa qualità delle tastiere OEM. TellusRem è il principale distributore di tastiere nel mondo dal 2011. Tastiera sostitutiva perfetta, facile da sostituire e installare. </v>
      </c>
      <c r="AJ14" s="43" t="str">
        <f>IF(ISBLANK(Values!F13),"",Values!$B$24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Latitude E5550 E5570 5580 5590</v>
      </c>
      <c r="AK14" s="2" t="str">
        <f>IF(ISBLANK(Values!F13),"",Values!$B$25)</f>
        <v xml:space="preserve">♻️ PRODOTTO ECOLOGICO - Acquista ricondizionato, ACQUISTA VERDE! Riduci oltre l'80% di anidride carbonica acquistando le nostre tastiere ricondizionate, rispetto a ottenere una nuova tastiera! </v>
      </c>
      <c r="AL14" s="2" t="str">
        <f>IF(ISBLANK(Values!F13),"",SUBSTITUTE(SUBSTITUTE(IF(Values!$K13, Values!$B$26, Values!$B$33), "{language}", Values!$I13), "{flag}", INDEX(options!$E$1:$E$20, Values!$W13)))</f>
        <v xml:space="preserve">👉 LAYOUT - 🇺🇸 US  retroilluminato. </v>
      </c>
      <c r="AM14" s="2" t="str">
        <f>SUBSTITUTE(IF(ISBLANK(Values!F13),"",Values!$B$27), "{model}", Values!$B$3)</f>
        <v xml:space="preserve">👉 COMPATIBILE CON - Dell Latitude E5550 E5570 5580 5590. Si prega di controllare attentamente l'immagine e la descrizione prima di acquistare qualsiasi tastiera. Ciò garantisce di ottenere la tastiera del laptop corretta per il computer. Installazione super facile. </v>
      </c>
      <c r="AT14" s="29" t="str">
        <f>IF(ISBLANK(Values!F13),"",Values!I13)</f>
        <v xml:space="preserve">US </v>
      </c>
      <c r="AV14" s="37" t="str">
        <f>IF(ISBLANK(Values!F13),"",IF(Values!K13,"Backlit", "Non-Backlit"))</f>
        <v>Backlit</v>
      </c>
      <c r="BE14" s="28" t="str">
        <f>IF(ISBLANK(Values!F13),"","Professional Audience")</f>
        <v>Professional Audience</v>
      </c>
      <c r="BF14" s="28" t="str">
        <f>IF(ISBLANK(Values!F13),"","Consumer Audience")</f>
        <v>Consumer Audience</v>
      </c>
      <c r="BG14" s="28" t="str">
        <f>IF(ISBLANK(Values!F13),"","Adults")</f>
        <v>Adults</v>
      </c>
      <c r="BH14" s="28" t="str">
        <f>IF(ISBLANK(Values!F13),"","People")</f>
        <v>People</v>
      </c>
      <c r="CG14" s="2">
        <f>IF(ISBLANK(Values!F13),"",Values!$B$11)</f>
        <v>100</v>
      </c>
      <c r="CH14" s="2" t="str">
        <f>IF(ISBLANK(Values!F13),"","GR")</f>
        <v>GR</v>
      </c>
      <c r="CI14" s="2" t="str">
        <f>IF(ISBLANK(Values!F13),"",Values!$B$7)</f>
        <v>41</v>
      </c>
      <c r="CJ14" s="2" t="str">
        <f>IF(ISBLANK(Values!F13),"",Values!$B$8)</f>
        <v>17</v>
      </c>
      <c r="CK14" s="2" t="str">
        <f>IF(ISBLANK(Values!F13),"",Values!$B$9)</f>
        <v>5</v>
      </c>
      <c r="CL14" s="2" t="str">
        <f>IF(ISBLANK(Values!F13),"","CM")</f>
        <v>CM</v>
      </c>
      <c r="CO14" s="2" t="str">
        <f>IF(ISBLANK(Values!F13), "", IF(AND(Values!$B$37=options!$G$2, Values!$C13), "AMAZON_NA", IF(AND(Values!$B$37=options!$G$1, Values!$D13), "AMAZON_EU", "DEFAULT")))</f>
        <v>DEFAULT</v>
      </c>
      <c r="CP14" s="37" t="str">
        <f>IF(ISBLANK(Values!F13),"",Values!$B$7)</f>
        <v>41</v>
      </c>
      <c r="CQ14" s="37" t="str">
        <f>IF(ISBLANK(Values!F13),"",Values!$B$8)</f>
        <v>17</v>
      </c>
      <c r="CR14" s="37" t="str">
        <f>IF(ISBLANK(Values!F13),"",Values!$B$9)</f>
        <v>5</v>
      </c>
      <c r="CS14" s="2">
        <f>IF(ISBLANK(Values!F13),"",Values!$B$11)</f>
        <v>100</v>
      </c>
      <c r="CT14" s="2" t="str">
        <f>IF(ISBLANK(Values!F13),"","GR")</f>
        <v>GR</v>
      </c>
      <c r="CU14" s="2" t="str">
        <f>IF(ISBLANK(Values!F13),"","CM")</f>
        <v>CM</v>
      </c>
      <c r="CV14" s="2" t="str">
        <f>IF(ISBLANK(Values!F13),"",IF(Values!$B$36=options!$F$1,"Denmark", IF(Values!$B$36=options!$F$2, "Danemark",IF(Values!$B$36=options!$F$3, "Dänemark",IF(Values!$B$36=options!$F$4, "Danimarca",IF(Values!$B$36=options!$F$5, "Dinamarca",IF(Values!$B$36=options!$F$6, "Denemarken","" ) ) ) ) )))</f>
        <v>Danimarca</v>
      </c>
      <c r="CZ14" s="2" t="str">
        <f>IF(ISBLANK(Values!F13),"","No")</f>
        <v>No</v>
      </c>
      <c r="DA14" s="2" t="str">
        <f>IF(ISBLANK(Values!F13),"","No")</f>
        <v>No</v>
      </c>
      <c r="DO14" s="28" t="str">
        <f>IF(ISBLANK(Values!F13),"","Parts")</f>
        <v>Parts</v>
      </c>
      <c r="DP14" s="28" t="str">
        <f>IF(ISBLANK(Values!F13),"",Values!$B$31)</f>
        <v>6 mesi di garanzia dopo la data di consegna. In caso di malfunzionamento della tastiera verrà inviata una nuova unità o un pezzo di ricambio per la tastiera del prodotto. In caso di smistamento delle scorte viene emesso un rimborso completo.</v>
      </c>
      <c r="DS14" s="32"/>
      <c r="DY14" s="44" t="str">
        <f>IF(ISBLANK(Values!$F13), "", "not_applicable")</f>
        <v>not_applicable</v>
      </c>
      <c r="DZ14" s="32"/>
      <c r="EA14" s="32"/>
      <c r="EB14" s="32"/>
      <c r="EC14" s="32"/>
      <c r="EI14" s="2" t="str">
        <f>IF(ISBLANK(Values!F13),"",Values!$B$31)</f>
        <v>6 mesi di garanzia dopo la data di consegna. In caso di malfunzionamento della tastiera verrà inviata una nuova unità o un pezzo di ricambio per la tastiera del prodotto. In caso di smistamento delle scorte viene emesso un rimborso completo.</v>
      </c>
      <c r="ES14" s="2" t="str">
        <f>IF(ISBLANK(Values!F13),"","Amazon Tellus UPS")</f>
        <v>Amazon Tellus UPS</v>
      </c>
      <c r="EV14" s="32" t="str">
        <f>IF(ISBLANK(Values!F13),"","New")</f>
        <v>New</v>
      </c>
      <c r="FE14" s="2">
        <f>IF(ISBLANK(Values!F13),"",IF(CO14&lt;&gt;"DEFAULT", "", 3))</f>
        <v>3</v>
      </c>
      <c r="FH14" s="2" t="str">
        <f>IF(ISBLANK(Values!F13),"","FALSE")</f>
        <v>FALSE</v>
      </c>
      <c r="FI14" s="37" t="str">
        <f>IF(ISBLANK(Values!F13),"","FALSE")</f>
        <v>FALSE</v>
      </c>
      <c r="FJ14" s="37" t="str">
        <f>IF(ISBLANK(Values!F13),"","FALSE")</f>
        <v>FALSE</v>
      </c>
      <c r="FM14" s="2" t="str">
        <f>IF(ISBLANK(Values!F13),"","1")</f>
        <v>1</v>
      </c>
      <c r="FO14" s="29">
        <f>IF(ISBLANK(Values!F13),"",IF(Values!K13, Values!$B$4, Values!$B$5))</f>
        <v>40.99</v>
      </c>
      <c r="FP14" s="2" t="str">
        <f>IF(ISBLANK(Values!F13),"","Percent")</f>
        <v>Percent</v>
      </c>
      <c r="FQ14" s="2" t="str">
        <f>IF(ISBLANK(Values!F13),"","2")</f>
        <v>2</v>
      </c>
      <c r="FR14" s="2" t="str">
        <f>IF(ISBLANK(Values!F13),"","3")</f>
        <v>3</v>
      </c>
      <c r="FS14" s="2" t="str">
        <f>IF(ISBLANK(Values!F13),"","5")</f>
        <v>5</v>
      </c>
      <c r="FT14" s="2" t="str">
        <f>IF(ISBLANK(Values!F13),"","6")</f>
        <v>6</v>
      </c>
      <c r="FU14" s="2" t="str">
        <f>IF(ISBLANK(Values!F13),"","10")</f>
        <v>10</v>
      </c>
      <c r="FV14" s="2" t="str">
        <f>IF(ISBLANK(Values!F13),"","10")</f>
        <v>10</v>
      </c>
    </row>
    <row r="15" spans="1:192" ht="48" x14ac:dyDescent="0.2">
      <c r="A15" s="28" t="str">
        <f>IF(ISBLANK(Values!F14),"",IF(Values!$B$37="EU","computercomponent","computer"))</f>
        <v>computercomponent</v>
      </c>
      <c r="B15" s="39" t="str">
        <f>IF(ISBLANK(Values!F14),"",Values!G14)</f>
        <v>Dell 5550 Regular - DE</v>
      </c>
      <c r="C15" s="33" t="str">
        <f>IF(ISBLANK(Values!F14),"","TellusRem")</f>
        <v>TellusRem</v>
      </c>
      <c r="D15" s="31">
        <f>IF(ISBLANK(Values!F14),"",Values!F14)</f>
        <v>5714401558019</v>
      </c>
      <c r="E15" s="32" t="str">
        <f>IF(ISBLANK(Values!F14),"","EAN")</f>
        <v>EAN</v>
      </c>
      <c r="F15" s="29" t="str">
        <f>IF(ISBLANK(Values!F14),"",IF(Values!K14, SUBSTITUTE(Values!$B$1, "{language}", Values!I14) &amp; " " &amp;Values!$B$3, SUBSTITUTE(Values!$B$2, "{language}", Values!$I14) &amp; " " &amp;Values!$B$3))</f>
        <v>sostituzione della tastiera Tedesco non retroilluminata per Dell  Latitude E5550 E5570 5580 5590</v>
      </c>
      <c r="G15" s="33" t="str">
        <f>IF(ISBLANK(Values!F14),"","TellusRem")</f>
        <v>TellusRem</v>
      </c>
      <c r="H15" s="28" t="str">
        <f>IF(ISBLANK(Values!F14),"",Values!$B$16)</f>
        <v>laptop-computer-replacement-parts</v>
      </c>
      <c r="I15" s="28" t="str">
        <f>IF(ISBLANK(Values!F14),"","4730574031")</f>
        <v>4730574031</v>
      </c>
      <c r="J15" s="40" t="str">
        <f>IF(ISBLANK(Values!F14),"",Values!G14 )</f>
        <v>Dell 5550 Regular - DE</v>
      </c>
      <c r="K15" s="29">
        <f>IF(ISBLANK(Values!F14),"",IF(Values!K14, Values!$B$4, Values!$B$5))</f>
        <v>34.99</v>
      </c>
      <c r="L15" s="41" t="str">
        <f>IF(ISBLANK(Values!F14),"",IF($CO15="DEFAULT", Values!$B$18, ""))</f>
        <v/>
      </c>
      <c r="M15" s="29" t="str">
        <f>IF(ISBLANK(Values!F14),"",Values!$N14)</f>
        <v>https://raw.githubusercontent.com/PatrickVibild/TellusAmazonPictures/master/pictures/DELL/E5550/RG/DE/1.jpg</v>
      </c>
      <c r="N15" s="29" t="str">
        <f>IF(ISBLANK(Values!$G14),"",Values!O14)</f>
        <v>https://raw.githubusercontent.com/PatrickVibild/TellusAmazonPictures/master/pictures/DELL/E5550/RG/DE/2.jpg</v>
      </c>
      <c r="O15" s="29" t="str">
        <f>IF(ISBLANK(Values!$G14),"",Values!P14)</f>
        <v>https://raw.githubusercontent.com/PatrickVibild/TellusAmazonPictures/master/pictures/DELL/E5550/RG/DE/3.jpg</v>
      </c>
      <c r="P15" s="29" t="str">
        <f>IF(ISBLANK(Values!$G14),"",Values!Q14)</f>
        <v>https://raw.githubusercontent.com/PatrickVibild/TellusAmazonPictures/master/pictures/DELL/E5550/RG/DE/4.jpg</v>
      </c>
      <c r="Q15" s="29" t="str">
        <f>IF(ISBLANK(Values!$G14),"",Values!R14)</f>
        <v>https://raw.githubusercontent.com/PatrickVibild/TellusAmazonPictures/master/pictures/DELL/E5550/RG/DE/5.jpg</v>
      </c>
      <c r="R15" s="29" t="str">
        <f>IF(ISBLANK(Values!$G14),"",Values!S14)</f>
        <v>https://raw.githubusercontent.com/PatrickVibild/TellusAmazonPictures/master/pictures/DELL/E5550/RG/DE/6.jpg</v>
      </c>
      <c r="S15" s="29" t="str">
        <f>IF(ISBLANK(Values!$G14),"",Values!T14)</f>
        <v>https://raw.githubusercontent.com/PatrickVibild/TellusAmazonPictures/master/pictures/DELL/E5550/RG/DE/7.jpg</v>
      </c>
      <c r="T15" s="29" t="str">
        <f>IF(ISBLANK(Values!$G14),"",Values!U14)</f>
        <v>https://raw.githubusercontent.com/PatrickVibild/TellusAmazonPictures/master/pictures/DELL/E5550/RG/DE/8.jpg</v>
      </c>
      <c r="U15" s="29" t="str">
        <f>IF(ISBLANK(Values!$G14),"",Values!V14)</f>
        <v>https://raw.githubusercontent.com/PatrickVibild/TellusAmazonPictures/master/pictures/DELL/E5550/RG/DE/9.jpg</v>
      </c>
      <c r="W15" s="33" t="str">
        <f>IF(ISBLANK(Values!F14),"","Child")</f>
        <v>Child</v>
      </c>
      <c r="X15" s="33" t="str">
        <f>IF(ISBLANK(Values!F14),"",Values!$B$13)</f>
        <v>Dell 5550 parent</v>
      </c>
      <c r="Y15" s="40" t="str">
        <f>IF(ISBLANK(Values!F14),"","Size-Color")</f>
        <v>Size-Color</v>
      </c>
      <c r="Z15" s="33" t="str">
        <f>IF(ISBLANK(Values!F14),"","variation")</f>
        <v>variation</v>
      </c>
      <c r="AA15" s="37" t="str">
        <f>IF(ISBLANK(Values!F14),"",Values!$B$20)</f>
        <v>PartialUpdate</v>
      </c>
      <c r="AB15" s="37" t="str">
        <f>IF(ISBLANK(Values!F14),"",Values!$B$29)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5" s="42" t="str">
        <f>IF(ISBLANK(Values!F14),"",IF(Values!J14,Values!$B$23,Values!$B$33))</f>
        <v xml:space="preserve">👉 RICONDIZIONATO: RISPARMIA SOLDI - Tastiera sostitutiva per laptop Dell, stessa qualità delle tastiere OEM. TellusRem è il principale distributore di tastiere nel mondo dal 2011. Tastiera sostitutiva perfetta, facile da sostituire e installare. </v>
      </c>
      <c r="AJ15" s="43" t="str">
        <f>IF(ISBLANK(Values!F14),"",Values!$B$24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Latitude E5550 E5570 5580 5590</v>
      </c>
      <c r="AK15" s="2" t="str">
        <f>IF(ISBLANK(Values!F14),"",Values!$B$25)</f>
        <v xml:space="preserve">♻️ PRODOTTO ECOLOGICO - Acquista ricondizionato, ACQUISTA VERDE! Riduci oltre l'80% di anidride carbonica acquistando le nostre tastiere ricondizionate, rispetto a ottenere una nuova tastiera! </v>
      </c>
      <c r="AL15" s="2" t="str">
        <f>IF(ISBLANK(Values!F14),"",SUBSTITUTE(SUBSTITUTE(IF(Values!$K14, Values!$B$26, Values!$B$33), "{language}", Values!$I14), "{flag}", INDEX(options!$E$1:$E$20, Values!$W14)))</f>
        <v xml:space="preserve">👉 LAYOUT - 🇩🇪 Tedesco NO retroilluminato. </v>
      </c>
      <c r="AM15" s="2" t="str">
        <f>SUBSTITUTE(IF(ISBLANK(Values!F14),"",Values!$B$27), "{model}", Values!$B$3)</f>
        <v xml:space="preserve">👉 COMPATIBILE CON - Dell Latitude E5550 E5570 5580 5590. Si prega di controllare attentamente l'immagine e la descrizione prima di acquistare qualsiasi tastiera. Ciò garantisce di ottenere la tastiera del laptop corretta per il computer. Installazione super facile. </v>
      </c>
      <c r="AT15" s="29" t="str">
        <f>IF(ISBLANK(Values!F14),"",Values!I14)</f>
        <v>Tedesco</v>
      </c>
      <c r="AV15" s="37" t="str">
        <f>IF(ISBLANK(Values!F14),"",IF(Values!K14,"Backlit", "Non-Backlit"))</f>
        <v>Non-Backlit</v>
      </c>
      <c r="BE15" s="28" t="str">
        <f>IF(ISBLANK(Values!F14),"","Professional Audience")</f>
        <v>Professional Audience</v>
      </c>
      <c r="BF15" s="28" t="str">
        <f>IF(ISBLANK(Values!F14),"","Consumer Audience")</f>
        <v>Consumer Audience</v>
      </c>
      <c r="BG15" s="28" t="str">
        <f>IF(ISBLANK(Values!F14),"","Adults")</f>
        <v>Adults</v>
      </c>
      <c r="BH15" s="28" t="str">
        <f>IF(ISBLANK(Values!F14),"","People")</f>
        <v>People</v>
      </c>
      <c r="CG15" s="2">
        <f>IF(ISBLANK(Values!F14),"",Values!$B$11)</f>
        <v>100</v>
      </c>
      <c r="CH15" s="2" t="str">
        <f>IF(ISBLANK(Values!F14),"","GR")</f>
        <v>GR</v>
      </c>
      <c r="CI15" s="2" t="str">
        <f>IF(ISBLANK(Values!F14),"",Values!$B$7)</f>
        <v>41</v>
      </c>
      <c r="CJ15" s="2" t="str">
        <f>IF(ISBLANK(Values!F14),"",Values!$B$8)</f>
        <v>17</v>
      </c>
      <c r="CK15" s="2" t="str">
        <f>IF(ISBLANK(Values!F14),"",Values!$B$9)</f>
        <v>5</v>
      </c>
      <c r="CL15" s="2" t="str">
        <f>IF(ISBLANK(Values!F14),"","CM")</f>
        <v>CM</v>
      </c>
      <c r="CO15" s="2" t="str">
        <f>IF(ISBLANK(Values!F14), "", IF(AND(Values!$B$37=options!$G$2, Values!$C14), "AMAZON_NA", IF(AND(Values!$B$37=options!$G$1, Values!$D14), "AMAZON_EU", "DEFAULT")))</f>
        <v>AMAZON_EU</v>
      </c>
      <c r="CP15" s="37" t="str">
        <f>IF(ISBLANK(Values!F14),"",Values!$B$7)</f>
        <v>41</v>
      </c>
      <c r="CQ15" s="37" t="str">
        <f>IF(ISBLANK(Values!F14),"",Values!$B$8)</f>
        <v>17</v>
      </c>
      <c r="CR15" s="37" t="str">
        <f>IF(ISBLANK(Values!F14),"",Values!$B$9)</f>
        <v>5</v>
      </c>
      <c r="CS15" s="2">
        <f>IF(ISBLANK(Values!F14),"",Values!$B$11)</f>
        <v>100</v>
      </c>
      <c r="CT15" s="2" t="str">
        <f>IF(ISBLANK(Values!F14),"","GR")</f>
        <v>GR</v>
      </c>
      <c r="CU15" s="2" t="str">
        <f>IF(ISBLANK(Values!F14),"","CM")</f>
        <v>CM</v>
      </c>
      <c r="CV15" s="2" t="str">
        <f>IF(ISBLANK(Values!F14),"",IF(Values!$B$36=options!$F$1,"Denmark", IF(Values!$B$36=options!$F$2, "Danemark",IF(Values!$B$36=options!$F$3, "Dänemark",IF(Values!$B$36=options!$F$4, "Danimarca",IF(Values!$B$36=options!$F$5, "Dinamarca",IF(Values!$B$36=options!$F$6, "Denemarken","" ) ) ) ) )))</f>
        <v>Danimarca</v>
      </c>
      <c r="CZ15" s="2" t="str">
        <f>IF(ISBLANK(Values!F14),"","No")</f>
        <v>No</v>
      </c>
      <c r="DA15" s="2" t="str">
        <f>IF(ISBLANK(Values!F14),"","No")</f>
        <v>No</v>
      </c>
      <c r="DO15" s="28" t="str">
        <f>IF(ISBLANK(Values!F14),"","Parts")</f>
        <v>Parts</v>
      </c>
      <c r="DP15" s="28" t="str">
        <f>IF(ISBLANK(Values!F14),"",Values!$B$31)</f>
        <v>6 mesi di garanzia dopo la data di consegna. In caso di malfunzionamento della tastiera verrà inviata una nuova unità o un pezzo di ricambio per la tastiera del prodotto. In caso di smistamento delle scorte viene emesso un rimborso completo.</v>
      </c>
      <c r="DS15" s="32"/>
      <c r="DY15" s="44" t="str">
        <f>IF(ISBLANK(Values!$F14), "", "not_applicable")</f>
        <v>not_applicable</v>
      </c>
      <c r="DZ15" s="32"/>
      <c r="EA15" s="32"/>
      <c r="EB15" s="32"/>
      <c r="EC15" s="32"/>
      <c r="EI15" s="2" t="str">
        <f>IF(ISBLANK(Values!F14),"",Values!$B$31)</f>
        <v>6 mesi di garanzia dopo la data di consegna. In caso di malfunzionamento della tastiera verrà inviata una nuova unità o un pezzo di ricambio per la tastiera del prodotto. In caso di smistamento delle scorte viene emesso un rimborso completo.</v>
      </c>
      <c r="ES15" s="2" t="str">
        <f>IF(ISBLANK(Values!F14),"","Amazon Tellus UPS")</f>
        <v>Amazon Tellus UPS</v>
      </c>
      <c r="EV15" s="32" t="str">
        <f>IF(ISBLANK(Values!F14),"","New")</f>
        <v>New</v>
      </c>
      <c r="FE15" s="2" t="str">
        <f>IF(ISBLANK(Values!F14),"",IF(CO15&lt;&gt;"DEFAULT", "", 3))</f>
        <v/>
      </c>
      <c r="FH15" s="2" t="str">
        <f>IF(ISBLANK(Values!F14),"","FALSE")</f>
        <v>FALSE</v>
      </c>
      <c r="FI15" s="37" t="str">
        <f>IF(ISBLANK(Values!F14),"","FALSE")</f>
        <v>FALSE</v>
      </c>
      <c r="FJ15" s="37" t="str">
        <f>IF(ISBLANK(Values!F14),"","FALSE")</f>
        <v>FALSE</v>
      </c>
      <c r="FM15" s="2" t="str">
        <f>IF(ISBLANK(Values!F14),"","1")</f>
        <v>1</v>
      </c>
      <c r="FO15" s="29">
        <f>IF(ISBLANK(Values!F14),"",IF(Values!K14, Values!$B$4, Values!$B$5))</f>
        <v>34.99</v>
      </c>
      <c r="FP15" s="2" t="str">
        <f>IF(ISBLANK(Values!F14),"","Percent")</f>
        <v>Percent</v>
      </c>
      <c r="FQ15" s="2" t="str">
        <f>IF(ISBLANK(Values!F14),"","2")</f>
        <v>2</v>
      </c>
      <c r="FR15" s="2" t="str">
        <f>IF(ISBLANK(Values!F14),"","3")</f>
        <v>3</v>
      </c>
      <c r="FS15" s="2" t="str">
        <f>IF(ISBLANK(Values!F14),"","5")</f>
        <v>5</v>
      </c>
      <c r="FT15" s="2" t="str">
        <f>IF(ISBLANK(Values!F14),"","6")</f>
        <v>6</v>
      </c>
      <c r="FU15" s="2" t="str">
        <f>IF(ISBLANK(Values!F14),"","10")</f>
        <v>10</v>
      </c>
      <c r="FV15" s="2" t="str">
        <f>IF(ISBLANK(Values!F14),"","10")</f>
        <v>10</v>
      </c>
    </row>
    <row r="16" spans="1:192" ht="48" x14ac:dyDescent="0.2">
      <c r="A16" s="28" t="str">
        <f>IF(ISBLANK(Values!F15),"",IF(Values!$B$37="EU","computercomponent","computer"))</f>
        <v>computercomponent</v>
      </c>
      <c r="B16" s="39" t="str">
        <f>IF(ISBLANK(Values!F15),"",Values!G15)</f>
        <v>Dell 5550 Regular - FR</v>
      </c>
      <c r="C16" s="33" t="str">
        <f>IF(ISBLANK(Values!F15),"","TellusRem")</f>
        <v>TellusRem</v>
      </c>
      <c r="D16" s="31">
        <f>IF(ISBLANK(Values!F15),"",Values!F15)</f>
        <v>5714401558026</v>
      </c>
      <c r="E16" s="32" t="str">
        <f>IF(ISBLANK(Values!F15),"","EAN")</f>
        <v>EAN</v>
      </c>
      <c r="F16" s="29" t="str">
        <f>IF(ISBLANK(Values!F15),"",IF(Values!K15, SUBSTITUTE(Values!$B$1, "{language}", Values!I15) &amp; " " &amp;Values!$B$3, SUBSTITUTE(Values!$B$2, "{language}", Values!$I15) &amp; " " &amp;Values!$B$3))</f>
        <v>sostituzione della tastiera Francese non retroilluminata per Dell  Latitude E5550 E5570 5580 5590</v>
      </c>
      <c r="G16" s="33" t="str">
        <f>IF(ISBLANK(Values!F15),"","TellusRem")</f>
        <v>TellusRem</v>
      </c>
      <c r="H16" s="28" t="str">
        <f>IF(ISBLANK(Values!F15),"",Values!$B$16)</f>
        <v>laptop-computer-replacement-parts</v>
      </c>
      <c r="I16" s="28" t="str">
        <f>IF(ISBLANK(Values!F15),"","4730574031")</f>
        <v>4730574031</v>
      </c>
      <c r="J16" s="40" t="str">
        <f>IF(ISBLANK(Values!F15),"",Values!G15 )</f>
        <v>Dell 5550 Regular - FR</v>
      </c>
      <c r="K16" s="29">
        <f>IF(ISBLANK(Values!F15),"",IF(Values!K15, Values!$B$4, Values!$B$5))</f>
        <v>34.99</v>
      </c>
      <c r="L16" s="41" t="str">
        <f>IF(ISBLANK(Values!F15),"",IF($CO16="DEFAULT", Values!$B$18, ""))</f>
        <v/>
      </c>
      <c r="M16" s="29" t="str">
        <f>IF(ISBLANK(Values!F15),"",Values!$N15)</f>
        <v>https://raw.githubusercontent.com/PatrickVibild/TellusAmazonPictures/master/pictures/DELL/E5550/RG/DE/1.jpg</v>
      </c>
      <c r="N16" s="29" t="str">
        <f>IF(ISBLANK(Values!$G15),"",Values!O15)</f>
        <v>https://raw.githubusercontent.com/PatrickVibild/TellusAmazonPictures/master/pictures/DELL/E5550/RG/DE/2.jpg</v>
      </c>
      <c r="O16" s="29" t="str">
        <f>IF(ISBLANK(Values!$G15),"",Values!P15)</f>
        <v>https://raw.githubusercontent.com/PatrickVibild/TellusAmazonPictures/master/pictures/DELL/E5550/RG/DE/3.jpg</v>
      </c>
      <c r="P16" s="29" t="str">
        <f>IF(ISBLANK(Values!$G15),"",Values!Q15)</f>
        <v>https://raw.githubusercontent.com/PatrickVibild/TellusAmazonPictures/master/pictures/DELL/E5550/RG/DE/4.jpg</v>
      </c>
      <c r="Q16" s="29" t="str">
        <f>IF(ISBLANK(Values!$G15),"",Values!R15)</f>
        <v>https://raw.githubusercontent.com/PatrickVibild/TellusAmazonPictures/master/pictures/DELL/E5550/RG/DE/5.jpg</v>
      </c>
      <c r="R16" s="29" t="str">
        <f>IF(ISBLANK(Values!$G15),"",Values!S15)</f>
        <v>https://raw.githubusercontent.com/PatrickVibild/TellusAmazonPictures/master/pictures/DELL/E5550/RG/DE/6.jpg</v>
      </c>
      <c r="S16" s="29" t="str">
        <f>IF(ISBLANK(Values!$G15),"",Values!T15)</f>
        <v>https://raw.githubusercontent.com/PatrickVibild/TellusAmazonPictures/master/pictures/DELL/E5550/RG/DE/7.jpg</v>
      </c>
      <c r="T16" s="29" t="str">
        <f>IF(ISBLANK(Values!$G15),"",Values!U15)</f>
        <v>https://raw.githubusercontent.com/PatrickVibild/TellusAmazonPictures/master/pictures/DELL/E5550/RG/DE/8.jpg</v>
      </c>
      <c r="U16" s="29" t="str">
        <f>IF(ISBLANK(Values!$G15),"",Values!V15)</f>
        <v>https://raw.githubusercontent.com/PatrickVibild/TellusAmazonPictures/master/pictures/DELL/E5550/RG/DE/9.jpg</v>
      </c>
      <c r="W16" s="33" t="str">
        <f>IF(ISBLANK(Values!F15),"","Child")</f>
        <v>Child</v>
      </c>
      <c r="X16" s="33" t="str">
        <f>IF(ISBLANK(Values!F15),"",Values!$B$13)</f>
        <v>Dell 5550 parent</v>
      </c>
      <c r="Y16" s="40" t="str">
        <f>IF(ISBLANK(Values!F15),"","Size-Color")</f>
        <v>Size-Color</v>
      </c>
      <c r="Z16" s="33" t="str">
        <f>IF(ISBLANK(Values!F15),"","variation")</f>
        <v>variation</v>
      </c>
      <c r="AA16" s="37" t="str">
        <f>IF(ISBLANK(Values!F15),"",Values!$B$20)</f>
        <v>PartialUpdate</v>
      </c>
      <c r="AB16" s="37" t="str">
        <f>IF(ISBLANK(Values!F15),"",Values!$B$29)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6" s="42" t="str">
        <f>IF(ISBLANK(Values!F15),"",IF(Values!J15,Values!$B$23,Values!$B$33))</f>
        <v xml:space="preserve">👉 RICONDIZIONATO: RISPARMIA SOLDI - Tastiera sostitutiva per laptop Dell, stessa qualità delle tastiere OEM. TellusRem è il principale distributore di tastiere nel mondo dal 2011. Tastiera sostitutiva perfetta, facile da sostituire e installare. </v>
      </c>
      <c r="AJ16" s="43" t="str">
        <f>IF(ISBLANK(Values!F15),"",Values!$B$24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Latitude E5550 E5570 5580 5590</v>
      </c>
      <c r="AK16" s="2" t="str">
        <f>IF(ISBLANK(Values!F15),"",Values!$B$25)</f>
        <v xml:space="preserve">♻️ PRODOTTO ECOLOGICO - Acquista ricondizionato, ACQUISTA VERDE! Riduci oltre l'80% di anidride carbonica acquistando le nostre tastiere ricondizionate, rispetto a ottenere una nuova tastiera! </v>
      </c>
      <c r="AL16" s="2" t="str">
        <f>IF(ISBLANK(Values!F15),"",SUBSTITUTE(SUBSTITUTE(IF(Values!$K15, Values!$B$26, Values!$B$33), "{language}", Values!$I15), "{flag}", INDEX(options!$E$1:$E$20, Values!$W15)))</f>
        <v xml:space="preserve">👉 LAYOUT - 🇫🇷 Francese NO retroilluminato. </v>
      </c>
      <c r="AM16" s="2" t="str">
        <f>SUBSTITUTE(IF(ISBLANK(Values!F15),"",Values!$B$27), "{model}", Values!$B$3)</f>
        <v xml:space="preserve">👉 COMPATIBILE CON - Dell Latitude E5550 E5570 5580 5590. Si prega di controllare attentamente l'immagine e la descrizione prima di acquistare qualsiasi tastiera. Ciò garantisce di ottenere la tastiera del laptop corretta per il computer. Installazione super facile. </v>
      </c>
      <c r="AT16" s="29" t="str">
        <f>IF(ISBLANK(Values!F15),"",Values!I15)</f>
        <v>Francese</v>
      </c>
      <c r="AV16" s="37" t="str">
        <f>IF(ISBLANK(Values!F15),"",IF(Values!K15,"Backlit", "Non-Backlit"))</f>
        <v>Non-Backlit</v>
      </c>
      <c r="BE16" s="28" t="str">
        <f>IF(ISBLANK(Values!F15),"","Professional Audience")</f>
        <v>Professional Audience</v>
      </c>
      <c r="BF16" s="28" t="str">
        <f>IF(ISBLANK(Values!F15),"","Consumer Audience")</f>
        <v>Consumer Audience</v>
      </c>
      <c r="BG16" s="28" t="str">
        <f>IF(ISBLANK(Values!F15),"","Adults")</f>
        <v>Adults</v>
      </c>
      <c r="BH16" s="28" t="str">
        <f>IF(ISBLANK(Values!F15),"","People")</f>
        <v>People</v>
      </c>
      <c r="CG16" s="2">
        <f>IF(ISBLANK(Values!F15),"",Values!$B$11)</f>
        <v>100</v>
      </c>
      <c r="CH16" s="2" t="str">
        <f>IF(ISBLANK(Values!F15),"","GR")</f>
        <v>GR</v>
      </c>
      <c r="CI16" s="2" t="str">
        <f>IF(ISBLANK(Values!F15),"",Values!$B$7)</f>
        <v>41</v>
      </c>
      <c r="CJ16" s="2" t="str">
        <f>IF(ISBLANK(Values!F15),"",Values!$B$8)</f>
        <v>17</v>
      </c>
      <c r="CK16" s="2" t="str">
        <f>IF(ISBLANK(Values!F15),"",Values!$B$9)</f>
        <v>5</v>
      </c>
      <c r="CL16" s="2" t="str">
        <f>IF(ISBLANK(Values!F15),"","CM")</f>
        <v>CM</v>
      </c>
      <c r="CO16" s="2" t="str">
        <f>IF(ISBLANK(Values!F15), "", IF(AND(Values!$B$37=options!$G$2, Values!$C15), "AMAZON_NA", IF(AND(Values!$B$37=options!$G$1, Values!$D15), "AMAZON_EU", "DEFAULT")))</f>
        <v>AMAZON_EU</v>
      </c>
      <c r="CP16" s="37" t="str">
        <f>IF(ISBLANK(Values!F15),"",Values!$B$7)</f>
        <v>41</v>
      </c>
      <c r="CQ16" s="37" t="str">
        <f>IF(ISBLANK(Values!F15),"",Values!$B$8)</f>
        <v>17</v>
      </c>
      <c r="CR16" s="37" t="str">
        <f>IF(ISBLANK(Values!F15),"",Values!$B$9)</f>
        <v>5</v>
      </c>
      <c r="CS16" s="2">
        <f>IF(ISBLANK(Values!F15),"",Values!$B$11)</f>
        <v>100</v>
      </c>
      <c r="CT16" s="2" t="str">
        <f>IF(ISBLANK(Values!F15),"","GR")</f>
        <v>GR</v>
      </c>
      <c r="CU16" s="2" t="str">
        <f>IF(ISBLANK(Values!F15),"","CM")</f>
        <v>CM</v>
      </c>
      <c r="CV16" s="2" t="str">
        <f>IF(ISBLANK(Values!F15),"",IF(Values!$B$36=options!$F$1,"Denmark", IF(Values!$B$36=options!$F$2, "Danemark",IF(Values!$B$36=options!$F$3, "Dänemark",IF(Values!$B$36=options!$F$4, "Danimarca",IF(Values!$B$36=options!$F$5, "Dinamarca",IF(Values!$B$36=options!$F$6, "Denemarken","" ) ) ) ) )))</f>
        <v>Danimarca</v>
      </c>
      <c r="CZ16" s="2" t="str">
        <f>IF(ISBLANK(Values!F15),"","No")</f>
        <v>No</v>
      </c>
      <c r="DA16" s="2" t="str">
        <f>IF(ISBLANK(Values!F15),"","No")</f>
        <v>No</v>
      </c>
      <c r="DO16" s="28" t="str">
        <f>IF(ISBLANK(Values!F15),"","Parts")</f>
        <v>Parts</v>
      </c>
      <c r="DP16" s="28" t="str">
        <f>IF(ISBLANK(Values!F15),"",Values!$B$31)</f>
        <v>6 mesi di garanzia dopo la data di consegna. In caso di malfunzionamento della tastiera verrà inviata una nuova unità o un pezzo di ricambio per la tastiera del prodotto. In caso di smistamento delle scorte viene emesso un rimborso completo.</v>
      </c>
      <c r="DS16" s="32"/>
      <c r="DY16" s="44" t="str">
        <f>IF(ISBLANK(Values!$F15), "", "not_applicable")</f>
        <v>not_applicable</v>
      </c>
      <c r="DZ16" s="32"/>
      <c r="EA16" s="32"/>
      <c r="EB16" s="32"/>
      <c r="EC16" s="32"/>
      <c r="EI16" s="2" t="str">
        <f>IF(ISBLANK(Values!F15),"",Values!$B$31)</f>
        <v>6 mesi di garanzia dopo la data di consegna. In caso di malfunzionamento della tastiera verrà inviata una nuova unità o un pezzo di ricambio per la tastiera del prodotto. In caso di smistamento delle scorte viene emesso un rimborso completo.</v>
      </c>
      <c r="ES16" s="2" t="str">
        <f>IF(ISBLANK(Values!F15),"","Amazon Tellus UPS")</f>
        <v>Amazon Tellus UPS</v>
      </c>
      <c r="EV16" s="32" t="str">
        <f>IF(ISBLANK(Values!F15),"","New")</f>
        <v>New</v>
      </c>
      <c r="FE16" s="2" t="str">
        <f>IF(ISBLANK(Values!F15),"",IF(CO16&lt;&gt;"DEFAULT", "", 3))</f>
        <v/>
      </c>
      <c r="FH16" s="2" t="str">
        <f>IF(ISBLANK(Values!F15),"","FALSE")</f>
        <v>FALSE</v>
      </c>
      <c r="FI16" s="37" t="str">
        <f>IF(ISBLANK(Values!F15),"","FALSE")</f>
        <v>FALSE</v>
      </c>
      <c r="FJ16" s="37" t="str">
        <f>IF(ISBLANK(Values!F15),"","FALSE")</f>
        <v>FALSE</v>
      </c>
      <c r="FM16" s="2" t="str">
        <f>IF(ISBLANK(Values!F15),"","1")</f>
        <v>1</v>
      </c>
      <c r="FO16" s="29">
        <f>IF(ISBLANK(Values!F15),"",IF(Values!K15, Values!$B$4, Values!$B$5))</f>
        <v>34.99</v>
      </c>
      <c r="FP16" s="2" t="str">
        <f>IF(ISBLANK(Values!F15),"","Percent")</f>
        <v>Percent</v>
      </c>
      <c r="FQ16" s="2" t="str">
        <f>IF(ISBLANK(Values!F15),"","2")</f>
        <v>2</v>
      </c>
      <c r="FR16" s="2" t="str">
        <f>IF(ISBLANK(Values!F15),"","3")</f>
        <v>3</v>
      </c>
      <c r="FS16" s="2" t="str">
        <f>IF(ISBLANK(Values!F15),"","5")</f>
        <v>5</v>
      </c>
      <c r="FT16" s="2" t="str">
        <f>IF(ISBLANK(Values!F15),"","6")</f>
        <v>6</v>
      </c>
      <c r="FU16" s="2" t="str">
        <f>IF(ISBLANK(Values!F15),"","10")</f>
        <v>10</v>
      </c>
      <c r="FV16" s="2" t="str">
        <f>IF(ISBLANK(Values!F15),"","10")</f>
        <v>10</v>
      </c>
    </row>
    <row r="17" spans="1:192" ht="48" x14ac:dyDescent="0.2">
      <c r="A17" s="28" t="str">
        <f>IF(ISBLANK(Values!F16),"",IF(Values!$B$37="EU","computercomponent","computer"))</f>
        <v>computercomponent</v>
      </c>
      <c r="B17" s="39" t="str">
        <f>IF(ISBLANK(Values!F16),"",Values!G16)</f>
        <v>Dell 5550 Regular - IT</v>
      </c>
      <c r="C17" s="33" t="str">
        <f>IF(ISBLANK(Values!F16),"","TellusRem")</f>
        <v>TellusRem</v>
      </c>
      <c r="D17" s="31">
        <f>IF(ISBLANK(Values!F16),"",Values!F16)</f>
        <v>5714401558033</v>
      </c>
      <c r="E17" s="32" t="str">
        <f>IF(ISBLANK(Values!F16),"","EAN")</f>
        <v>EAN</v>
      </c>
      <c r="F17" s="29" t="str">
        <f>IF(ISBLANK(Values!F16),"",IF(Values!K16, SUBSTITUTE(Values!$B$1, "{language}", Values!I16) &amp; " " &amp;Values!$B$3, SUBSTITUTE(Values!$B$2, "{language}", Values!$I16) &amp; " " &amp;Values!$B$3))</f>
        <v>sostituzione della tastiera Italiano non retroilluminata per Dell  Latitude E5550 E5570 5580 5590</v>
      </c>
      <c r="G17" s="33" t="str">
        <f>IF(ISBLANK(Values!F16),"","TellusRem")</f>
        <v>TellusRem</v>
      </c>
      <c r="H17" s="28" t="str">
        <f>IF(ISBLANK(Values!F16),"",Values!$B$16)</f>
        <v>laptop-computer-replacement-parts</v>
      </c>
      <c r="I17" s="28" t="str">
        <f>IF(ISBLANK(Values!F16),"","4730574031")</f>
        <v>4730574031</v>
      </c>
      <c r="J17" s="40" t="str">
        <f>IF(ISBLANK(Values!F16),"",Values!G16 )</f>
        <v>Dell 5550 Regular - IT</v>
      </c>
      <c r="K17" s="29">
        <f>IF(ISBLANK(Values!F16),"",IF(Values!K16, Values!$B$4, Values!$B$5))</f>
        <v>34.99</v>
      </c>
      <c r="L17" s="41" t="str">
        <f>IF(ISBLANK(Values!F16),"",IF($CO17="DEFAULT", Values!$B$18, ""))</f>
        <v/>
      </c>
      <c r="M17" s="29" t="str">
        <f>IF(ISBLANK(Values!F16),"",Values!$N16)</f>
        <v>https://raw.githubusercontent.com/PatrickVibild/TellusAmazonPictures/master/pictures/DELL/E5550/RG/DE/1.jpg</v>
      </c>
      <c r="N17" s="29" t="str">
        <f>IF(ISBLANK(Values!$G16),"",Values!O16)</f>
        <v>https://raw.githubusercontent.com/PatrickVibild/TellusAmazonPictures/master/pictures/DELL/E5550/RG/DE/2.jpg</v>
      </c>
      <c r="O17" s="29" t="str">
        <f>IF(ISBLANK(Values!$G16),"",Values!P16)</f>
        <v>https://raw.githubusercontent.com/PatrickVibild/TellusAmazonPictures/master/pictures/DELL/E5550/RG/DE/3.jpg</v>
      </c>
      <c r="P17" s="29" t="str">
        <f>IF(ISBLANK(Values!$G16),"",Values!Q16)</f>
        <v>https://raw.githubusercontent.com/PatrickVibild/TellusAmazonPictures/master/pictures/DELL/E5550/RG/DE/4.jpg</v>
      </c>
      <c r="Q17" s="29" t="str">
        <f>IF(ISBLANK(Values!$G16),"",Values!R16)</f>
        <v>https://raw.githubusercontent.com/PatrickVibild/TellusAmazonPictures/master/pictures/DELL/E5550/RG/DE/5.jpg</v>
      </c>
      <c r="R17" s="29" t="str">
        <f>IF(ISBLANK(Values!$G16),"",Values!S16)</f>
        <v>https://raw.githubusercontent.com/PatrickVibild/TellusAmazonPictures/master/pictures/DELL/E5550/RG/DE/6.jpg</v>
      </c>
      <c r="S17" s="29" t="str">
        <f>IF(ISBLANK(Values!$G16),"",Values!T16)</f>
        <v>https://raw.githubusercontent.com/PatrickVibild/TellusAmazonPictures/master/pictures/DELL/E5550/RG/DE/7.jpg</v>
      </c>
      <c r="T17" s="29" t="str">
        <f>IF(ISBLANK(Values!$G16),"",Values!U16)</f>
        <v>https://raw.githubusercontent.com/PatrickVibild/TellusAmazonPictures/master/pictures/DELL/E5550/RG/DE/8.jpg</v>
      </c>
      <c r="U17" s="29" t="str">
        <f>IF(ISBLANK(Values!$G16),"",Values!V16)</f>
        <v>https://raw.githubusercontent.com/PatrickVibild/TellusAmazonPictures/master/pictures/DELL/E5550/RG/DE/9.jpg</v>
      </c>
      <c r="W17" s="33" t="str">
        <f>IF(ISBLANK(Values!F16),"","Child")</f>
        <v>Child</v>
      </c>
      <c r="X17" s="33" t="str">
        <f>IF(ISBLANK(Values!F16),"",Values!$B$13)</f>
        <v>Dell 5550 parent</v>
      </c>
      <c r="Y17" s="40" t="str">
        <f>IF(ISBLANK(Values!F16),"","Size-Color")</f>
        <v>Size-Color</v>
      </c>
      <c r="Z17" s="33" t="str">
        <f>IF(ISBLANK(Values!F16),"","variation")</f>
        <v>variation</v>
      </c>
      <c r="AA17" s="37" t="str">
        <f>IF(ISBLANK(Values!F16),"",Values!$B$20)</f>
        <v>PartialUpdate</v>
      </c>
      <c r="AB17" s="37" t="str">
        <f>IF(ISBLANK(Values!F16),"",Values!$B$29)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7" s="42" t="str">
        <f>IF(ISBLANK(Values!F16),"",IF(Values!J16,Values!$B$23,Values!$B$33))</f>
        <v xml:space="preserve">👉 RICONDIZIONATO: RISPARMIA SOLDI - Tastiera sostitutiva per laptop Dell, stessa qualità delle tastiere OEM. TellusRem è il principale distributore di tastiere nel mondo dal 2011. Tastiera sostitutiva perfetta, facile da sostituire e installare. </v>
      </c>
      <c r="AJ17" s="43" t="str">
        <f>IF(ISBLANK(Values!F16),"",Values!$B$24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Latitude E5550 E5570 5580 5590</v>
      </c>
      <c r="AK17" s="2" t="str">
        <f>IF(ISBLANK(Values!F16),"",Values!$B$25)</f>
        <v xml:space="preserve">♻️ PRODOTTO ECOLOGICO - Acquista ricondizionato, ACQUISTA VERDE! Riduci oltre l'80% di anidride carbonica acquistando le nostre tastiere ricondizionate, rispetto a ottenere una nuova tastiera! </v>
      </c>
      <c r="AL17" s="2" t="str">
        <f>IF(ISBLANK(Values!F16),"",SUBSTITUTE(SUBSTITUTE(IF(Values!$K16, Values!$B$26, Values!$B$33), "{language}", Values!$I16), "{flag}", INDEX(options!$E$1:$E$20, Values!$W16)))</f>
        <v xml:space="preserve">👉 LAYOUT - 🇮🇹 Italiano NO retroilluminato. </v>
      </c>
      <c r="AM17" s="2" t="str">
        <f>SUBSTITUTE(IF(ISBLANK(Values!F16),"",Values!$B$27), "{model}", Values!$B$3)</f>
        <v xml:space="preserve">👉 COMPATIBILE CON - Dell Latitude E5550 E5570 5580 5590. Si prega di controllare attentamente l'immagine e la descrizione prima di acquistare qualsiasi tastiera. Ciò garantisce di ottenere la tastiera del laptop corretta per il computer. Installazione super facile. </v>
      </c>
      <c r="AT17" s="29" t="str">
        <f>IF(ISBLANK(Values!F16),"",Values!I16)</f>
        <v>Italiano</v>
      </c>
      <c r="AV17" s="37" t="str">
        <f>IF(ISBLANK(Values!F16),"",IF(Values!K16,"Backlit", "Non-Backlit"))</f>
        <v>Non-Backlit</v>
      </c>
      <c r="BE17" s="28" t="str">
        <f>IF(ISBLANK(Values!F16),"","Professional Audience")</f>
        <v>Professional Audience</v>
      </c>
      <c r="BF17" s="28" t="str">
        <f>IF(ISBLANK(Values!F16),"","Consumer Audience")</f>
        <v>Consumer Audience</v>
      </c>
      <c r="BG17" s="28" t="str">
        <f>IF(ISBLANK(Values!F16),"","Adults")</f>
        <v>Adults</v>
      </c>
      <c r="BH17" s="28" t="str">
        <f>IF(ISBLANK(Values!F16),"","People")</f>
        <v>People</v>
      </c>
      <c r="CG17" s="2">
        <f>IF(ISBLANK(Values!F16),"",Values!$B$11)</f>
        <v>100</v>
      </c>
      <c r="CH17" s="2" t="str">
        <f>IF(ISBLANK(Values!F16),"","GR")</f>
        <v>GR</v>
      </c>
      <c r="CI17" s="2" t="str">
        <f>IF(ISBLANK(Values!F16),"",Values!$B$7)</f>
        <v>41</v>
      </c>
      <c r="CJ17" s="2" t="str">
        <f>IF(ISBLANK(Values!F16),"",Values!$B$8)</f>
        <v>17</v>
      </c>
      <c r="CK17" s="2" t="str">
        <f>IF(ISBLANK(Values!F16),"",Values!$B$9)</f>
        <v>5</v>
      </c>
      <c r="CL17" s="2" t="str">
        <f>IF(ISBLANK(Values!F16),"","CM")</f>
        <v>CM</v>
      </c>
      <c r="CO17" s="2" t="str">
        <f>IF(ISBLANK(Values!F16), "", IF(AND(Values!$B$37=options!$G$2, Values!$C16), "AMAZON_NA", IF(AND(Values!$B$37=options!$G$1, Values!$D16), "AMAZON_EU", "DEFAULT")))</f>
        <v>AMAZON_EU</v>
      </c>
      <c r="CP17" s="37" t="str">
        <f>IF(ISBLANK(Values!F16),"",Values!$B$7)</f>
        <v>41</v>
      </c>
      <c r="CQ17" s="37" t="str">
        <f>IF(ISBLANK(Values!F16),"",Values!$B$8)</f>
        <v>17</v>
      </c>
      <c r="CR17" s="37" t="str">
        <f>IF(ISBLANK(Values!F16),"",Values!$B$9)</f>
        <v>5</v>
      </c>
      <c r="CS17" s="2">
        <f>IF(ISBLANK(Values!F16),"",Values!$B$11)</f>
        <v>100</v>
      </c>
      <c r="CT17" s="2" t="str">
        <f>IF(ISBLANK(Values!F16),"","GR")</f>
        <v>GR</v>
      </c>
      <c r="CU17" s="2" t="str">
        <f>IF(ISBLANK(Values!F16),"","CM")</f>
        <v>CM</v>
      </c>
      <c r="CV17" s="2" t="str">
        <f>IF(ISBLANK(Values!F16),"",IF(Values!$B$36=options!$F$1,"Denmark", IF(Values!$B$36=options!$F$2, "Danemark",IF(Values!$B$36=options!$F$3, "Dänemark",IF(Values!$B$36=options!$F$4, "Danimarca",IF(Values!$B$36=options!$F$5, "Dinamarca",IF(Values!$B$36=options!$F$6, "Denemarken","" ) ) ) ) )))</f>
        <v>Danimarca</v>
      </c>
      <c r="CZ17" s="2" t="str">
        <f>IF(ISBLANK(Values!F16),"","No")</f>
        <v>No</v>
      </c>
      <c r="DA17" s="2" t="str">
        <f>IF(ISBLANK(Values!F16),"","No")</f>
        <v>No</v>
      </c>
      <c r="DO17" s="28" t="str">
        <f>IF(ISBLANK(Values!F16),"","Parts")</f>
        <v>Parts</v>
      </c>
      <c r="DP17" s="28" t="str">
        <f>IF(ISBLANK(Values!F16),"",Values!$B$31)</f>
        <v>6 mesi di garanzia dopo la data di consegna. In caso di malfunzionamento della tastiera verrà inviata una nuova unità o un pezzo di ricambio per la tastiera del prodotto. In caso di smistamento delle scorte viene emesso un rimborso completo.</v>
      </c>
      <c r="DS17" s="32"/>
      <c r="DY17" s="44" t="str">
        <f>IF(ISBLANK(Values!$F16), "", "not_applicable")</f>
        <v>not_applicable</v>
      </c>
      <c r="DZ17" s="32"/>
      <c r="EA17" s="32"/>
      <c r="EB17" s="32"/>
      <c r="EC17" s="32"/>
      <c r="EI17" s="2" t="str">
        <f>IF(ISBLANK(Values!F16),"",Values!$B$31)</f>
        <v>6 mesi di garanzia dopo la data di consegna. In caso di malfunzionamento della tastiera verrà inviata una nuova unità o un pezzo di ricambio per la tastiera del prodotto. In caso di smistamento delle scorte viene emesso un rimborso completo.</v>
      </c>
      <c r="ES17" s="2" t="str">
        <f>IF(ISBLANK(Values!F16),"","Amazon Tellus UPS")</f>
        <v>Amazon Tellus UPS</v>
      </c>
      <c r="EV17" s="32" t="str">
        <f>IF(ISBLANK(Values!F16),"","New")</f>
        <v>New</v>
      </c>
      <c r="FE17" s="2" t="str">
        <f>IF(ISBLANK(Values!F16),"",IF(CO17&lt;&gt;"DEFAULT", "", 3))</f>
        <v/>
      </c>
      <c r="FH17" s="2" t="str">
        <f>IF(ISBLANK(Values!F16),"","FALSE")</f>
        <v>FALSE</v>
      </c>
      <c r="FI17" s="37" t="str">
        <f>IF(ISBLANK(Values!F16),"","FALSE")</f>
        <v>FALSE</v>
      </c>
      <c r="FJ17" s="37" t="str">
        <f>IF(ISBLANK(Values!F16),"","FALSE")</f>
        <v>FALSE</v>
      </c>
      <c r="FM17" s="2" t="str">
        <f>IF(ISBLANK(Values!F16),"","1")</f>
        <v>1</v>
      </c>
      <c r="FO17" s="29">
        <f>IF(ISBLANK(Values!F16),"",IF(Values!K16, Values!$B$4, Values!$B$5))</f>
        <v>34.99</v>
      </c>
      <c r="FP17" s="2" t="str">
        <f>IF(ISBLANK(Values!F16),"","Percent")</f>
        <v>Percent</v>
      </c>
      <c r="FQ17" s="2" t="str">
        <f>IF(ISBLANK(Values!F16),"","2")</f>
        <v>2</v>
      </c>
      <c r="FR17" s="2" t="str">
        <f>IF(ISBLANK(Values!F16),"","3")</f>
        <v>3</v>
      </c>
      <c r="FS17" s="2" t="str">
        <f>IF(ISBLANK(Values!F16),"","5")</f>
        <v>5</v>
      </c>
      <c r="FT17" s="2" t="str">
        <f>IF(ISBLANK(Values!F16),"","6")</f>
        <v>6</v>
      </c>
      <c r="FU17" s="2" t="str">
        <f>IF(ISBLANK(Values!F16),"","10")</f>
        <v>10</v>
      </c>
      <c r="FV17" s="2" t="str">
        <f>IF(ISBLANK(Values!F16),"","10")</f>
        <v>10</v>
      </c>
    </row>
    <row r="18" spans="1:192" ht="48" x14ac:dyDescent="0.2">
      <c r="A18" s="28" t="str">
        <f>IF(ISBLANK(Values!F17),"",IF(Values!$B$37="EU","computercomponent","computer"))</f>
        <v>computercomponent</v>
      </c>
      <c r="B18" s="39" t="str">
        <f>IF(ISBLANK(Values!F17),"",Values!G17)</f>
        <v>Dell 5550 Regular - ES</v>
      </c>
      <c r="C18" s="33" t="str">
        <f>IF(ISBLANK(Values!F17),"","TellusRem")</f>
        <v>TellusRem</v>
      </c>
      <c r="D18" s="31">
        <f>IF(ISBLANK(Values!F17),"",Values!F17)</f>
        <v>5714401558040</v>
      </c>
      <c r="E18" s="32" t="str">
        <f>IF(ISBLANK(Values!F17),"","EAN")</f>
        <v>EAN</v>
      </c>
      <c r="F18" s="29" t="str">
        <f>IF(ISBLANK(Values!F17),"",IF(Values!K17, SUBSTITUTE(Values!$B$1, "{language}", Values!I17) &amp; " " &amp;Values!$B$3, SUBSTITUTE(Values!$B$2, "{language}", Values!$I17) &amp; " " &amp;Values!$B$3))</f>
        <v>sostituzione della tastiera Spagnolo non retroilluminata per Dell  Latitude E5550 E5570 5580 5590</v>
      </c>
      <c r="G18" s="33" t="str">
        <f>IF(ISBLANK(Values!F17),"","TellusRem")</f>
        <v>TellusRem</v>
      </c>
      <c r="H18" s="28" t="str">
        <f>IF(ISBLANK(Values!F17),"",Values!$B$16)</f>
        <v>laptop-computer-replacement-parts</v>
      </c>
      <c r="I18" s="28" t="str">
        <f>IF(ISBLANK(Values!F17),"","4730574031")</f>
        <v>4730574031</v>
      </c>
      <c r="J18" s="40" t="str">
        <f>IF(ISBLANK(Values!F17),"",Values!G17 )</f>
        <v>Dell 5550 Regular - ES</v>
      </c>
      <c r="K18" s="29">
        <f>IF(ISBLANK(Values!F17),"",IF(Values!K17, Values!$B$4, Values!$B$5))</f>
        <v>34.99</v>
      </c>
      <c r="L18" s="41" t="str">
        <f>IF(ISBLANK(Values!F17),"",IF($CO18="DEFAULT", Values!$B$18, ""))</f>
        <v/>
      </c>
      <c r="M18" s="29" t="str">
        <f>IF(ISBLANK(Values!F17),"",Values!$N17)</f>
        <v>https://raw.githubusercontent.com/PatrickVibild/TellusAmazonPictures/master/pictures/DELL/E5550/RG/DE/1.jpg</v>
      </c>
      <c r="N18" s="29" t="str">
        <f>IF(ISBLANK(Values!$G17),"",Values!O17)</f>
        <v>https://raw.githubusercontent.com/PatrickVibild/TellusAmazonPictures/master/pictures/DELL/E5550/RG/DE/2.jpg</v>
      </c>
      <c r="O18" s="29" t="str">
        <f>IF(ISBLANK(Values!$G17),"",Values!P17)</f>
        <v>https://raw.githubusercontent.com/PatrickVibild/TellusAmazonPictures/master/pictures/DELL/E5550/RG/DE/3.jpg</v>
      </c>
      <c r="P18" s="29" t="str">
        <f>IF(ISBLANK(Values!$G17),"",Values!Q17)</f>
        <v>https://raw.githubusercontent.com/PatrickVibild/TellusAmazonPictures/master/pictures/DELL/E5550/RG/DE/4.jpg</v>
      </c>
      <c r="Q18" s="29" t="str">
        <f>IF(ISBLANK(Values!$G17),"",Values!R17)</f>
        <v>https://raw.githubusercontent.com/PatrickVibild/TellusAmazonPictures/master/pictures/DELL/E5550/RG/DE/5.jpg</v>
      </c>
      <c r="R18" s="29" t="str">
        <f>IF(ISBLANK(Values!$G17),"",Values!S17)</f>
        <v>https://raw.githubusercontent.com/PatrickVibild/TellusAmazonPictures/master/pictures/DELL/E5550/RG/DE/6.jpg</v>
      </c>
      <c r="S18" s="29" t="str">
        <f>IF(ISBLANK(Values!$G17),"",Values!T17)</f>
        <v>https://raw.githubusercontent.com/PatrickVibild/TellusAmazonPictures/master/pictures/DELL/E5550/RG/DE/7.jpg</v>
      </c>
      <c r="T18" s="29" t="str">
        <f>IF(ISBLANK(Values!$G17),"",Values!U17)</f>
        <v>https://raw.githubusercontent.com/PatrickVibild/TellusAmazonPictures/master/pictures/DELL/E5550/RG/DE/8.jpg</v>
      </c>
      <c r="U18" s="29" t="str">
        <f>IF(ISBLANK(Values!$G17),"",Values!V17)</f>
        <v>https://raw.githubusercontent.com/PatrickVibild/TellusAmazonPictures/master/pictures/DELL/E5550/RG/DE/9.jpg</v>
      </c>
      <c r="W18" s="33" t="str">
        <f>IF(ISBLANK(Values!F17),"","Child")</f>
        <v>Child</v>
      </c>
      <c r="X18" s="33" t="str">
        <f>IF(ISBLANK(Values!F17),"",Values!$B$13)</f>
        <v>Dell 5550 parent</v>
      </c>
      <c r="Y18" s="40" t="str">
        <f>IF(ISBLANK(Values!F17),"","Size-Color")</f>
        <v>Size-Color</v>
      </c>
      <c r="Z18" s="33" t="str">
        <f>IF(ISBLANK(Values!F17),"","variation")</f>
        <v>variation</v>
      </c>
      <c r="AA18" s="37" t="str">
        <f>IF(ISBLANK(Values!F17),"",Values!$B$20)</f>
        <v>PartialUpdate</v>
      </c>
      <c r="AB18" s="37" t="str">
        <f>IF(ISBLANK(Values!F17),"",Values!$B$29)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8" s="42" t="str">
        <f>IF(ISBLANK(Values!F17),"",IF(Values!J17,Values!$B$23,Values!$B$33))</f>
        <v xml:space="preserve">👉 RICONDIZIONATO: RISPARMIA SOLDI - Tastiera sostitutiva per laptop Dell, stessa qualità delle tastiere OEM. TellusRem è il principale distributore di tastiere nel mondo dal 2011. Tastiera sostitutiva perfetta, facile da sostituire e installare. </v>
      </c>
      <c r="AJ18" s="43" t="str">
        <f>IF(ISBLANK(Values!F17),"",Values!$B$24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Latitude E5550 E5570 5580 5590</v>
      </c>
      <c r="AK18" s="2" t="str">
        <f>IF(ISBLANK(Values!F17),"",Values!$B$25)</f>
        <v xml:space="preserve">♻️ PRODOTTO ECOLOGICO - Acquista ricondizionato, ACQUISTA VERDE! Riduci oltre l'80% di anidride carbonica acquistando le nostre tastiere ricondizionate, rispetto a ottenere una nuova tastiera! </v>
      </c>
      <c r="AL18" s="2" t="str">
        <f>IF(ISBLANK(Values!F17),"",SUBSTITUTE(SUBSTITUTE(IF(Values!$K17, Values!$B$26, Values!$B$33), "{language}", Values!$I17), "{flag}", INDEX(options!$E$1:$E$20, Values!$W17)))</f>
        <v xml:space="preserve">👉 LAYOUT - 🇪🇸 Spagnolo NO retroilluminato. </v>
      </c>
      <c r="AM18" s="2" t="str">
        <f>SUBSTITUTE(IF(ISBLANK(Values!F17),"",Values!$B$27), "{model}", Values!$B$3)</f>
        <v xml:space="preserve">👉 COMPATIBILE CON - Dell Latitude E5550 E5570 5580 5590. Si prega di controllare attentamente l'immagine e la descrizione prima di acquistare qualsiasi tastiera. Ciò garantisce di ottenere la tastiera del laptop corretta per il computer. Installazione super facile. </v>
      </c>
      <c r="AT18" s="29" t="str">
        <f>IF(ISBLANK(Values!F17),"",Values!I17)</f>
        <v>Spagnolo</v>
      </c>
      <c r="AV18" s="37" t="str">
        <f>IF(ISBLANK(Values!F17),"",IF(Values!K17,"Backlit", "Non-Backlit"))</f>
        <v>Non-Backlit</v>
      </c>
      <c r="BE18" s="28" t="str">
        <f>IF(ISBLANK(Values!F17),"","Professional Audience")</f>
        <v>Professional Audience</v>
      </c>
      <c r="BF18" s="28" t="str">
        <f>IF(ISBLANK(Values!F17),"","Consumer Audience")</f>
        <v>Consumer Audience</v>
      </c>
      <c r="BG18" s="28" t="str">
        <f>IF(ISBLANK(Values!F17),"","Adults")</f>
        <v>Adults</v>
      </c>
      <c r="BH18" s="28" t="str">
        <f>IF(ISBLANK(Values!F17),"","People")</f>
        <v>People</v>
      </c>
      <c r="CG18" s="2">
        <f>IF(ISBLANK(Values!F17),"",Values!$B$11)</f>
        <v>100</v>
      </c>
      <c r="CH18" s="2" t="str">
        <f>IF(ISBLANK(Values!F17),"","GR")</f>
        <v>GR</v>
      </c>
      <c r="CI18" s="2" t="str">
        <f>IF(ISBLANK(Values!F17),"",Values!$B$7)</f>
        <v>41</v>
      </c>
      <c r="CJ18" s="2" t="str">
        <f>IF(ISBLANK(Values!F17),"",Values!$B$8)</f>
        <v>17</v>
      </c>
      <c r="CK18" s="2" t="str">
        <f>IF(ISBLANK(Values!F17),"",Values!$B$9)</f>
        <v>5</v>
      </c>
      <c r="CL18" s="2" t="str">
        <f>IF(ISBLANK(Values!F17),"","CM")</f>
        <v>CM</v>
      </c>
      <c r="CO18" s="2" t="str">
        <f>IF(ISBLANK(Values!F17), "", IF(AND(Values!$B$37=options!$G$2, Values!$C17), "AMAZON_NA", IF(AND(Values!$B$37=options!$G$1, Values!$D17), "AMAZON_EU", "DEFAULT")))</f>
        <v>AMAZON_EU</v>
      </c>
      <c r="CP18" s="37" t="str">
        <f>IF(ISBLANK(Values!F17),"",Values!$B$7)</f>
        <v>41</v>
      </c>
      <c r="CQ18" s="37" t="str">
        <f>IF(ISBLANK(Values!F17),"",Values!$B$8)</f>
        <v>17</v>
      </c>
      <c r="CR18" s="37" t="str">
        <f>IF(ISBLANK(Values!F17),"",Values!$B$9)</f>
        <v>5</v>
      </c>
      <c r="CS18" s="2">
        <f>IF(ISBLANK(Values!F17),"",Values!$B$11)</f>
        <v>100</v>
      </c>
      <c r="CT18" s="2" t="str">
        <f>IF(ISBLANK(Values!F17),"","GR")</f>
        <v>GR</v>
      </c>
      <c r="CU18" s="2" t="str">
        <f>IF(ISBLANK(Values!F17),"","CM")</f>
        <v>CM</v>
      </c>
      <c r="CV18" s="2" t="str">
        <f>IF(ISBLANK(Values!F17),"",IF(Values!$B$36=options!$F$1,"Denmark", IF(Values!$B$36=options!$F$2, "Danemark",IF(Values!$B$36=options!$F$3, "Dänemark",IF(Values!$B$36=options!$F$4, "Danimarca",IF(Values!$B$36=options!$F$5, "Dinamarca",IF(Values!$B$36=options!$F$6, "Denemarken","" ) ) ) ) )))</f>
        <v>Danimarca</v>
      </c>
      <c r="CZ18" s="2" t="str">
        <f>IF(ISBLANK(Values!F17),"","No")</f>
        <v>No</v>
      </c>
      <c r="DA18" s="2" t="str">
        <f>IF(ISBLANK(Values!F17),"","No")</f>
        <v>No</v>
      </c>
      <c r="DO18" s="28" t="str">
        <f>IF(ISBLANK(Values!F17),"","Parts")</f>
        <v>Parts</v>
      </c>
      <c r="DP18" s="28" t="str">
        <f>IF(ISBLANK(Values!F17),"",Values!$B$31)</f>
        <v>6 mesi di garanzia dopo la data di consegna. In caso di malfunzionamento della tastiera verrà inviata una nuova unità o un pezzo di ricambio per la tastiera del prodotto. In caso di smistamento delle scorte viene emesso un rimborso completo.</v>
      </c>
      <c r="DS18" s="32"/>
      <c r="DY18" s="44" t="str">
        <f>IF(ISBLANK(Values!$F17), "", "not_applicable")</f>
        <v>not_applicable</v>
      </c>
      <c r="DZ18" s="32"/>
      <c r="EA18" s="32"/>
      <c r="EB18" s="32"/>
      <c r="EC18" s="32"/>
      <c r="EI18" s="2" t="str">
        <f>IF(ISBLANK(Values!F17),"",Values!$B$31)</f>
        <v>6 mesi di garanzia dopo la data di consegna. In caso di malfunzionamento della tastiera verrà inviata una nuova unità o un pezzo di ricambio per la tastiera del prodotto. In caso di smistamento delle scorte viene emesso un rimborso completo.</v>
      </c>
      <c r="ES18" s="2" t="str">
        <f>IF(ISBLANK(Values!F17),"","Amazon Tellus UPS")</f>
        <v>Amazon Tellus UPS</v>
      </c>
      <c r="EV18" s="32" t="str">
        <f>IF(ISBLANK(Values!F17),"","New")</f>
        <v>New</v>
      </c>
      <c r="FE18" s="2" t="str">
        <f>IF(ISBLANK(Values!F17),"",IF(CO18&lt;&gt;"DEFAULT", "", 3))</f>
        <v/>
      </c>
      <c r="FH18" s="2" t="str">
        <f>IF(ISBLANK(Values!F17),"","FALSE")</f>
        <v>FALSE</v>
      </c>
      <c r="FI18" s="37" t="str">
        <f>IF(ISBLANK(Values!F17),"","FALSE")</f>
        <v>FALSE</v>
      </c>
      <c r="FJ18" s="37" t="str">
        <f>IF(ISBLANK(Values!F17),"","FALSE")</f>
        <v>FALSE</v>
      </c>
      <c r="FM18" s="2" t="str">
        <f>IF(ISBLANK(Values!F17),"","1")</f>
        <v>1</v>
      </c>
      <c r="FO18" s="29">
        <f>IF(ISBLANK(Values!F17),"",IF(Values!K17, Values!$B$4, Values!$B$5))</f>
        <v>34.99</v>
      </c>
      <c r="FP18" s="2" t="str">
        <f>IF(ISBLANK(Values!F17),"","Percent")</f>
        <v>Percent</v>
      </c>
      <c r="FQ18" s="2" t="str">
        <f>IF(ISBLANK(Values!F17),"","2")</f>
        <v>2</v>
      </c>
      <c r="FR18" s="2" t="str">
        <f>IF(ISBLANK(Values!F17),"","3")</f>
        <v>3</v>
      </c>
      <c r="FS18" s="2" t="str">
        <f>IF(ISBLANK(Values!F17),"","5")</f>
        <v>5</v>
      </c>
      <c r="FT18" s="2" t="str">
        <f>IF(ISBLANK(Values!F17),"","6")</f>
        <v>6</v>
      </c>
      <c r="FU18" s="2" t="str">
        <f>IF(ISBLANK(Values!F17),"","10")</f>
        <v>10</v>
      </c>
      <c r="FV18" s="2" t="str">
        <f>IF(ISBLANK(Values!F17),"","10")</f>
        <v>10</v>
      </c>
    </row>
    <row r="19" spans="1:192" ht="48" x14ac:dyDescent="0.2">
      <c r="A19" s="28" t="str">
        <f>IF(ISBLANK(Values!F18),"",IF(Values!$B$37="EU","computercomponent","computer"))</f>
        <v>computercomponent</v>
      </c>
      <c r="B19" s="39" t="str">
        <f>IF(ISBLANK(Values!F18),"",Values!G18)</f>
        <v>Dell 5550 Regular - UK</v>
      </c>
      <c r="C19" s="33" t="str">
        <f>IF(ISBLANK(Values!F18),"","TellusRem")</f>
        <v>TellusRem</v>
      </c>
      <c r="D19" s="31">
        <f>IF(ISBLANK(Values!F18),"",Values!F18)</f>
        <v>5714401558057</v>
      </c>
      <c r="E19" s="32" t="str">
        <f>IF(ISBLANK(Values!F18),"","EAN")</f>
        <v>EAN</v>
      </c>
      <c r="F19" s="29" t="str">
        <f>IF(ISBLANK(Values!F18),"",IF(Values!K18, SUBSTITUTE(Values!$B$1, "{language}", Values!I18) &amp; " " &amp;Values!$B$3, SUBSTITUTE(Values!$B$2, "{language}", Values!$I18) &amp; " " &amp;Values!$B$3))</f>
        <v>sostituzione della tastiera UK non retroilluminata per Dell  Latitude E5550 E5570 5580 5590</v>
      </c>
      <c r="G19" s="33" t="str">
        <f>IF(ISBLANK(Values!F18),"","TellusRem")</f>
        <v>TellusRem</v>
      </c>
      <c r="H19" s="28" t="str">
        <f>IF(ISBLANK(Values!F18),"",Values!$B$16)</f>
        <v>laptop-computer-replacement-parts</v>
      </c>
      <c r="I19" s="28" t="str">
        <f>IF(ISBLANK(Values!F18),"","4730574031")</f>
        <v>4730574031</v>
      </c>
      <c r="J19" s="40" t="str">
        <f>IF(ISBLANK(Values!F18),"",Values!G18 )</f>
        <v>Dell 5550 Regular - UK</v>
      </c>
      <c r="K19" s="29">
        <f>IF(ISBLANK(Values!F18),"",IF(Values!K18, Values!$B$4, Values!$B$5))</f>
        <v>34.99</v>
      </c>
      <c r="L19" s="41" t="str">
        <f>IF(ISBLANK(Values!F18),"",IF($CO19="DEFAULT", Values!$B$18, ""))</f>
        <v/>
      </c>
      <c r="M19" s="29" t="str">
        <f>IF(ISBLANK(Values!F18),"",Values!$N18)</f>
        <v>https://raw.githubusercontent.com/PatrickVibild/TellusAmazonPictures/master/pictures/DELL/E5550/RG/DE/1.jpg</v>
      </c>
      <c r="N19" s="29" t="str">
        <f>IF(ISBLANK(Values!$G18),"",Values!O18)</f>
        <v>https://raw.githubusercontent.com/PatrickVibild/TellusAmazonPictures/master/pictures/DELL/E5550/RG/DE/2.jpg</v>
      </c>
      <c r="O19" s="29" t="str">
        <f>IF(ISBLANK(Values!$G18),"",Values!P18)</f>
        <v>https://raw.githubusercontent.com/PatrickVibild/TellusAmazonPictures/master/pictures/DELL/E5550/RG/DE/3.jpg</v>
      </c>
      <c r="P19" s="29" t="str">
        <f>IF(ISBLANK(Values!$G18),"",Values!Q18)</f>
        <v>https://raw.githubusercontent.com/PatrickVibild/TellusAmazonPictures/master/pictures/DELL/E5550/RG/DE/4.jpg</v>
      </c>
      <c r="Q19" s="29" t="str">
        <f>IF(ISBLANK(Values!$G18),"",Values!R18)</f>
        <v>https://raw.githubusercontent.com/PatrickVibild/TellusAmazonPictures/master/pictures/DELL/E5550/RG/DE/5.jpg</v>
      </c>
      <c r="R19" s="29" t="str">
        <f>IF(ISBLANK(Values!$G18),"",Values!S18)</f>
        <v>https://raw.githubusercontent.com/PatrickVibild/TellusAmazonPictures/master/pictures/DELL/E5550/RG/DE/6.jpg</v>
      </c>
      <c r="S19" s="29" t="str">
        <f>IF(ISBLANK(Values!$G18),"",Values!T18)</f>
        <v>https://raw.githubusercontent.com/PatrickVibild/TellusAmazonPictures/master/pictures/DELL/E5550/RG/DE/7.jpg</v>
      </c>
      <c r="T19" s="29" t="str">
        <f>IF(ISBLANK(Values!$G18),"",Values!U18)</f>
        <v>https://raw.githubusercontent.com/PatrickVibild/TellusAmazonPictures/master/pictures/DELL/E5550/RG/DE/8.jpg</v>
      </c>
      <c r="U19" s="29" t="str">
        <f>IF(ISBLANK(Values!$G18),"",Values!V18)</f>
        <v>https://raw.githubusercontent.com/PatrickVibild/TellusAmazonPictures/master/pictures/DELL/E5550/RG/DE/9.jpg</v>
      </c>
      <c r="W19" s="33" t="str">
        <f>IF(ISBLANK(Values!F18),"","Child")</f>
        <v>Child</v>
      </c>
      <c r="X19" s="33" t="str">
        <f>IF(ISBLANK(Values!F18),"",Values!$B$13)</f>
        <v>Dell 5550 parent</v>
      </c>
      <c r="Y19" s="40" t="str">
        <f>IF(ISBLANK(Values!F18),"","Size-Color")</f>
        <v>Size-Color</v>
      </c>
      <c r="Z19" s="33" t="str">
        <f>IF(ISBLANK(Values!F18),"","variation")</f>
        <v>variation</v>
      </c>
      <c r="AA19" s="37" t="str">
        <f>IF(ISBLANK(Values!F18),"",Values!$B$20)</f>
        <v>PartialUpdate</v>
      </c>
      <c r="AB19" s="37" t="str">
        <f>IF(ISBLANK(Values!F18),"",Values!$B$29)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9" s="42" t="str">
        <f>IF(ISBLANK(Values!F18),"",IF(Values!J18,Values!$B$23,Values!$B$33))</f>
        <v xml:space="preserve">👉 RICONDIZIONATO: RISPARMIA SOLDI - Tastiera sostitutiva per laptop Dell, stessa qualità delle tastiere OEM. TellusRem è il principale distributore di tastiere nel mondo dal 2011. Tastiera sostitutiva perfetta, facile da sostituire e installare. </v>
      </c>
      <c r="AJ19" s="43" t="str">
        <f>IF(ISBLANK(Values!F18),"",Values!$B$24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Latitude E5550 E5570 5580 5590</v>
      </c>
      <c r="AK19" s="2" t="str">
        <f>IF(ISBLANK(Values!F18),"",Values!$B$25)</f>
        <v xml:space="preserve">♻️ PRODOTTO ECOLOGICO - Acquista ricondizionato, ACQUISTA VERDE! Riduci oltre l'80% di anidride carbonica acquistando le nostre tastiere ricondizionate, rispetto a ottenere una nuova tastiera! </v>
      </c>
      <c r="AL19" s="2" t="str">
        <f>IF(ISBLANK(Values!F18),"",SUBSTITUTE(SUBSTITUTE(IF(Values!$K18, Values!$B$26, Values!$B$33), "{language}", Values!$I18), "{flag}", INDEX(options!$E$1:$E$20, Values!$W18)))</f>
        <v xml:space="preserve">👉 LAYOUT - 🇬🇧 UK NO retroilluminato. </v>
      </c>
      <c r="AM19" s="2" t="str">
        <f>SUBSTITUTE(IF(ISBLANK(Values!F18),"",Values!$B$27), "{model}", Values!$B$3)</f>
        <v xml:space="preserve">👉 COMPATIBILE CON - Dell Latitude E5550 E5570 5580 5590. Si prega di controllare attentamente l'immagine e la descrizione prima di acquistare qualsiasi tastiera. Ciò garantisce di ottenere la tastiera del laptop corretta per il computer. Installazione super facile. </v>
      </c>
      <c r="AT19" s="29" t="str">
        <f>IF(ISBLANK(Values!F18),"",Values!I18)</f>
        <v>UK</v>
      </c>
      <c r="AV19" s="37" t="str">
        <f>IF(ISBLANK(Values!F18),"",IF(Values!K18,"Backlit", "Non-Backlit"))</f>
        <v>Non-Backlit</v>
      </c>
      <c r="BE19" s="28" t="str">
        <f>IF(ISBLANK(Values!F18),"","Professional Audience")</f>
        <v>Professional Audience</v>
      </c>
      <c r="BF19" s="28" t="str">
        <f>IF(ISBLANK(Values!F18),"","Consumer Audience")</f>
        <v>Consumer Audience</v>
      </c>
      <c r="BG19" s="28" t="str">
        <f>IF(ISBLANK(Values!F18),"","Adults")</f>
        <v>Adults</v>
      </c>
      <c r="BH19" s="28" t="str">
        <f>IF(ISBLANK(Values!F18),"","People")</f>
        <v>People</v>
      </c>
      <c r="CG19" s="2">
        <f>IF(ISBLANK(Values!F18),"",Values!$B$11)</f>
        <v>100</v>
      </c>
      <c r="CH19" s="2" t="str">
        <f>IF(ISBLANK(Values!F18),"","GR")</f>
        <v>GR</v>
      </c>
      <c r="CI19" s="2" t="str">
        <f>IF(ISBLANK(Values!F18),"",Values!$B$7)</f>
        <v>41</v>
      </c>
      <c r="CJ19" s="2" t="str">
        <f>IF(ISBLANK(Values!F18),"",Values!$B$8)</f>
        <v>17</v>
      </c>
      <c r="CK19" s="2" t="str">
        <f>IF(ISBLANK(Values!F18),"",Values!$B$9)</f>
        <v>5</v>
      </c>
      <c r="CL19" s="2" t="str">
        <f>IF(ISBLANK(Values!F18),"","CM")</f>
        <v>CM</v>
      </c>
      <c r="CO19" s="2" t="str">
        <f>IF(ISBLANK(Values!F18), "", IF(AND(Values!$B$37=options!$G$2, Values!$C18), "AMAZON_NA", IF(AND(Values!$B$37=options!$G$1, Values!$D18), "AMAZON_EU", "DEFAULT")))</f>
        <v>AMAZON_EU</v>
      </c>
      <c r="CP19" s="37" t="str">
        <f>IF(ISBLANK(Values!F18),"",Values!$B$7)</f>
        <v>41</v>
      </c>
      <c r="CQ19" s="37" t="str">
        <f>IF(ISBLANK(Values!F18),"",Values!$B$8)</f>
        <v>17</v>
      </c>
      <c r="CR19" s="37" t="str">
        <f>IF(ISBLANK(Values!F18),"",Values!$B$9)</f>
        <v>5</v>
      </c>
      <c r="CS19" s="2">
        <f>IF(ISBLANK(Values!F18),"",Values!$B$11)</f>
        <v>100</v>
      </c>
      <c r="CT19" s="2" t="str">
        <f>IF(ISBLANK(Values!F18),"","GR")</f>
        <v>GR</v>
      </c>
      <c r="CU19" s="2" t="str">
        <f>IF(ISBLANK(Values!F18),"","CM")</f>
        <v>CM</v>
      </c>
      <c r="CV19" s="2" t="str">
        <f>IF(ISBLANK(Values!F18),"",IF(Values!$B$36=options!$F$1,"Denmark", IF(Values!$B$36=options!$F$2, "Danemark",IF(Values!$B$36=options!$F$3, "Dänemark",IF(Values!$B$36=options!$F$4, "Danimarca",IF(Values!$B$36=options!$F$5, "Dinamarca",IF(Values!$B$36=options!$F$6, "Denemarken","" ) ) ) ) )))</f>
        <v>Danimarca</v>
      </c>
      <c r="CZ19" s="2" t="str">
        <f>IF(ISBLANK(Values!F18),"","No")</f>
        <v>No</v>
      </c>
      <c r="DA19" s="2" t="str">
        <f>IF(ISBLANK(Values!F18),"","No")</f>
        <v>No</v>
      </c>
      <c r="DO19" s="28" t="str">
        <f>IF(ISBLANK(Values!F18),"","Parts")</f>
        <v>Parts</v>
      </c>
      <c r="DP19" s="28" t="str">
        <f>IF(ISBLANK(Values!F18),"",Values!$B$31)</f>
        <v>6 mesi di garanzia dopo la data di consegna. In caso di malfunzionamento della tastiera verrà inviata una nuova unità o un pezzo di ricambio per la tastiera del prodotto. In caso di smistamento delle scorte viene emesso un rimborso completo.</v>
      </c>
      <c r="DS19" s="32"/>
      <c r="DY19" s="44" t="str">
        <f>IF(ISBLANK(Values!$F18), "", "not_applicable")</f>
        <v>not_applicable</v>
      </c>
      <c r="DZ19" s="32"/>
      <c r="EA19" s="32"/>
      <c r="EB19" s="32"/>
      <c r="EC19" s="32"/>
      <c r="EI19" s="2" t="str">
        <f>IF(ISBLANK(Values!F18),"",Values!$B$31)</f>
        <v>6 mesi di garanzia dopo la data di consegna. In caso di malfunzionamento della tastiera verrà inviata una nuova unità o un pezzo di ricambio per la tastiera del prodotto. In caso di smistamento delle scorte viene emesso un rimborso completo.</v>
      </c>
      <c r="ES19" s="2" t="str">
        <f>IF(ISBLANK(Values!F18),"","Amazon Tellus UPS")</f>
        <v>Amazon Tellus UPS</v>
      </c>
      <c r="EV19" s="32" t="str">
        <f>IF(ISBLANK(Values!F18),"","New")</f>
        <v>New</v>
      </c>
      <c r="FE19" s="2" t="str">
        <f>IF(ISBLANK(Values!F18),"",IF(CO19&lt;&gt;"DEFAULT", "", 3))</f>
        <v/>
      </c>
      <c r="FH19" s="2" t="str">
        <f>IF(ISBLANK(Values!F18),"","FALSE")</f>
        <v>FALSE</v>
      </c>
      <c r="FI19" s="37" t="str">
        <f>IF(ISBLANK(Values!F18),"","FALSE")</f>
        <v>FALSE</v>
      </c>
      <c r="FJ19" s="37" t="str">
        <f>IF(ISBLANK(Values!F18),"","FALSE")</f>
        <v>FALSE</v>
      </c>
      <c r="FM19" s="2" t="str">
        <f>IF(ISBLANK(Values!F18),"","1")</f>
        <v>1</v>
      </c>
      <c r="FO19" s="29">
        <f>IF(ISBLANK(Values!F18),"",IF(Values!K18, Values!$B$4, Values!$B$5))</f>
        <v>34.99</v>
      </c>
      <c r="FP19" s="2" t="str">
        <f>IF(ISBLANK(Values!F18),"","Percent")</f>
        <v>Percent</v>
      </c>
      <c r="FQ19" s="2" t="str">
        <f>IF(ISBLANK(Values!F18),"","2")</f>
        <v>2</v>
      </c>
      <c r="FR19" s="2" t="str">
        <f>IF(ISBLANK(Values!F18),"","3")</f>
        <v>3</v>
      </c>
      <c r="FS19" s="2" t="str">
        <f>IF(ISBLANK(Values!F18),"","5")</f>
        <v>5</v>
      </c>
      <c r="FT19" s="2" t="str">
        <f>IF(ISBLANK(Values!F18),"","6")</f>
        <v>6</v>
      </c>
      <c r="FU19" s="2" t="str">
        <f>IF(ISBLANK(Values!F18),"","10")</f>
        <v>10</v>
      </c>
      <c r="FV19" s="2" t="str">
        <f>IF(ISBLANK(Values!F18),"","10")</f>
        <v>10</v>
      </c>
    </row>
    <row r="20" spans="1:192" ht="48" x14ac:dyDescent="0.2">
      <c r="A20" s="28" t="str">
        <f>IF(ISBLANK(Values!F19),"",IF(Values!$B$37="EU","computercomponent","computer"))</f>
        <v>computercomponent</v>
      </c>
      <c r="B20" s="39" t="str">
        <f>IF(ISBLANK(Values!F19),"",Values!G19)</f>
        <v>Dell 5550 Regular - NOR</v>
      </c>
      <c r="C20" s="33" t="str">
        <f>IF(ISBLANK(Values!F19),"","TellusRem")</f>
        <v>TellusRem</v>
      </c>
      <c r="D20" s="31">
        <f>IF(ISBLANK(Values!F19),"",Values!F19)</f>
        <v>5714401558064</v>
      </c>
      <c r="E20" s="32" t="str">
        <f>IF(ISBLANK(Values!F19),"","EAN")</f>
        <v>EAN</v>
      </c>
      <c r="F20" s="29" t="str">
        <f>IF(ISBLANK(Values!F19),"",IF(Values!K19, SUBSTITUTE(Values!$B$1, "{language}", Values!I19) &amp; " " &amp;Values!$B$3, SUBSTITUTE(Values!$B$2, "{language}", Values!$I19) &amp; " " &amp;Values!$B$3))</f>
        <v>sostituzione della tastiera Scandinavo - Nordico non retroilluminata per Dell  Latitude E5550 E5570 5580 5590</v>
      </c>
      <c r="G20" s="33" t="str">
        <f>IF(ISBLANK(Values!F19),"","TellusRem")</f>
        <v>TellusRem</v>
      </c>
      <c r="H20" s="28" t="str">
        <f>IF(ISBLANK(Values!F19),"",Values!$B$16)</f>
        <v>laptop-computer-replacement-parts</v>
      </c>
      <c r="I20" s="28" t="str">
        <f>IF(ISBLANK(Values!F19),"","4730574031")</f>
        <v>4730574031</v>
      </c>
      <c r="J20" s="40" t="str">
        <f>IF(ISBLANK(Values!F19),"",Values!G19 )</f>
        <v>Dell 5550 Regular - NOR</v>
      </c>
      <c r="K20" s="29">
        <f>IF(ISBLANK(Values!F19),"",IF(Values!K19, Values!$B$4, Values!$B$5))</f>
        <v>34.99</v>
      </c>
      <c r="L20" s="41" t="str">
        <f>IF(ISBLANK(Values!F19),"",IF($CO20="DEFAULT", Values!$B$18, ""))</f>
        <v/>
      </c>
      <c r="M20" s="29" t="str">
        <f>IF(ISBLANK(Values!F19),"",Values!$N19)</f>
        <v>https://raw.githubusercontent.com/PatrickVibild/TellusAmazonPictures/master/pictures/DELL/E5550/RG/DE/1.jpg</v>
      </c>
      <c r="N20" s="29" t="str">
        <f>IF(ISBLANK(Values!$G19),"",Values!O19)</f>
        <v>https://raw.githubusercontent.com/PatrickVibild/TellusAmazonPictures/master/pictures/DELL/E5550/RG/DE/2.jpg</v>
      </c>
      <c r="O20" s="29" t="str">
        <f>IF(ISBLANK(Values!$G19),"",Values!P19)</f>
        <v>https://raw.githubusercontent.com/PatrickVibild/TellusAmazonPictures/master/pictures/DELL/E5550/RG/DE/3.jpg</v>
      </c>
      <c r="P20" s="29" t="str">
        <f>IF(ISBLANK(Values!$G19),"",Values!Q19)</f>
        <v>https://raw.githubusercontent.com/PatrickVibild/TellusAmazonPictures/master/pictures/DELL/E5550/RG/DE/4.jpg</v>
      </c>
      <c r="Q20" s="29" t="str">
        <f>IF(ISBLANK(Values!$G19),"",Values!R19)</f>
        <v>https://raw.githubusercontent.com/PatrickVibild/TellusAmazonPictures/master/pictures/DELL/E5550/RG/DE/5.jpg</v>
      </c>
      <c r="R20" s="29" t="str">
        <f>IF(ISBLANK(Values!$G19),"",Values!S19)</f>
        <v>https://raw.githubusercontent.com/PatrickVibild/TellusAmazonPictures/master/pictures/DELL/E5550/RG/DE/6.jpg</v>
      </c>
      <c r="S20" s="29" t="str">
        <f>IF(ISBLANK(Values!$G19),"",Values!T19)</f>
        <v>https://raw.githubusercontent.com/PatrickVibild/TellusAmazonPictures/master/pictures/DELL/E5550/RG/DE/7.jpg</v>
      </c>
      <c r="T20" s="29" t="str">
        <f>IF(ISBLANK(Values!$G19),"",Values!U19)</f>
        <v>https://raw.githubusercontent.com/PatrickVibild/TellusAmazonPictures/master/pictures/DELL/E5550/RG/DE/8.jpg</v>
      </c>
      <c r="U20" s="29" t="str">
        <f>IF(ISBLANK(Values!$G19),"",Values!V19)</f>
        <v>https://raw.githubusercontent.com/PatrickVibild/TellusAmazonPictures/master/pictures/DELL/E5550/RG/DE/9.jpg</v>
      </c>
      <c r="W20" s="33" t="str">
        <f>IF(ISBLANK(Values!F19),"","Child")</f>
        <v>Child</v>
      </c>
      <c r="X20" s="33" t="str">
        <f>IF(ISBLANK(Values!F19),"",Values!$B$13)</f>
        <v>Dell 5550 parent</v>
      </c>
      <c r="Y20" s="40" t="str">
        <f>IF(ISBLANK(Values!F19),"","Size-Color")</f>
        <v>Size-Color</v>
      </c>
      <c r="Z20" s="33" t="str">
        <f>IF(ISBLANK(Values!F19),"","variation")</f>
        <v>variation</v>
      </c>
      <c r="AA20" s="37" t="str">
        <f>IF(ISBLANK(Values!F19),"",Values!$B$20)</f>
        <v>PartialUpdate</v>
      </c>
      <c r="AB20" s="37" t="str">
        <f>IF(ISBLANK(Values!F19),"",Values!$B$29)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20" s="42" t="str">
        <f>IF(ISBLANK(Values!F19),"",IF(Values!J19,Values!$B$23,Values!$B$33))</f>
        <v xml:space="preserve">👉 RICONDIZIONATO: RISPARMIA SOLDI - Tastiera sostitutiva per laptop Dell, stessa qualità delle tastiere OEM. TellusRem è il principale distributore di tastiere nel mondo dal 2011. Tastiera sostitutiva perfetta, facile da sostituire e installare. </v>
      </c>
      <c r="AJ20" s="43" t="str">
        <f>IF(ISBLANK(Values!F19),"",Values!$B$24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Latitude E5550 E5570 5580 5590</v>
      </c>
      <c r="AK20" s="2" t="str">
        <f>IF(ISBLANK(Values!F19),"",Values!$B$25)</f>
        <v xml:space="preserve">♻️ PRODOTTO ECOLOGICO - Acquista ricondizionato, ACQUISTA VERDE! Riduci oltre l'80% di anidride carbonica acquistando le nostre tastiere ricondizionate, rispetto a ottenere una nuova tastiera! </v>
      </c>
      <c r="AL20" s="2" t="str">
        <f>IF(ISBLANK(Values!F19),"",SUBSTITUTE(SUBSTITUTE(IF(Values!$K19, Values!$B$26, Values!$B$33), "{language}", Values!$I19), "{flag}", INDEX(options!$E$1:$E$20, Values!$W19)))</f>
        <v xml:space="preserve">👉 LAYOUT - 🇸🇪 🇫🇮 🇳🇴 🇩🇰 Scandinavo - Nordico NO retroilluminato. </v>
      </c>
      <c r="AM20" s="2" t="str">
        <f>SUBSTITUTE(IF(ISBLANK(Values!F19),"",Values!$B$27), "{model}", Values!$B$3)</f>
        <v xml:space="preserve">👉 COMPATIBILE CON - Dell Latitude E5550 E5570 5580 5590. Si prega di controllare attentamente l'immagine e la descrizione prima di acquistare qualsiasi tastiera. Ciò garantisce di ottenere la tastiera del laptop corretta per il computer. Installazione super facile. </v>
      </c>
      <c r="AT20" s="29" t="str">
        <f>IF(ISBLANK(Values!F19),"",Values!I19)</f>
        <v>Scandinavo - Nordico</v>
      </c>
      <c r="AV20" s="37" t="str">
        <f>IF(ISBLANK(Values!F19),"",IF(Values!K19,"Backlit", "Non-Backlit"))</f>
        <v>Non-Backlit</v>
      </c>
      <c r="BE20" s="28" t="str">
        <f>IF(ISBLANK(Values!F19),"","Professional Audience")</f>
        <v>Professional Audience</v>
      </c>
      <c r="BF20" s="28" t="str">
        <f>IF(ISBLANK(Values!F19),"","Consumer Audience")</f>
        <v>Consumer Audience</v>
      </c>
      <c r="BG20" s="28" t="str">
        <f>IF(ISBLANK(Values!F19),"","Adults")</f>
        <v>Adults</v>
      </c>
      <c r="BH20" s="28" t="str">
        <f>IF(ISBLANK(Values!F19),"","People")</f>
        <v>People</v>
      </c>
      <c r="CG20" s="2">
        <f>IF(ISBLANK(Values!F19),"",Values!$B$11)</f>
        <v>100</v>
      </c>
      <c r="CH20" s="2" t="str">
        <f>IF(ISBLANK(Values!F19),"","GR")</f>
        <v>GR</v>
      </c>
      <c r="CI20" s="2" t="str">
        <f>IF(ISBLANK(Values!F19),"",Values!$B$7)</f>
        <v>41</v>
      </c>
      <c r="CJ20" s="2" t="str">
        <f>IF(ISBLANK(Values!F19),"",Values!$B$8)</f>
        <v>17</v>
      </c>
      <c r="CK20" s="2" t="str">
        <f>IF(ISBLANK(Values!F19),"",Values!$B$9)</f>
        <v>5</v>
      </c>
      <c r="CL20" s="2" t="str">
        <f>IF(ISBLANK(Values!F19),"","CM")</f>
        <v>CM</v>
      </c>
      <c r="CO20" s="2" t="str">
        <f>IF(ISBLANK(Values!F19), "", IF(AND(Values!$B$37=options!$G$2, Values!$C19), "AMAZON_NA", IF(AND(Values!$B$37=options!$G$1, Values!$D19), "AMAZON_EU", "DEFAULT")))</f>
        <v>AMAZON_EU</v>
      </c>
      <c r="CP20" s="37" t="str">
        <f>IF(ISBLANK(Values!F19),"",Values!$B$7)</f>
        <v>41</v>
      </c>
      <c r="CQ20" s="37" t="str">
        <f>IF(ISBLANK(Values!F19),"",Values!$B$8)</f>
        <v>17</v>
      </c>
      <c r="CR20" s="37" t="str">
        <f>IF(ISBLANK(Values!F19),"",Values!$B$9)</f>
        <v>5</v>
      </c>
      <c r="CS20" s="2">
        <f>IF(ISBLANK(Values!F19),"",Values!$B$11)</f>
        <v>100</v>
      </c>
      <c r="CT20" s="2" t="str">
        <f>IF(ISBLANK(Values!F19),"","GR")</f>
        <v>GR</v>
      </c>
      <c r="CU20" s="2" t="str">
        <f>IF(ISBLANK(Values!F19),"","CM")</f>
        <v>CM</v>
      </c>
      <c r="CV20" s="2" t="str">
        <f>IF(ISBLANK(Values!F19),"",IF(Values!$B$36=options!$F$1,"Denmark", IF(Values!$B$36=options!$F$2, "Danemark",IF(Values!$B$36=options!$F$3, "Dänemark",IF(Values!$B$36=options!$F$4, "Danimarca",IF(Values!$B$36=options!$F$5, "Dinamarca",IF(Values!$B$36=options!$F$6, "Denemarken","" ) ) ) ) )))</f>
        <v>Danimarca</v>
      </c>
      <c r="CZ20" s="2" t="str">
        <f>IF(ISBLANK(Values!F19),"","No")</f>
        <v>No</v>
      </c>
      <c r="DA20" s="2" t="str">
        <f>IF(ISBLANK(Values!F19),"","No")</f>
        <v>No</v>
      </c>
      <c r="DO20" s="28" t="str">
        <f>IF(ISBLANK(Values!F19),"","Parts")</f>
        <v>Parts</v>
      </c>
      <c r="DP20" s="28" t="str">
        <f>IF(ISBLANK(Values!F19),"",Values!$B$31)</f>
        <v>6 mesi di garanzia dopo la data di consegna. In caso di malfunzionamento della tastiera verrà inviata una nuova unità o un pezzo di ricambio per la tastiera del prodotto. In caso di smistamento delle scorte viene emesso un rimborso completo.</v>
      </c>
      <c r="DS20" s="32"/>
      <c r="DY20" s="44" t="str">
        <f>IF(ISBLANK(Values!$F19), "", "not_applicable")</f>
        <v>not_applicable</v>
      </c>
      <c r="DZ20" s="32"/>
      <c r="EA20" s="32"/>
      <c r="EB20" s="32"/>
      <c r="EC20" s="32"/>
      <c r="EI20" s="2" t="str">
        <f>IF(ISBLANK(Values!F19),"",Values!$B$31)</f>
        <v>6 mesi di garanzia dopo la data di consegna. In caso di malfunzionamento della tastiera verrà inviata una nuova unità o un pezzo di ricambio per la tastiera del prodotto. In caso di smistamento delle scorte viene emesso un rimborso completo.</v>
      </c>
      <c r="ES20" s="2" t="str">
        <f>IF(ISBLANK(Values!F19),"","Amazon Tellus UPS")</f>
        <v>Amazon Tellus UPS</v>
      </c>
      <c r="EV20" s="32" t="str">
        <f>IF(ISBLANK(Values!F19),"","New")</f>
        <v>New</v>
      </c>
      <c r="FE20" s="2" t="str">
        <f>IF(ISBLANK(Values!F19),"",IF(CO20&lt;&gt;"DEFAULT", "", 3))</f>
        <v/>
      </c>
      <c r="FH20" s="2" t="str">
        <f>IF(ISBLANK(Values!F19),"","FALSE")</f>
        <v>FALSE</v>
      </c>
      <c r="FI20" s="37" t="str">
        <f>IF(ISBLANK(Values!F19),"","FALSE")</f>
        <v>FALSE</v>
      </c>
      <c r="FJ20" s="37" t="str">
        <f>IF(ISBLANK(Values!F19),"","FALSE")</f>
        <v>FALSE</v>
      </c>
      <c r="FM20" s="2" t="str">
        <f>IF(ISBLANK(Values!F19),"","1")</f>
        <v>1</v>
      </c>
      <c r="FO20" s="29">
        <f>IF(ISBLANK(Values!F19),"",IF(Values!K19, Values!$B$4, Values!$B$5))</f>
        <v>34.99</v>
      </c>
      <c r="FP20" s="2" t="str">
        <f>IF(ISBLANK(Values!F19),"","Percent")</f>
        <v>Percent</v>
      </c>
      <c r="FQ20" s="2" t="str">
        <f>IF(ISBLANK(Values!F19),"","2")</f>
        <v>2</v>
      </c>
      <c r="FR20" s="2" t="str">
        <f>IF(ISBLANK(Values!F19),"","3")</f>
        <v>3</v>
      </c>
      <c r="FS20" s="2" t="str">
        <f>IF(ISBLANK(Values!F19),"","5")</f>
        <v>5</v>
      </c>
      <c r="FT20" s="2" t="str">
        <f>IF(ISBLANK(Values!F19),"","6")</f>
        <v>6</v>
      </c>
      <c r="FU20" s="2" t="str">
        <f>IF(ISBLANK(Values!F19),"","10")</f>
        <v>10</v>
      </c>
      <c r="FV20" s="2" t="str">
        <f>IF(ISBLANK(Values!F19),"","10")</f>
        <v>10</v>
      </c>
    </row>
    <row r="21" spans="1:192" ht="48" x14ac:dyDescent="0.2">
      <c r="A21" s="28" t="str">
        <f>IF(ISBLANK(Values!F20),"",IF(Values!$B$37="EU","computercomponent","computer"))</f>
        <v>computercomponent</v>
      </c>
      <c r="B21" s="39" t="str">
        <f>IF(ISBLANK(Values!F20),"",Values!G20)</f>
        <v>Dell 5550 Regular - BE</v>
      </c>
      <c r="C21" s="33" t="str">
        <f>IF(ISBLANK(Values!F20),"","TellusRem")</f>
        <v>TellusRem</v>
      </c>
      <c r="D21" s="31">
        <f>IF(ISBLANK(Values!F20),"",Values!F20)</f>
        <v>5714401558071</v>
      </c>
      <c r="E21" s="32" t="str">
        <f>IF(ISBLANK(Values!F20),"","EAN")</f>
        <v>EAN</v>
      </c>
      <c r="F21" s="29" t="str">
        <f>IF(ISBLANK(Values!F20),"",IF(Values!K20, SUBSTITUTE(Values!$B$1, "{language}", Values!I20) &amp; " " &amp;Values!$B$3, SUBSTITUTE(Values!$B$2, "{language}", Values!$I20) &amp; " " &amp;Values!$B$3))</f>
        <v>sostituzione della tastiera Belga non retroilluminata per Dell  Latitude E5550 E5570 5580 5590</v>
      </c>
      <c r="G21" s="33" t="str">
        <f>IF(ISBLANK(Values!F20),"","TellusRem")</f>
        <v>TellusRem</v>
      </c>
      <c r="H21" s="28" t="str">
        <f>IF(ISBLANK(Values!F20),"",Values!$B$16)</f>
        <v>laptop-computer-replacement-parts</v>
      </c>
      <c r="I21" s="28" t="str">
        <f>IF(ISBLANK(Values!F20),"","4730574031")</f>
        <v>4730574031</v>
      </c>
      <c r="J21" s="40" t="str">
        <f>IF(ISBLANK(Values!F20),"",Values!G20 )</f>
        <v>Dell 5550 Regular - BE</v>
      </c>
      <c r="K21" s="29">
        <f>IF(ISBLANK(Values!F20),"",IF(Values!K20, Values!$B$4, Values!$B$5))</f>
        <v>34.99</v>
      </c>
      <c r="L21" s="41">
        <f>IF(ISBLANK(Values!F20),"",IF($CO21="DEFAULT", Values!$B$18, ""))</f>
        <v>5</v>
      </c>
      <c r="M21" s="29" t="str">
        <f>IF(ISBLANK(Values!F20),"",Values!$N20)</f>
        <v>https://raw.githubusercontent.com/PatrickVibild/TellusAmazonPictures/master/pictures/DELL/E5550/RG/DE/1.jpg</v>
      </c>
      <c r="N21" s="29" t="str">
        <f>IF(ISBLANK(Values!$G20),"",Values!O20)</f>
        <v>https://raw.githubusercontent.com/PatrickVibild/TellusAmazonPictures/master/pictures/DELL/E5550/RG/DE/2.jpg</v>
      </c>
      <c r="O21" s="29" t="str">
        <f>IF(ISBLANK(Values!$G20),"",Values!P20)</f>
        <v>https://raw.githubusercontent.com/PatrickVibild/TellusAmazonPictures/master/pictures/DELL/E5550/RG/DE/3.jpg</v>
      </c>
      <c r="P21" s="29" t="str">
        <f>IF(ISBLANK(Values!$G20),"",Values!Q20)</f>
        <v>https://raw.githubusercontent.com/PatrickVibild/TellusAmazonPictures/master/pictures/DELL/E5550/RG/DE/4.jpg</v>
      </c>
      <c r="Q21" s="29" t="str">
        <f>IF(ISBLANK(Values!$G20),"",Values!R20)</f>
        <v>https://raw.githubusercontent.com/PatrickVibild/TellusAmazonPictures/master/pictures/DELL/E5550/RG/DE/5.jpg</v>
      </c>
      <c r="R21" s="29" t="str">
        <f>IF(ISBLANK(Values!$G20),"",Values!S20)</f>
        <v>https://raw.githubusercontent.com/PatrickVibild/TellusAmazonPictures/master/pictures/DELL/E5550/RG/DE/6.jpg</v>
      </c>
      <c r="S21" s="29" t="str">
        <f>IF(ISBLANK(Values!$G20),"",Values!T20)</f>
        <v>https://raw.githubusercontent.com/PatrickVibild/TellusAmazonPictures/master/pictures/DELL/E5550/RG/DE/7.jpg</v>
      </c>
      <c r="T21" s="29" t="str">
        <f>IF(ISBLANK(Values!$G20),"",Values!U20)</f>
        <v>https://raw.githubusercontent.com/PatrickVibild/TellusAmazonPictures/master/pictures/DELL/E5550/RG/DE/8.jpg</v>
      </c>
      <c r="U21" s="29" t="str">
        <f>IF(ISBLANK(Values!$G20),"",Values!V20)</f>
        <v>https://raw.githubusercontent.com/PatrickVibild/TellusAmazonPictures/master/pictures/DELL/E5550/RG/DE/9.jpg</v>
      </c>
      <c r="W21" s="33" t="str">
        <f>IF(ISBLANK(Values!F20),"","Child")</f>
        <v>Child</v>
      </c>
      <c r="X21" s="33" t="str">
        <f>IF(ISBLANK(Values!F20),"",Values!$B$13)</f>
        <v>Dell 5550 parent</v>
      </c>
      <c r="Y21" s="40" t="str">
        <f>IF(ISBLANK(Values!F20),"","Size-Color")</f>
        <v>Size-Color</v>
      </c>
      <c r="Z21" s="33" t="str">
        <f>IF(ISBLANK(Values!F20),"","variation")</f>
        <v>variation</v>
      </c>
      <c r="AA21" s="37" t="str">
        <f>IF(ISBLANK(Values!F20),"",Values!$B$20)</f>
        <v>PartialUpdate</v>
      </c>
      <c r="AB21" s="37" t="str">
        <f>IF(ISBLANK(Values!F20),"",Values!$B$29)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21" s="42" t="str">
        <f>IF(ISBLANK(Values!F20),"",IF(Values!J20,Values!$B$23,Values!$B$33))</f>
        <v xml:space="preserve">👉 RICONDIZIONATO: RISPARMIA SOLDI - Tastiera sostitutiva per laptop Dell, stessa qualità delle tastiere OEM. TellusRem è il principale distributore di tastiere nel mondo dal 2011. Tastiera sostitutiva perfetta, facile da sostituire e installare. </v>
      </c>
      <c r="AJ21" s="43" t="str">
        <f>IF(ISBLANK(Values!F20),"",Values!$B$24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Latitude E5550 E5570 5580 5590</v>
      </c>
      <c r="AK21" s="2" t="str">
        <f>IF(ISBLANK(Values!F20),"",Values!$B$25)</f>
        <v xml:space="preserve">♻️ PRODOTTO ECOLOGICO - Acquista ricondizionato, ACQUISTA VERDE! Riduci oltre l'80% di anidride carbonica acquistando le nostre tastiere ricondizionate, rispetto a ottenere una nuova tastiera! </v>
      </c>
      <c r="AL21" s="2" t="str">
        <f>IF(ISBLANK(Values!F20),"",SUBSTITUTE(SUBSTITUTE(IF(Values!$K20, Values!$B$26, Values!$B$33), "{language}", Values!$I20), "{flag}", INDEX(options!$E$1:$E$20, Values!$W20)))</f>
        <v xml:space="preserve">👉 LAYOUT - 🇧🇪 Belga NO retroilluminato. </v>
      </c>
      <c r="AM21" s="2" t="str">
        <f>SUBSTITUTE(IF(ISBLANK(Values!F20),"",Values!$B$27), "{model}", Values!$B$3)</f>
        <v xml:space="preserve">👉 COMPATIBILE CON - Dell Latitude E5550 E5570 5580 5590. Si prega di controllare attentamente l'immagine e la descrizione prima di acquistare qualsiasi tastiera. Ciò garantisce di ottenere la tastiera del laptop corretta per il computer. Installazione super facile. </v>
      </c>
      <c r="AT21" s="29" t="str">
        <f>IF(ISBLANK(Values!F20),"",Values!I20)</f>
        <v>Belga</v>
      </c>
      <c r="AV21" s="37" t="str">
        <f>IF(ISBLANK(Values!F20),"",IF(Values!K20,"Backlit", "Non-Backlit"))</f>
        <v>Non-Backlit</v>
      </c>
      <c r="BE21" s="28" t="str">
        <f>IF(ISBLANK(Values!F20),"","Professional Audience")</f>
        <v>Professional Audience</v>
      </c>
      <c r="BF21" s="28" t="str">
        <f>IF(ISBLANK(Values!F20),"","Consumer Audience")</f>
        <v>Consumer Audience</v>
      </c>
      <c r="BG21" s="28" t="str">
        <f>IF(ISBLANK(Values!F20),"","Adults")</f>
        <v>Adults</v>
      </c>
      <c r="BH21" s="28" t="str">
        <f>IF(ISBLANK(Values!F20),"","People")</f>
        <v>People</v>
      </c>
      <c r="CG21" s="2">
        <f>IF(ISBLANK(Values!F20),"",Values!$B$11)</f>
        <v>100</v>
      </c>
      <c r="CH21" s="2" t="str">
        <f>IF(ISBLANK(Values!F20),"","GR")</f>
        <v>GR</v>
      </c>
      <c r="CI21" s="2" t="str">
        <f>IF(ISBLANK(Values!F20),"",Values!$B$7)</f>
        <v>41</v>
      </c>
      <c r="CJ21" s="2" t="str">
        <f>IF(ISBLANK(Values!F20),"",Values!$B$8)</f>
        <v>17</v>
      </c>
      <c r="CK21" s="2" t="str">
        <f>IF(ISBLANK(Values!F20),"",Values!$B$9)</f>
        <v>5</v>
      </c>
      <c r="CL21" s="2" t="str">
        <f>IF(ISBLANK(Values!F20),"","CM")</f>
        <v>CM</v>
      </c>
      <c r="CO21" s="2" t="str">
        <f>IF(ISBLANK(Values!F20), "", IF(AND(Values!$B$37=options!$G$2, Values!$C20), "AMAZON_NA", IF(AND(Values!$B$37=options!$G$1, Values!$D20), "AMAZON_EU", "DEFAULT")))</f>
        <v>DEFAULT</v>
      </c>
      <c r="CP21" s="37" t="str">
        <f>IF(ISBLANK(Values!F20),"",Values!$B$7)</f>
        <v>41</v>
      </c>
      <c r="CQ21" s="37" t="str">
        <f>IF(ISBLANK(Values!F20),"",Values!$B$8)</f>
        <v>17</v>
      </c>
      <c r="CR21" s="37" t="str">
        <f>IF(ISBLANK(Values!F20),"",Values!$B$9)</f>
        <v>5</v>
      </c>
      <c r="CS21" s="2">
        <f>IF(ISBLANK(Values!F20),"",Values!$B$11)</f>
        <v>100</v>
      </c>
      <c r="CT21" s="2" t="str">
        <f>IF(ISBLANK(Values!F20),"","GR")</f>
        <v>GR</v>
      </c>
      <c r="CU21" s="2" t="str">
        <f>IF(ISBLANK(Values!F20),"","CM")</f>
        <v>CM</v>
      </c>
      <c r="CV21" s="2" t="str">
        <f>IF(ISBLANK(Values!F20),"",IF(Values!$B$36=options!$F$1,"Denmark", IF(Values!$B$36=options!$F$2, "Danemark",IF(Values!$B$36=options!$F$3, "Dänemark",IF(Values!$B$36=options!$F$4, "Danimarca",IF(Values!$B$36=options!$F$5, "Dinamarca",IF(Values!$B$36=options!$F$6, "Denemarken","" ) ) ) ) )))</f>
        <v>Danimarca</v>
      </c>
      <c r="CZ21" s="2" t="str">
        <f>IF(ISBLANK(Values!F20),"","No")</f>
        <v>No</v>
      </c>
      <c r="DA21" s="2" t="str">
        <f>IF(ISBLANK(Values!F20),"","No")</f>
        <v>No</v>
      </c>
      <c r="DO21" s="28" t="str">
        <f>IF(ISBLANK(Values!F20),"","Parts")</f>
        <v>Parts</v>
      </c>
      <c r="DP21" s="28" t="str">
        <f>IF(ISBLANK(Values!F20),"",Values!$B$31)</f>
        <v>6 mesi di garanzia dopo la data di consegna. In caso di malfunzionamento della tastiera verrà inviata una nuova unità o un pezzo di ricambio per la tastiera del prodotto. In caso di smistamento delle scorte viene emesso un rimborso completo.</v>
      </c>
      <c r="DS21" s="32"/>
      <c r="DY21" s="44" t="str">
        <f>IF(ISBLANK(Values!$F20), "", "not_applicable")</f>
        <v>not_applicable</v>
      </c>
      <c r="DZ21" s="32"/>
      <c r="EA21" s="32"/>
      <c r="EB21" s="32"/>
      <c r="EC21" s="32"/>
      <c r="EI21" s="2" t="str">
        <f>IF(ISBLANK(Values!F20),"",Values!$B$31)</f>
        <v>6 mesi di garanzia dopo la data di consegna. In caso di malfunzionamento della tastiera verrà inviata una nuova unità o un pezzo di ricambio per la tastiera del prodotto. In caso di smistamento delle scorte viene emesso un rimborso completo.</v>
      </c>
      <c r="ES21" s="2" t="str">
        <f>IF(ISBLANK(Values!F20),"","Amazon Tellus UPS")</f>
        <v>Amazon Tellus UPS</v>
      </c>
      <c r="EV21" s="32" t="str">
        <f>IF(ISBLANK(Values!F20),"","New")</f>
        <v>New</v>
      </c>
      <c r="FE21" s="2">
        <f>IF(ISBLANK(Values!F20),"",IF(CO21&lt;&gt;"DEFAULT", "", 3))</f>
        <v>3</v>
      </c>
      <c r="FH21" s="2" t="str">
        <f>IF(ISBLANK(Values!F20),"","FALSE")</f>
        <v>FALSE</v>
      </c>
      <c r="FI21" s="37" t="str">
        <f>IF(ISBLANK(Values!F20),"","FALSE")</f>
        <v>FALSE</v>
      </c>
      <c r="FJ21" s="37" t="str">
        <f>IF(ISBLANK(Values!F20),"","FALSE")</f>
        <v>FALSE</v>
      </c>
      <c r="FM21" s="2" t="str">
        <f>IF(ISBLANK(Values!F20),"","1")</f>
        <v>1</v>
      </c>
      <c r="FO21" s="29">
        <f>IF(ISBLANK(Values!F20),"",IF(Values!K20, Values!$B$4, Values!$B$5))</f>
        <v>34.99</v>
      </c>
      <c r="FP21" s="2" t="str">
        <f>IF(ISBLANK(Values!F20),"","Percent")</f>
        <v>Percent</v>
      </c>
      <c r="FQ21" s="2" t="str">
        <f>IF(ISBLANK(Values!F20),"","2")</f>
        <v>2</v>
      </c>
      <c r="FR21" s="2" t="str">
        <f>IF(ISBLANK(Values!F20),"","3")</f>
        <v>3</v>
      </c>
      <c r="FS21" s="2" t="str">
        <f>IF(ISBLANK(Values!F20),"","5")</f>
        <v>5</v>
      </c>
      <c r="FT21" s="2" t="str">
        <f>IF(ISBLANK(Values!F20),"","6")</f>
        <v>6</v>
      </c>
      <c r="FU21" s="2" t="str">
        <f>IF(ISBLANK(Values!F20),"","10")</f>
        <v>10</v>
      </c>
      <c r="FV21" s="2" t="str">
        <f>IF(ISBLANK(Values!F20),"","10")</f>
        <v>10</v>
      </c>
    </row>
    <row r="22" spans="1:192" ht="48" x14ac:dyDescent="0.2">
      <c r="A22" s="28" t="str">
        <f>IF(ISBLANK(Values!F21),"",IF(Values!$B$37="EU","computercomponent","computer"))</f>
        <v>computercomponent</v>
      </c>
      <c r="B22" s="39" t="str">
        <f>IF(ISBLANK(Values!F21),"",Values!G21)</f>
        <v>Dell 5550 Regular - CH</v>
      </c>
      <c r="C22" s="33" t="str">
        <f>IF(ISBLANK(Values!F21),"","TellusRem")</f>
        <v>TellusRem</v>
      </c>
      <c r="D22" s="31">
        <f>IF(ISBLANK(Values!F21),"",Values!F21)</f>
        <v>5714401558088</v>
      </c>
      <c r="E22" s="32" t="str">
        <f>IF(ISBLANK(Values!F21),"","EAN")</f>
        <v>EAN</v>
      </c>
      <c r="F22" s="29" t="str">
        <f>IF(ISBLANK(Values!F21),"",IF(Values!K21, SUBSTITUTE(Values!$B$1, "{language}", Values!I21) &amp; " " &amp;Values!$B$3, SUBSTITUTE(Values!$B$2, "{language}", Values!$I21) &amp; " " &amp;Values!$B$3))</f>
        <v>sostituzione della tastiera Svizzero non retroilluminata per Dell  Latitude E5550 E5570 5580 5590</v>
      </c>
      <c r="G22" s="33" t="str">
        <f>IF(ISBLANK(Values!F21),"","TellusRem")</f>
        <v>TellusRem</v>
      </c>
      <c r="H22" s="28" t="str">
        <f>IF(ISBLANK(Values!F21),"",Values!$B$16)</f>
        <v>laptop-computer-replacement-parts</v>
      </c>
      <c r="I22" s="28" t="str">
        <f>IF(ISBLANK(Values!F21),"","4730574031")</f>
        <v>4730574031</v>
      </c>
      <c r="J22" s="40" t="str">
        <f>IF(ISBLANK(Values!F21),"",Values!G21 )</f>
        <v>Dell 5550 Regular - CH</v>
      </c>
      <c r="K22" s="29">
        <f>IF(ISBLANK(Values!F21),"",IF(Values!K21, Values!$B$4, Values!$B$5))</f>
        <v>34.99</v>
      </c>
      <c r="L22" s="41">
        <f>IF(ISBLANK(Values!F21),"",IF($CO22="DEFAULT", Values!$B$18, ""))</f>
        <v>5</v>
      </c>
      <c r="M22" s="29" t="str">
        <f>IF(ISBLANK(Values!F21),"",Values!$N21)</f>
        <v>https://raw.githubusercontent.com/PatrickVibild/TellusAmazonPictures/master/pictures/DELL/E5550/RG/DE/1.jpg</v>
      </c>
      <c r="N22" s="29" t="str">
        <f>IF(ISBLANK(Values!$G21),"",Values!O21)</f>
        <v>https://raw.githubusercontent.com/PatrickVibild/TellusAmazonPictures/master/pictures/DELL/E5550/RG/DE/2.jpg</v>
      </c>
      <c r="O22" s="29" t="str">
        <f>IF(ISBLANK(Values!$G21),"",Values!P21)</f>
        <v>https://raw.githubusercontent.com/PatrickVibild/TellusAmazonPictures/master/pictures/DELL/E5550/RG/DE/3.jpg</v>
      </c>
      <c r="P22" s="29" t="str">
        <f>IF(ISBLANK(Values!$G21),"",Values!Q21)</f>
        <v>https://raw.githubusercontent.com/PatrickVibild/TellusAmazonPictures/master/pictures/DELL/E5550/RG/DE/4.jpg</v>
      </c>
      <c r="Q22" s="29" t="str">
        <f>IF(ISBLANK(Values!$G21),"",Values!R21)</f>
        <v>https://raw.githubusercontent.com/PatrickVibild/TellusAmazonPictures/master/pictures/DELL/E5550/RG/DE/5.jpg</v>
      </c>
      <c r="R22" s="29" t="str">
        <f>IF(ISBLANK(Values!$G21),"",Values!S21)</f>
        <v>https://raw.githubusercontent.com/PatrickVibild/TellusAmazonPictures/master/pictures/DELL/E5550/RG/DE/6.jpg</v>
      </c>
      <c r="S22" s="29" t="str">
        <f>IF(ISBLANK(Values!$G21),"",Values!T21)</f>
        <v>https://raw.githubusercontent.com/PatrickVibild/TellusAmazonPictures/master/pictures/DELL/E5550/RG/DE/7.jpg</v>
      </c>
      <c r="T22" s="29" t="str">
        <f>IF(ISBLANK(Values!$G21),"",Values!U21)</f>
        <v>https://raw.githubusercontent.com/PatrickVibild/TellusAmazonPictures/master/pictures/DELL/E5550/RG/DE/8.jpg</v>
      </c>
      <c r="U22" s="29" t="str">
        <f>IF(ISBLANK(Values!$G21),"",Values!V21)</f>
        <v>https://raw.githubusercontent.com/PatrickVibild/TellusAmazonPictures/master/pictures/DELL/E5550/RG/DE/9.jpg</v>
      </c>
      <c r="W22" s="33" t="str">
        <f>IF(ISBLANK(Values!F21),"","Child")</f>
        <v>Child</v>
      </c>
      <c r="X22" s="33" t="str">
        <f>IF(ISBLANK(Values!F21),"",Values!$B$13)</f>
        <v>Dell 5550 parent</v>
      </c>
      <c r="Y22" s="40" t="str">
        <f>IF(ISBLANK(Values!F21),"","Size-Color")</f>
        <v>Size-Color</v>
      </c>
      <c r="Z22" s="33" t="str">
        <f>IF(ISBLANK(Values!F21),"","variation")</f>
        <v>variation</v>
      </c>
      <c r="AA22" s="37" t="str">
        <f>IF(ISBLANK(Values!F21),"",Values!$B$20)</f>
        <v>PartialUpdate</v>
      </c>
      <c r="AB22" s="37" t="str">
        <f>IF(ISBLANK(Values!F21),"",Values!$B$29)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22" s="42" t="str">
        <f>IF(ISBLANK(Values!F21),"",IF(Values!J21,Values!$B$23,Values!$B$33))</f>
        <v xml:space="preserve">👉 RICONDIZIONATO: RISPARMIA SOLDI - Tastiera sostitutiva per laptop Dell, stessa qualità delle tastiere OEM. TellusRem è il principale distributore di tastiere nel mondo dal 2011. Tastiera sostitutiva perfetta, facile da sostituire e installare. </v>
      </c>
      <c r="AJ22" s="43" t="str">
        <f>IF(ISBLANK(Values!F21),"",Values!$B$24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Latitude E5550 E5570 5580 5590</v>
      </c>
      <c r="AK22" s="2" t="str">
        <f>IF(ISBLANK(Values!F21),"",Values!$B$25)</f>
        <v xml:space="preserve">♻️ PRODOTTO ECOLOGICO - Acquista ricondizionato, ACQUISTA VERDE! Riduci oltre l'80% di anidride carbonica acquistando le nostre tastiere ricondizionate, rispetto a ottenere una nuova tastiera! </v>
      </c>
      <c r="AL22" s="2" t="str">
        <f>IF(ISBLANK(Values!F21),"",SUBSTITUTE(SUBSTITUTE(IF(Values!$K21, Values!$B$26, Values!$B$33), "{language}", Values!$I21), "{flag}", INDEX(options!$E$1:$E$20, Values!$W21)))</f>
        <v xml:space="preserve">👉 LAYOUT - 🇨🇭 Svizzero NO retroilluminato. </v>
      </c>
      <c r="AM22" s="2" t="str">
        <f>SUBSTITUTE(IF(ISBLANK(Values!F21),"",Values!$B$27), "{model}", Values!$B$3)</f>
        <v xml:space="preserve">👉 COMPATIBILE CON - Dell Latitude E5550 E5570 5580 5590. Si prega di controllare attentamente l'immagine e la descrizione prima di acquistare qualsiasi tastiera. Ciò garantisce di ottenere la tastiera del laptop corretta per il computer. Installazione super facile. </v>
      </c>
      <c r="AT22" s="29" t="str">
        <f>IF(ISBLANK(Values!F21),"",Values!I21)</f>
        <v>Svizzero</v>
      </c>
      <c r="AV22" s="37" t="str">
        <f>IF(ISBLANK(Values!F21),"",IF(Values!K21,"Backlit", "Non-Backlit"))</f>
        <v>Non-Backlit</v>
      </c>
      <c r="BE22" s="28" t="str">
        <f>IF(ISBLANK(Values!F21),"","Professional Audience")</f>
        <v>Professional Audience</v>
      </c>
      <c r="BF22" s="28" t="str">
        <f>IF(ISBLANK(Values!F21),"","Consumer Audience")</f>
        <v>Consumer Audience</v>
      </c>
      <c r="BG22" s="28" t="str">
        <f>IF(ISBLANK(Values!F21),"","Adults")</f>
        <v>Adults</v>
      </c>
      <c r="BH22" s="28" t="str">
        <f>IF(ISBLANK(Values!F21),"","People")</f>
        <v>People</v>
      </c>
      <c r="CG22" s="2">
        <f>IF(ISBLANK(Values!F21),"",Values!$B$11)</f>
        <v>100</v>
      </c>
      <c r="CH22" s="2" t="str">
        <f>IF(ISBLANK(Values!F21),"","GR")</f>
        <v>GR</v>
      </c>
      <c r="CI22" s="2" t="str">
        <f>IF(ISBLANK(Values!F21),"",Values!$B$7)</f>
        <v>41</v>
      </c>
      <c r="CJ22" s="2" t="str">
        <f>IF(ISBLANK(Values!F21),"",Values!$B$8)</f>
        <v>17</v>
      </c>
      <c r="CK22" s="2" t="str">
        <f>IF(ISBLANK(Values!F21),"",Values!$B$9)</f>
        <v>5</v>
      </c>
      <c r="CL22" s="2" t="str">
        <f>IF(ISBLANK(Values!F21),"","CM")</f>
        <v>CM</v>
      </c>
      <c r="CO22" s="2" t="str">
        <f>IF(ISBLANK(Values!F21), "", IF(AND(Values!$B$37=options!$G$2, Values!$C21), "AMAZON_NA", IF(AND(Values!$B$37=options!$G$1, Values!$D21), "AMAZON_EU", "DEFAULT")))</f>
        <v>DEFAULT</v>
      </c>
      <c r="CP22" s="37" t="str">
        <f>IF(ISBLANK(Values!F21),"",Values!$B$7)</f>
        <v>41</v>
      </c>
      <c r="CQ22" s="37" t="str">
        <f>IF(ISBLANK(Values!F21),"",Values!$B$8)</f>
        <v>17</v>
      </c>
      <c r="CR22" s="37" t="str">
        <f>IF(ISBLANK(Values!F21),"",Values!$B$9)</f>
        <v>5</v>
      </c>
      <c r="CS22" s="2">
        <f>IF(ISBLANK(Values!F21),"",Values!$B$11)</f>
        <v>100</v>
      </c>
      <c r="CT22" s="2" t="str">
        <f>IF(ISBLANK(Values!F21),"","GR")</f>
        <v>GR</v>
      </c>
      <c r="CU22" s="2" t="str">
        <f>IF(ISBLANK(Values!F21),"","CM")</f>
        <v>CM</v>
      </c>
      <c r="CV22" s="2" t="str">
        <f>IF(ISBLANK(Values!F21),"",IF(Values!$B$36=options!$F$1,"Denmark", IF(Values!$B$36=options!$F$2, "Danemark",IF(Values!$B$36=options!$F$3, "Dänemark",IF(Values!$B$36=options!$F$4, "Danimarca",IF(Values!$B$36=options!$F$5, "Dinamarca",IF(Values!$B$36=options!$F$6, "Denemarken","" ) ) ) ) )))</f>
        <v>Danimarca</v>
      </c>
      <c r="CZ22" s="2" t="str">
        <f>IF(ISBLANK(Values!F21),"","No")</f>
        <v>No</v>
      </c>
      <c r="DA22" s="2" t="str">
        <f>IF(ISBLANK(Values!F21),"","No")</f>
        <v>No</v>
      </c>
      <c r="DO22" s="28" t="str">
        <f>IF(ISBLANK(Values!F21),"","Parts")</f>
        <v>Parts</v>
      </c>
      <c r="DP22" s="28" t="str">
        <f>IF(ISBLANK(Values!F21),"",Values!$B$31)</f>
        <v>6 mesi di garanzia dopo la data di consegna. In caso di malfunzionamento della tastiera verrà inviata una nuova unità o un pezzo di ricambio per la tastiera del prodotto. In caso di smistamento delle scorte viene emesso un rimborso completo.</v>
      </c>
      <c r="DS22" s="32"/>
      <c r="DY22" s="44" t="str">
        <f>IF(ISBLANK(Values!$F21), "", "not_applicable")</f>
        <v>not_applicable</v>
      </c>
      <c r="DZ22" s="32"/>
      <c r="EA22" s="32"/>
      <c r="EB22" s="32"/>
      <c r="EC22" s="32"/>
      <c r="EI22" s="2" t="str">
        <f>IF(ISBLANK(Values!F21),"",Values!$B$31)</f>
        <v>6 mesi di garanzia dopo la data di consegna. In caso di malfunzionamento della tastiera verrà inviata una nuova unità o un pezzo di ricambio per la tastiera del prodotto. In caso di smistamento delle scorte viene emesso un rimborso completo.</v>
      </c>
      <c r="ES22" s="2" t="str">
        <f>IF(ISBLANK(Values!F21),"","Amazon Tellus UPS")</f>
        <v>Amazon Tellus UPS</v>
      </c>
      <c r="EV22" s="32" t="str">
        <f>IF(ISBLANK(Values!F21),"","New")</f>
        <v>New</v>
      </c>
      <c r="FE22" s="2">
        <f>IF(ISBLANK(Values!F21),"",IF(CO22&lt;&gt;"DEFAULT", "", 3))</f>
        <v>3</v>
      </c>
      <c r="FH22" s="2" t="str">
        <f>IF(ISBLANK(Values!F21),"","FALSE")</f>
        <v>FALSE</v>
      </c>
      <c r="FI22" s="37" t="str">
        <f>IF(ISBLANK(Values!F21),"","FALSE")</f>
        <v>FALSE</v>
      </c>
      <c r="FJ22" s="37" t="str">
        <f>IF(ISBLANK(Values!F21),"","FALSE")</f>
        <v>FALSE</v>
      </c>
      <c r="FM22" s="2" t="str">
        <f>IF(ISBLANK(Values!F21),"","1")</f>
        <v>1</v>
      </c>
      <c r="FO22" s="29">
        <f>IF(ISBLANK(Values!F21),"",IF(Values!K21, Values!$B$4, Values!$B$5))</f>
        <v>34.99</v>
      </c>
      <c r="FP22" s="2" t="str">
        <f>IF(ISBLANK(Values!F21),"","Percent")</f>
        <v>Percent</v>
      </c>
      <c r="FQ22" s="2" t="str">
        <f>IF(ISBLANK(Values!F21),"","2")</f>
        <v>2</v>
      </c>
      <c r="FR22" s="2" t="str">
        <f>IF(ISBLANK(Values!F21),"","3")</f>
        <v>3</v>
      </c>
      <c r="FS22" s="2" t="str">
        <f>IF(ISBLANK(Values!F21),"","5")</f>
        <v>5</v>
      </c>
      <c r="FT22" s="2" t="str">
        <f>IF(ISBLANK(Values!F21),"","6")</f>
        <v>6</v>
      </c>
      <c r="FU22" s="2" t="str">
        <f>IF(ISBLANK(Values!F21),"","10")</f>
        <v>10</v>
      </c>
      <c r="FV22" s="2" t="str">
        <f>IF(ISBLANK(Values!F21),"","10")</f>
        <v>10</v>
      </c>
    </row>
    <row r="23" spans="1:192" s="45" customFormat="1" ht="48" x14ac:dyDescent="0.2">
      <c r="A23" s="28" t="str">
        <f>IF(ISBLANK(Values!F22),"",IF(Values!$B$37="EU","computercomponent","computer"))</f>
        <v>computercomponent</v>
      </c>
      <c r="B23" s="39" t="str">
        <f>IF(ISBLANK(Values!F22),"",Values!G22)</f>
        <v>Dell 5550 Regular - US INT</v>
      </c>
      <c r="C23" s="33" t="str">
        <f>IF(ISBLANK(Values!F22),"","TellusRem")</f>
        <v>TellusRem</v>
      </c>
      <c r="D23" s="31">
        <f>IF(ISBLANK(Values!F22),"",Values!F22)</f>
        <v>5714401558095</v>
      </c>
      <c r="E23" s="32" t="str">
        <f>IF(ISBLANK(Values!F22),"","EAN")</f>
        <v>EAN</v>
      </c>
      <c r="F23" s="29" t="str">
        <f>IF(ISBLANK(Values!F22),"",IF(Values!K22, SUBSTITUTE(Values!$B$1, "{language}", Values!I22) &amp; " " &amp;Values!$B$3, SUBSTITUTE(Values!$B$2, "{language}", Values!$I22) &amp; " " &amp;Values!$B$3))</f>
        <v>sostituzione della tastiera US international non retroilluminata per Dell  Latitude E5550 E5570 5580 5590</v>
      </c>
      <c r="G23" s="33" t="str">
        <f>IF(ISBLANK(Values!F22),"","TellusRem")</f>
        <v>TellusRem</v>
      </c>
      <c r="H23" s="28" t="str">
        <f>IF(ISBLANK(Values!F22),"",Values!$B$16)</f>
        <v>laptop-computer-replacement-parts</v>
      </c>
      <c r="I23" s="28" t="str">
        <f>IF(ISBLANK(Values!F22),"","4730574031")</f>
        <v>4730574031</v>
      </c>
      <c r="J23" s="40" t="str">
        <f>IF(ISBLANK(Values!F22),"",Values!G22 )</f>
        <v>Dell 5550 Regular - US INT</v>
      </c>
      <c r="K23" s="29">
        <f>IF(ISBLANK(Values!F22),"",IF(Values!K22, Values!$B$4, Values!$B$5))</f>
        <v>34.99</v>
      </c>
      <c r="L23" s="41">
        <f>IF(ISBLANK(Values!F22),"",IF($CO23="DEFAULT", Values!$B$18, ""))</f>
        <v>5</v>
      </c>
      <c r="M23" s="29" t="str">
        <f>IF(ISBLANK(Values!F22),"",Values!$N22)</f>
        <v>https://raw.githubusercontent.com/PatrickVibild/TellusAmazonPictures/master/pictures/DELL/E5550/RG/DE/1.jpg</v>
      </c>
      <c r="N23" s="29" t="str">
        <f>IF(ISBLANK(Values!$G22),"",Values!O22)</f>
        <v>https://raw.githubusercontent.com/PatrickVibild/TellusAmazonPictures/master/pictures/DELL/E5550/RG/DE/2.jpg</v>
      </c>
      <c r="O23" s="29" t="str">
        <f>IF(ISBLANK(Values!$G22),"",Values!P22)</f>
        <v>https://raw.githubusercontent.com/PatrickVibild/TellusAmazonPictures/master/pictures/DELL/E5550/RG/DE/3.jpg</v>
      </c>
      <c r="P23" s="29" t="str">
        <f>IF(ISBLANK(Values!$G22),"",Values!Q22)</f>
        <v>https://raw.githubusercontent.com/PatrickVibild/TellusAmazonPictures/master/pictures/DELL/E5550/RG/DE/4.jpg</v>
      </c>
      <c r="Q23" s="29" t="str">
        <f>IF(ISBLANK(Values!$G22),"",Values!R22)</f>
        <v>https://raw.githubusercontent.com/PatrickVibild/TellusAmazonPictures/master/pictures/DELL/E5550/RG/DE/5.jpg</v>
      </c>
      <c r="R23" s="29" t="str">
        <f>IF(ISBLANK(Values!$G22),"",Values!S22)</f>
        <v>https://raw.githubusercontent.com/PatrickVibild/TellusAmazonPictures/master/pictures/DELL/E5550/RG/DE/6.jpg</v>
      </c>
      <c r="S23" s="29" t="str">
        <f>IF(ISBLANK(Values!$G22),"",Values!T22)</f>
        <v>https://raw.githubusercontent.com/PatrickVibild/TellusAmazonPictures/master/pictures/DELL/E5550/RG/DE/7.jpg</v>
      </c>
      <c r="T23" s="29" t="str">
        <f>IF(ISBLANK(Values!$G22),"",Values!U22)</f>
        <v>https://raw.githubusercontent.com/PatrickVibild/TellusAmazonPictures/master/pictures/DELL/E5550/RG/DE/8.jpg</v>
      </c>
      <c r="U23" s="29" t="str">
        <f>IF(ISBLANK(Values!$G22),"",Values!V22)</f>
        <v>https://raw.githubusercontent.com/PatrickVibild/TellusAmazonPictures/master/pictures/DELL/E5550/RG/DE/9.jpg</v>
      </c>
      <c r="V23" s="2"/>
      <c r="W23" s="33" t="str">
        <f>IF(ISBLANK(Values!F22),"","Child")</f>
        <v>Child</v>
      </c>
      <c r="X23" s="33" t="str">
        <f>IF(ISBLANK(Values!F22),"",Values!$B$13)</f>
        <v>Dell 5550 parent</v>
      </c>
      <c r="Y23" s="40" t="str">
        <f>IF(ISBLANK(Values!F22),"","Size-Color")</f>
        <v>Size-Color</v>
      </c>
      <c r="Z23" s="33" t="str">
        <f>IF(ISBLANK(Values!F22),"","variation")</f>
        <v>variation</v>
      </c>
      <c r="AA23" s="37" t="str">
        <f>IF(ISBLANK(Values!F22),"",Values!$B$20)</f>
        <v>PartialUpdate</v>
      </c>
      <c r="AB23" s="37" t="str">
        <f>IF(ISBLANK(Values!F22),"",Values!$B$29)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23" s="2"/>
      <c r="AD23" s="2"/>
      <c r="AE23" s="2"/>
      <c r="AF23" s="2"/>
      <c r="AG23" s="2"/>
      <c r="AH23" s="2"/>
      <c r="AI23" s="42" t="str">
        <f>IF(ISBLANK(Values!F22),"",IF(Values!J22,Values!$B$23,Values!$B$33))</f>
        <v xml:space="preserve">👉 RICONDIZIONATO: RISPARMIA SOLDI - Tastiera sostitutiva per laptop Dell, stessa qualità delle tastiere OEM. TellusRem è il principale distributore di tastiere nel mondo dal 2011. Tastiera sostitutiva perfetta, facile da sostituire e installare. </v>
      </c>
      <c r="AJ23" s="43" t="str">
        <f>IF(ISBLANK(Values!F22),"",Values!$B$24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Latitude E5550 E5570 5580 5590</v>
      </c>
      <c r="AK23" s="2" t="str">
        <f>IF(ISBLANK(Values!F22),"",Values!$B$25)</f>
        <v xml:space="preserve">♻️ PRODOTTO ECOLOGICO - Acquista ricondizionato, ACQUISTA VERDE! Riduci oltre l'80% di anidride carbonica acquistando le nostre tastiere ricondizionate, rispetto a ottenere una nuova tastiera! </v>
      </c>
      <c r="AL23" s="2" t="str">
        <f>IF(ISBLANK(Values!F22),"",SUBSTITUTE(SUBSTITUTE(IF(Values!$K22, Values!$B$26, Values!$B$33), "{language}", Values!$I22), "{flag}", INDEX(options!$E$1:$E$20, Values!$W22)))</f>
        <v xml:space="preserve">👉 LAYOUT - 🇺🇸 with € symbol US international NO retroilluminato. </v>
      </c>
      <c r="AM23" s="2" t="str">
        <f>SUBSTITUTE(IF(ISBLANK(Values!F22),"",Values!$B$27), "{model}", Values!$B$3)</f>
        <v xml:space="preserve">👉 COMPATIBILE CON - Dell Latitude E5550 E5570 5580 5590. Si prega di controllare attentamente l'immagine e la descrizione prima di acquistare qualsiasi tastiera. Ciò garantisce di ottenere la tastiera del laptop corretta per il computer. Installazione super facile. </v>
      </c>
      <c r="AN23" s="2"/>
      <c r="AO23" s="2"/>
      <c r="AP23" s="2"/>
      <c r="AQ23" s="2"/>
      <c r="AR23" s="2"/>
      <c r="AS23" s="2"/>
      <c r="AT23" s="29" t="str">
        <f>IF(ISBLANK(Values!F22),"",Values!I22)</f>
        <v>US international</v>
      </c>
      <c r="AU23" s="2"/>
      <c r="AV23" s="37" t="str">
        <f>IF(ISBLANK(Values!F22),"",IF(Values!K22,"Backlit", "Non-Backlit"))</f>
        <v>Non-Backlit</v>
      </c>
      <c r="AW23" s="2"/>
      <c r="AX23" s="2"/>
      <c r="AY23" s="2"/>
      <c r="AZ23" s="2"/>
      <c r="BA23" s="2"/>
      <c r="BB23" s="2"/>
      <c r="BC23" s="2"/>
      <c r="BD23" s="2"/>
      <c r="BE23" s="28" t="str">
        <f>IF(ISBLANK(Values!F22),"","Professional Audience")</f>
        <v>Professional Audience</v>
      </c>
      <c r="BF23" s="28" t="str">
        <f>IF(ISBLANK(Values!F22),"","Consumer Audience")</f>
        <v>Consumer Audience</v>
      </c>
      <c r="BG23" s="28" t="str">
        <f>IF(ISBLANK(Values!F22),"","Adults")</f>
        <v>Adults</v>
      </c>
      <c r="BH23" s="28" t="str">
        <f>IF(ISBLANK(Values!F22),"","People")</f>
        <v>People</v>
      </c>
      <c r="BI23" s="2"/>
      <c r="BJ23" s="2"/>
      <c r="BK23" s="2"/>
      <c r="BL23" s="2"/>
      <c r="BM23" s="2"/>
      <c r="BN23" s="2"/>
      <c r="BO23" s="2"/>
      <c r="BP23" s="2"/>
      <c r="BQ23" s="2"/>
      <c r="BR23" s="2"/>
      <c r="BS23" s="2"/>
      <c r="BT23" s="2"/>
      <c r="BU23" s="2"/>
      <c r="BV23" s="2"/>
      <c r="BW23" s="2"/>
      <c r="BX23" s="2"/>
      <c r="BY23" s="2"/>
      <c r="BZ23" s="2"/>
      <c r="CA23" s="2"/>
      <c r="CB23" s="2"/>
      <c r="CC23" s="2"/>
      <c r="CD23" s="2"/>
      <c r="CE23" s="2"/>
      <c r="CF23" s="2"/>
      <c r="CG23" s="2">
        <f>IF(ISBLANK(Values!F22),"",Values!$B$11)</f>
        <v>100</v>
      </c>
      <c r="CH23" s="2" t="str">
        <f>IF(ISBLANK(Values!F22),"","GR")</f>
        <v>GR</v>
      </c>
      <c r="CI23" s="2" t="str">
        <f>IF(ISBLANK(Values!F22),"",Values!$B$7)</f>
        <v>41</v>
      </c>
      <c r="CJ23" s="2" t="str">
        <f>IF(ISBLANK(Values!F22),"",Values!$B$8)</f>
        <v>17</v>
      </c>
      <c r="CK23" s="2" t="str">
        <f>IF(ISBLANK(Values!F22),"",Values!$B$9)</f>
        <v>5</v>
      </c>
      <c r="CL23" s="2" t="str">
        <f>IF(ISBLANK(Values!F22),"","CM")</f>
        <v>CM</v>
      </c>
      <c r="CM23" s="2"/>
      <c r="CN23" s="2"/>
      <c r="CO23" s="2" t="str">
        <f>IF(ISBLANK(Values!F22), "", IF(AND(Values!$B$37=options!$G$2, Values!$C22), "AMAZON_NA", IF(AND(Values!$B$37=options!$G$1, Values!$D22), "AMAZON_EU", "DEFAULT")))</f>
        <v>DEFAULT</v>
      </c>
      <c r="CP23" s="37" t="str">
        <f>IF(ISBLANK(Values!F22),"",Values!$B$7)</f>
        <v>41</v>
      </c>
      <c r="CQ23" s="37" t="str">
        <f>IF(ISBLANK(Values!F22),"",Values!$B$8)</f>
        <v>17</v>
      </c>
      <c r="CR23" s="37" t="str">
        <f>IF(ISBLANK(Values!F22),"",Values!$B$9)</f>
        <v>5</v>
      </c>
      <c r="CS23" s="2">
        <f>IF(ISBLANK(Values!F22),"",Values!$B$11)</f>
        <v>100</v>
      </c>
      <c r="CT23" s="2" t="str">
        <f>IF(ISBLANK(Values!F22),"","GR")</f>
        <v>GR</v>
      </c>
      <c r="CU23" s="2" t="str">
        <f>IF(ISBLANK(Values!F22),"","CM")</f>
        <v>CM</v>
      </c>
      <c r="CV23" s="2" t="str">
        <f>IF(ISBLANK(Values!F22),"",IF(Values!$B$36=options!$F$1,"Denmark", IF(Values!$B$36=options!$F$2, "Danemark",IF(Values!$B$36=options!$F$3, "Dänemark",IF(Values!$B$36=options!$F$4, "Danimarca",IF(Values!$B$36=options!$F$5, "Dinamarca",IF(Values!$B$36=options!$F$6, "Denemarken","" ) ) ) ) )))</f>
        <v>Danimarca</v>
      </c>
      <c r="CW23" s="2"/>
      <c r="CX23" s="2"/>
      <c r="CY23" s="2"/>
      <c r="CZ23" s="2" t="str">
        <f>IF(ISBLANK(Values!F22),"","No")</f>
        <v>No</v>
      </c>
      <c r="DA23" s="2" t="str">
        <f>IF(ISBLANK(Values!F22),"","No")</f>
        <v>No</v>
      </c>
      <c r="DB23" s="2"/>
      <c r="DC23" s="2"/>
      <c r="DD23" s="2"/>
      <c r="DE23" s="2"/>
      <c r="DF23" s="2"/>
      <c r="DG23" s="2"/>
      <c r="DH23" s="2"/>
      <c r="DI23" s="2"/>
      <c r="DJ23" s="2"/>
      <c r="DK23" s="2"/>
      <c r="DL23" s="2"/>
      <c r="DM23" s="2"/>
      <c r="DN23" s="2"/>
      <c r="DO23" s="28" t="str">
        <f>IF(ISBLANK(Values!F22),"","Parts")</f>
        <v>Parts</v>
      </c>
      <c r="DP23" s="28" t="str">
        <f>IF(ISBLANK(Values!F22),"",Values!$B$31)</f>
        <v>6 mesi di garanzia dopo la data di consegna. In caso di malfunzionamento della tastiera verrà inviata una nuova unità o un pezzo di ricambio per la tastiera del prodotto. In caso di smistamento delle scorte viene emesso un rimborso completo.</v>
      </c>
      <c r="DQ23" s="2"/>
      <c r="DR23" s="2"/>
      <c r="DS23" s="32"/>
      <c r="DT23" s="2"/>
      <c r="DU23" s="2"/>
      <c r="DV23" s="2"/>
      <c r="DW23" s="2"/>
      <c r="DX23" s="2"/>
      <c r="DY23" s="44" t="str">
        <f>IF(ISBLANK(Values!$F22), "", "not_applicable")</f>
        <v>not_applicable</v>
      </c>
      <c r="DZ23" s="32"/>
      <c r="EA23" s="32"/>
      <c r="EB23" s="32"/>
      <c r="EC23" s="32"/>
      <c r="ED23" s="2"/>
      <c r="EE23" s="2"/>
      <c r="EF23" s="2"/>
      <c r="EG23" s="2"/>
      <c r="EH23" s="2"/>
      <c r="EI23" s="2" t="str">
        <f>IF(ISBLANK(Values!F22),"",Values!$B$31)</f>
        <v>6 mesi di garanzia dopo la data di consegna. In caso di malfunzionamento della tastiera verrà inviata una nuova unità o un pezzo di ricambio per la tastiera del prodotto. In caso di smistamento delle scorte viene emesso un rimborso completo.</v>
      </c>
      <c r="EJ23" s="2"/>
      <c r="EK23" s="2"/>
      <c r="EL23" s="2"/>
      <c r="EM23" s="2"/>
      <c r="EN23" s="2"/>
      <c r="EO23" s="2"/>
      <c r="EP23" s="2"/>
      <c r="EQ23" s="2"/>
      <c r="ER23" s="2"/>
      <c r="ES23" s="2" t="str">
        <f>IF(ISBLANK(Values!F22),"","Amazon Tellus UPS")</f>
        <v>Amazon Tellus UPS</v>
      </c>
      <c r="ET23" s="2"/>
      <c r="EU23" s="2"/>
      <c r="EV23" s="32" t="str">
        <f>IF(ISBLANK(Values!F22),"","New")</f>
        <v>New</v>
      </c>
      <c r="EW23" s="2"/>
      <c r="EX23" s="2"/>
      <c r="EY23" s="2"/>
      <c r="EZ23" s="2"/>
      <c r="FA23" s="2"/>
      <c r="FB23" s="2"/>
      <c r="FC23" s="2"/>
      <c r="FD23" s="2"/>
      <c r="FE23" s="2">
        <f>IF(ISBLANK(Values!F22),"",IF(CO23&lt;&gt;"DEFAULT", "", 3))</f>
        <v>3</v>
      </c>
      <c r="FF23" s="2"/>
      <c r="FG23" s="2"/>
      <c r="FH23" s="2" t="str">
        <f>IF(ISBLANK(Values!F22),"","FALSE")</f>
        <v>FALSE</v>
      </c>
      <c r="FI23" s="37" t="str">
        <f>IF(ISBLANK(Values!F22),"","FALSE")</f>
        <v>FALSE</v>
      </c>
      <c r="FJ23" s="37" t="str">
        <f>IF(ISBLANK(Values!F22),"","FALSE")</f>
        <v>FALSE</v>
      </c>
      <c r="FK23" s="2"/>
      <c r="FL23" s="2"/>
      <c r="FM23" s="2" t="str">
        <f>IF(ISBLANK(Values!F22),"","1")</f>
        <v>1</v>
      </c>
      <c r="FN23" s="2"/>
      <c r="FO23" s="29">
        <f>IF(ISBLANK(Values!F22),"",IF(Values!K22, Values!$B$4, Values!$B$5))</f>
        <v>34.99</v>
      </c>
      <c r="FP23" s="2" t="str">
        <f>IF(ISBLANK(Values!F22),"","Percent")</f>
        <v>Percent</v>
      </c>
      <c r="FQ23" s="2" t="str">
        <f>IF(ISBLANK(Values!F22),"","2")</f>
        <v>2</v>
      </c>
      <c r="FR23" s="2" t="str">
        <f>IF(ISBLANK(Values!F22),"","3")</f>
        <v>3</v>
      </c>
      <c r="FS23" s="2" t="str">
        <f>IF(ISBLANK(Values!F22),"","5")</f>
        <v>5</v>
      </c>
      <c r="FT23" s="2" t="str">
        <f>IF(ISBLANK(Values!F22),"","6")</f>
        <v>6</v>
      </c>
      <c r="FU23" s="2" t="str">
        <f>IF(ISBLANK(Values!F22),"","10")</f>
        <v>10</v>
      </c>
      <c r="FV23" s="2" t="str">
        <f>IF(ISBLANK(Values!F22),"","10")</f>
        <v>10</v>
      </c>
      <c r="FW23" s="2"/>
      <c r="FX23" s="2"/>
      <c r="FY23" s="2"/>
      <c r="FZ23" s="2"/>
      <c r="GA23" s="2"/>
      <c r="GB23" s="2"/>
      <c r="GC23" s="2"/>
      <c r="GD23" s="2"/>
      <c r="GE23" s="2"/>
      <c r="GF23" s="2"/>
      <c r="GG23" s="2"/>
      <c r="GH23" s="2"/>
      <c r="GI23" s="2"/>
      <c r="GJ23" s="2"/>
    </row>
    <row r="24" spans="1:192" s="45" customFormat="1" ht="48" x14ac:dyDescent="0.2">
      <c r="A24" s="28" t="str">
        <f>IF(ISBLANK(Values!F23),"",IF(Values!$B$37="EU","computercomponent","computer"))</f>
        <v>computercomponent</v>
      </c>
      <c r="B24" s="39" t="str">
        <f>IF(ISBLANK(Values!F23),"",Values!G23)</f>
        <v>Dell 5550 Regular - US</v>
      </c>
      <c r="C24" s="33" t="str">
        <f>IF(ISBLANK(Values!F23),"","TellusRem")</f>
        <v>TellusRem</v>
      </c>
      <c r="D24" s="31">
        <f>IF(ISBLANK(Values!F23),"",Values!F23)</f>
        <v>5714401558101</v>
      </c>
      <c r="E24" s="32" t="str">
        <f>IF(ISBLANK(Values!F23),"","EAN")</f>
        <v>EAN</v>
      </c>
      <c r="F24" s="29" t="str">
        <f>IF(ISBLANK(Values!F23),"",IF(Values!K23, SUBSTITUTE(Values!$B$1, "{language}", Values!I23) &amp; " " &amp;Values!$B$3, SUBSTITUTE(Values!$B$2, "{language}", Values!$I23) &amp; " " &amp;Values!$B$3))</f>
        <v>sostituzione della tastiera US  non retroilluminata per Dell  Latitude E5550 E5570 5580 5590</v>
      </c>
      <c r="G24" s="33" t="str">
        <f>IF(ISBLANK(Values!F23),"","TellusRem")</f>
        <v>TellusRem</v>
      </c>
      <c r="H24" s="28" t="str">
        <f>IF(ISBLANK(Values!F23),"",Values!$B$16)</f>
        <v>laptop-computer-replacement-parts</v>
      </c>
      <c r="I24" s="28" t="str">
        <f>IF(ISBLANK(Values!F23),"","4730574031")</f>
        <v>4730574031</v>
      </c>
      <c r="J24" s="40" t="str">
        <f>IF(ISBLANK(Values!F23),"",Values!G23 )</f>
        <v>Dell 5550 Regular - US</v>
      </c>
      <c r="K24" s="29">
        <f>IF(ISBLANK(Values!F23),"",IF(Values!K23, Values!$B$4, Values!$B$5))</f>
        <v>34.99</v>
      </c>
      <c r="L24" s="41">
        <f>IF(ISBLANK(Values!F23),"",IF($CO24="DEFAULT", Values!$B$18, ""))</f>
        <v>5</v>
      </c>
      <c r="M24" s="29" t="str">
        <f>IF(ISBLANK(Values!F23),"",Values!$N23)</f>
        <v>https://raw.githubusercontent.com/PatrickVibild/TellusAmazonPictures/master/pictures/DELL/E5550/RG/DE/1.jpg</v>
      </c>
      <c r="N24" s="29" t="str">
        <f>IF(ISBLANK(Values!$G23),"",Values!O23)</f>
        <v>https://raw.githubusercontent.com/PatrickVibild/TellusAmazonPictures/master/pictures/DELL/E5550/RG/DE/2.jpg</v>
      </c>
      <c r="O24" s="29" t="str">
        <f>IF(ISBLANK(Values!$G23),"",Values!P23)</f>
        <v>https://raw.githubusercontent.com/PatrickVibild/TellusAmazonPictures/master/pictures/DELL/E5550/RG/DE/3.jpg</v>
      </c>
      <c r="P24" s="29" t="str">
        <f>IF(ISBLANK(Values!$G23),"",Values!Q23)</f>
        <v>https://raw.githubusercontent.com/PatrickVibild/TellusAmazonPictures/master/pictures/DELL/E5550/RG/DE/4.jpg</v>
      </c>
      <c r="Q24" s="29" t="str">
        <f>IF(ISBLANK(Values!$G23),"",Values!R23)</f>
        <v>https://raw.githubusercontent.com/PatrickVibild/TellusAmazonPictures/master/pictures/DELL/E5550/RG/DE/5.jpg</v>
      </c>
      <c r="R24" s="29" t="str">
        <f>IF(ISBLANK(Values!$G23),"",Values!S23)</f>
        <v>https://raw.githubusercontent.com/PatrickVibild/TellusAmazonPictures/master/pictures/DELL/E5550/RG/DE/6.jpg</v>
      </c>
      <c r="S24" s="29" t="str">
        <f>IF(ISBLANK(Values!$G23),"",Values!T23)</f>
        <v>https://raw.githubusercontent.com/PatrickVibild/TellusAmazonPictures/master/pictures/DELL/E5550/RG/DE/7.jpg</v>
      </c>
      <c r="T24" s="29" t="str">
        <f>IF(ISBLANK(Values!$G23),"",Values!U23)</f>
        <v>https://raw.githubusercontent.com/PatrickVibild/TellusAmazonPictures/master/pictures/DELL/E5550/RG/DE/8.jpg</v>
      </c>
      <c r="U24" s="29" t="str">
        <f>IF(ISBLANK(Values!$G23),"",Values!V23)</f>
        <v>https://raw.githubusercontent.com/PatrickVibild/TellusAmazonPictures/master/pictures/DELL/E5550/RG/DE/9.jpg</v>
      </c>
      <c r="V24" s="2"/>
      <c r="W24" s="33" t="str">
        <f>IF(ISBLANK(Values!F23),"","Child")</f>
        <v>Child</v>
      </c>
      <c r="X24" s="33" t="str">
        <f>IF(ISBLANK(Values!F23),"",Values!$B$13)</f>
        <v>Dell 5550 parent</v>
      </c>
      <c r="Y24" s="40" t="str">
        <f>IF(ISBLANK(Values!F23),"","Size-Color")</f>
        <v>Size-Color</v>
      </c>
      <c r="Z24" s="33" t="str">
        <f>IF(ISBLANK(Values!F23),"","variation")</f>
        <v>variation</v>
      </c>
      <c r="AA24" s="37" t="str">
        <f>IF(ISBLANK(Values!F23),"",Values!$B$20)</f>
        <v>PartialUpdate</v>
      </c>
      <c r="AB24" s="37" t="str">
        <f>IF(ISBLANK(Values!F23),"",Values!$B$29)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24" s="2"/>
      <c r="AD24" s="2"/>
      <c r="AE24" s="2"/>
      <c r="AF24" s="2"/>
      <c r="AG24" s="2"/>
      <c r="AH24" s="2"/>
      <c r="AI24" s="42" t="str">
        <f>IF(ISBLANK(Values!F23),"",IF(Values!J23,Values!$B$23,Values!$B$33))</f>
        <v xml:space="preserve">👉 RICONDIZIONATO: RISPARMIA SOLDI - Tastiera sostitutiva per laptop Dell, stessa qualità delle tastiere OEM. TellusRem è il principale distributore di tastiere nel mondo dal 2011. Tastiera sostitutiva perfetta, facile da sostituire e installare. </v>
      </c>
      <c r="AJ24" s="43" t="str">
        <f>IF(ISBLANK(Values!F23),"",Values!$B$24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Latitude E5550 E5570 5580 5590</v>
      </c>
      <c r="AK24" s="2" t="str">
        <f>IF(ISBLANK(Values!F23),"",Values!$B$25)</f>
        <v xml:space="preserve">♻️ PRODOTTO ECOLOGICO - Acquista ricondizionato, ACQUISTA VERDE! Riduci oltre l'80% di anidride carbonica acquistando le nostre tastiere ricondizionate, rispetto a ottenere una nuova tastiera! </v>
      </c>
      <c r="AL24" s="2" t="str">
        <f>IF(ISBLANK(Values!F23),"",SUBSTITUTE(SUBSTITUTE(IF(Values!$K23, Values!$B$26, Values!$B$33), "{language}", Values!$I23), "{flag}", INDEX(options!$E$1:$E$20, Values!$W23)))</f>
        <v xml:space="preserve">👉 LAYOUT - 🇺🇸 US  NO retroilluminato. </v>
      </c>
      <c r="AM24" s="2" t="str">
        <f>SUBSTITUTE(IF(ISBLANK(Values!F23),"",Values!$B$27), "{model}", Values!$B$3)</f>
        <v xml:space="preserve">👉 COMPATIBILE CON - Dell Latitude E5550 E5570 5580 5590. Si prega di controllare attentamente l'immagine e la descrizione prima di acquistare qualsiasi tastiera. Ciò garantisce di ottenere la tastiera del laptop corretta per il computer. Installazione super facile. </v>
      </c>
      <c r="AN24" s="2"/>
      <c r="AO24" s="2"/>
      <c r="AP24" s="2"/>
      <c r="AQ24" s="2"/>
      <c r="AR24" s="2"/>
      <c r="AS24" s="2"/>
      <c r="AT24" s="29" t="str">
        <f>IF(ISBLANK(Values!F23),"",Values!I23)</f>
        <v xml:space="preserve">US </v>
      </c>
      <c r="AU24" s="2"/>
      <c r="AV24" s="37" t="str">
        <f>IF(ISBLANK(Values!F23),"",IF(Values!K23,"Backlit", "Non-Backlit"))</f>
        <v>Non-Backlit</v>
      </c>
      <c r="AW24" s="2"/>
      <c r="AX24" s="2"/>
      <c r="AY24" s="2"/>
      <c r="AZ24" s="2"/>
      <c r="BA24" s="2"/>
      <c r="BB24" s="2"/>
      <c r="BC24" s="2"/>
      <c r="BD24" s="2"/>
      <c r="BE24" s="28" t="str">
        <f>IF(ISBLANK(Values!F23),"","Professional Audience")</f>
        <v>Professional Audience</v>
      </c>
      <c r="BF24" s="28" t="str">
        <f>IF(ISBLANK(Values!F23),"","Consumer Audience")</f>
        <v>Consumer Audience</v>
      </c>
      <c r="BG24" s="28" t="str">
        <f>IF(ISBLANK(Values!F23),"","Adults")</f>
        <v>Adults</v>
      </c>
      <c r="BH24" s="28" t="str">
        <f>IF(ISBLANK(Values!F23),"","People")</f>
        <v>People</v>
      </c>
      <c r="BI24" s="2"/>
      <c r="BJ24" s="2"/>
      <c r="BK24" s="2"/>
      <c r="BL24" s="2"/>
      <c r="BM24" s="2"/>
      <c r="BN24" s="2"/>
      <c r="BO24" s="2"/>
      <c r="BP24" s="2"/>
      <c r="BQ24" s="2"/>
      <c r="BR24" s="2"/>
      <c r="BS24" s="2"/>
      <c r="BT24" s="2"/>
      <c r="BU24" s="2"/>
      <c r="BV24" s="2"/>
      <c r="BW24" s="2"/>
      <c r="BX24" s="2"/>
      <c r="BY24" s="2"/>
      <c r="BZ24" s="2"/>
      <c r="CA24" s="2"/>
      <c r="CB24" s="2"/>
      <c r="CC24" s="2"/>
      <c r="CD24" s="2"/>
      <c r="CE24" s="2"/>
      <c r="CF24" s="2"/>
      <c r="CG24" s="2">
        <f>IF(ISBLANK(Values!F23),"",Values!$B$11)</f>
        <v>100</v>
      </c>
      <c r="CH24" s="2" t="str">
        <f>IF(ISBLANK(Values!F23),"","GR")</f>
        <v>GR</v>
      </c>
      <c r="CI24" s="2" t="str">
        <f>IF(ISBLANK(Values!F23),"",Values!$B$7)</f>
        <v>41</v>
      </c>
      <c r="CJ24" s="2" t="str">
        <f>IF(ISBLANK(Values!F23),"",Values!$B$8)</f>
        <v>17</v>
      </c>
      <c r="CK24" s="2" t="str">
        <f>IF(ISBLANK(Values!F23),"",Values!$B$9)</f>
        <v>5</v>
      </c>
      <c r="CL24" s="2" t="str">
        <f>IF(ISBLANK(Values!F23),"","CM")</f>
        <v>CM</v>
      </c>
      <c r="CM24" s="2"/>
      <c r="CN24" s="2"/>
      <c r="CO24" s="2" t="str">
        <f>IF(ISBLANK(Values!F23), "", IF(AND(Values!$B$37=options!$G$2, Values!$C23), "AMAZON_NA", IF(AND(Values!$B$37=options!$G$1, Values!$D23), "AMAZON_EU", "DEFAULT")))</f>
        <v>DEFAULT</v>
      </c>
      <c r="CP24" s="37" t="str">
        <f>IF(ISBLANK(Values!F23),"",Values!$B$7)</f>
        <v>41</v>
      </c>
      <c r="CQ24" s="37" t="str">
        <f>IF(ISBLANK(Values!F23),"",Values!$B$8)</f>
        <v>17</v>
      </c>
      <c r="CR24" s="37" t="str">
        <f>IF(ISBLANK(Values!F23),"",Values!$B$9)</f>
        <v>5</v>
      </c>
      <c r="CS24" s="2">
        <f>IF(ISBLANK(Values!F23),"",Values!$B$11)</f>
        <v>100</v>
      </c>
      <c r="CT24" s="2" t="str">
        <f>IF(ISBLANK(Values!F23),"","GR")</f>
        <v>GR</v>
      </c>
      <c r="CU24" s="2" t="str">
        <f>IF(ISBLANK(Values!F23),"","CM")</f>
        <v>CM</v>
      </c>
      <c r="CV24" s="2" t="str">
        <f>IF(ISBLANK(Values!F23),"",IF(Values!$B$36=options!$F$1,"Denmark", IF(Values!$B$36=options!$F$2, "Danemark",IF(Values!$B$36=options!$F$3, "Dänemark",IF(Values!$B$36=options!$F$4, "Danimarca",IF(Values!$B$36=options!$F$5, "Dinamarca",IF(Values!$B$36=options!$F$6, "Denemarken","" ) ) ) ) )))</f>
        <v>Danimarca</v>
      </c>
      <c r="CW24" s="2"/>
      <c r="CX24" s="2"/>
      <c r="CY24" s="2"/>
      <c r="CZ24" s="2" t="str">
        <f>IF(ISBLANK(Values!F23),"","No")</f>
        <v>No</v>
      </c>
      <c r="DA24" s="2" t="str">
        <f>IF(ISBLANK(Values!F23),"","No")</f>
        <v>No</v>
      </c>
      <c r="DB24" s="2"/>
      <c r="DC24" s="2"/>
      <c r="DD24" s="2"/>
      <c r="DE24" s="2"/>
      <c r="DF24" s="2"/>
      <c r="DG24" s="2"/>
      <c r="DH24" s="2"/>
      <c r="DI24" s="2"/>
      <c r="DJ24" s="2"/>
      <c r="DK24" s="2"/>
      <c r="DL24" s="2"/>
      <c r="DM24" s="2"/>
      <c r="DN24" s="2"/>
      <c r="DO24" s="28" t="str">
        <f>IF(ISBLANK(Values!F23),"","Parts")</f>
        <v>Parts</v>
      </c>
      <c r="DP24" s="28" t="str">
        <f>IF(ISBLANK(Values!F23),"",Values!$B$31)</f>
        <v>6 mesi di garanzia dopo la data di consegna. In caso di malfunzionamento della tastiera verrà inviata una nuova unità o un pezzo di ricambio per la tastiera del prodotto. In caso di smistamento delle scorte viene emesso un rimborso completo.</v>
      </c>
      <c r="DQ24" s="2"/>
      <c r="DR24" s="2"/>
      <c r="DS24" s="32"/>
      <c r="DT24" s="2"/>
      <c r="DU24" s="2"/>
      <c r="DV24" s="2"/>
      <c r="DW24" s="2"/>
      <c r="DX24" s="2"/>
      <c r="DY24" s="44" t="str">
        <f>IF(ISBLANK(Values!$F23), "", "not_applicable")</f>
        <v>not_applicable</v>
      </c>
      <c r="DZ24" s="32"/>
      <c r="EA24" s="32"/>
      <c r="EB24" s="32"/>
      <c r="EC24" s="32"/>
      <c r="ED24" s="2"/>
      <c r="EE24" s="2"/>
      <c r="EF24" s="2"/>
      <c r="EG24" s="2"/>
      <c r="EH24" s="2"/>
      <c r="EI24" s="2" t="str">
        <f>IF(ISBLANK(Values!F23),"",Values!$B$31)</f>
        <v>6 mesi di garanzia dopo la data di consegna. In caso di malfunzionamento della tastiera verrà inviata una nuova unità o un pezzo di ricambio per la tastiera del prodotto. In caso di smistamento delle scorte viene emesso un rimborso completo.</v>
      </c>
      <c r="EJ24" s="2"/>
      <c r="EK24" s="2"/>
      <c r="EL24" s="2"/>
      <c r="EM24" s="2"/>
      <c r="EN24" s="2"/>
      <c r="EO24" s="2"/>
      <c r="EP24" s="2"/>
      <c r="EQ24" s="2"/>
      <c r="ER24" s="2"/>
      <c r="ES24" s="2" t="str">
        <f>IF(ISBLANK(Values!F23),"","Amazon Tellus UPS")</f>
        <v>Amazon Tellus UPS</v>
      </c>
      <c r="ET24" s="2"/>
      <c r="EU24" s="2"/>
      <c r="EV24" s="32" t="str">
        <f>IF(ISBLANK(Values!F23),"","New")</f>
        <v>New</v>
      </c>
      <c r="EW24" s="2"/>
      <c r="EX24" s="2"/>
      <c r="EY24" s="2"/>
      <c r="EZ24" s="2"/>
      <c r="FA24" s="2"/>
      <c r="FB24" s="2"/>
      <c r="FC24" s="2"/>
      <c r="FD24" s="2"/>
      <c r="FE24" s="2">
        <f>IF(ISBLANK(Values!F23),"",IF(CO24&lt;&gt;"DEFAULT", "", 3))</f>
        <v>3</v>
      </c>
      <c r="FF24" s="2"/>
      <c r="FG24" s="2"/>
      <c r="FH24" s="2" t="str">
        <f>IF(ISBLANK(Values!F23),"","FALSE")</f>
        <v>FALSE</v>
      </c>
      <c r="FI24" s="37" t="str">
        <f>IF(ISBLANK(Values!F23),"","FALSE")</f>
        <v>FALSE</v>
      </c>
      <c r="FJ24" s="37" t="str">
        <f>IF(ISBLANK(Values!F23),"","FALSE")</f>
        <v>FALSE</v>
      </c>
      <c r="FK24" s="2"/>
      <c r="FL24" s="2"/>
      <c r="FM24" s="2" t="str">
        <f>IF(ISBLANK(Values!F23),"","1")</f>
        <v>1</v>
      </c>
      <c r="FN24" s="2"/>
      <c r="FO24" s="29">
        <f>IF(ISBLANK(Values!F23),"",IF(Values!K23, Values!$B$4, Values!$B$5))</f>
        <v>34.99</v>
      </c>
      <c r="FP24" s="2" t="str">
        <f>IF(ISBLANK(Values!F23),"","Percent")</f>
        <v>Percent</v>
      </c>
      <c r="FQ24" s="2" t="str">
        <f>IF(ISBLANK(Values!F23),"","2")</f>
        <v>2</v>
      </c>
      <c r="FR24" s="2" t="str">
        <f>IF(ISBLANK(Values!F23),"","3")</f>
        <v>3</v>
      </c>
      <c r="FS24" s="2" t="str">
        <f>IF(ISBLANK(Values!F23),"","5")</f>
        <v>5</v>
      </c>
      <c r="FT24" s="2" t="str">
        <f>IF(ISBLANK(Values!F23),"","6")</f>
        <v>6</v>
      </c>
      <c r="FU24" s="2" t="str">
        <f>IF(ISBLANK(Values!F23),"","10")</f>
        <v>10</v>
      </c>
      <c r="FV24" s="2" t="str">
        <f>IF(ISBLANK(Values!F23),"","10")</f>
        <v>10</v>
      </c>
      <c r="FW24" s="2"/>
      <c r="FX24" s="2"/>
      <c r="FY24" s="2"/>
      <c r="FZ24" s="2"/>
      <c r="GA24" s="2"/>
      <c r="GB24" s="2"/>
      <c r="GC24" s="2"/>
      <c r="GD24" s="2"/>
      <c r="GE24" s="2"/>
      <c r="GF24" s="2"/>
      <c r="GG24" s="2"/>
      <c r="GH24" s="2"/>
      <c r="GI24" s="2"/>
      <c r="GJ24" s="2"/>
    </row>
    <row r="25" spans="1:192" s="45" customFormat="1" ht="17" x14ac:dyDescent="0.2">
      <c r="A25" s="28" t="str">
        <f>IF(ISBLANK(Values!F24),"",IF(Values!$B$37="EU","computercomponent","computer"))</f>
        <v/>
      </c>
      <c r="B25" s="39" t="str">
        <f>IF(ISBLANK(Values!F24),"",Values!G24)</f>
        <v/>
      </c>
      <c r="C25" s="33" t="str">
        <f>IF(ISBLANK(Values!F24),"","TellusRem")</f>
        <v/>
      </c>
      <c r="D25" s="31" t="str">
        <f>IF(ISBLANK(Values!F24),"",Values!F24)</f>
        <v/>
      </c>
      <c r="E25" s="32" t="str">
        <f>IF(ISBLANK(Values!F24),"","EAN")</f>
        <v/>
      </c>
      <c r="F25" s="29" t="str">
        <f>IF(ISBLANK(Values!F24),"",IF(Values!K24, SUBSTITUTE(Values!$B$1, "{language}", Values!I24) &amp; " " &amp;Values!$B$3, SUBSTITUTE(Values!$B$2, "{language}", Values!$I24) &amp; " " &amp;Values!$B$3))</f>
        <v/>
      </c>
      <c r="G25" s="46"/>
      <c r="H25" s="28" t="str">
        <f>IF(ISBLANK(Values!F24),"",Values!$B$16)</f>
        <v/>
      </c>
      <c r="I25" s="28" t="str">
        <f>IF(ISBLANK(Values!F24),"","4730574031")</f>
        <v/>
      </c>
      <c r="J25" s="40" t="str">
        <f>IF(ISBLANK(Values!F24),"",Values!G24 )</f>
        <v/>
      </c>
      <c r="K25" s="29" t="str">
        <f>IF(ISBLANK(Values!F24),"",IF(Values!K24, Values!$B$4, Values!$B$5))</f>
        <v/>
      </c>
      <c r="L25" s="41" t="str">
        <f>IF(ISBLANK(Values!F24),"",IF($CO25="DEFAULT", Values!$B$18, ""))</f>
        <v/>
      </c>
      <c r="M25" s="29" t="str">
        <f>IF(ISBLANK(Values!F24),"",Values!$N24)</f>
        <v/>
      </c>
      <c r="N25" s="29" t="str">
        <f>IF(ISBLANK(Values!$G24),"",Values!O24)</f>
        <v/>
      </c>
      <c r="O25" s="29" t="str">
        <f>IF(ISBLANK(Values!$G24),"",Values!P24)</f>
        <v/>
      </c>
      <c r="P25" s="29" t="str">
        <f>IF(ISBLANK(Values!$G24),"",Values!Q24)</f>
        <v/>
      </c>
      <c r="Q25" s="29" t="str">
        <f>IF(ISBLANK(Values!$G24),"",Values!R24)</f>
        <v/>
      </c>
      <c r="R25" s="29" t="str">
        <f>IF(ISBLANK(Values!$G24),"",Values!S24)</f>
        <v/>
      </c>
      <c r="S25" s="29" t="str">
        <f>IF(ISBLANK(Values!$G24),"",Values!T24)</f>
        <v/>
      </c>
      <c r="T25" s="29" t="str">
        <f>IF(ISBLANK(Values!$G24),"",Values!U24)</f>
        <v/>
      </c>
      <c r="U25" s="29" t="str">
        <f>IF(ISBLANK(Values!$G24),"",Values!V24)</f>
        <v/>
      </c>
      <c r="V25" s="2"/>
      <c r="W25" s="33" t="str">
        <f>IF(ISBLANK(Values!F24),"","Child")</f>
        <v/>
      </c>
      <c r="X25" s="33" t="str">
        <f>IF(ISBLANK(Values!F24),"",Values!$B$13)</f>
        <v/>
      </c>
      <c r="Y25" s="40" t="str">
        <f>IF(ISBLANK(Values!F24),"","Size-Color")</f>
        <v/>
      </c>
      <c r="Z25" s="33" t="str">
        <f>IF(ISBLANK(Values!F24),"","variation")</f>
        <v/>
      </c>
      <c r="AA25" s="37" t="str">
        <f>IF(ISBLANK(Values!F24),"",Values!$B$20)</f>
        <v/>
      </c>
      <c r="AB25" s="37" t="str">
        <f>IF(ISBLANK(Values!F24),"",Values!$B$29)</f>
        <v/>
      </c>
      <c r="AC25" s="2"/>
      <c r="AD25" s="2"/>
      <c r="AE25" s="2"/>
      <c r="AF25" s="2"/>
      <c r="AG25" s="2"/>
      <c r="AH25" s="2"/>
      <c r="AI25" s="42" t="str">
        <f>IF(ISBLANK(Values!F24),"",IF(Values!J24,Values!$B$23,Values!$B$33))</f>
        <v/>
      </c>
      <c r="AJ25" s="43" t="str">
        <f>IF(ISBLANK(Values!F24),"",Values!$B$24 &amp;" "&amp;Values!$B$3)</f>
        <v/>
      </c>
      <c r="AK25" s="2" t="str">
        <f>IF(ISBLANK(Values!F24),"",Values!$B$25)</f>
        <v/>
      </c>
      <c r="AL25" s="2" t="str">
        <f>IF(ISBLANK(Values!F24),"",SUBSTITUTE(SUBSTITUTE(IF(Values!$K24, Values!$B$26, Values!$B$33), "{language}", Values!$I24), "{flag}", INDEX(options!$E$1:$E$20, Values!$W24)))</f>
        <v/>
      </c>
      <c r="AM25" s="2" t="str">
        <f>SUBSTITUTE(IF(ISBLANK(Values!F24),"",Values!$B$27), "{model}", Values!$B$3)</f>
        <v/>
      </c>
      <c r="AN25" s="2"/>
      <c r="AO25" s="2"/>
      <c r="AP25" s="2"/>
      <c r="AQ25" s="2"/>
      <c r="AR25" s="2"/>
      <c r="AS25" s="2"/>
      <c r="AT25" s="29" t="str">
        <f>IF(ISBLANK(Values!F24),"",Values!I24)</f>
        <v/>
      </c>
      <c r="AU25" s="2"/>
      <c r="AV25" s="37" t="str">
        <f>IF(ISBLANK(Values!F24),"",IF(Values!K24,"Backlit", "Non-Backlit"))</f>
        <v/>
      </c>
      <c r="AW25" s="2"/>
      <c r="AX25" s="2"/>
      <c r="AY25" s="2"/>
      <c r="AZ25" s="2"/>
      <c r="BA25" s="2"/>
      <c r="BB25" s="2"/>
      <c r="BC25" s="2"/>
      <c r="BD25" s="2"/>
      <c r="BE25" s="28" t="str">
        <f>IF(ISBLANK(Values!F24),"","Professional Audience")</f>
        <v/>
      </c>
      <c r="BF25" s="28" t="str">
        <f>IF(ISBLANK(Values!F24),"","Consumer Audience")</f>
        <v/>
      </c>
      <c r="BG25" s="28" t="str">
        <f>IF(ISBLANK(Values!F24),"","Adults")</f>
        <v/>
      </c>
      <c r="BH25" s="28" t="str">
        <f>IF(ISBLANK(Values!F24),"","People")</f>
        <v/>
      </c>
      <c r="BI25" s="2"/>
      <c r="BJ25" s="2"/>
      <c r="BK25" s="2"/>
      <c r="BL25" s="2"/>
      <c r="BM25" s="2"/>
      <c r="BN25" s="2"/>
      <c r="BO25" s="2"/>
      <c r="BP25" s="2"/>
      <c r="BQ25" s="2"/>
      <c r="BR25" s="2"/>
      <c r="BS25" s="2"/>
      <c r="BT25" s="2"/>
      <c r="BU25" s="2"/>
      <c r="BV25" s="2"/>
      <c r="BW25" s="2"/>
      <c r="BX25" s="2"/>
      <c r="BY25" s="2"/>
      <c r="BZ25" s="2"/>
      <c r="CA25" s="2"/>
      <c r="CB25" s="2"/>
      <c r="CC25" s="2"/>
      <c r="CD25" s="2"/>
      <c r="CE25" s="2"/>
      <c r="CF25" s="2"/>
      <c r="CG25" s="2" t="str">
        <f>IF(ISBLANK(Values!F24),"",Values!$B$11)</f>
        <v/>
      </c>
      <c r="CH25" s="2" t="str">
        <f>IF(ISBLANK(Values!F24),"","GR")</f>
        <v/>
      </c>
      <c r="CI25" s="2" t="str">
        <f>IF(ISBLANK(Values!F24),"",Values!$B$7)</f>
        <v/>
      </c>
      <c r="CJ25" s="2" t="str">
        <f>IF(ISBLANK(Values!F24),"",Values!$B$8)</f>
        <v/>
      </c>
      <c r="CK25" s="2" t="str">
        <f>IF(ISBLANK(Values!F24),"",Values!$B$9)</f>
        <v/>
      </c>
      <c r="CL25" s="2" t="str">
        <f>IF(ISBLANK(Values!F24),"","CM")</f>
        <v/>
      </c>
      <c r="CM25" s="2"/>
      <c r="CN25" s="2"/>
      <c r="CO25" s="2" t="str">
        <f>IF(ISBLANK(Values!F24), "", IF(AND(Values!$B$37=options!$G$2, Values!$C24), "AMAZON_NA", IF(AND(Values!$B$37=options!$G$1, Values!$D24), "AMAZON_EU", "DEFAULT")))</f>
        <v/>
      </c>
      <c r="CP25" s="37" t="str">
        <f>IF(ISBLANK(Values!F24),"",Values!$B$7)</f>
        <v/>
      </c>
      <c r="CQ25" s="37" t="str">
        <f>IF(ISBLANK(Values!F24),"",Values!$B$8)</f>
        <v/>
      </c>
      <c r="CR25" s="37" t="str">
        <f>IF(ISBLANK(Values!F24),"",Values!$B$9)</f>
        <v/>
      </c>
      <c r="CS25" s="2" t="str">
        <f>IF(ISBLANK(Values!F24),"",Values!$B$11)</f>
        <v/>
      </c>
      <c r="CT25" s="2" t="str">
        <f>IF(ISBLANK(Values!F24),"","GR")</f>
        <v/>
      </c>
      <c r="CU25" s="2" t="str">
        <f>IF(ISBLANK(Values!F24),"","CM")</f>
        <v/>
      </c>
      <c r="CV25" s="2" t="str">
        <f>IF(ISBLANK(Values!F24),"",IF(Values!$B$36=options!$F$1,"Denmark", IF(Values!$B$36=options!$F$2, "Danemark",IF(Values!$B$36=options!$F$3, "Dänemark",IF(Values!$B$36=options!$F$4, "Danimarca",IF(Values!$B$36=options!$F$5, "Dinamarca",IF(Values!$B$36=options!$F$6, "Denemarken","" ) ) ) ) )))</f>
        <v/>
      </c>
      <c r="CW25" s="2"/>
      <c r="CX25" s="2"/>
      <c r="CY25" s="2"/>
      <c r="CZ25" s="2" t="str">
        <f>IF(ISBLANK(Values!F24),"","No")</f>
        <v/>
      </c>
      <c r="DA25" s="2" t="str">
        <f>IF(ISBLANK(Values!F24),"","No")</f>
        <v/>
      </c>
      <c r="DB25" s="2"/>
      <c r="DC25" s="2"/>
      <c r="DD25" s="2"/>
      <c r="DE25" s="2"/>
      <c r="DF25" s="2"/>
      <c r="DG25" s="2"/>
      <c r="DH25" s="2"/>
      <c r="DI25" s="2"/>
      <c r="DJ25" s="2"/>
      <c r="DK25" s="2"/>
      <c r="DL25" s="2"/>
      <c r="DM25" s="2"/>
      <c r="DN25" s="2"/>
      <c r="DO25" s="28" t="str">
        <f>IF(ISBLANK(Values!F24),"","Parts")</f>
        <v/>
      </c>
      <c r="DP25" s="28" t="str">
        <f>IF(ISBLANK(Values!F24),"",Values!$B$31)</f>
        <v/>
      </c>
      <c r="DQ25" s="2"/>
      <c r="DR25" s="2"/>
      <c r="DS25" s="32"/>
      <c r="DT25" s="2"/>
      <c r="DU25" s="2"/>
      <c r="DV25" s="2"/>
      <c r="DW25" s="2"/>
      <c r="DX25" s="2"/>
      <c r="DY25" s="44" t="str">
        <f>IF(ISBLANK(Values!$F24), "", "not_applicable")</f>
        <v/>
      </c>
      <c r="DZ25" s="32"/>
      <c r="EA25" s="32"/>
      <c r="EB25" s="32"/>
      <c r="EC25" s="32"/>
      <c r="ED25" s="2"/>
      <c r="EE25" s="2"/>
      <c r="EF25" s="2"/>
      <c r="EG25" s="2"/>
      <c r="EH25" s="2"/>
      <c r="EI25" s="2" t="str">
        <f>IF(ISBLANK(Values!F24),"",Values!$B$31)</f>
        <v/>
      </c>
      <c r="EJ25" s="2"/>
      <c r="EK25" s="2"/>
      <c r="EL25" s="2"/>
      <c r="EM25" s="2"/>
      <c r="EN25" s="2"/>
      <c r="EO25" s="2"/>
      <c r="EP25" s="2"/>
      <c r="EQ25" s="2"/>
      <c r="ER25" s="2"/>
      <c r="ES25" s="2" t="str">
        <f>IF(ISBLANK(Values!F24),"","Amazon Tellus UPS")</f>
        <v/>
      </c>
      <c r="ET25" s="2"/>
      <c r="EU25" s="2"/>
      <c r="EV25" s="32" t="str">
        <f>IF(ISBLANK(Values!F24),"","New")</f>
        <v/>
      </c>
      <c r="EW25" s="2"/>
      <c r="EX25" s="2"/>
      <c r="EY25" s="2"/>
      <c r="EZ25" s="2"/>
      <c r="FA25" s="2"/>
      <c r="FB25" s="2"/>
      <c r="FC25" s="2"/>
      <c r="FD25" s="2"/>
      <c r="FE25" s="2" t="str">
        <f>IF(ISBLANK(Values!F24),"",IF(CO25&lt;&gt;"DEFAULT", "", 3))</f>
        <v/>
      </c>
      <c r="FF25" s="2"/>
      <c r="FG25" s="2"/>
      <c r="FH25" s="2" t="str">
        <f>IF(ISBLANK(Values!F24),"","FALSE")</f>
        <v/>
      </c>
      <c r="FI25" s="37" t="str">
        <f>IF(ISBLANK(Values!F24),"","FALSE")</f>
        <v/>
      </c>
      <c r="FJ25" s="37" t="str">
        <f>IF(ISBLANK(Values!F24),"","FALSE")</f>
        <v/>
      </c>
      <c r="FK25" s="2"/>
      <c r="FL25" s="2"/>
      <c r="FM25" s="2" t="str">
        <f>IF(ISBLANK(Values!F24),"","1")</f>
        <v/>
      </c>
      <c r="FN25" s="2"/>
      <c r="FO25" s="29" t="str">
        <f>IF(ISBLANK(Values!F24),"",IF(Values!K24, Values!$B$4, Values!$B$5))</f>
        <v/>
      </c>
      <c r="FP25" s="2" t="str">
        <f>IF(ISBLANK(Values!F24),"","Percent")</f>
        <v/>
      </c>
      <c r="FQ25" s="2" t="str">
        <f>IF(ISBLANK(Values!F24),"","2")</f>
        <v/>
      </c>
      <c r="FR25" s="2" t="str">
        <f>IF(ISBLANK(Values!F24),"","3")</f>
        <v/>
      </c>
      <c r="FS25" s="2" t="str">
        <f>IF(ISBLANK(Values!F24),"","5")</f>
        <v/>
      </c>
      <c r="FT25" s="2" t="str">
        <f>IF(ISBLANK(Values!F24),"","6")</f>
        <v/>
      </c>
      <c r="FU25" s="2" t="str">
        <f>IF(ISBLANK(Values!F24),"","10")</f>
        <v/>
      </c>
      <c r="FV25" s="2" t="str">
        <f>IF(ISBLANK(Values!F24),"","10")</f>
        <v/>
      </c>
      <c r="FW25" s="2"/>
      <c r="FX25" s="2"/>
      <c r="FY25" s="2"/>
      <c r="FZ25" s="2"/>
      <c r="GA25" s="2"/>
      <c r="GB25" s="2"/>
      <c r="GC25" s="2"/>
      <c r="GD25" s="2"/>
      <c r="GE25" s="2"/>
      <c r="GF25" s="2"/>
      <c r="GG25" s="2"/>
      <c r="GH25" s="2"/>
      <c r="GI25" s="2"/>
      <c r="GJ25" s="2"/>
    </row>
    <row r="26" spans="1:192" s="45" customFormat="1" ht="17" x14ac:dyDescent="0.2">
      <c r="A26" s="28" t="str">
        <f>IF(ISBLANK(Values!F25),"",IF(Values!$B$37="EU","computercomponent","computer"))</f>
        <v/>
      </c>
      <c r="B26" s="39" t="str">
        <f>IF(ISBLANK(Values!F25),"",Values!G25)</f>
        <v/>
      </c>
      <c r="C26" s="33" t="str">
        <f>IF(ISBLANK(Values!F25),"","TellusRem")</f>
        <v/>
      </c>
      <c r="D26" s="31" t="str">
        <f>IF(ISBLANK(Values!F25),"",Values!F25)</f>
        <v/>
      </c>
      <c r="E26" s="32" t="str">
        <f>IF(ISBLANK(Values!F25),"","EAN")</f>
        <v/>
      </c>
      <c r="F26" s="29" t="str">
        <f>IF(ISBLANK(Values!F25),"",IF(Values!K25, SUBSTITUTE(Values!$B$1, "{language}", Values!I25) &amp; " " &amp;Values!$B$3, SUBSTITUTE(Values!$B$2, "{language}", Values!$I25) &amp; " " &amp;Values!$B$3))</f>
        <v/>
      </c>
      <c r="G26" s="33" t="str">
        <f>IF(ISBLANK(Values!F25),"","TellusRem")</f>
        <v/>
      </c>
      <c r="H26" s="28" t="str">
        <f>IF(ISBLANK(Values!F25),"",Values!$B$16)</f>
        <v/>
      </c>
      <c r="I26" s="28" t="str">
        <f>IF(ISBLANK(Values!F25),"","4730574031")</f>
        <v/>
      </c>
      <c r="J26" s="40" t="str">
        <f>IF(ISBLANK(Values!F25),"",Values!G25 )</f>
        <v/>
      </c>
      <c r="K26" s="29" t="str">
        <f>IF(ISBLANK(Values!F25),"",IF(Values!K25, Values!$B$4, Values!$B$5))</f>
        <v/>
      </c>
      <c r="L26" s="41" t="str">
        <f>IF(ISBLANK(Values!F25),"",IF($CO26="DEFAULT", Values!$B$18, ""))</f>
        <v/>
      </c>
      <c r="M26" s="29" t="str">
        <f>IF(ISBLANK(Values!F25),"",Values!$N25)</f>
        <v/>
      </c>
      <c r="N26" s="29" t="str">
        <f>IF(ISBLANK(Values!$G25),"",Values!O25)</f>
        <v/>
      </c>
      <c r="O26" s="29" t="str">
        <f>IF(ISBLANK(Values!$G25),"",Values!P25)</f>
        <v/>
      </c>
      <c r="P26" s="29" t="str">
        <f>IF(ISBLANK(Values!$G25),"",Values!Q25)</f>
        <v/>
      </c>
      <c r="Q26" s="29" t="str">
        <f>IF(ISBLANK(Values!$G25),"",Values!R25)</f>
        <v/>
      </c>
      <c r="R26" s="29" t="str">
        <f>IF(ISBLANK(Values!$G25),"",Values!S25)</f>
        <v/>
      </c>
      <c r="S26" s="29" t="str">
        <f>IF(ISBLANK(Values!$G25),"",Values!T25)</f>
        <v/>
      </c>
      <c r="T26" s="29" t="str">
        <f>IF(ISBLANK(Values!$G25),"",Values!U25)</f>
        <v/>
      </c>
      <c r="U26" s="29" t="str">
        <f>IF(ISBLANK(Values!$G25),"",Values!V25)</f>
        <v/>
      </c>
      <c r="V26" s="2"/>
      <c r="W26" s="33" t="str">
        <f>IF(ISBLANK(Values!F25),"","Child")</f>
        <v/>
      </c>
      <c r="X26" s="33" t="str">
        <f>IF(ISBLANK(Values!F25),"",Values!$B$13)</f>
        <v/>
      </c>
      <c r="Y26" s="40" t="str">
        <f>IF(ISBLANK(Values!F25),"","Size-Color")</f>
        <v/>
      </c>
      <c r="Z26" s="33" t="str">
        <f>IF(ISBLANK(Values!F25),"","variation")</f>
        <v/>
      </c>
      <c r="AA26" s="37" t="str">
        <f>IF(ISBLANK(Values!F25),"",Values!$B$20)</f>
        <v/>
      </c>
      <c r="AB26" s="37" t="str">
        <f>IF(ISBLANK(Values!F25),"",Values!$B$29)</f>
        <v/>
      </c>
      <c r="AC26" s="2"/>
      <c r="AD26" s="2"/>
      <c r="AE26" s="2"/>
      <c r="AF26" s="2"/>
      <c r="AG26" s="2"/>
      <c r="AH26" s="2"/>
      <c r="AI26" s="42" t="str">
        <f>IF(ISBLANK(Values!F25),"",IF(Values!J25,Values!$B$23,Values!$B$33))</f>
        <v/>
      </c>
      <c r="AJ26" s="43" t="str">
        <f>IF(ISBLANK(Values!F25),"",Values!$B$24 &amp;" "&amp;Values!$B$3)</f>
        <v/>
      </c>
      <c r="AK26" s="2" t="str">
        <f>IF(ISBLANK(Values!F25),"",Values!$B$25)</f>
        <v/>
      </c>
      <c r="AL26" s="2" t="str">
        <f>IF(ISBLANK(Values!F25),"",SUBSTITUTE(SUBSTITUTE(IF(Values!$K25, Values!$B$26, Values!$B$33), "{language}", Values!$I25), "{flag}", INDEX(options!$E$1:$E$20, Values!$W25)))</f>
        <v/>
      </c>
      <c r="AM26" s="2" t="str">
        <f>SUBSTITUTE(IF(ISBLANK(Values!F25),"",Values!$B$27), "{model}", Values!$B$3)</f>
        <v/>
      </c>
      <c r="AN26" s="2"/>
      <c r="AO26" s="2"/>
      <c r="AP26" s="2"/>
      <c r="AQ26" s="2"/>
      <c r="AR26" s="2"/>
      <c r="AS26" s="2"/>
      <c r="AT26" s="29" t="str">
        <f>IF(ISBLANK(Values!F25),"",Values!I25)</f>
        <v/>
      </c>
      <c r="AU26" s="2"/>
      <c r="AV26" s="37" t="str">
        <f>IF(ISBLANK(Values!F25),"",IF(Values!K25,"Backlit", "Non-Backlit"))</f>
        <v/>
      </c>
      <c r="AW26" s="2"/>
      <c r="AX26" s="2"/>
      <c r="AY26" s="2"/>
      <c r="AZ26" s="2"/>
      <c r="BA26" s="2"/>
      <c r="BB26" s="2"/>
      <c r="BC26" s="2"/>
      <c r="BD26" s="2"/>
      <c r="BE26" s="28" t="str">
        <f>IF(ISBLANK(Values!F25),"","Professional Audience")</f>
        <v/>
      </c>
      <c r="BF26" s="28" t="str">
        <f>IF(ISBLANK(Values!F25),"","Consumer Audience")</f>
        <v/>
      </c>
      <c r="BG26" s="28" t="str">
        <f>IF(ISBLANK(Values!F25),"","Adults")</f>
        <v/>
      </c>
      <c r="BH26" s="28" t="str">
        <f>IF(ISBLANK(Values!F25),"","People")</f>
        <v/>
      </c>
      <c r="BI26" s="2"/>
      <c r="BJ26" s="2"/>
      <c r="BK26" s="2"/>
      <c r="BL26" s="2"/>
      <c r="BM26" s="2"/>
      <c r="BN26" s="2"/>
      <c r="BO26" s="2"/>
      <c r="BP26" s="2"/>
      <c r="BQ26" s="2"/>
      <c r="BR26" s="2"/>
      <c r="BS26" s="2"/>
      <c r="BT26" s="2"/>
      <c r="BU26" s="2"/>
      <c r="BV26" s="2"/>
      <c r="BW26" s="2"/>
      <c r="BX26" s="2"/>
      <c r="BY26" s="2"/>
      <c r="BZ26" s="2"/>
      <c r="CA26" s="2"/>
      <c r="CB26" s="2"/>
      <c r="CC26" s="2"/>
      <c r="CD26" s="2"/>
      <c r="CE26" s="2"/>
      <c r="CF26" s="2"/>
      <c r="CG26" s="2" t="str">
        <f>IF(ISBLANK(Values!F25),"",Values!$B$11)</f>
        <v/>
      </c>
      <c r="CH26" s="2" t="str">
        <f>IF(ISBLANK(Values!F25),"","GR")</f>
        <v/>
      </c>
      <c r="CI26" s="2" t="str">
        <f>IF(ISBLANK(Values!F25),"",Values!$B$7)</f>
        <v/>
      </c>
      <c r="CJ26" s="2" t="str">
        <f>IF(ISBLANK(Values!F25),"",Values!$B$8)</f>
        <v/>
      </c>
      <c r="CK26" s="2" t="str">
        <f>IF(ISBLANK(Values!F25),"",Values!$B$9)</f>
        <v/>
      </c>
      <c r="CL26" s="2" t="str">
        <f>IF(ISBLANK(Values!F25),"","CM")</f>
        <v/>
      </c>
      <c r="CM26" s="2"/>
      <c r="CN26" s="2"/>
      <c r="CO26" s="2" t="str">
        <f>IF(ISBLANK(Values!F25), "", IF(AND(Values!$B$37=options!$G$2, Values!$C25), "AMAZON_NA", IF(AND(Values!$B$37=options!$G$1, Values!$D25), "AMAZON_EU", "DEFAULT")))</f>
        <v/>
      </c>
      <c r="CP26" s="37" t="str">
        <f>IF(ISBLANK(Values!F25),"",Values!$B$7)</f>
        <v/>
      </c>
      <c r="CQ26" s="37" t="str">
        <f>IF(ISBLANK(Values!F25),"",Values!$B$8)</f>
        <v/>
      </c>
      <c r="CR26" s="37" t="str">
        <f>IF(ISBLANK(Values!F25),"",Values!$B$9)</f>
        <v/>
      </c>
      <c r="CS26" s="2" t="str">
        <f>IF(ISBLANK(Values!F25),"",Values!$B$11)</f>
        <v/>
      </c>
      <c r="CT26" s="2" t="str">
        <f>IF(ISBLANK(Values!F25),"","GR")</f>
        <v/>
      </c>
      <c r="CU26" s="2" t="str">
        <f>IF(ISBLANK(Values!F25),"","CM")</f>
        <v/>
      </c>
      <c r="CV26" s="2" t="str">
        <f>IF(ISBLANK(Values!F25),"",IF(Values!$B$36=options!$F$1,"Denmark", IF(Values!$B$36=options!$F$2, "Danemark",IF(Values!$B$36=options!$F$3, "Dänemark",IF(Values!$B$36=options!$F$4, "Danimarca",IF(Values!$B$36=options!$F$5, "Dinamarca",IF(Values!$B$36=options!$F$6, "Denemarken","" ) ) ) ) )))</f>
        <v/>
      </c>
      <c r="CW26" s="2"/>
      <c r="CX26" s="2"/>
      <c r="CY26" s="2"/>
      <c r="CZ26" s="2" t="str">
        <f>IF(ISBLANK(Values!F25),"","No")</f>
        <v/>
      </c>
      <c r="DA26" s="2" t="str">
        <f>IF(ISBLANK(Values!F25),"","No")</f>
        <v/>
      </c>
      <c r="DB26" s="2"/>
      <c r="DC26" s="2"/>
      <c r="DD26" s="2"/>
      <c r="DE26" s="2"/>
      <c r="DF26" s="2"/>
      <c r="DG26" s="2"/>
      <c r="DH26" s="2"/>
      <c r="DI26" s="2"/>
      <c r="DJ26" s="2"/>
      <c r="DK26" s="2"/>
      <c r="DL26" s="2"/>
      <c r="DM26" s="2"/>
      <c r="DN26" s="2"/>
      <c r="DO26" s="28" t="str">
        <f>IF(ISBLANK(Values!F25),"","Parts")</f>
        <v/>
      </c>
      <c r="DP26" s="28" t="str">
        <f>IF(ISBLANK(Values!F25),"",Values!$B$31)</f>
        <v/>
      </c>
      <c r="DQ26" s="2"/>
      <c r="DR26" s="2"/>
      <c r="DS26" s="32"/>
      <c r="DT26" s="2"/>
      <c r="DU26" s="2"/>
      <c r="DV26" s="2"/>
      <c r="DW26" s="2"/>
      <c r="DX26" s="2"/>
      <c r="DY26" s="44" t="str">
        <f>IF(ISBLANK(Values!$F25), "", "not_applicable")</f>
        <v/>
      </c>
      <c r="DZ26" s="32"/>
      <c r="EA26" s="32"/>
      <c r="EB26" s="32"/>
      <c r="EC26" s="32"/>
      <c r="ED26" s="2"/>
      <c r="EE26" s="2"/>
      <c r="EF26" s="2"/>
      <c r="EG26" s="2"/>
      <c r="EH26" s="2"/>
      <c r="EI26" s="2" t="str">
        <f>IF(ISBLANK(Values!F25),"",Values!$B$31)</f>
        <v/>
      </c>
      <c r="EJ26" s="2"/>
      <c r="EK26" s="2"/>
      <c r="EL26" s="2"/>
      <c r="EM26" s="2"/>
      <c r="EN26" s="2"/>
      <c r="EO26" s="2"/>
      <c r="EP26" s="2"/>
      <c r="EQ26" s="2"/>
      <c r="ER26" s="2"/>
      <c r="ES26" s="2" t="str">
        <f>IF(ISBLANK(Values!F25),"","Amazon Tellus UPS")</f>
        <v/>
      </c>
      <c r="ET26" s="2"/>
      <c r="EU26" s="2"/>
      <c r="EV26" s="32" t="str">
        <f>IF(ISBLANK(Values!F25),"","New")</f>
        <v/>
      </c>
      <c r="EW26" s="2"/>
      <c r="EX26" s="2"/>
      <c r="EY26" s="2"/>
      <c r="EZ26" s="2"/>
      <c r="FA26" s="2"/>
      <c r="FB26" s="2"/>
      <c r="FC26" s="2"/>
      <c r="FD26" s="2"/>
      <c r="FE26" s="2" t="str">
        <f>IF(ISBLANK(Values!F25),"",IF(CO26&lt;&gt;"DEFAULT", "", 3))</f>
        <v/>
      </c>
      <c r="FF26" s="2"/>
      <c r="FG26" s="2"/>
      <c r="FH26" s="2" t="str">
        <f>IF(ISBLANK(Values!F25),"","FALSE")</f>
        <v/>
      </c>
      <c r="FI26" s="37" t="str">
        <f>IF(ISBLANK(Values!F25),"","FALSE")</f>
        <v/>
      </c>
      <c r="FJ26" s="37" t="str">
        <f>IF(ISBLANK(Values!F25),"","FALSE")</f>
        <v/>
      </c>
      <c r="FK26" s="2"/>
      <c r="FL26" s="2"/>
      <c r="FM26" s="2" t="str">
        <f>IF(ISBLANK(Values!F25),"","1")</f>
        <v/>
      </c>
      <c r="FN26" s="2"/>
      <c r="FO26" s="29" t="str">
        <f>IF(ISBLANK(Values!F25),"",IF(Values!K25, Values!$B$4, Values!$B$5))</f>
        <v/>
      </c>
      <c r="FP26" s="2" t="str">
        <f>IF(ISBLANK(Values!F25),"","Percent")</f>
        <v/>
      </c>
      <c r="FQ26" s="2" t="str">
        <f>IF(ISBLANK(Values!F25),"","2")</f>
        <v/>
      </c>
      <c r="FR26" s="2" t="str">
        <f>IF(ISBLANK(Values!F25),"","3")</f>
        <v/>
      </c>
      <c r="FS26" s="2" t="str">
        <f>IF(ISBLANK(Values!F25),"","5")</f>
        <v/>
      </c>
      <c r="FT26" s="2" t="str">
        <f>IF(ISBLANK(Values!F25),"","6")</f>
        <v/>
      </c>
      <c r="FU26" s="2" t="str">
        <f>IF(ISBLANK(Values!F25),"","10")</f>
        <v/>
      </c>
      <c r="FV26" s="2" t="str">
        <f>IF(ISBLANK(Values!F25),"","10")</f>
        <v/>
      </c>
      <c r="FW26" s="2"/>
      <c r="FX26" s="2"/>
      <c r="FY26" s="2"/>
      <c r="FZ26" s="2"/>
      <c r="GA26" s="2"/>
      <c r="GB26" s="2"/>
      <c r="GC26" s="2"/>
      <c r="GD26" s="2"/>
      <c r="GE26" s="2"/>
      <c r="GF26" s="2"/>
      <c r="GG26" s="2"/>
      <c r="GH26" s="2"/>
      <c r="GI26" s="2"/>
      <c r="GJ26" s="2"/>
    </row>
    <row r="27" spans="1:192" s="45" customFormat="1" ht="17" x14ac:dyDescent="0.2">
      <c r="A27" s="28" t="str">
        <f>IF(ISBLANK(Values!F26),"",IF(Values!$B$37="EU","computercomponent","computer"))</f>
        <v/>
      </c>
      <c r="B27" s="39" t="str">
        <f>IF(ISBLANK(Values!F26),"",Values!G26)</f>
        <v/>
      </c>
      <c r="C27" s="33" t="str">
        <f>IF(ISBLANK(Values!F26),"","TellusRem")</f>
        <v/>
      </c>
      <c r="D27" s="31" t="str">
        <f>IF(ISBLANK(Values!F26),"",Values!F26)</f>
        <v/>
      </c>
      <c r="E27" s="32" t="str">
        <f>IF(ISBLANK(Values!F26),"","EAN")</f>
        <v/>
      </c>
      <c r="F27" s="29" t="str">
        <f>IF(ISBLANK(Values!F26),"",IF(Values!K26, SUBSTITUTE(Values!$B$1, "{language}", Values!I26) &amp; " " &amp;Values!$B$3, SUBSTITUTE(Values!$B$2, "{language}", Values!$I26) &amp; " " &amp;Values!$B$3))</f>
        <v/>
      </c>
      <c r="G27" s="33" t="str">
        <f>IF(ISBLANK(Values!F26),"","TellusRem")</f>
        <v/>
      </c>
      <c r="H27" s="28" t="str">
        <f>IF(ISBLANK(Values!F26),"",Values!$B$16)</f>
        <v/>
      </c>
      <c r="I27" s="28" t="str">
        <f>IF(ISBLANK(Values!F26),"","4730574031")</f>
        <v/>
      </c>
      <c r="J27" s="40" t="str">
        <f>IF(ISBLANK(Values!F26),"",Values!G26 )</f>
        <v/>
      </c>
      <c r="K27" s="29" t="str">
        <f>IF(ISBLANK(Values!F26),"",IF(Values!K26, Values!$B$4, Values!$B$5))</f>
        <v/>
      </c>
      <c r="L27" s="41" t="str">
        <f>IF(ISBLANK(Values!F26),"",IF($CO27="DEFAULT", Values!$B$18, ""))</f>
        <v/>
      </c>
      <c r="M27" s="29" t="str">
        <f>IF(ISBLANK(Values!F26),"",Values!$N26)</f>
        <v/>
      </c>
      <c r="N27" s="29" t="str">
        <f>IF(ISBLANK(Values!$G26),"",Values!O26)</f>
        <v/>
      </c>
      <c r="O27" s="29" t="str">
        <f>IF(ISBLANK(Values!$G26),"",Values!P26)</f>
        <v/>
      </c>
      <c r="P27" s="29" t="str">
        <f>IF(ISBLANK(Values!$G26),"",Values!Q26)</f>
        <v/>
      </c>
      <c r="Q27" s="29" t="str">
        <f>IF(ISBLANK(Values!$G26),"",Values!R26)</f>
        <v/>
      </c>
      <c r="R27" s="29" t="str">
        <f>IF(ISBLANK(Values!$G26),"",Values!S26)</f>
        <v/>
      </c>
      <c r="S27" s="29" t="str">
        <f>IF(ISBLANK(Values!$G26),"",Values!T26)</f>
        <v/>
      </c>
      <c r="T27" s="29" t="str">
        <f>IF(ISBLANK(Values!$G26),"",Values!U26)</f>
        <v/>
      </c>
      <c r="U27" s="29" t="str">
        <f>IF(ISBLANK(Values!$G26),"",Values!V26)</f>
        <v/>
      </c>
      <c r="V27" s="2"/>
      <c r="W27" s="33" t="str">
        <f>IF(ISBLANK(Values!F26),"","Child")</f>
        <v/>
      </c>
      <c r="X27" s="33" t="str">
        <f>IF(ISBLANK(Values!F26),"",Values!$B$13)</f>
        <v/>
      </c>
      <c r="Y27" s="40" t="str">
        <f>IF(ISBLANK(Values!F26),"","Size-Color")</f>
        <v/>
      </c>
      <c r="Z27" s="33" t="str">
        <f>IF(ISBLANK(Values!F26),"","variation")</f>
        <v/>
      </c>
      <c r="AA27" s="37" t="str">
        <f>IF(ISBLANK(Values!F26),"",Values!$B$20)</f>
        <v/>
      </c>
      <c r="AB27" s="37" t="str">
        <f>IF(ISBLANK(Values!F26),"",Values!$B$29)</f>
        <v/>
      </c>
      <c r="AC27" s="2"/>
      <c r="AD27" s="2"/>
      <c r="AE27" s="2"/>
      <c r="AF27" s="2"/>
      <c r="AG27" s="2"/>
      <c r="AH27" s="2"/>
      <c r="AI27" s="42" t="str">
        <f>IF(ISBLANK(Values!F26),"",IF(Values!J26,Values!$B$23,Values!$B$33))</f>
        <v/>
      </c>
      <c r="AJ27" s="43" t="str">
        <f>IF(ISBLANK(Values!F26),"",Values!$B$24 &amp;" "&amp;Values!$B$3)</f>
        <v/>
      </c>
      <c r="AK27" s="2" t="str">
        <f>IF(ISBLANK(Values!F26),"",Values!$B$25)</f>
        <v/>
      </c>
      <c r="AL27" s="2" t="str">
        <f>IF(ISBLANK(Values!F26),"",SUBSTITUTE(SUBSTITUTE(IF(Values!$K26, Values!$B$26, Values!$B$33), "{language}", Values!$I26), "{flag}", INDEX(options!$E$1:$E$20, Values!$W26)))</f>
        <v/>
      </c>
      <c r="AM27" s="2" t="str">
        <f>SUBSTITUTE(IF(ISBLANK(Values!F26),"",Values!$B$27), "{model}", Values!$B$3)</f>
        <v/>
      </c>
      <c r="AN27" s="2"/>
      <c r="AO27" s="2"/>
      <c r="AP27" s="2"/>
      <c r="AQ27" s="2"/>
      <c r="AR27" s="2"/>
      <c r="AS27" s="2"/>
      <c r="AT27" s="29" t="str">
        <f>IF(ISBLANK(Values!F26),"",Values!I26)</f>
        <v/>
      </c>
      <c r="AU27" s="2"/>
      <c r="AV27" s="37" t="str">
        <f>IF(ISBLANK(Values!F26),"",IF(Values!K26,"Backlit", "Non-Backlit"))</f>
        <v/>
      </c>
      <c r="AW27" s="2"/>
      <c r="AX27" s="2"/>
      <c r="AY27" s="2"/>
      <c r="AZ27" s="2"/>
      <c r="BA27" s="2"/>
      <c r="BB27" s="2"/>
      <c r="BC27" s="2"/>
      <c r="BD27" s="2"/>
      <c r="BE27" s="28" t="str">
        <f>IF(ISBLANK(Values!F26),"","Professional Audience")</f>
        <v/>
      </c>
      <c r="BF27" s="28" t="str">
        <f>IF(ISBLANK(Values!F26),"","Consumer Audience")</f>
        <v/>
      </c>
      <c r="BG27" s="28" t="str">
        <f>IF(ISBLANK(Values!F26),"","Adults")</f>
        <v/>
      </c>
      <c r="BH27" s="28" t="str">
        <f>IF(ISBLANK(Values!F26),"","People")</f>
        <v/>
      </c>
      <c r="BI27" s="2"/>
      <c r="BJ27" s="2"/>
      <c r="BK27" s="2"/>
      <c r="BL27" s="2"/>
      <c r="BM27" s="2"/>
      <c r="BN27" s="2"/>
      <c r="BO27" s="2"/>
      <c r="BP27" s="2"/>
      <c r="BQ27" s="2"/>
      <c r="BR27" s="2"/>
      <c r="BS27" s="2"/>
      <c r="BT27" s="2"/>
      <c r="BU27" s="2"/>
      <c r="BV27" s="2"/>
      <c r="BW27" s="2"/>
      <c r="BX27" s="2"/>
      <c r="BY27" s="2"/>
      <c r="BZ27" s="2"/>
      <c r="CA27" s="2"/>
      <c r="CB27" s="2"/>
      <c r="CC27" s="2"/>
      <c r="CD27" s="2"/>
      <c r="CE27" s="2"/>
      <c r="CF27" s="2"/>
      <c r="CG27" s="2" t="str">
        <f>IF(ISBLANK(Values!F26),"",Values!$B$11)</f>
        <v/>
      </c>
      <c r="CH27" s="2" t="str">
        <f>IF(ISBLANK(Values!F26),"","GR")</f>
        <v/>
      </c>
      <c r="CI27" s="2" t="str">
        <f>IF(ISBLANK(Values!F26),"",Values!$B$7)</f>
        <v/>
      </c>
      <c r="CJ27" s="2" t="str">
        <f>IF(ISBLANK(Values!F26),"",Values!$B$8)</f>
        <v/>
      </c>
      <c r="CK27" s="2" t="str">
        <f>IF(ISBLANK(Values!F26),"",Values!$B$9)</f>
        <v/>
      </c>
      <c r="CL27" s="2" t="str">
        <f>IF(ISBLANK(Values!F26),"","CM")</f>
        <v/>
      </c>
      <c r="CM27" s="2"/>
      <c r="CN27" s="2"/>
      <c r="CO27" s="2" t="str">
        <f>IF(ISBLANK(Values!F26), "", IF(AND(Values!$B$37=options!$G$2, Values!$C26), "AMAZON_NA", IF(AND(Values!$B$37=options!$G$1, Values!$D26), "AMAZON_EU", "DEFAULT")))</f>
        <v/>
      </c>
      <c r="CP27" s="37" t="str">
        <f>IF(ISBLANK(Values!F26),"",Values!$B$7)</f>
        <v/>
      </c>
      <c r="CQ27" s="37" t="str">
        <f>IF(ISBLANK(Values!F26),"",Values!$B$8)</f>
        <v/>
      </c>
      <c r="CR27" s="37" t="str">
        <f>IF(ISBLANK(Values!F26),"",Values!$B$9)</f>
        <v/>
      </c>
      <c r="CS27" s="2" t="str">
        <f>IF(ISBLANK(Values!F26),"",Values!$B$11)</f>
        <v/>
      </c>
      <c r="CT27" s="2" t="str">
        <f>IF(ISBLANK(Values!F26),"","GR")</f>
        <v/>
      </c>
      <c r="CU27" s="2" t="str">
        <f>IF(ISBLANK(Values!F26),"","CM")</f>
        <v/>
      </c>
      <c r="CV27" s="2" t="str">
        <f>IF(ISBLANK(Values!F26),"",IF(Values!$B$36=options!$F$1,"Denmark", IF(Values!$B$36=options!$F$2, "Danemark",IF(Values!$B$36=options!$F$3, "Dänemark",IF(Values!$B$36=options!$F$4, "Danimarca",IF(Values!$B$36=options!$F$5, "Dinamarca",IF(Values!$B$36=options!$F$6, "Denemarken","" ) ) ) ) )))</f>
        <v/>
      </c>
      <c r="CW27" s="2"/>
      <c r="CX27" s="2"/>
      <c r="CY27" s="2"/>
      <c r="CZ27" s="2" t="str">
        <f>IF(ISBLANK(Values!F26),"","No")</f>
        <v/>
      </c>
      <c r="DA27" s="2" t="str">
        <f>IF(ISBLANK(Values!F26),"","No")</f>
        <v/>
      </c>
      <c r="DB27" s="2"/>
      <c r="DC27" s="2"/>
      <c r="DD27" s="2"/>
      <c r="DE27" s="2"/>
      <c r="DF27" s="2"/>
      <c r="DG27" s="2"/>
      <c r="DH27" s="2"/>
      <c r="DI27" s="2"/>
      <c r="DJ27" s="2"/>
      <c r="DK27" s="2"/>
      <c r="DL27" s="2"/>
      <c r="DM27" s="2"/>
      <c r="DN27" s="2"/>
      <c r="DO27" s="28" t="str">
        <f>IF(ISBLANK(Values!F26),"","Parts")</f>
        <v/>
      </c>
      <c r="DP27" s="28" t="str">
        <f>IF(ISBLANK(Values!F26),"",Values!$B$31)</f>
        <v/>
      </c>
      <c r="DQ27" s="2"/>
      <c r="DR27" s="2"/>
      <c r="DS27" s="32"/>
      <c r="DT27" s="2"/>
      <c r="DU27" s="2"/>
      <c r="DV27" s="2"/>
      <c r="DW27" s="2"/>
      <c r="DX27" s="2"/>
      <c r="DY27" s="44" t="str">
        <f>IF(ISBLANK(Values!$F26), "", "not_applicable")</f>
        <v/>
      </c>
      <c r="DZ27" s="32"/>
      <c r="EA27" s="32"/>
      <c r="EB27" s="32"/>
      <c r="EC27" s="32"/>
      <c r="ED27" s="2"/>
      <c r="EE27" s="2"/>
      <c r="EF27" s="2"/>
      <c r="EG27" s="2"/>
      <c r="EH27" s="2"/>
      <c r="EI27" s="2" t="str">
        <f>IF(ISBLANK(Values!F26),"",Values!$B$31)</f>
        <v/>
      </c>
      <c r="EJ27" s="2"/>
      <c r="EK27" s="2"/>
      <c r="EL27" s="2"/>
      <c r="EM27" s="2"/>
      <c r="EN27" s="2"/>
      <c r="EO27" s="2"/>
      <c r="EP27" s="2"/>
      <c r="EQ27" s="2"/>
      <c r="ER27" s="2"/>
      <c r="ES27" s="2" t="str">
        <f>IF(ISBLANK(Values!F26),"","Amazon Tellus UPS")</f>
        <v/>
      </c>
      <c r="ET27" s="2"/>
      <c r="EU27" s="2"/>
      <c r="EV27" s="32" t="str">
        <f>IF(ISBLANK(Values!F26),"","New")</f>
        <v/>
      </c>
      <c r="EW27" s="2"/>
      <c r="EX27" s="2"/>
      <c r="EY27" s="2"/>
      <c r="EZ27" s="2"/>
      <c r="FA27" s="2"/>
      <c r="FB27" s="2"/>
      <c r="FC27" s="2"/>
      <c r="FD27" s="2"/>
      <c r="FE27" s="2" t="str">
        <f>IF(ISBLANK(Values!F26),"",IF(CO27&lt;&gt;"DEFAULT", "", 3))</f>
        <v/>
      </c>
      <c r="FF27" s="2"/>
      <c r="FG27" s="2"/>
      <c r="FH27" s="2" t="str">
        <f>IF(ISBLANK(Values!F26),"","FALSE")</f>
        <v/>
      </c>
      <c r="FI27" s="37" t="str">
        <f>IF(ISBLANK(Values!F26),"","FALSE")</f>
        <v/>
      </c>
      <c r="FJ27" s="37" t="str">
        <f>IF(ISBLANK(Values!F26),"","FALSE")</f>
        <v/>
      </c>
      <c r="FK27" s="2"/>
      <c r="FL27" s="2"/>
      <c r="FM27" s="2" t="str">
        <f>IF(ISBLANK(Values!F26),"","1")</f>
        <v/>
      </c>
      <c r="FN27" s="2"/>
      <c r="FO27" s="29" t="str">
        <f>IF(ISBLANK(Values!F26),"",IF(Values!K26, Values!$B$4, Values!$B$5))</f>
        <v/>
      </c>
      <c r="FP27" s="2" t="str">
        <f>IF(ISBLANK(Values!F26),"","Percent")</f>
        <v/>
      </c>
      <c r="FQ27" s="2" t="str">
        <f>IF(ISBLANK(Values!F26),"","2")</f>
        <v/>
      </c>
      <c r="FR27" s="2" t="str">
        <f>IF(ISBLANK(Values!F26),"","3")</f>
        <v/>
      </c>
      <c r="FS27" s="2" t="str">
        <f>IF(ISBLANK(Values!F26),"","5")</f>
        <v/>
      </c>
      <c r="FT27" s="2" t="str">
        <f>IF(ISBLANK(Values!F26),"","6")</f>
        <v/>
      </c>
      <c r="FU27" s="2" t="str">
        <f>IF(ISBLANK(Values!F26),"","10")</f>
        <v/>
      </c>
      <c r="FV27" s="2" t="str">
        <f>IF(ISBLANK(Values!F26),"","10")</f>
        <v/>
      </c>
      <c r="FW27" s="2"/>
      <c r="FX27" s="2"/>
      <c r="FY27" s="2"/>
      <c r="FZ27" s="2"/>
      <c r="GA27" s="2"/>
      <c r="GB27" s="2"/>
      <c r="GC27" s="2"/>
      <c r="GD27" s="2"/>
      <c r="GE27" s="2"/>
      <c r="GF27" s="2"/>
      <c r="GG27" s="2"/>
      <c r="GH27" s="2"/>
      <c r="GI27" s="2"/>
      <c r="GJ27" s="2"/>
    </row>
    <row r="28" spans="1:192" s="45" customFormat="1" ht="17" x14ac:dyDescent="0.2">
      <c r="A28" s="28" t="str">
        <f>IF(ISBLANK(Values!F27),"",IF(Values!$B$37="EU","computercomponent","computer"))</f>
        <v/>
      </c>
      <c r="B28" s="39" t="str">
        <f>IF(ISBLANK(Values!F27),"",Values!G27)</f>
        <v/>
      </c>
      <c r="C28" s="33" t="str">
        <f>IF(ISBLANK(Values!F27),"","TellusRem")</f>
        <v/>
      </c>
      <c r="D28" s="31" t="str">
        <f>IF(ISBLANK(Values!F27),"",Values!F27)</f>
        <v/>
      </c>
      <c r="E28" s="32" t="str">
        <f>IF(ISBLANK(Values!F27),"","EAN")</f>
        <v/>
      </c>
      <c r="F28" s="29" t="str">
        <f>IF(ISBLANK(Values!F27),"",IF(Values!K27, SUBSTITUTE(Values!$B$1, "{language}", Values!I27) &amp; " " &amp;Values!$B$3, SUBSTITUTE(Values!$B$2, "{language}", Values!$I27) &amp; " " &amp;Values!$B$3))</f>
        <v/>
      </c>
      <c r="G28" s="33" t="str">
        <f>IF(ISBLANK(Values!F27),"","TellusRem")</f>
        <v/>
      </c>
      <c r="H28" s="28" t="str">
        <f>IF(ISBLANK(Values!F27),"",Values!$B$16)</f>
        <v/>
      </c>
      <c r="I28" s="28" t="str">
        <f>IF(ISBLANK(Values!F27),"","4730574031")</f>
        <v/>
      </c>
      <c r="J28" s="40" t="str">
        <f>IF(ISBLANK(Values!F27),"",Values!G27 )</f>
        <v/>
      </c>
      <c r="K28" s="29" t="str">
        <f>IF(ISBLANK(Values!F27),"",IF(Values!K27, Values!$B$4, Values!$B$5))</f>
        <v/>
      </c>
      <c r="L28" s="41" t="str">
        <f>IF(ISBLANK(Values!F27),"",IF($CO28="DEFAULT", Values!$B$18, ""))</f>
        <v/>
      </c>
      <c r="M28" s="29" t="str">
        <f>IF(ISBLANK(Values!F27),"",Values!$N27)</f>
        <v/>
      </c>
      <c r="N28" s="29" t="str">
        <f>IF(ISBLANK(Values!$G27),"",Values!O27)</f>
        <v/>
      </c>
      <c r="O28" s="29" t="str">
        <f>IF(ISBLANK(Values!$G27),"",Values!P27)</f>
        <v/>
      </c>
      <c r="P28" s="29" t="str">
        <f>IF(ISBLANK(Values!$G27),"",Values!Q27)</f>
        <v/>
      </c>
      <c r="Q28" s="29" t="str">
        <f>IF(ISBLANK(Values!$G27),"",Values!R27)</f>
        <v/>
      </c>
      <c r="R28" s="29" t="str">
        <f>IF(ISBLANK(Values!$G27),"",Values!S27)</f>
        <v/>
      </c>
      <c r="S28" s="29" t="str">
        <f>IF(ISBLANK(Values!$G27),"",Values!T27)</f>
        <v/>
      </c>
      <c r="T28" s="29" t="str">
        <f>IF(ISBLANK(Values!$G27),"",Values!U27)</f>
        <v/>
      </c>
      <c r="U28" s="29" t="str">
        <f>IF(ISBLANK(Values!$G27),"",Values!V27)</f>
        <v/>
      </c>
      <c r="V28" s="2"/>
      <c r="W28" s="33" t="str">
        <f>IF(ISBLANK(Values!F27),"","Child")</f>
        <v/>
      </c>
      <c r="X28" s="33" t="str">
        <f>IF(ISBLANK(Values!F27),"",Values!$B$13)</f>
        <v/>
      </c>
      <c r="Y28" s="40" t="str">
        <f>IF(ISBLANK(Values!F27),"","Size-Color")</f>
        <v/>
      </c>
      <c r="Z28" s="33" t="str">
        <f>IF(ISBLANK(Values!F27),"","variation")</f>
        <v/>
      </c>
      <c r="AA28" s="37" t="str">
        <f>IF(ISBLANK(Values!F27),"",Values!$B$20)</f>
        <v/>
      </c>
      <c r="AB28" s="37" t="str">
        <f>IF(ISBLANK(Values!F27),"",Values!$B$29)</f>
        <v/>
      </c>
      <c r="AC28" s="2"/>
      <c r="AD28" s="2"/>
      <c r="AE28" s="2"/>
      <c r="AF28" s="2"/>
      <c r="AG28" s="2"/>
      <c r="AH28" s="2"/>
      <c r="AI28" s="42" t="str">
        <f>IF(ISBLANK(Values!F27),"",IF(Values!J27,Values!$B$23,Values!$B$33))</f>
        <v/>
      </c>
      <c r="AJ28" s="43" t="str">
        <f>IF(ISBLANK(Values!F27),"",Values!$B$24 &amp;" "&amp;Values!$B$3)</f>
        <v/>
      </c>
      <c r="AK28" s="2" t="str">
        <f>IF(ISBLANK(Values!F27),"",Values!$B$25)</f>
        <v/>
      </c>
      <c r="AL28" s="2" t="str">
        <f>IF(ISBLANK(Values!F27),"",SUBSTITUTE(SUBSTITUTE(IF(Values!$K27, Values!$B$26, Values!$B$33), "{language}", Values!$I27), "{flag}", INDEX(options!$E$1:$E$20, Values!$W27)))</f>
        <v/>
      </c>
      <c r="AM28" s="2" t="str">
        <f>SUBSTITUTE(IF(ISBLANK(Values!F27),"",Values!$B$27), "{model}", Values!$B$3)</f>
        <v/>
      </c>
      <c r="AN28" s="2"/>
      <c r="AO28" s="2"/>
      <c r="AP28" s="2"/>
      <c r="AQ28" s="2"/>
      <c r="AR28" s="2"/>
      <c r="AS28" s="2"/>
      <c r="AT28" s="29" t="str">
        <f>IF(ISBLANK(Values!F27),"",Values!I27)</f>
        <v/>
      </c>
      <c r="AU28" s="2"/>
      <c r="AV28" s="37" t="str">
        <f>IF(ISBLANK(Values!F27),"",IF(Values!K27,"Backlit", "Non-Backlit"))</f>
        <v/>
      </c>
      <c r="AW28" s="2"/>
      <c r="AX28" s="2"/>
      <c r="AY28" s="2"/>
      <c r="AZ28" s="2"/>
      <c r="BA28" s="2"/>
      <c r="BB28" s="2"/>
      <c r="BC28" s="2"/>
      <c r="BD28" s="2"/>
      <c r="BE28" s="28" t="str">
        <f>IF(ISBLANK(Values!F27),"","Professional Audience")</f>
        <v/>
      </c>
      <c r="BF28" s="28" t="str">
        <f>IF(ISBLANK(Values!F27),"","Consumer Audience")</f>
        <v/>
      </c>
      <c r="BG28" s="28" t="str">
        <f>IF(ISBLANK(Values!F27),"","Adults")</f>
        <v/>
      </c>
      <c r="BH28" s="28" t="str">
        <f>IF(ISBLANK(Values!F27),"","People")</f>
        <v/>
      </c>
      <c r="BI28" s="2"/>
      <c r="BJ28" s="2"/>
      <c r="BK28" s="2"/>
      <c r="BL28" s="2"/>
      <c r="BM28" s="2"/>
      <c r="BN28" s="2"/>
      <c r="BO28" s="2"/>
      <c r="BP28" s="2"/>
      <c r="BQ28" s="2"/>
      <c r="BR28" s="2"/>
      <c r="BS28" s="2"/>
      <c r="BT28" s="2"/>
      <c r="BU28" s="2"/>
      <c r="BV28" s="2"/>
      <c r="BW28" s="2"/>
      <c r="BX28" s="2"/>
      <c r="BY28" s="2"/>
      <c r="BZ28" s="2"/>
      <c r="CA28" s="2"/>
      <c r="CB28" s="2"/>
      <c r="CC28" s="2"/>
      <c r="CD28" s="2"/>
      <c r="CE28" s="2"/>
      <c r="CF28" s="2"/>
      <c r="CG28" s="2" t="str">
        <f>IF(ISBLANK(Values!F27),"",Values!$B$11)</f>
        <v/>
      </c>
      <c r="CH28" s="2" t="str">
        <f>IF(ISBLANK(Values!F27),"","GR")</f>
        <v/>
      </c>
      <c r="CI28" s="2" t="str">
        <f>IF(ISBLANK(Values!F27),"",Values!$B$7)</f>
        <v/>
      </c>
      <c r="CJ28" s="2" t="str">
        <f>IF(ISBLANK(Values!F27),"",Values!$B$8)</f>
        <v/>
      </c>
      <c r="CK28" s="2" t="str">
        <f>IF(ISBLANK(Values!F27),"",Values!$B$9)</f>
        <v/>
      </c>
      <c r="CL28" s="2" t="str">
        <f>IF(ISBLANK(Values!F27),"","CM")</f>
        <v/>
      </c>
      <c r="CM28" s="2"/>
      <c r="CN28" s="2"/>
      <c r="CO28" s="2" t="str">
        <f>IF(ISBLANK(Values!F27), "", IF(AND(Values!$B$37=options!$G$2, Values!$C27), "AMAZON_NA", IF(AND(Values!$B$37=options!$G$1, Values!$D27), "AMAZON_EU", "DEFAULT")))</f>
        <v/>
      </c>
      <c r="CP28" s="37" t="str">
        <f>IF(ISBLANK(Values!F27),"",Values!$B$7)</f>
        <v/>
      </c>
      <c r="CQ28" s="37" t="str">
        <f>IF(ISBLANK(Values!F27),"",Values!$B$8)</f>
        <v/>
      </c>
      <c r="CR28" s="37" t="str">
        <f>IF(ISBLANK(Values!F27),"",Values!$B$9)</f>
        <v/>
      </c>
      <c r="CS28" s="2" t="str">
        <f>IF(ISBLANK(Values!F27),"",Values!$B$11)</f>
        <v/>
      </c>
      <c r="CT28" s="2" t="str">
        <f>IF(ISBLANK(Values!F27),"","GR")</f>
        <v/>
      </c>
      <c r="CU28" s="2" t="str">
        <f>IF(ISBLANK(Values!F27),"","CM")</f>
        <v/>
      </c>
      <c r="CV28" s="2" t="str">
        <f>IF(ISBLANK(Values!F27),"",IF(Values!$B$36=options!$F$1,"Denmark", IF(Values!$B$36=options!$F$2, "Danemark",IF(Values!$B$36=options!$F$3, "Dänemark",IF(Values!$B$36=options!$F$4, "Danimarca",IF(Values!$B$36=options!$F$5, "Dinamarca",IF(Values!$B$36=options!$F$6, "Denemarken","" ) ) ) ) )))</f>
        <v/>
      </c>
      <c r="CW28" s="2"/>
      <c r="CX28" s="2"/>
      <c r="CY28" s="2"/>
      <c r="CZ28" s="2" t="str">
        <f>IF(ISBLANK(Values!F27),"","No")</f>
        <v/>
      </c>
      <c r="DA28" s="2" t="str">
        <f>IF(ISBLANK(Values!F27),"","No")</f>
        <v/>
      </c>
      <c r="DB28" s="2"/>
      <c r="DC28" s="2"/>
      <c r="DD28" s="2"/>
      <c r="DE28" s="2"/>
      <c r="DF28" s="2"/>
      <c r="DG28" s="2"/>
      <c r="DH28" s="2"/>
      <c r="DI28" s="2"/>
      <c r="DJ28" s="2"/>
      <c r="DK28" s="2"/>
      <c r="DL28" s="2"/>
      <c r="DM28" s="2"/>
      <c r="DN28" s="2"/>
      <c r="DO28" s="28" t="str">
        <f>IF(ISBLANK(Values!F27),"","Parts")</f>
        <v/>
      </c>
      <c r="DP28" s="28" t="str">
        <f>IF(ISBLANK(Values!F27),"",Values!$B$31)</f>
        <v/>
      </c>
      <c r="DQ28" s="2"/>
      <c r="DR28" s="2"/>
      <c r="DS28" s="32"/>
      <c r="DT28" s="2"/>
      <c r="DU28" s="2"/>
      <c r="DV28" s="2"/>
      <c r="DW28" s="2"/>
      <c r="DX28" s="2"/>
      <c r="DY28" s="44" t="str">
        <f>IF(ISBLANK(Values!$F27), "", "not_applicable")</f>
        <v/>
      </c>
      <c r="DZ28" s="32"/>
      <c r="EA28" s="32"/>
      <c r="EB28" s="32"/>
      <c r="EC28" s="32"/>
      <c r="ED28" s="2"/>
      <c r="EE28" s="2"/>
      <c r="EF28" s="2"/>
      <c r="EG28" s="2"/>
      <c r="EH28" s="2"/>
      <c r="EI28" s="2" t="str">
        <f>IF(ISBLANK(Values!F27),"",Values!$B$31)</f>
        <v/>
      </c>
      <c r="EJ28" s="2"/>
      <c r="EK28" s="2"/>
      <c r="EL28" s="2"/>
      <c r="EM28" s="2"/>
      <c r="EN28" s="2"/>
      <c r="EO28" s="2"/>
      <c r="EP28" s="2"/>
      <c r="EQ28" s="2"/>
      <c r="ER28" s="2"/>
      <c r="ES28" s="2" t="str">
        <f>IF(ISBLANK(Values!F27),"","Amazon Tellus UPS")</f>
        <v/>
      </c>
      <c r="ET28" s="2"/>
      <c r="EU28" s="2"/>
      <c r="EV28" s="32" t="str">
        <f>IF(ISBLANK(Values!F27),"","New")</f>
        <v/>
      </c>
      <c r="EW28" s="2"/>
      <c r="EX28" s="2"/>
      <c r="EY28" s="2"/>
      <c r="EZ28" s="2"/>
      <c r="FA28" s="2"/>
      <c r="FB28" s="2"/>
      <c r="FC28" s="2"/>
      <c r="FD28" s="2"/>
      <c r="FE28" s="2" t="str">
        <f>IF(ISBLANK(Values!F27),"",IF(CO28&lt;&gt;"DEFAULT", "", 3))</f>
        <v/>
      </c>
      <c r="FF28" s="2"/>
      <c r="FG28" s="2"/>
      <c r="FH28" s="2" t="str">
        <f>IF(ISBLANK(Values!F27),"","FALSE")</f>
        <v/>
      </c>
      <c r="FI28" s="37" t="str">
        <f>IF(ISBLANK(Values!F27),"","FALSE")</f>
        <v/>
      </c>
      <c r="FJ28" s="37" t="str">
        <f>IF(ISBLANK(Values!F27),"","FALSE")</f>
        <v/>
      </c>
      <c r="FK28" s="2"/>
      <c r="FL28" s="2"/>
      <c r="FM28" s="2" t="str">
        <f>IF(ISBLANK(Values!F27),"","1")</f>
        <v/>
      </c>
      <c r="FN28" s="2"/>
      <c r="FO28" s="29" t="str">
        <f>IF(ISBLANK(Values!F27),"",IF(Values!K27, Values!$B$4, Values!$B$5))</f>
        <v/>
      </c>
      <c r="FP28" s="2" t="str">
        <f>IF(ISBLANK(Values!F27),"","Percent")</f>
        <v/>
      </c>
      <c r="FQ28" s="2" t="str">
        <f>IF(ISBLANK(Values!F27),"","2")</f>
        <v/>
      </c>
      <c r="FR28" s="2" t="str">
        <f>IF(ISBLANK(Values!F27),"","3")</f>
        <v/>
      </c>
      <c r="FS28" s="2" t="str">
        <f>IF(ISBLANK(Values!F27),"","5")</f>
        <v/>
      </c>
      <c r="FT28" s="2" t="str">
        <f>IF(ISBLANK(Values!F27),"","6")</f>
        <v/>
      </c>
      <c r="FU28" s="2" t="str">
        <f>IF(ISBLANK(Values!F27),"","10")</f>
        <v/>
      </c>
      <c r="FV28" s="2" t="str">
        <f>IF(ISBLANK(Values!F27),"","10")</f>
        <v/>
      </c>
      <c r="FW28" s="2"/>
      <c r="FX28" s="2"/>
      <c r="FY28" s="2"/>
      <c r="FZ28" s="2"/>
      <c r="GA28" s="2"/>
      <c r="GB28" s="2"/>
      <c r="GC28" s="2"/>
      <c r="GD28" s="2"/>
      <c r="GE28" s="2"/>
      <c r="GF28" s="2"/>
      <c r="GG28" s="2"/>
      <c r="GH28" s="2"/>
      <c r="GI28" s="2"/>
      <c r="GJ28" s="2"/>
    </row>
    <row r="29" spans="1:192" s="45" customFormat="1" ht="17" x14ac:dyDescent="0.2">
      <c r="A29" s="28" t="str">
        <f>IF(ISBLANK(Values!F28),"",IF(Values!$B$37="EU","computercomponent","computer"))</f>
        <v/>
      </c>
      <c r="B29" s="39" t="str">
        <f>IF(ISBLANK(Values!F28),"",Values!G28)</f>
        <v/>
      </c>
      <c r="C29" s="33" t="str">
        <f>IF(ISBLANK(Values!F28),"","TellusRem")</f>
        <v/>
      </c>
      <c r="D29" s="31" t="str">
        <f>IF(ISBLANK(Values!F28),"",Values!F28)</f>
        <v/>
      </c>
      <c r="E29" s="32" t="str">
        <f>IF(ISBLANK(Values!F28),"","EAN")</f>
        <v/>
      </c>
      <c r="F29" s="29" t="str">
        <f>IF(ISBLANK(Values!F28),"",IF(Values!K28, SUBSTITUTE(Values!$B$1, "{language}", Values!I28) &amp; " " &amp;Values!$B$3, SUBSTITUTE(Values!$B$2, "{language}", Values!$I28) &amp; " " &amp;Values!$B$3))</f>
        <v/>
      </c>
      <c r="G29" s="33" t="str">
        <f>IF(ISBLANK(Values!F28),"","TellusRem")</f>
        <v/>
      </c>
      <c r="H29" s="28" t="str">
        <f>IF(ISBLANK(Values!F28),"",Values!$B$16)</f>
        <v/>
      </c>
      <c r="I29" s="28" t="str">
        <f>IF(ISBLANK(Values!F28),"","4730574031")</f>
        <v/>
      </c>
      <c r="J29" s="40" t="str">
        <f>IF(ISBLANK(Values!F28),"",Values!G28 )</f>
        <v/>
      </c>
      <c r="K29" s="29" t="str">
        <f>IF(ISBLANK(Values!F28),"",IF(Values!K28, Values!$B$4, Values!$B$5))</f>
        <v/>
      </c>
      <c r="L29" s="41" t="str">
        <f>IF(ISBLANK(Values!F28),"",IF($CO29="DEFAULT", Values!$B$18, ""))</f>
        <v/>
      </c>
      <c r="M29" s="29" t="str">
        <f>IF(ISBLANK(Values!F28),"",Values!$N28)</f>
        <v/>
      </c>
      <c r="N29" s="29" t="str">
        <f>IF(ISBLANK(Values!$G28),"",Values!O28)</f>
        <v/>
      </c>
      <c r="O29" s="29" t="str">
        <f>IF(ISBLANK(Values!$G28),"",Values!P28)</f>
        <v/>
      </c>
      <c r="P29" s="29" t="str">
        <f>IF(ISBLANK(Values!$G28),"",Values!Q28)</f>
        <v/>
      </c>
      <c r="Q29" s="29" t="str">
        <f>IF(ISBLANK(Values!$G28),"",Values!R28)</f>
        <v/>
      </c>
      <c r="R29" s="29" t="str">
        <f>IF(ISBLANK(Values!$G28),"",Values!S28)</f>
        <v/>
      </c>
      <c r="S29" s="29" t="str">
        <f>IF(ISBLANK(Values!$G28),"",Values!T28)</f>
        <v/>
      </c>
      <c r="T29" s="29" t="str">
        <f>IF(ISBLANK(Values!$G28),"",Values!U28)</f>
        <v/>
      </c>
      <c r="U29" s="29" t="str">
        <f>IF(ISBLANK(Values!$G28),"",Values!V28)</f>
        <v/>
      </c>
      <c r="V29" s="2"/>
      <c r="W29" s="33" t="str">
        <f>IF(ISBLANK(Values!F28),"","Child")</f>
        <v/>
      </c>
      <c r="X29" s="33" t="str">
        <f>IF(ISBLANK(Values!F28),"",Values!$B$13)</f>
        <v/>
      </c>
      <c r="Y29" s="40" t="str">
        <f>IF(ISBLANK(Values!F28),"","Size-Color")</f>
        <v/>
      </c>
      <c r="Z29" s="33" t="str">
        <f>IF(ISBLANK(Values!F28),"","variation")</f>
        <v/>
      </c>
      <c r="AA29" s="37" t="str">
        <f>IF(ISBLANK(Values!F28),"",Values!$B$20)</f>
        <v/>
      </c>
      <c r="AB29" s="37" t="str">
        <f>IF(ISBLANK(Values!F28),"",Values!$B$29)</f>
        <v/>
      </c>
      <c r="AC29" s="2"/>
      <c r="AD29" s="2"/>
      <c r="AE29" s="2"/>
      <c r="AF29" s="2"/>
      <c r="AG29" s="2"/>
      <c r="AH29" s="2"/>
      <c r="AI29" s="42" t="str">
        <f>IF(ISBLANK(Values!F28),"",IF(Values!J28,Values!$B$23,Values!$B$33))</f>
        <v/>
      </c>
      <c r="AJ29" s="43" t="str">
        <f>IF(ISBLANK(Values!F28),"",Values!$B$24 &amp;" "&amp;Values!$B$3)</f>
        <v/>
      </c>
      <c r="AK29" s="2" t="str">
        <f>IF(ISBLANK(Values!F28),"",Values!$B$25)</f>
        <v/>
      </c>
      <c r="AL29" s="2" t="str">
        <f>IF(ISBLANK(Values!F28),"",SUBSTITUTE(SUBSTITUTE(IF(Values!$K28, Values!$B$26, Values!$B$33), "{language}", Values!$I28), "{flag}", INDEX(options!$E$1:$E$20, Values!$W28)))</f>
        <v/>
      </c>
      <c r="AM29" s="2" t="str">
        <f>SUBSTITUTE(IF(ISBLANK(Values!F28),"",Values!$B$27), "{model}", Values!$B$3)</f>
        <v/>
      </c>
      <c r="AN29" s="2"/>
      <c r="AO29" s="2"/>
      <c r="AP29" s="2"/>
      <c r="AQ29" s="2"/>
      <c r="AR29" s="2"/>
      <c r="AS29" s="2"/>
      <c r="AT29" s="29" t="str">
        <f>IF(ISBLANK(Values!F28),"",Values!I28)</f>
        <v/>
      </c>
      <c r="AU29" s="2"/>
      <c r="AV29" s="37" t="str">
        <f>IF(ISBLANK(Values!F28),"",IF(Values!K28,"Backlit", "Non-Backlit"))</f>
        <v/>
      </c>
      <c r="AW29" s="2"/>
      <c r="AX29" s="2"/>
      <c r="AY29" s="2"/>
      <c r="AZ29" s="2"/>
      <c r="BA29" s="2"/>
      <c r="BB29" s="2"/>
      <c r="BC29" s="2"/>
      <c r="BD29" s="2"/>
      <c r="BE29" s="28" t="str">
        <f>IF(ISBLANK(Values!F28),"","Professional Audience")</f>
        <v/>
      </c>
      <c r="BF29" s="28" t="str">
        <f>IF(ISBLANK(Values!F28),"","Consumer Audience")</f>
        <v/>
      </c>
      <c r="BG29" s="28" t="str">
        <f>IF(ISBLANK(Values!F28),"","Adults")</f>
        <v/>
      </c>
      <c r="BH29" s="28" t="str">
        <f>IF(ISBLANK(Values!F28),"","People")</f>
        <v/>
      </c>
      <c r="BI29" s="2"/>
      <c r="BJ29" s="2"/>
      <c r="BK29" s="2"/>
      <c r="BL29" s="2"/>
      <c r="BM29" s="2"/>
      <c r="BN29" s="2"/>
      <c r="BO29" s="2"/>
      <c r="BP29" s="2"/>
      <c r="BQ29" s="2"/>
      <c r="BR29" s="2"/>
      <c r="BS29" s="2"/>
      <c r="BT29" s="2"/>
      <c r="BU29" s="2"/>
      <c r="BV29" s="2"/>
      <c r="BW29" s="2"/>
      <c r="BX29" s="2"/>
      <c r="BY29" s="2"/>
      <c r="BZ29" s="2"/>
      <c r="CA29" s="2"/>
      <c r="CB29" s="2"/>
      <c r="CC29" s="2"/>
      <c r="CD29" s="2"/>
      <c r="CE29" s="2"/>
      <c r="CF29" s="2"/>
      <c r="CG29" s="2" t="str">
        <f>IF(ISBLANK(Values!F28),"",Values!$B$11)</f>
        <v/>
      </c>
      <c r="CH29" s="2" t="str">
        <f>IF(ISBLANK(Values!F28),"","GR")</f>
        <v/>
      </c>
      <c r="CI29" s="2" t="str">
        <f>IF(ISBLANK(Values!F28),"",Values!$B$7)</f>
        <v/>
      </c>
      <c r="CJ29" s="2" t="str">
        <f>IF(ISBLANK(Values!F28),"",Values!$B$8)</f>
        <v/>
      </c>
      <c r="CK29" s="2" t="str">
        <f>IF(ISBLANK(Values!F28),"",Values!$B$9)</f>
        <v/>
      </c>
      <c r="CL29" s="2" t="str">
        <f>IF(ISBLANK(Values!F28),"","CM")</f>
        <v/>
      </c>
      <c r="CM29" s="2"/>
      <c r="CN29" s="2"/>
      <c r="CO29" s="2" t="str">
        <f>IF(ISBLANK(Values!F28), "", IF(AND(Values!$B$37=options!$G$2, Values!$C28), "AMAZON_NA", IF(AND(Values!$B$37=options!$G$1, Values!$D28), "AMAZON_EU", "DEFAULT")))</f>
        <v/>
      </c>
      <c r="CP29" s="37" t="str">
        <f>IF(ISBLANK(Values!F28),"",Values!$B$7)</f>
        <v/>
      </c>
      <c r="CQ29" s="37" t="str">
        <f>IF(ISBLANK(Values!F28),"",Values!$B$8)</f>
        <v/>
      </c>
      <c r="CR29" s="37" t="str">
        <f>IF(ISBLANK(Values!F28),"",Values!$B$9)</f>
        <v/>
      </c>
      <c r="CS29" s="2" t="str">
        <f>IF(ISBLANK(Values!F28),"",Values!$B$11)</f>
        <v/>
      </c>
      <c r="CT29" s="2" t="str">
        <f>IF(ISBLANK(Values!F28),"","GR")</f>
        <v/>
      </c>
      <c r="CU29" s="2" t="str">
        <f>IF(ISBLANK(Values!F28),"","CM")</f>
        <v/>
      </c>
      <c r="CV29" s="2" t="str">
        <f>IF(ISBLANK(Values!F28),"",IF(Values!$B$36=options!$F$1,"Denmark", IF(Values!$B$36=options!$F$2, "Danemark",IF(Values!$B$36=options!$F$3, "Dänemark",IF(Values!$B$36=options!$F$4, "Danimarca",IF(Values!$B$36=options!$F$5, "Dinamarca",IF(Values!$B$36=options!$F$6, "Denemarken","" ) ) ) ) )))</f>
        <v/>
      </c>
      <c r="CW29" s="2"/>
      <c r="CX29" s="2"/>
      <c r="CY29" s="2"/>
      <c r="CZ29" s="2" t="str">
        <f>IF(ISBLANK(Values!F28),"","No")</f>
        <v/>
      </c>
      <c r="DA29" s="2" t="str">
        <f>IF(ISBLANK(Values!F28),"","No")</f>
        <v/>
      </c>
      <c r="DB29" s="2"/>
      <c r="DC29" s="2"/>
      <c r="DD29" s="2"/>
      <c r="DE29" s="2"/>
      <c r="DF29" s="2"/>
      <c r="DG29" s="2"/>
      <c r="DH29" s="2"/>
      <c r="DI29" s="2"/>
      <c r="DJ29" s="2"/>
      <c r="DK29" s="2"/>
      <c r="DL29" s="2"/>
      <c r="DM29" s="2"/>
      <c r="DN29" s="2"/>
      <c r="DO29" s="28" t="str">
        <f>IF(ISBLANK(Values!F28),"","Parts")</f>
        <v/>
      </c>
      <c r="DP29" s="28" t="str">
        <f>IF(ISBLANK(Values!F28),"",Values!$B$31)</f>
        <v/>
      </c>
      <c r="DQ29" s="2"/>
      <c r="DR29" s="2"/>
      <c r="DS29" s="32"/>
      <c r="DT29" s="2"/>
      <c r="DU29" s="2"/>
      <c r="DV29" s="2"/>
      <c r="DW29" s="2"/>
      <c r="DX29" s="2"/>
      <c r="DY29" s="44" t="str">
        <f>IF(ISBLANK(Values!$F28), "", "not_applicable")</f>
        <v/>
      </c>
      <c r="DZ29" s="32"/>
      <c r="EA29" s="32"/>
      <c r="EB29" s="32"/>
      <c r="EC29" s="32"/>
      <c r="ED29" s="2"/>
      <c r="EE29" s="2"/>
      <c r="EF29" s="2"/>
      <c r="EG29" s="2"/>
      <c r="EH29" s="2"/>
      <c r="EI29" s="2" t="str">
        <f>IF(ISBLANK(Values!F28),"",Values!$B$31)</f>
        <v/>
      </c>
      <c r="EJ29" s="2"/>
      <c r="EK29" s="2"/>
      <c r="EL29" s="2"/>
      <c r="EM29" s="2"/>
      <c r="EN29" s="2"/>
      <c r="EO29" s="2"/>
      <c r="EP29" s="2"/>
      <c r="EQ29" s="2"/>
      <c r="ER29" s="2"/>
      <c r="ES29" s="2" t="str">
        <f>IF(ISBLANK(Values!F28),"","Amazon Tellus UPS")</f>
        <v/>
      </c>
      <c r="ET29" s="2"/>
      <c r="EU29" s="2"/>
      <c r="EV29" s="32" t="str">
        <f>IF(ISBLANK(Values!F28),"","New")</f>
        <v/>
      </c>
      <c r="EW29" s="2"/>
      <c r="EX29" s="2"/>
      <c r="EY29" s="2"/>
      <c r="EZ29" s="2"/>
      <c r="FA29" s="2"/>
      <c r="FB29" s="2"/>
      <c r="FC29" s="2"/>
      <c r="FD29" s="2"/>
      <c r="FE29" s="2" t="str">
        <f>IF(ISBLANK(Values!F28),"",IF(CO29&lt;&gt;"DEFAULT", "", 3))</f>
        <v/>
      </c>
      <c r="FF29" s="2"/>
      <c r="FG29" s="2"/>
      <c r="FH29" s="2" t="str">
        <f>IF(ISBLANK(Values!F28),"","FALSE")</f>
        <v/>
      </c>
      <c r="FI29" s="37" t="str">
        <f>IF(ISBLANK(Values!F28),"","FALSE")</f>
        <v/>
      </c>
      <c r="FJ29" s="37" t="str">
        <f>IF(ISBLANK(Values!F28),"","FALSE")</f>
        <v/>
      </c>
      <c r="FK29" s="2"/>
      <c r="FL29" s="2"/>
      <c r="FM29" s="2" t="str">
        <f>IF(ISBLANK(Values!F28),"","1")</f>
        <v/>
      </c>
      <c r="FN29" s="2"/>
      <c r="FO29" s="29" t="str">
        <f>IF(ISBLANK(Values!F28),"",IF(Values!K28, Values!$B$4, Values!$B$5))</f>
        <v/>
      </c>
      <c r="FP29" s="2" t="str">
        <f>IF(ISBLANK(Values!F28),"","Percent")</f>
        <v/>
      </c>
      <c r="FQ29" s="2" t="str">
        <f>IF(ISBLANK(Values!F28),"","2")</f>
        <v/>
      </c>
      <c r="FR29" s="2" t="str">
        <f>IF(ISBLANK(Values!F28),"","3")</f>
        <v/>
      </c>
      <c r="FS29" s="2" t="str">
        <f>IF(ISBLANK(Values!F28),"","5")</f>
        <v/>
      </c>
      <c r="FT29" s="2" t="str">
        <f>IF(ISBLANK(Values!F28),"","6")</f>
        <v/>
      </c>
      <c r="FU29" s="2" t="str">
        <f>IF(ISBLANK(Values!F28),"","10")</f>
        <v/>
      </c>
      <c r="FV29" s="2" t="str">
        <f>IF(ISBLANK(Values!F28),"","10")</f>
        <v/>
      </c>
      <c r="FW29" s="2"/>
      <c r="FX29" s="2"/>
      <c r="FY29" s="2"/>
      <c r="FZ29" s="2"/>
      <c r="GA29" s="2"/>
      <c r="GB29" s="2"/>
      <c r="GC29" s="2"/>
      <c r="GD29" s="2"/>
      <c r="GE29" s="2"/>
      <c r="GF29" s="2"/>
      <c r="GG29" s="2"/>
      <c r="GH29" s="2"/>
      <c r="GI29" s="2"/>
      <c r="GJ29" s="2"/>
    </row>
    <row r="30" spans="1:192" s="45" customFormat="1" ht="17" x14ac:dyDescent="0.2">
      <c r="A30" s="28" t="str">
        <f>IF(ISBLANK(Values!F29),"",IF(Values!$B$37="EU","computercomponent","computer"))</f>
        <v/>
      </c>
      <c r="B30" s="39" t="str">
        <f>IF(ISBLANK(Values!F29),"",Values!G29)</f>
        <v/>
      </c>
      <c r="C30" s="33" t="str">
        <f>IF(ISBLANK(Values!F29),"","TellusRem")</f>
        <v/>
      </c>
      <c r="D30" s="31" t="str">
        <f>IF(ISBLANK(Values!F29),"",Values!F29)</f>
        <v/>
      </c>
      <c r="E30" s="32" t="str">
        <f>IF(ISBLANK(Values!F29),"","EAN")</f>
        <v/>
      </c>
      <c r="F30" s="29" t="str">
        <f>IF(ISBLANK(Values!F29),"",IF(Values!K29, SUBSTITUTE(Values!$B$1, "{language}", Values!I29) &amp; " " &amp;Values!$B$3, SUBSTITUTE(Values!$B$2, "{language}", Values!$I29) &amp; " " &amp;Values!$B$3))</f>
        <v/>
      </c>
      <c r="G30" s="33" t="str">
        <f>IF(ISBLANK(Values!F29),"","TellusRem")</f>
        <v/>
      </c>
      <c r="H30" s="28" t="str">
        <f>IF(ISBLANK(Values!F29),"",Values!$B$16)</f>
        <v/>
      </c>
      <c r="I30" s="28" t="str">
        <f>IF(ISBLANK(Values!F29),"","4730574031")</f>
        <v/>
      </c>
      <c r="J30" s="40" t="str">
        <f>IF(ISBLANK(Values!F29),"",Values!G29 )</f>
        <v/>
      </c>
      <c r="K30" s="29" t="str">
        <f>IF(ISBLANK(Values!F29),"",IF(Values!K29, Values!$B$4, Values!$B$5))</f>
        <v/>
      </c>
      <c r="L30" s="41" t="str">
        <f>IF(ISBLANK(Values!F29),"",IF($CO30="DEFAULT", Values!$B$18, ""))</f>
        <v/>
      </c>
      <c r="M30" s="29" t="str">
        <f>IF(ISBLANK(Values!F29),"",Values!$N29)</f>
        <v/>
      </c>
      <c r="N30" s="29" t="str">
        <f>IF(ISBLANK(Values!$G29),"",Values!O29)</f>
        <v/>
      </c>
      <c r="O30" s="29" t="str">
        <f>IF(ISBLANK(Values!$G29),"",Values!P29)</f>
        <v/>
      </c>
      <c r="P30" s="29" t="str">
        <f>IF(ISBLANK(Values!$G29),"",Values!Q29)</f>
        <v/>
      </c>
      <c r="Q30" s="29" t="str">
        <f>IF(ISBLANK(Values!$G29),"",Values!R29)</f>
        <v/>
      </c>
      <c r="R30" s="29" t="str">
        <f>IF(ISBLANK(Values!$G29),"",Values!S29)</f>
        <v/>
      </c>
      <c r="S30" s="29" t="str">
        <f>IF(ISBLANK(Values!$G29),"",Values!T29)</f>
        <v/>
      </c>
      <c r="T30" s="29" t="str">
        <f>IF(ISBLANK(Values!$G29),"",Values!U29)</f>
        <v/>
      </c>
      <c r="U30" s="29" t="str">
        <f>IF(ISBLANK(Values!$G29),"",Values!V29)</f>
        <v/>
      </c>
      <c r="V30" s="2"/>
      <c r="W30" s="33" t="str">
        <f>IF(ISBLANK(Values!F29),"","Child")</f>
        <v/>
      </c>
      <c r="X30" s="33" t="str">
        <f>IF(ISBLANK(Values!F29),"",Values!$B$13)</f>
        <v/>
      </c>
      <c r="Y30" s="40" t="str">
        <f>IF(ISBLANK(Values!F29),"","Size-Color")</f>
        <v/>
      </c>
      <c r="Z30" s="33" t="str">
        <f>IF(ISBLANK(Values!F29),"","variation")</f>
        <v/>
      </c>
      <c r="AA30" s="37" t="str">
        <f>IF(ISBLANK(Values!F29),"",Values!$B$20)</f>
        <v/>
      </c>
      <c r="AB30" s="37" t="str">
        <f>IF(ISBLANK(Values!F29),"",Values!$B$29)</f>
        <v/>
      </c>
      <c r="AC30" s="2"/>
      <c r="AD30" s="2"/>
      <c r="AE30" s="2"/>
      <c r="AF30" s="2"/>
      <c r="AG30" s="2"/>
      <c r="AH30" s="2"/>
      <c r="AI30" s="42" t="str">
        <f>IF(ISBLANK(Values!F29),"",IF(Values!J29,Values!$B$23,Values!$B$33))</f>
        <v/>
      </c>
      <c r="AJ30" s="43" t="str">
        <f>IF(ISBLANK(Values!F29),"",Values!$B$24 &amp;" "&amp;Values!$B$3)</f>
        <v/>
      </c>
      <c r="AK30" s="2" t="str">
        <f>IF(ISBLANK(Values!F29),"",Values!$B$25)</f>
        <v/>
      </c>
      <c r="AL30" s="2" t="str">
        <f>IF(ISBLANK(Values!F29),"",SUBSTITUTE(SUBSTITUTE(IF(Values!$K29, Values!$B$26, Values!$B$33), "{language}", Values!$I29), "{flag}", INDEX(options!$E$1:$E$20, Values!$W29)))</f>
        <v/>
      </c>
      <c r="AM30" s="2" t="str">
        <f>SUBSTITUTE(IF(ISBLANK(Values!F29),"",Values!$B$27), "{model}", Values!$B$3)</f>
        <v/>
      </c>
      <c r="AN30" s="2"/>
      <c r="AO30" s="2"/>
      <c r="AP30" s="2"/>
      <c r="AQ30" s="2"/>
      <c r="AR30" s="2"/>
      <c r="AS30" s="2"/>
      <c r="AT30" s="29" t="str">
        <f>IF(ISBLANK(Values!F29),"",Values!I29)</f>
        <v/>
      </c>
      <c r="AU30" s="2"/>
      <c r="AV30" s="37" t="str">
        <f>IF(ISBLANK(Values!F29),"",IF(Values!K29,"Backlit", "Non-Backlit"))</f>
        <v/>
      </c>
      <c r="AW30" s="2"/>
      <c r="AX30" s="2"/>
      <c r="AY30" s="2"/>
      <c r="AZ30" s="2"/>
      <c r="BA30" s="2"/>
      <c r="BB30" s="2"/>
      <c r="BC30" s="2"/>
      <c r="BD30" s="2"/>
      <c r="BE30" s="28" t="str">
        <f>IF(ISBLANK(Values!F29),"","Professional Audience")</f>
        <v/>
      </c>
      <c r="BF30" s="28" t="str">
        <f>IF(ISBLANK(Values!F29),"","Consumer Audience")</f>
        <v/>
      </c>
      <c r="BG30" s="28" t="str">
        <f>IF(ISBLANK(Values!F29),"","Adults")</f>
        <v/>
      </c>
      <c r="BH30" s="28" t="str">
        <f>IF(ISBLANK(Values!F29),"","People")</f>
        <v/>
      </c>
      <c r="BI30" s="2"/>
      <c r="BJ30" s="2"/>
      <c r="BK30" s="2"/>
      <c r="BL30" s="2"/>
      <c r="BM30" s="2"/>
      <c r="BN30" s="2"/>
      <c r="BO30" s="2"/>
      <c r="BP30" s="2"/>
      <c r="BQ30" s="2"/>
      <c r="BR30" s="2"/>
      <c r="BS30" s="2"/>
      <c r="BT30" s="2"/>
      <c r="BU30" s="2"/>
      <c r="BV30" s="2"/>
      <c r="BW30" s="2"/>
      <c r="BX30" s="2"/>
      <c r="BY30" s="2"/>
      <c r="BZ30" s="2"/>
      <c r="CA30" s="2"/>
      <c r="CB30" s="2"/>
      <c r="CC30" s="2"/>
      <c r="CD30" s="2"/>
      <c r="CE30" s="2"/>
      <c r="CF30" s="2"/>
      <c r="CG30" s="2" t="str">
        <f>IF(ISBLANK(Values!F29),"",Values!$B$11)</f>
        <v/>
      </c>
      <c r="CH30" s="2" t="str">
        <f>IF(ISBLANK(Values!F29),"","GR")</f>
        <v/>
      </c>
      <c r="CI30" s="2" t="str">
        <f>IF(ISBLANK(Values!F29),"",Values!$B$7)</f>
        <v/>
      </c>
      <c r="CJ30" s="2" t="str">
        <f>IF(ISBLANK(Values!F29),"",Values!$B$8)</f>
        <v/>
      </c>
      <c r="CK30" s="2" t="str">
        <f>IF(ISBLANK(Values!F29),"",Values!$B$9)</f>
        <v/>
      </c>
      <c r="CL30" s="2" t="str">
        <f>IF(ISBLANK(Values!F29),"","CM")</f>
        <v/>
      </c>
      <c r="CM30" s="2"/>
      <c r="CN30" s="2"/>
      <c r="CO30" s="2" t="str">
        <f>IF(ISBLANK(Values!F29), "", IF(AND(Values!$B$37=options!$G$2, Values!$C29), "AMAZON_NA", IF(AND(Values!$B$37=options!$G$1, Values!$D29), "AMAZON_EU", "DEFAULT")))</f>
        <v/>
      </c>
      <c r="CP30" s="37" t="str">
        <f>IF(ISBLANK(Values!F29),"",Values!$B$7)</f>
        <v/>
      </c>
      <c r="CQ30" s="37" t="str">
        <f>IF(ISBLANK(Values!F29),"",Values!$B$8)</f>
        <v/>
      </c>
      <c r="CR30" s="37" t="str">
        <f>IF(ISBLANK(Values!F29),"",Values!$B$9)</f>
        <v/>
      </c>
      <c r="CS30" s="2" t="str">
        <f>IF(ISBLANK(Values!F29),"",Values!$B$11)</f>
        <v/>
      </c>
      <c r="CT30" s="2" t="str">
        <f>IF(ISBLANK(Values!F29),"","GR")</f>
        <v/>
      </c>
      <c r="CU30" s="2" t="str">
        <f>IF(ISBLANK(Values!F29),"","CM")</f>
        <v/>
      </c>
      <c r="CV30" s="2" t="str">
        <f>IF(ISBLANK(Values!F29),"",IF(Values!$B$36=options!$F$1,"Denmark", IF(Values!$B$36=options!$F$2, "Danemark",IF(Values!$B$36=options!$F$3, "Dänemark",IF(Values!$B$36=options!$F$4, "Danimarca",IF(Values!$B$36=options!$F$5, "Dinamarca",IF(Values!$B$36=options!$F$6, "Denemarken","" ) ) ) ) )))</f>
        <v/>
      </c>
      <c r="CW30" s="2"/>
      <c r="CX30" s="2"/>
      <c r="CY30" s="2"/>
      <c r="CZ30" s="2" t="str">
        <f>IF(ISBLANK(Values!F29),"","No")</f>
        <v/>
      </c>
      <c r="DA30" s="2" t="str">
        <f>IF(ISBLANK(Values!F29),"","No")</f>
        <v/>
      </c>
      <c r="DB30" s="2"/>
      <c r="DC30" s="2"/>
      <c r="DD30" s="2"/>
      <c r="DE30" s="2"/>
      <c r="DF30" s="2"/>
      <c r="DG30" s="2"/>
      <c r="DH30" s="2"/>
      <c r="DI30" s="2"/>
      <c r="DJ30" s="2"/>
      <c r="DK30" s="2"/>
      <c r="DL30" s="2"/>
      <c r="DM30" s="2"/>
      <c r="DN30" s="2"/>
      <c r="DO30" s="28" t="str">
        <f>IF(ISBLANK(Values!F29),"","Parts")</f>
        <v/>
      </c>
      <c r="DP30" s="28" t="str">
        <f>IF(ISBLANK(Values!F29),"",Values!$B$31)</f>
        <v/>
      </c>
      <c r="DQ30" s="2"/>
      <c r="DR30" s="2"/>
      <c r="DS30" s="32"/>
      <c r="DT30" s="2"/>
      <c r="DU30" s="2"/>
      <c r="DV30" s="2"/>
      <c r="DW30" s="2"/>
      <c r="DX30" s="2"/>
      <c r="DY30" s="44" t="str">
        <f>IF(ISBLANK(Values!$F29), "", "not_applicable")</f>
        <v/>
      </c>
      <c r="DZ30" s="32"/>
      <c r="EA30" s="32"/>
      <c r="EB30" s="32"/>
      <c r="EC30" s="32"/>
      <c r="ED30" s="2"/>
      <c r="EE30" s="2"/>
      <c r="EF30" s="2"/>
      <c r="EG30" s="2"/>
      <c r="EH30" s="2"/>
      <c r="EI30" s="2" t="str">
        <f>IF(ISBLANK(Values!F29),"",Values!$B$31)</f>
        <v/>
      </c>
      <c r="EJ30" s="2"/>
      <c r="EK30" s="2"/>
      <c r="EL30" s="2"/>
      <c r="EM30" s="2"/>
      <c r="EN30" s="2"/>
      <c r="EO30" s="2"/>
      <c r="EP30" s="2"/>
      <c r="EQ30" s="2"/>
      <c r="ER30" s="2"/>
      <c r="ES30" s="2" t="str">
        <f>IF(ISBLANK(Values!F29),"","Amazon Tellus UPS")</f>
        <v/>
      </c>
      <c r="ET30" s="2"/>
      <c r="EU30" s="2"/>
      <c r="EV30" s="32" t="str">
        <f>IF(ISBLANK(Values!F29),"","New")</f>
        <v/>
      </c>
      <c r="EW30" s="2"/>
      <c r="EX30" s="2"/>
      <c r="EY30" s="2"/>
      <c r="EZ30" s="2"/>
      <c r="FA30" s="2"/>
      <c r="FB30" s="2"/>
      <c r="FC30" s="2"/>
      <c r="FD30" s="2"/>
      <c r="FE30" s="2" t="str">
        <f>IF(ISBLANK(Values!F29),"",IF(CO30&lt;&gt;"DEFAULT", "", 3))</f>
        <v/>
      </c>
      <c r="FF30" s="2"/>
      <c r="FG30" s="2"/>
      <c r="FH30" s="2" t="str">
        <f>IF(ISBLANK(Values!F29),"","FALSE")</f>
        <v/>
      </c>
      <c r="FI30" s="37" t="str">
        <f>IF(ISBLANK(Values!F29),"","FALSE")</f>
        <v/>
      </c>
      <c r="FJ30" s="37" t="str">
        <f>IF(ISBLANK(Values!F29),"","FALSE")</f>
        <v/>
      </c>
      <c r="FK30" s="2"/>
      <c r="FL30" s="2"/>
      <c r="FM30" s="2" t="str">
        <f>IF(ISBLANK(Values!F29),"","1")</f>
        <v/>
      </c>
      <c r="FN30" s="2"/>
      <c r="FO30" s="29" t="str">
        <f>IF(ISBLANK(Values!F29),"",IF(Values!K29, Values!$B$4, Values!$B$5))</f>
        <v/>
      </c>
      <c r="FP30" s="2" t="str">
        <f>IF(ISBLANK(Values!F29),"","Percent")</f>
        <v/>
      </c>
      <c r="FQ30" s="2" t="str">
        <f>IF(ISBLANK(Values!F29),"","2")</f>
        <v/>
      </c>
      <c r="FR30" s="2" t="str">
        <f>IF(ISBLANK(Values!F29),"","3")</f>
        <v/>
      </c>
      <c r="FS30" s="2" t="str">
        <f>IF(ISBLANK(Values!F29),"","5")</f>
        <v/>
      </c>
      <c r="FT30" s="2" t="str">
        <f>IF(ISBLANK(Values!F29),"","6")</f>
        <v/>
      </c>
      <c r="FU30" s="2" t="str">
        <f>IF(ISBLANK(Values!F29),"","10")</f>
        <v/>
      </c>
      <c r="FV30" s="2" t="str">
        <f>IF(ISBLANK(Values!F29),"","10")</f>
        <v/>
      </c>
      <c r="FW30" s="2"/>
      <c r="FX30" s="2"/>
      <c r="FY30" s="2"/>
      <c r="FZ30" s="2"/>
      <c r="GA30" s="2"/>
      <c r="GB30" s="2"/>
      <c r="GC30" s="2"/>
      <c r="GD30" s="2"/>
      <c r="GE30" s="2"/>
      <c r="GF30" s="2"/>
      <c r="GG30" s="2"/>
      <c r="GH30" s="2"/>
      <c r="GI30" s="2"/>
      <c r="GJ30" s="2"/>
    </row>
    <row r="31" spans="1:192" s="45" customFormat="1" ht="17" x14ac:dyDescent="0.2">
      <c r="A31" s="28" t="str">
        <f>IF(ISBLANK(Values!F30),"",IF(Values!$B$37="EU","computercomponent","computer"))</f>
        <v/>
      </c>
      <c r="B31" s="39" t="str">
        <f>IF(ISBLANK(Values!F30),"",Values!G30)</f>
        <v/>
      </c>
      <c r="C31" s="33" t="str">
        <f>IF(ISBLANK(Values!F30),"","TellusRem")</f>
        <v/>
      </c>
      <c r="D31" s="31" t="str">
        <f>IF(ISBLANK(Values!F30),"",Values!F30)</f>
        <v/>
      </c>
      <c r="E31" s="32" t="str">
        <f>IF(ISBLANK(Values!F30),"","EAN")</f>
        <v/>
      </c>
      <c r="F31" s="29" t="str">
        <f>IF(ISBLANK(Values!F30),"",IF(Values!K30, SUBSTITUTE(Values!$B$1, "{language}", Values!I30) &amp; " " &amp;Values!$B$3, SUBSTITUTE(Values!$B$2, "{language}", Values!$I30) &amp; " " &amp;Values!$B$3))</f>
        <v/>
      </c>
      <c r="G31" s="33" t="str">
        <f>IF(ISBLANK(Values!F30),"","TellusRem")</f>
        <v/>
      </c>
      <c r="H31" s="28" t="str">
        <f>IF(ISBLANK(Values!F30),"",Values!$B$16)</f>
        <v/>
      </c>
      <c r="I31" s="28" t="str">
        <f>IF(ISBLANK(Values!F30),"","4730574031")</f>
        <v/>
      </c>
      <c r="J31" s="40" t="str">
        <f>IF(ISBLANK(Values!F30),"",Values!G30 )</f>
        <v/>
      </c>
      <c r="K31" s="29" t="str">
        <f>IF(ISBLANK(Values!F30),"",IF(Values!K30, Values!$B$4, Values!$B$5))</f>
        <v/>
      </c>
      <c r="L31" s="41" t="str">
        <f>IF(ISBLANK(Values!F30),"",IF($CO31="DEFAULT", Values!$B$18, ""))</f>
        <v/>
      </c>
      <c r="M31" s="29" t="str">
        <f>IF(ISBLANK(Values!F30),"",Values!$N30)</f>
        <v/>
      </c>
      <c r="N31" s="29" t="str">
        <f>IF(ISBLANK(Values!$G30),"",Values!O30)</f>
        <v/>
      </c>
      <c r="O31" s="29" t="str">
        <f>IF(ISBLANK(Values!$G30),"",Values!P30)</f>
        <v/>
      </c>
      <c r="P31" s="29" t="str">
        <f>IF(ISBLANK(Values!$G30),"",Values!Q30)</f>
        <v/>
      </c>
      <c r="Q31" s="29" t="str">
        <f>IF(ISBLANK(Values!$G30),"",Values!R30)</f>
        <v/>
      </c>
      <c r="R31" s="29" t="str">
        <f>IF(ISBLANK(Values!$G30),"",Values!S30)</f>
        <v/>
      </c>
      <c r="S31" s="29" t="str">
        <f>IF(ISBLANK(Values!$G30),"",Values!T30)</f>
        <v/>
      </c>
      <c r="T31" s="29" t="str">
        <f>IF(ISBLANK(Values!$G30),"",Values!U30)</f>
        <v/>
      </c>
      <c r="U31" s="29" t="str">
        <f>IF(ISBLANK(Values!$G30),"",Values!V30)</f>
        <v/>
      </c>
      <c r="V31" s="2"/>
      <c r="W31" s="33" t="str">
        <f>IF(ISBLANK(Values!F30),"","Child")</f>
        <v/>
      </c>
      <c r="X31" s="33" t="str">
        <f>IF(ISBLANK(Values!F30),"",Values!$B$13)</f>
        <v/>
      </c>
      <c r="Y31" s="40" t="str">
        <f>IF(ISBLANK(Values!F30),"","Size-Color")</f>
        <v/>
      </c>
      <c r="Z31" s="33" t="str">
        <f>IF(ISBLANK(Values!F30),"","variation")</f>
        <v/>
      </c>
      <c r="AA31" s="37" t="str">
        <f>IF(ISBLANK(Values!F30),"",Values!$B$20)</f>
        <v/>
      </c>
      <c r="AB31" s="37" t="str">
        <f>IF(ISBLANK(Values!F30),"",Values!$B$29)</f>
        <v/>
      </c>
      <c r="AC31" s="2"/>
      <c r="AD31" s="2"/>
      <c r="AE31" s="2"/>
      <c r="AF31" s="2"/>
      <c r="AG31" s="2"/>
      <c r="AH31" s="2"/>
      <c r="AI31" s="42" t="str">
        <f>IF(ISBLANK(Values!F30),"",IF(Values!J30,Values!$B$23,Values!$B$33))</f>
        <v/>
      </c>
      <c r="AJ31" s="43" t="str">
        <f>IF(ISBLANK(Values!F30),"",Values!$B$24 &amp;" "&amp;Values!$B$3)</f>
        <v/>
      </c>
      <c r="AK31" s="2" t="str">
        <f>IF(ISBLANK(Values!F30),"",Values!$B$25)</f>
        <v/>
      </c>
      <c r="AL31" s="2" t="str">
        <f>IF(ISBLANK(Values!F30),"",SUBSTITUTE(SUBSTITUTE(IF(Values!$K30, Values!$B$26, Values!$B$33), "{language}", Values!$I30), "{flag}", INDEX(options!$E$1:$E$20, Values!$W30)))</f>
        <v/>
      </c>
      <c r="AM31" s="2" t="str">
        <f>SUBSTITUTE(IF(ISBLANK(Values!F30),"",Values!$B$27), "{model}", Values!$B$3)</f>
        <v/>
      </c>
      <c r="AN31" s="2"/>
      <c r="AO31" s="2"/>
      <c r="AP31" s="2"/>
      <c r="AQ31" s="2"/>
      <c r="AR31" s="2"/>
      <c r="AS31" s="2"/>
      <c r="AT31" s="29" t="str">
        <f>IF(ISBLANK(Values!F30),"",Values!I30)</f>
        <v/>
      </c>
      <c r="AU31" s="2"/>
      <c r="AV31" s="37" t="str">
        <f>IF(ISBLANK(Values!F30),"",IF(Values!K30,"Backlit", "Non-Backlit"))</f>
        <v/>
      </c>
      <c r="AW31" s="2"/>
      <c r="AX31" s="2"/>
      <c r="AY31" s="2"/>
      <c r="AZ31" s="2"/>
      <c r="BA31" s="2"/>
      <c r="BB31" s="2"/>
      <c r="BC31" s="2"/>
      <c r="BD31" s="2"/>
      <c r="BE31" s="28" t="str">
        <f>IF(ISBLANK(Values!F30),"","Professional Audience")</f>
        <v/>
      </c>
      <c r="BF31" s="28" t="str">
        <f>IF(ISBLANK(Values!F30),"","Consumer Audience")</f>
        <v/>
      </c>
      <c r="BG31" s="28" t="str">
        <f>IF(ISBLANK(Values!F30),"","Adults")</f>
        <v/>
      </c>
      <c r="BH31" s="28" t="str">
        <f>IF(ISBLANK(Values!F30),"","People")</f>
        <v/>
      </c>
      <c r="BI31" s="2"/>
      <c r="BJ31" s="2"/>
      <c r="BK31" s="2"/>
      <c r="BL31" s="2"/>
      <c r="BM31" s="2"/>
      <c r="BN31" s="2"/>
      <c r="BO31" s="2"/>
      <c r="BP31" s="2"/>
      <c r="BQ31" s="2"/>
      <c r="BR31" s="2"/>
      <c r="BS31" s="2"/>
      <c r="BT31" s="2"/>
      <c r="BU31" s="2"/>
      <c r="BV31" s="2"/>
      <c r="BW31" s="2"/>
      <c r="BX31" s="2"/>
      <c r="BY31" s="2"/>
      <c r="BZ31" s="2"/>
      <c r="CA31" s="2"/>
      <c r="CB31" s="2"/>
      <c r="CC31" s="2"/>
      <c r="CD31" s="2"/>
      <c r="CE31" s="2"/>
      <c r="CF31" s="2"/>
      <c r="CG31" s="2" t="str">
        <f>IF(ISBLANK(Values!F30),"",Values!$B$11)</f>
        <v/>
      </c>
      <c r="CH31" s="2" t="str">
        <f>IF(ISBLANK(Values!F30),"","GR")</f>
        <v/>
      </c>
      <c r="CI31" s="2" t="str">
        <f>IF(ISBLANK(Values!F30),"",Values!$B$7)</f>
        <v/>
      </c>
      <c r="CJ31" s="2" t="str">
        <f>IF(ISBLANK(Values!F30),"",Values!$B$8)</f>
        <v/>
      </c>
      <c r="CK31" s="2" t="str">
        <f>IF(ISBLANK(Values!F30),"",Values!$B$9)</f>
        <v/>
      </c>
      <c r="CL31" s="2" t="str">
        <f>IF(ISBLANK(Values!F30),"","CM")</f>
        <v/>
      </c>
      <c r="CM31" s="2"/>
      <c r="CN31" s="2"/>
      <c r="CO31" s="2" t="str">
        <f>IF(ISBLANK(Values!F30), "", IF(AND(Values!$B$37=options!$G$2, Values!$C30), "AMAZON_NA", IF(AND(Values!$B$37=options!$G$1, Values!$D30), "AMAZON_EU", "DEFAULT")))</f>
        <v/>
      </c>
      <c r="CP31" s="37" t="str">
        <f>IF(ISBLANK(Values!F30),"",Values!$B$7)</f>
        <v/>
      </c>
      <c r="CQ31" s="37" t="str">
        <f>IF(ISBLANK(Values!F30),"",Values!$B$8)</f>
        <v/>
      </c>
      <c r="CR31" s="37" t="str">
        <f>IF(ISBLANK(Values!F30),"",Values!$B$9)</f>
        <v/>
      </c>
      <c r="CS31" s="2" t="str">
        <f>IF(ISBLANK(Values!F30),"",Values!$B$11)</f>
        <v/>
      </c>
      <c r="CT31" s="2" t="str">
        <f>IF(ISBLANK(Values!F30),"","GR")</f>
        <v/>
      </c>
      <c r="CU31" s="2" t="str">
        <f>IF(ISBLANK(Values!F30),"","CM")</f>
        <v/>
      </c>
      <c r="CV31" s="2" t="str">
        <f>IF(ISBLANK(Values!F30),"",IF(Values!$B$36=options!$F$1,"Denmark", IF(Values!$B$36=options!$F$2, "Danemark",IF(Values!$B$36=options!$F$3, "Dänemark",IF(Values!$B$36=options!$F$4, "Danimarca",IF(Values!$B$36=options!$F$5, "Dinamarca",IF(Values!$B$36=options!$F$6, "Denemarken","" ) ) ) ) )))</f>
        <v/>
      </c>
      <c r="CW31" s="2"/>
      <c r="CX31" s="2"/>
      <c r="CY31" s="2"/>
      <c r="CZ31" s="2" t="str">
        <f>IF(ISBLANK(Values!F30),"","No")</f>
        <v/>
      </c>
      <c r="DA31" s="2" t="str">
        <f>IF(ISBLANK(Values!F30),"","No")</f>
        <v/>
      </c>
      <c r="DB31" s="2"/>
      <c r="DC31" s="2"/>
      <c r="DD31" s="2"/>
      <c r="DE31" s="2"/>
      <c r="DF31" s="2"/>
      <c r="DG31" s="2"/>
      <c r="DH31" s="2"/>
      <c r="DI31" s="2"/>
      <c r="DJ31" s="2"/>
      <c r="DK31" s="2"/>
      <c r="DL31" s="2"/>
      <c r="DM31" s="2"/>
      <c r="DN31" s="2"/>
      <c r="DO31" s="28" t="str">
        <f>IF(ISBLANK(Values!F30),"","Parts")</f>
        <v/>
      </c>
      <c r="DP31" s="28" t="str">
        <f>IF(ISBLANK(Values!F30),"",Values!$B$31)</f>
        <v/>
      </c>
      <c r="DQ31" s="2"/>
      <c r="DR31" s="2"/>
      <c r="DS31" s="32"/>
      <c r="DT31" s="2"/>
      <c r="DU31" s="2"/>
      <c r="DV31" s="2"/>
      <c r="DW31" s="2"/>
      <c r="DX31" s="2"/>
      <c r="DY31" s="44" t="str">
        <f>IF(ISBLANK(Values!$F30), "", "not_applicable")</f>
        <v/>
      </c>
      <c r="DZ31" s="32"/>
      <c r="EA31" s="32"/>
      <c r="EB31" s="32"/>
      <c r="EC31" s="32"/>
      <c r="ED31" s="2"/>
      <c r="EE31" s="2"/>
      <c r="EF31" s="2"/>
      <c r="EG31" s="2"/>
      <c r="EH31" s="2"/>
      <c r="EI31" s="2" t="str">
        <f>IF(ISBLANK(Values!F30),"",Values!$B$31)</f>
        <v/>
      </c>
      <c r="EJ31" s="2"/>
      <c r="EK31" s="2"/>
      <c r="EL31" s="2"/>
      <c r="EM31" s="2"/>
      <c r="EN31" s="2"/>
      <c r="EO31" s="2"/>
      <c r="EP31" s="2"/>
      <c r="EQ31" s="2"/>
      <c r="ER31" s="2"/>
      <c r="ES31" s="2" t="str">
        <f>IF(ISBLANK(Values!F30),"","Amazon Tellus UPS")</f>
        <v/>
      </c>
      <c r="ET31" s="2"/>
      <c r="EU31" s="2"/>
      <c r="EV31" s="32" t="str">
        <f>IF(ISBLANK(Values!F30),"","New")</f>
        <v/>
      </c>
      <c r="EW31" s="2"/>
      <c r="EX31" s="2"/>
      <c r="EY31" s="2"/>
      <c r="EZ31" s="2"/>
      <c r="FA31" s="2"/>
      <c r="FB31" s="2"/>
      <c r="FC31" s="2"/>
      <c r="FD31" s="2"/>
      <c r="FE31" s="2" t="str">
        <f>IF(ISBLANK(Values!F30),"",IF(CO31&lt;&gt;"DEFAULT", "", 3))</f>
        <v/>
      </c>
      <c r="FF31" s="2"/>
      <c r="FG31" s="2"/>
      <c r="FH31" s="2" t="str">
        <f>IF(ISBLANK(Values!F30),"","FALSE")</f>
        <v/>
      </c>
      <c r="FI31" s="37" t="str">
        <f>IF(ISBLANK(Values!F30),"","FALSE")</f>
        <v/>
      </c>
      <c r="FJ31" s="37" t="str">
        <f>IF(ISBLANK(Values!F30),"","FALSE")</f>
        <v/>
      </c>
      <c r="FK31" s="2"/>
      <c r="FL31" s="2"/>
      <c r="FM31" s="2" t="str">
        <f>IF(ISBLANK(Values!F30),"","1")</f>
        <v/>
      </c>
      <c r="FN31" s="2"/>
      <c r="FO31" s="29" t="str">
        <f>IF(ISBLANK(Values!F30),"",IF(Values!K30, Values!$B$4, Values!$B$5))</f>
        <v/>
      </c>
      <c r="FP31" s="2" t="str">
        <f>IF(ISBLANK(Values!F30),"","Percent")</f>
        <v/>
      </c>
      <c r="FQ31" s="2" t="str">
        <f>IF(ISBLANK(Values!F30),"","2")</f>
        <v/>
      </c>
      <c r="FR31" s="2" t="str">
        <f>IF(ISBLANK(Values!F30),"","3")</f>
        <v/>
      </c>
      <c r="FS31" s="2" t="str">
        <f>IF(ISBLANK(Values!F30),"","5")</f>
        <v/>
      </c>
      <c r="FT31" s="2" t="str">
        <f>IF(ISBLANK(Values!F30),"","6")</f>
        <v/>
      </c>
      <c r="FU31" s="2" t="str">
        <f>IF(ISBLANK(Values!F30),"","10")</f>
        <v/>
      </c>
      <c r="FV31" s="2" t="str">
        <f>IF(ISBLANK(Values!F30),"","10")</f>
        <v/>
      </c>
      <c r="FW31" s="2"/>
      <c r="FX31" s="2"/>
      <c r="FY31" s="2"/>
      <c r="FZ31" s="2"/>
      <c r="GA31" s="2"/>
      <c r="GB31" s="2"/>
      <c r="GC31" s="2"/>
      <c r="GD31" s="2"/>
      <c r="GE31" s="2"/>
      <c r="GF31" s="2"/>
      <c r="GG31" s="2"/>
      <c r="GH31" s="2"/>
      <c r="GI31" s="2"/>
      <c r="GJ31" s="2"/>
    </row>
    <row r="32" spans="1:192" s="45" customFormat="1" ht="17" x14ac:dyDescent="0.2">
      <c r="A32" s="28" t="str">
        <f>IF(ISBLANK(Values!F31),"",IF(Values!$B$37="EU","computercomponent","computer"))</f>
        <v/>
      </c>
      <c r="B32" s="39" t="str">
        <f>IF(ISBLANK(Values!F31),"",Values!G31)</f>
        <v/>
      </c>
      <c r="C32" s="33" t="str">
        <f>IF(ISBLANK(Values!F31),"","TellusRem")</f>
        <v/>
      </c>
      <c r="D32" s="31" t="str">
        <f>IF(ISBLANK(Values!F31),"",Values!F31)</f>
        <v/>
      </c>
      <c r="E32" s="32" t="str">
        <f>IF(ISBLANK(Values!F31),"","EAN")</f>
        <v/>
      </c>
      <c r="F32" s="29" t="str">
        <f>IF(ISBLANK(Values!F31),"",IF(Values!K31, SUBSTITUTE(Values!$B$1, "{language}", Values!I31) &amp; " " &amp;Values!$B$3, SUBSTITUTE(Values!$B$2, "{language}", Values!$I31) &amp; " " &amp;Values!$B$3))</f>
        <v/>
      </c>
      <c r="G32" s="33" t="str">
        <f>IF(ISBLANK(Values!F31),"","TellusRem")</f>
        <v/>
      </c>
      <c r="H32" s="28" t="str">
        <f>IF(ISBLANK(Values!F31),"",Values!$B$16)</f>
        <v/>
      </c>
      <c r="I32" s="28" t="str">
        <f>IF(ISBLANK(Values!F31),"","4730574031")</f>
        <v/>
      </c>
      <c r="J32" s="40" t="str">
        <f>IF(ISBLANK(Values!F31),"",Values!G31 )</f>
        <v/>
      </c>
      <c r="K32" s="29" t="str">
        <f>IF(ISBLANK(Values!F31),"",IF(Values!K31, Values!$B$4, Values!$B$5))</f>
        <v/>
      </c>
      <c r="L32" s="41" t="str">
        <f>IF(ISBLANK(Values!F31),"",IF($CO32="DEFAULT", Values!$B$18, ""))</f>
        <v/>
      </c>
      <c r="M32" s="29" t="str">
        <f>IF(ISBLANK(Values!F31),"",Values!$N31)</f>
        <v/>
      </c>
      <c r="N32" s="29" t="str">
        <f>IF(ISBLANK(Values!$G31),"",Values!O31)</f>
        <v/>
      </c>
      <c r="O32" s="29" t="str">
        <f>IF(ISBLANK(Values!$G31),"",Values!P31)</f>
        <v/>
      </c>
      <c r="P32" s="29" t="str">
        <f>IF(ISBLANK(Values!$G31),"",Values!Q31)</f>
        <v/>
      </c>
      <c r="Q32" s="29" t="str">
        <f>IF(ISBLANK(Values!$G31),"",Values!R31)</f>
        <v/>
      </c>
      <c r="R32" s="29" t="str">
        <f>IF(ISBLANK(Values!$G31),"",Values!S31)</f>
        <v/>
      </c>
      <c r="S32" s="29" t="str">
        <f>IF(ISBLANK(Values!$G31),"",Values!T31)</f>
        <v/>
      </c>
      <c r="T32" s="29" t="str">
        <f>IF(ISBLANK(Values!$G31),"",Values!U31)</f>
        <v/>
      </c>
      <c r="U32" s="29" t="str">
        <f>IF(ISBLANK(Values!$G31),"",Values!V31)</f>
        <v/>
      </c>
      <c r="V32" s="2"/>
      <c r="W32" s="33" t="str">
        <f>IF(ISBLANK(Values!F31),"","Child")</f>
        <v/>
      </c>
      <c r="X32" s="33" t="str">
        <f>IF(ISBLANK(Values!F31),"",Values!$B$13)</f>
        <v/>
      </c>
      <c r="Y32" s="40" t="str">
        <f>IF(ISBLANK(Values!F31),"","Size-Color")</f>
        <v/>
      </c>
      <c r="Z32" s="33" t="str">
        <f>IF(ISBLANK(Values!F31),"","variation")</f>
        <v/>
      </c>
      <c r="AA32" s="37" t="str">
        <f>IF(ISBLANK(Values!F31),"",Values!$B$20)</f>
        <v/>
      </c>
      <c r="AB32" s="37" t="str">
        <f>IF(ISBLANK(Values!F31),"",Values!$B$29)</f>
        <v/>
      </c>
      <c r="AC32" s="2"/>
      <c r="AD32" s="2"/>
      <c r="AE32" s="2"/>
      <c r="AF32" s="2"/>
      <c r="AG32" s="2"/>
      <c r="AH32" s="2"/>
      <c r="AI32" s="42" t="str">
        <f>IF(ISBLANK(Values!F31),"",IF(Values!J31,Values!$B$23,Values!$B$33))</f>
        <v/>
      </c>
      <c r="AJ32" s="43" t="str">
        <f>IF(ISBLANK(Values!F31),"",Values!$B$24 &amp;" "&amp;Values!$B$3)</f>
        <v/>
      </c>
      <c r="AK32" s="2" t="str">
        <f>IF(ISBLANK(Values!F31),"",Values!$B$25)</f>
        <v/>
      </c>
      <c r="AL32" s="2" t="str">
        <f>IF(ISBLANK(Values!F31),"",SUBSTITUTE(SUBSTITUTE(IF(Values!$K31, Values!$B$26, Values!$B$33), "{language}", Values!$I31), "{flag}", INDEX(options!$E$1:$E$20, Values!$W31)))</f>
        <v/>
      </c>
      <c r="AM32" s="2" t="str">
        <f>SUBSTITUTE(IF(ISBLANK(Values!F31),"",Values!$B$27), "{model}", Values!$B$3)</f>
        <v/>
      </c>
      <c r="AN32" s="2"/>
      <c r="AO32" s="2"/>
      <c r="AP32" s="2"/>
      <c r="AQ32" s="2"/>
      <c r="AR32" s="2"/>
      <c r="AS32" s="2"/>
      <c r="AT32" s="29" t="str">
        <f>IF(ISBLANK(Values!F31),"",Values!I31)</f>
        <v/>
      </c>
      <c r="AU32" s="2"/>
      <c r="AV32" s="37" t="str">
        <f>IF(ISBLANK(Values!F31),"",IF(Values!K31,"Backlit", "Non-Backlit"))</f>
        <v/>
      </c>
      <c r="AW32" s="2"/>
      <c r="AX32" s="2"/>
      <c r="AY32" s="2"/>
      <c r="AZ32" s="2"/>
      <c r="BA32" s="2"/>
      <c r="BB32" s="2"/>
      <c r="BC32" s="2"/>
      <c r="BD32" s="2"/>
      <c r="BE32" s="28" t="str">
        <f>IF(ISBLANK(Values!F31),"","Professional Audience")</f>
        <v/>
      </c>
      <c r="BF32" s="28" t="str">
        <f>IF(ISBLANK(Values!F31),"","Consumer Audience")</f>
        <v/>
      </c>
      <c r="BG32" s="28" t="str">
        <f>IF(ISBLANK(Values!F31),"","Adults")</f>
        <v/>
      </c>
      <c r="BH32" s="28" t="str">
        <f>IF(ISBLANK(Values!F31),"","People")</f>
        <v/>
      </c>
      <c r="BI32" s="2"/>
      <c r="BJ32" s="2"/>
      <c r="BK32" s="2"/>
      <c r="BL32" s="2"/>
      <c r="BM32" s="2"/>
      <c r="BN32" s="2"/>
      <c r="BO32" s="2"/>
      <c r="BP32" s="2"/>
      <c r="BQ32" s="2"/>
      <c r="BR32" s="2"/>
      <c r="BS32" s="2"/>
      <c r="BT32" s="2"/>
      <c r="BU32" s="2"/>
      <c r="BV32" s="2"/>
      <c r="BW32" s="2"/>
      <c r="BX32" s="2"/>
      <c r="BY32" s="2"/>
      <c r="BZ32" s="2"/>
      <c r="CA32" s="2"/>
      <c r="CB32" s="2"/>
      <c r="CC32" s="2"/>
      <c r="CD32" s="2"/>
      <c r="CE32" s="2"/>
      <c r="CF32" s="2"/>
      <c r="CG32" s="2" t="str">
        <f>IF(ISBLANK(Values!F31),"",Values!$B$11)</f>
        <v/>
      </c>
      <c r="CH32" s="2" t="str">
        <f>IF(ISBLANK(Values!F31),"","GR")</f>
        <v/>
      </c>
      <c r="CI32" s="2" t="str">
        <f>IF(ISBLANK(Values!F31),"",Values!$B$7)</f>
        <v/>
      </c>
      <c r="CJ32" s="2" t="str">
        <f>IF(ISBLANK(Values!F31),"",Values!$B$8)</f>
        <v/>
      </c>
      <c r="CK32" s="2" t="str">
        <f>IF(ISBLANK(Values!F31),"",Values!$B$9)</f>
        <v/>
      </c>
      <c r="CL32" s="2" t="str">
        <f>IF(ISBLANK(Values!F31),"","CM")</f>
        <v/>
      </c>
      <c r="CM32" s="2"/>
      <c r="CN32" s="2"/>
      <c r="CO32" s="2" t="str">
        <f>IF(ISBLANK(Values!F31), "", IF(AND(Values!$B$37=options!$G$2, Values!$C31), "AMAZON_NA", IF(AND(Values!$B$37=options!$G$1, Values!$D31), "AMAZON_EU", "DEFAULT")))</f>
        <v/>
      </c>
      <c r="CP32" s="37" t="str">
        <f>IF(ISBLANK(Values!F31),"",Values!$B$7)</f>
        <v/>
      </c>
      <c r="CQ32" s="37" t="str">
        <f>IF(ISBLANK(Values!F31),"",Values!$B$8)</f>
        <v/>
      </c>
      <c r="CR32" s="37" t="str">
        <f>IF(ISBLANK(Values!F31),"",Values!$B$9)</f>
        <v/>
      </c>
      <c r="CS32" s="2" t="str">
        <f>IF(ISBLANK(Values!F31),"",Values!$B$11)</f>
        <v/>
      </c>
      <c r="CT32" s="2" t="str">
        <f>IF(ISBLANK(Values!F31),"","GR")</f>
        <v/>
      </c>
      <c r="CU32" s="2" t="str">
        <f>IF(ISBLANK(Values!F31),"","CM")</f>
        <v/>
      </c>
      <c r="CV32" s="2" t="str">
        <f>IF(ISBLANK(Values!F31),"",IF(Values!$B$36=options!$F$1,"Denmark", IF(Values!$B$36=options!$F$2, "Danemark",IF(Values!$B$36=options!$F$3, "Dänemark",IF(Values!$B$36=options!$F$4, "Danimarca",IF(Values!$B$36=options!$F$5, "Dinamarca",IF(Values!$B$36=options!$F$6, "Denemarken","" ) ) ) ) )))</f>
        <v/>
      </c>
      <c r="CW32" s="2"/>
      <c r="CX32" s="2"/>
      <c r="CY32" s="2"/>
      <c r="CZ32" s="2" t="str">
        <f>IF(ISBLANK(Values!F31),"","No")</f>
        <v/>
      </c>
      <c r="DA32" s="2" t="str">
        <f>IF(ISBLANK(Values!F31),"","No")</f>
        <v/>
      </c>
      <c r="DB32" s="2"/>
      <c r="DC32" s="2"/>
      <c r="DD32" s="2"/>
      <c r="DE32" s="2"/>
      <c r="DF32" s="2"/>
      <c r="DG32" s="2"/>
      <c r="DH32" s="2"/>
      <c r="DI32" s="2"/>
      <c r="DJ32" s="2"/>
      <c r="DK32" s="2"/>
      <c r="DL32" s="2"/>
      <c r="DM32" s="2"/>
      <c r="DN32" s="2"/>
      <c r="DO32" s="28" t="str">
        <f>IF(ISBLANK(Values!F31),"","Parts")</f>
        <v/>
      </c>
      <c r="DP32" s="28" t="str">
        <f>IF(ISBLANK(Values!F31),"",Values!$B$31)</f>
        <v/>
      </c>
      <c r="DQ32" s="2"/>
      <c r="DR32" s="2"/>
      <c r="DS32" s="32"/>
      <c r="DT32" s="2"/>
      <c r="DU32" s="2"/>
      <c r="DV32" s="2"/>
      <c r="DW32" s="2"/>
      <c r="DX32" s="2"/>
      <c r="DY32" s="44" t="str">
        <f>IF(ISBLANK(Values!$F31), "", "not_applicable")</f>
        <v/>
      </c>
      <c r="DZ32" s="32"/>
      <c r="EA32" s="32"/>
      <c r="EB32" s="32"/>
      <c r="EC32" s="32"/>
      <c r="ED32" s="2"/>
      <c r="EE32" s="2"/>
      <c r="EF32" s="2"/>
      <c r="EG32" s="2"/>
      <c r="EH32" s="2"/>
      <c r="EI32" s="2" t="str">
        <f>IF(ISBLANK(Values!F31),"",Values!$B$31)</f>
        <v/>
      </c>
      <c r="EJ32" s="2"/>
      <c r="EK32" s="2"/>
      <c r="EL32" s="2"/>
      <c r="EM32" s="2"/>
      <c r="EN32" s="2"/>
      <c r="EO32" s="2"/>
      <c r="EP32" s="2"/>
      <c r="EQ32" s="2"/>
      <c r="ER32" s="2"/>
      <c r="ES32" s="2" t="str">
        <f>IF(ISBLANK(Values!F31),"","Amazon Tellus UPS")</f>
        <v/>
      </c>
      <c r="ET32" s="2"/>
      <c r="EU32" s="2"/>
      <c r="EV32" s="32" t="str">
        <f>IF(ISBLANK(Values!F31),"","New")</f>
        <v/>
      </c>
      <c r="EW32" s="2"/>
      <c r="EX32" s="2"/>
      <c r="EY32" s="2"/>
      <c r="EZ32" s="2"/>
      <c r="FA32" s="2"/>
      <c r="FB32" s="2"/>
      <c r="FC32" s="2"/>
      <c r="FD32" s="2"/>
      <c r="FE32" s="2" t="str">
        <f>IF(ISBLANK(Values!F31),"",IF(CO32&lt;&gt;"DEFAULT", "", 3))</f>
        <v/>
      </c>
      <c r="FF32" s="2"/>
      <c r="FG32" s="2"/>
      <c r="FH32" s="2" t="str">
        <f>IF(ISBLANK(Values!F31),"","FALSE")</f>
        <v/>
      </c>
      <c r="FI32" s="37" t="str">
        <f>IF(ISBLANK(Values!F31),"","FALSE")</f>
        <v/>
      </c>
      <c r="FJ32" s="37" t="str">
        <f>IF(ISBLANK(Values!F31),"","FALSE")</f>
        <v/>
      </c>
      <c r="FK32" s="2"/>
      <c r="FL32" s="2"/>
      <c r="FM32" s="2" t="str">
        <f>IF(ISBLANK(Values!F31),"","1")</f>
        <v/>
      </c>
      <c r="FN32" s="2"/>
      <c r="FO32" s="29" t="str">
        <f>IF(ISBLANK(Values!F31),"",IF(Values!K31, Values!$B$4, Values!$B$5))</f>
        <v/>
      </c>
      <c r="FP32" s="2" t="str">
        <f>IF(ISBLANK(Values!F31),"","Percent")</f>
        <v/>
      </c>
      <c r="FQ32" s="2" t="str">
        <f>IF(ISBLANK(Values!F31),"","2")</f>
        <v/>
      </c>
      <c r="FR32" s="2" t="str">
        <f>IF(ISBLANK(Values!F31),"","3")</f>
        <v/>
      </c>
      <c r="FS32" s="2" t="str">
        <f>IF(ISBLANK(Values!F31),"","5")</f>
        <v/>
      </c>
      <c r="FT32" s="2" t="str">
        <f>IF(ISBLANK(Values!F31),"","6")</f>
        <v/>
      </c>
      <c r="FU32" s="2" t="str">
        <f>IF(ISBLANK(Values!F31),"","10")</f>
        <v/>
      </c>
      <c r="FV32" s="2" t="str">
        <f>IF(ISBLANK(Values!F31),"","10")</f>
        <v/>
      </c>
      <c r="FW32" s="2"/>
      <c r="FX32" s="2"/>
      <c r="FY32" s="2"/>
      <c r="FZ32" s="2"/>
      <c r="GA32" s="2"/>
      <c r="GB32" s="2"/>
      <c r="GC32" s="2"/>
      <c r="GD32" s="2"/>
      <c r="GE32" s="2"/>
      <c r="GF32" s="2"/>
      <c r="GG32" s="2"/>
      <c r="GH32" s="2"/>
      <c r="GI32" s="2"/>
      <c r="GJ32" s="2"/>
    </row>
    <row r="33" spans="1:192" s="45" customFormat="1" ht="17" x14ac:dyDescent="0.2">
      <c r="A33" s="28" t="str">
        <f>IF(ISBLANK(Values!F32),"",IF(Values!$B$37="EU","computercomponent","computer"))</f>
        <v/>
      </c>
      <c r="B33" s="39" t="str">
        <f>IF(ISBLANK(Values!F32),"",Values!G32)</f>
        <v/>
      </c>
      <c r="C33" s="33" t="str">
        <f>IF(ISBLANK(Values!F32),"","TellusRem")</f>
        <v/>
      </c>
      <c r="D33" s="31" t="str">
        <f>IF(ISBLANK(Values!F32),"",Values!F32)</f>
        <v/>
      </c>
      <c r="E33" s="32" t="str">
        <f>IF(ISBLANK(Values!F32),"","EAN")</f>
        <v/>
      </c>
      <c r="F33" s="29" t="str">
        <f>IF(ISBLANK(Values!F32),"",IF(Values!K32, SUBSTITUTE(Values!$B$1, "{language}", Values!I32) &amp; " " &amp;Values!$B$3, SUBSTITUTE(Values!$B$2, "{language}", Values!$I32) &amp; " " &amp;Values!$B$3))</f>
        <v/>
      </c>
      <c r="G33" s="33" t="str">
        <f>IF(ISBLANK(Values!F32),"","TellusRem")</f>
        <v/>
      </c>
      <c r="H33" s="28" t="str">
        <f>IF(ISBLANK(Values!F32),"",Values!$B$16)</f>
        <v/>
      </c>
      <c r="I33" s="28" t="str">
        <f>IF(ISBLANK(Values!F32),"","4730574031")</f>
        <v/>
      </c>
      <c r="J33" s="40" t="str">
        <f>IF(ISBLANK(Values!F32),"",Values!G32 )</f>
        <v/>
      </c>
      <c r="K33" s="29" t="str">
        <f>IF(ISBLANK(Values!F32),"",IF(Values!K32, Values!$B$4, Values!$B$5))</f>
        <v/>
      </c>
      <c r="L33" s="41" t="str">
        <f>IF(ISBLANK(Values!F32),"",IF($CO33="DEFAULT", Values!$B$18, ""))</f>
        <v/>
      </c>
      <c r="M33" s="29" t="str">
        <f>IF(ISBLANK(Values!F32),"",Values!$N32)</f>
        <v/>
      </c>
      <c r="N33" s="29" t="str">
        <f>IF(ISBLANK(Values!$G32),"",Values!O32)</f>
        <v/>
      </c>
      <c r="O33" s="29" t="str">
        <f>IF(ISBLANK(Values!$G32),"",Values!P32)</f>
        <v/>
      </c>
      <c r="P33" s="29" t="str">
        <f>IF(ISBLANK(Values!$G32),"",Values!Q32)</f>
        <v/>
      </c>
      <c r="Q33" s="29" t="str">
        <f>IF(ISBLANK(Values!$G32),"",Values!R32)</f>
        <v/>
      </c>
      <c r="R33" s="29" t="str">
        <f>IF(ISBLANK(Values!$G32),"",Values!S32)</f>
        <v/>
      </c>
      <c r="S33" s="29" t="str">
        <f>IF(ISBLANK(Values!$G32),"",Values!T32)</f>
        <v/>
      </c>
      <c r="T33" s="29" t="str">
        <f>IF(ISBLANK(Values!$G32),"",Values!U32)</f>
        <v/>
      </c>
      <c r="U33" s="29" t="str">
        <f>IF(ISBLANK(Values!$G32),"",Values!V32)</f>
        <v/>
      </c>
      <c r="V33" s="2"/>
      <c r="W33" s="33" t="str">
        <f>IF(ISBLANK(Values!F32),"","Child")</f>
        <v/>
      </c>
      <c r="X33" s="33" t="str">
        <f>IF(ISBLANK(Values!F32),"",Values!$B$13)</f>
        <v/>
      </c>
      <c r="Y33" s="40" t="str">
        <f>IF(ISBLANK(Values!F32),"","Size-Color")</f>
        <v/>
      </c>
      <c r="Z33" s="33" t="str">
        <f>IF(ISBLANK(Values!F32),"","variation")</f>
        <v/>
      </c>
      <c r="AA33" s="37" t="str">
        <f>IF(ISBLANK(Values!F32),"",Values!$B$20)</f>
        <v/>
      </c>
      <c r="AB33" s="37" t="str">
        <f>IF(ISBLANK(Values!F32),"",Values!$B$29)</f>
        <v/>
      </c>
      <c r="AC33" s="2"/>
      <c r="AD33" s="2"/>
      <c r="AE33" s="2"/>
      <c r="AF33" s="2"/>
      <c r="AG33" s="2"/>
      <c r="AH33" s="2"/>
      <c r="AI33" s="42" t="str">
        <f>IF(ISBLANK(Values!F32),"",IF(Values!J32,Values!$B$23,Values!$B$33))</f>
        <v/>
      </c>
      <c r="AJ33" s="43" t="str">
        <f>IF(ISBLANK(Values!F32),"",Values!$B$24 &amp;" "&amp;Values!$B$3)</f>
        <v/>
      </c>
      <c r="AK33" s="2" t="str">
        <f>IF(ISBLANK(Values!F32),"",Values!$B$25)</f>
        <v/>
      </c>
      <c r="AL33" s="2" t="str">
        <f>IF(ISBLANK(Values!F32),"",SUBSTITUTE(SUBSTITUTE(IF(Values!$K32, Values!$B$26, Values!$B$33), "{language}", Values!$I32), "{flag}", INDEX(options!$E$1:$E$20, Values!$W32)))</f>
        <v/>
      </c>
      <c r="AM33" s="2" t="str">
        <f>SUBSTITUTE(IF(ISBLANK(Values!F32),"",Values!$B$27), "{model}", Values!$B$3)</f>
        <v/>
      </c>
      <c r="AN33" s="2"/>
      <c r="AO33" s="2"/>
      <c r="AP33" s="2"/>
      <c r="AQ33" s="2"/>
      <c r="AR33" s="2"/>
      <c r="AS33" s="2"/>
      <c r="AT33" s="29" t="str">
        <f>IF(ISBLANK(Values!F32),"",Values!I32)</f>
        <v/>
      </c>
      <c r="AU33" s="2"/>
      <c r="AV33" s="37" t="str">
        <f>IF(ISBLANK(Values!F32),"",IF(Values!K32,"Backlit", "Non-Backlit"))</f>
        <v/>
      </c>
      <c r="AW33" s="2"/>
      <c r="AX33" s="2"/>
      <c r="AY33" s="2"/>
      <c r="AZ33" s="2"/>
      <c r="BA33" s="2"/>
      <c r="BB33" s="2"/>
      <c r="BC33" s="2"/>
      <c r="BD33" s="2"/>
      <c r="BE33" s="28" t="str">
        <f>IF(ISBLANK(Values!F32),"","Professional Audience")</f>
        <v/>
      </c>
      <c r="BF33" s="28" t="str">
        <f>IF(ISBLANK(Values!F32),"","Consumer Audience")</f>
        <v/>
      </c>
      <c r="BG33" s="28" t="str">
        <f>IF(ISBLANK(Values!F32),"","Adults")</f>
        <v/>
      </c>
      <c r="BH33" s="28" t="str">
        <f>IF(ISBLANK(Values!F32),"","People")</f>
        <v/>
      </c>
      <c r="BI33" s="2"/>
      <c r="BJ33" s="2"/>
      <c r="BK33" s="2"/>
      <c r="BL33" s="2"/>
      <c r="BM33" s="2"/>
      <c r="BN33" s="2"/>
      <c r="BO33" s="2"/>
      <c r="BP33" s="2"/>
      <c r="BQ33" s="2"/>
      <c r="BR33" s="2"/>
      <c r="BS33" s="2"/>
      <c r="BT33" s="2"/>
      <c r="BU33" s="2"/>
      <c r="BV33" s="2"/>
      <c r="BW33" s="2"/>
      <c r="BX33" s="2"/>
      <c r="BY33" s="2"/>
      <c r="BZ33" s="2"/>
      <c r="CA33" s="2"/>
      <c r="CB33" s="2"/>
      <c r="CC33" s="2"/>
      <c r="CD33" s="2"/>
      <c r="CE33" s="2"/>
      <c r="CF33" s="2"/>
      <c r="CG33" s="2" t="str">
        <f>IF(ISBLANK(Values!F32),"",Values!$B$11)</f>
        <v/>
      </c>
      <c r="CH33" s="2" t="str">
        <f>IF(ISBLANK(Values!F32),"","GR")</f>
        <v/>
      </c>
      <c r="CI33" s="2" t="str">
        <f>IF(ISBLANK(Values!F32),"",Values!$B$7)</f>
        <v/>
      </c>
      <c r="CJ33" s="2" t="str">
        <f>IF(ISBLANK(Values!F32),"",Values!$B$8)</f>
        <v/>
      </c>
      <c r="CK33" s="2" t="str">
        <f>IF(ISBLANK(Values!F32),"",Values!$B$9)</f>
        <v/>
      </c>
      <c r="CL33" s="2" t="str">
        <f>IF(ISBLANK(Values!F32),"","CM")</f>
        <v/>
      </c>
      <c r="CM33" s="2"/>
      <c r="CN33" s="2"/>
      <c r="CO33" s="2" t="str">
        <f>IF(ISBLANK(Values!F32), "", IF(AND(Values!$B$37=options!$G$2, Values!$C32), "AMAZON_NA", IF(AND(Values!$B$37=options!$G$1, Values!$D32), "AMAZON_EU", "DEFAULT")))</f>
        <v/>
      </c>
      <c r="CP33" s="37" t="str">
        <f>IF(ISBLANK(Values!F32),"",Values!$B$7)</f>
        <v/>
      </c>
      <c r="CQ33" s="37" t="str">
        <f>IF(ISBLANK(Values!F32),"",Values!$B$8)</f>
        <v/>
      </c>
      <c r="CR33" s="37" t="str">
        <f>IF(ISBLANK(Values!F32),"",Values!$B$9)</f>
        <v/>
      </c>
      <c r="CS33" s="2" t="str">
        <f>IF(ISBLANK(Values!F32),"",Values!$B$11)</f>
        <v/>
      </c>
      <c r="CT33" s="2" t="str">
        <f>IF(ISBLANK(Values!F32),"","GR")</f>
        <v/>
      </c>
      <c r="CU33" s="2" t="str">
        <f>IF(ISBLANK(Values!F32),"","CM")</f>
        <v/>
      </c>
      <c r="CV33" s="2" t="str">
        <f>IF(ISBLANK(Values!F32),"",IF(Values!$B$36=options!$F$1,"Denmark", IF(Values!$B$36=options!$F$2, "Danemark",IF(Values!$B$36=options!$F$3, "Dänemark",IF(Values!$B$36=options!$F$4, "Danimarca",IF(Values!$B$36=options!$F$5, "Dinamarca",IF(Values!$B$36=options!$F$6, "Denemarken","" ) ) ) ) )))</f>
        <v/>
      </c>
      <c r="CW33" s="2"/>
      <c r="CX33" s="2"/>
      <c r="CY33" s="2"/>
      <c r="CZ33" s="2" t="str">
        <f>IF(ISBLANK(Values!F32),"","No")</f>
        <v/>
      </c>
      <c r="DA33" s="2" t="str">
        <f>IF(ISBLANK(Values!F32),"","No")</f>
        <v/>
      </c>
      <c r="DB33" s="2"/>
      <c r="DC33" s="2"/>
      <c r="DD33" s="2"/>
      <c r="DE33" s="2"/>
      <c r="DF33" s="2"/>
      <c r="DG33" s="2"/>
      <c r="DH33" s="2"/>
      <c r="DI33" s="2"/>
      <c r="DJ33" s="2"/>
      <c r="DK33" s="2"/>
      <c r="DL33" s="2"/>
      <c r="DM33" s="2"/>
      <c r="DN33" s="2"/>
      <c r="DO33" s="28" t="str">
        <f>IF(ISBLANK(Values!F32),"","Parts")</f>
        <v/>
      </c>
      <c r="DP33" s="28" t="str">
        <f>IF(ISBLANK(Values!F32),"",Values!$B$31)</f>
        <v/>
      </c>
      <c r="DQ33" s="2"/>
      <c r="DR33" s="2"/>
      <c r="DS33" s="32"/>
      <c r="DT33" s="2"/>
      <c r="DU33" s="2"/>
      <c r="DV33" s="2"/>
      <c r="DW33" s="2"/>
      <c r="DX33" s="2"/>
      <c r="DY33" s="44" t="str">
        <f>IF(ISBLANK(Values!$F32), "", "not_applicable")</f>
        <v/>
      </c>
      <c r="DZ33" s="32"/>
      <c r="EA33" s="32"/>
      <c r="EB33" s="32"/>
      <c r="EC33" s="32"/>
      <c r="ED33" s="2"/>
      <c r="EE33" s="2"/>
      <c r="EF33" s="2"/>
      <c r="EG33" s="2"/>
      <c r="EH33" s="2"/>
      <c r="EI33" s="2" t="str">
        <f>IF(ISBLANK(Values!F32),"",Values!$B$31)</f>
        <v/>
      </c>
      <c r="EJ33" s="2"/>
      <c r="EK33" s="2"/>
      <c r="EL33" s="2"/>
      <c r="EM33" s="2"/>
      <c r="EN33" s="2"/>
      <c r="EO33" s="2"/>
      <c r="EP33" s="2"/>
      <c r="EQ33" s="2"/>
      <c r="ER33" s="2"/>
      <c r="ES33" s="2" t="str">
        <f>IF(ISBLANK(Values!F32),"","Amazon Tellus UPS")</f>
        <v/>
      </c>
      <c r="ET33" s="2"/>
      <c r="EU33" s="2"/>
      <c r="EV33" s="32" t="str">
        <f>IF(ISBLANK(Values!F32),"","New")</f>
        <v/>
      </c>
      <c r="EW33" s="2"/>
      <c r="EX33" s="2"/>
      <c r="EY33" s="2"/>
      <c r="EZ33" s="2"/>
      <c r="FA33" s="2"/>
      <c r="FB33" s="2"/>
      <c r="FC33" s="2"/>
      <c r="FD33" s="2"/>
      <c r="FE33" s="2" t="str">
        <f>IF(ISBLANK(Values!F32),"",IF(CO33&lt;&gt;"DEFAULT", "", 3))</f>
        <v/>
      </c>
      <c r="FF33" s="2"/>
      <c r="FG33" s="2"/>
      <c r="FH33" s="2" t="str">
        <f>IF(ISBLANK(Values!F32),"","FALSE")</f>
        <v/>
      </c>
      <c r="FI33" s="37" t="str">
        <f>IF(ISBLANK(Values!F32),"","FALSE")</f>
        <v/>
      </c>
      <c r="FJ33" s="37" t="str">
        <f>IF(ISBLANK(Values!F32),"","FALSE")</f>
        <v/>
      </c>
      <c r="FK33" s="2"/>
      <c r="FL33" s="2"/>
      <c r="FM33" s="2" t="str">
        <f>IF(ISBLANK(Values!F32),"","1")</f>
        <v/>
      </c>
      <c r="FN33" s="2"/>
      <c r="FO33" s="29" t="str">
        <f>IF(ISBLANK(Values!F32),"",IF(Values!K32, Values!$B$4, Values!$B$5))</f>
        <v/>
      </c>
      <c r="FP33" s="2" t="str">
        <f>IF(ISBLANK(Values!F32),"","Percent")</f>
        <v/>
      </c>
      <c r="FQ33" s="2" t="str">
        <f>IF(ISBLANK(Values!F32),"","2")</f>
        <v/>
      </c>
      <c r="FR33" s="2" t="str">
        <f>IF(ISBLANK(Values!F32),"","3")</f>
        <v/>
      </c>
      <c r="FS33" s="2" t="str">
        <f>IF(ISBLANK(Values!F32),"","5")</f>
        <v/>
      </c>
      <c r="FT33" s="2" t="str">
        <f>IF(ISBLANK(Values!F32),"","6")</f>
        <v/>
      </c>
      <c r="FU33" s="2" t="str">
        <f>IF(ISBLANK(Values!F32),"","10")</f>
        <v/>
      </c>
      <c r="FV33" s="2" t="str">
        <f>IF(ISBLANK(Values!F32),"","10")</f>
        <v/>
      </c>
      <c r="FW33" s="2"/>
      <c r="FX33" s="2"/>
      <c r="FY33" s="2"/>
      <c r="FZ33" s="2"/>
      <c r="GA33" s="2"/>
      <c r="GB33" s="2"/>
      <c r="GC33" s="2"/>
      <c r="GD33" s="2"/>
      <c r="GE33" s="2"/>
      <c r="GF33" s="2"/>
      <c r="GG33" s="2"/>
      <c r="GH33" s="2"/>
      <c r="GI33" s="2"/>
      <c r="GJ33" s="2"/>
    </row>
    <row r="34" spans="1:192" s="45" customFormat="1" ht="17" x14ac:dyDescent="0.2">
      <c r="A34" s="28" t="str">
        <f>IF(ISBLANK(Values!F33),"",IF(Values!$B$37="EU","computercomponent","computer"))</f>
        <v/>
      </c>
      <c r="B34" s="39" t="str">
        <f>IF(ISBLANK(Values!F33),"",Values!G33)</f>
        <v/>
      </c>
      <c r="C34" s="33" t="str">
        <f>IF(ISBLANK(Values!F33),"","TellusRem")</f>
        <v/>
      </c>
      <c r="D34" s="31" t="str">
        <f>IF(ISBLANK(Values!F33),"",Values!F33)</f>
        <v/>
      </c>
      <c r="E34" s="32" t="str">
        <f>IF(ISBLANK(Values!F33),"","EAN")</f>
        <v/>
      </c>
      <c r="F34" s="29" t="str">
        <f>IF(ISBLANK(Values!F33),"",IF(Values!K33, SUBSTITUTE(Values!$B$1, "{language}", Values!I33) &amp; " " &amp;Values!$B$3, SUBSTITUTE(Values!$B$2, "{language}", Values!$I33) &amp; " " &amp;Values!$B$3))</f>
        <v/>
      </c>
      <c r="G34" s="33" t="str">
        <f>IF(ISBLANK(Values!F33),"","TellusRem")</f>
        <v/>
      </c>
      <c r="H34" s="28" t="str">
        <f>IF(ISBLANK(Values!F33),"",Values!$B$16)</f>
        <v/>
      </c>
      <c r="I34" s="28" t="str">
        <f>IF(ISBLANK(Values!F33),"","4730574031")</f>
        <v/>
      </c>
      <c r="J34" s="40" t="str">
        <f>IF(ISBLANK(Values!F33),"",Values!G33 )</f>
        <v/>
      </c>
      <c r="K34" s="29" t="str">
        <f>IF(ISBLANK(Values!F33),"",IF(Values!K33, Values!$B$4, Values!$B$5))</f>
        <v/>
      </c>
      <c r="L34" s="41" t="str">
        <f>IF(ISBLANK(Values!F33),"",IF($CO34="DEFAULT", Values!$B$18, ""))</f>
        <v/>
      </c>
      <c r="M34" s="29" t="str">
        <f>IF(ISBLANK(Values!F33),"",Values!$N33)</f>
        <v/>
      </c>
      <c r="N34" s="29" t="str">
        <f>IF(ISBLANK(Values!$G33),"",Values!O33)</f>
        <v/>
      </c>
      <c r="O34" s="29" t="str">
        <f>IF(ISBLANK(Values!$G33),"",Values!P33)</f>
        <v/>
      </c>
      <c r="P34" s="29" t="str">
        <f>IF(ISBLANK(Values!$G33),"",Values!Q33)</f>
        <v/>
      </c>
      <c r="Q34" s="29" t="str">
        <f>IF(ISBLANK(Values!$G33),"",Values!R33)</f>
        <v/>
      </c>
      <c r="R34" s="29" t="str">
        <f>IF(ISBLANK(Values!$G33),"",Values!S33)</f>
        <v/>
      </c>
      <c r="S34" s="29" t="str">
        <f>IF(ISBLANK(Values!$G33),"",Values!T33)</f>
        <v/>
      </c>
      <c r="T34" s="29" t="str">
        <f>IF(ISBLANK(Values!$G33),"",Values!U33)</f>
        <v/>
      </c>
      <c r="U34" s="29" t="str">
        <f>IF(ISBLANK(Values!$G33),"",Values!V33)</f>
        <v/>
      </c>
      <c r="V34" s="2"/>
      <c r="W34" s="33" t="str">
        <f>IF(ISBLANK(Values!F33),"","Child")</f>
        <v/>
      </c>
      <c r="X34" s="33" t="str">
        <f>IF(ISBLANK(Values!F33),"",Values!$B$13)</f>
        <v/>
      </c>
      <c r="Y34" s="40" t="str">
        <f>IF(ISBLANK(Values!F33),"","Size-Color")</f>
        <v/>
      </c>
      <c r="Z34" s="33" t="str">
        <f>IF(ISBLANK(Values!F33),"","variation")</f>
        <v/>
      </c>
      <c r="AA34" s="37" t="str">
        <f>IF(ISBLANK(Values!F33),"",Values!$B$20)</f>
        <v/>
      </c>
      <c r="AB34" s="37" t="str">
        <f>IF(ISBLANK(Values!F33),"",Values!$B$29)</f>
        <v/>
      </c>
      <c r="AC34" s="2"/>
      <c r="AD34" s="2"/>
      <c r="AE34" s="2"/>
      <c r="AF34" s="2"/>
      <c r="AG34" s="2"/>
      <c r="AH34" s="2"/>
      <c r="AI34" s="42" t="str">
        <f>IF(ISBLANK(Values!F33),"",IF(Values!J33,Values!$B$23,Values!$B$33))</f>
        <v/>
      </c>
      <c r="AJ34" s="43" t="str">
        <f>IF(ISBLANK(Values!F33),"",Values!$B$24 &amp;" "&amp;Values!$B$3)</f>
        <v/>
      </c>
      <c r="AK34" s="2" t="str">
        <f>IF(ISBLANK(Values!F33),"",Values!$B$25)</f>
        <v/>
      </c>
      <c r="AL34" s="2" t="str">
        <f>IF(ISBLANK(Values!F33),"",SUBSTITUTE(SUBSTITUTE(IF(Values!$K33, Values!$B$26, Values!$B$33), "{language}", Values!$I33), "{flag}", INDEX(options!$E$1:$E$20, Values!$W33)))</f>
        <v/>
      </c>
      <c r="AM34" s="2" t="str">
        <f>SUBSTITUTE(IF(ISBLANK(Values!F33),"",Values!$B$27), "{model}", Values!$B$3)</f>
        <v/>
      </c>
      <c r="AN34" s="2"/>
      <c r="AO34" s="2"/>
      <c r="AP34" s="2"/>
      <c r="AQ34" s="2"/>
      <c r="AR34" s="2"/>
      <c r="AS34" s="2"/>
      <c r="AT34" s="29" t="str">
        <f>IF(ISBLANK(Values!F33),"",Values!I33)</f>
        <v/>
      </c>
      <c r="AU34" s="2"/>
      <c r="AV34" s="37" t="str">
        <f>IF(ISBLANK(Values!F33),"",IF(Values!K33,"Backlit", "Non-Backlit"))</f>
        <v/>
      </c>
      <c r="AW34" s="2"/>
      <c r="AX34" s="2"/>
      <c r="AY34" s="2"/>
      <c r="AZ34" s="2"/>
      <c r="BA34" s="2"/>
      <c r="BB34" s="2"/>
      <c r="BC34" s="2"/>
      <c r="BD34" s="2"/>
      <c r="BE34" s="28" t="str">
        <f>IF(ISBLANK(Values!F33),"","Professional Audience")</f>
        <v/>
      </c>
      <c r="BF34" s="28" t="str">
        <f>IF(ISBLANK(Values!F33),"","Consumer Audience")</f>
        <v/>
      </c>
      <c r="BG34" s="28" t="str">
        <f>IF(ISBLANK(Values!F33),"","Adults")</f>
        <v/>
      </c>
      <c r="BH34" s="28" t="str">
        <f>IF(ISBLANK(Values!F33),"","People")</f>
        <v/>
      </c>
      <c r="BI34" s="2"/>
      <c r="BJ34" s="2"/>
      <c r="BK34" s="2"/>
      <c r="BL34" s="2"/>
      <c r="BM34" s="2"/>
      <c r="BN34" s="2"/>
      <c r="BO34" s="2"/>
      <c r="BP34" s="2"/>
      <c r="BQ34" s="2"/>
      <c r="BR34" s="2"/>
      <c r="BS34" s="2"/>
      <c r="BT34" s="2"/>
      <c r="BU34" s="2"/>
      <c r="BV34" s="2"/>
      <c r="BW34" s="2"/>
      <c r="BX34" s="2"/>
      <c r="BY34" s="2"/>
      <c r="BZ34" s="2"/>
      <c r="CA34" s="2"/>
      <c r="CB34" s="2"/>
      <c r="CC34" s="2"/>
      <c r="CD34" s="2"/>
      <c r="CE34" s="2"/>
      <c r="CF34" s="2"/>
      <c r="CG34" s="2" t="str">
        <f>IF(ISBLANK(Values!F33),"",Values!$B$11)</f>
        <v/>
      </c>
      <c r="CH34" s="2" t="str">
        <f>IF(ISBLANK(Values!F33),"","GR")</f>
        <v/>
      </c>
      <c r="CI34" s="2" t="str">
        <f>IF(ISBLANK(Values!F33),"",Values!$B$7)</f>
        <v/>
      </c>
      <c r="CJ34" s="2" t="str">
        <f>IF(ISBLANK(Values!F33),"",Values!$B$8)</f>
        <v/>
      </c>
      <c r="CK34" s="2" t="str">
        <f>IF(ISBLANK(Values!F33),"",Values!$B$9)</f>
        <v/>
      </c>
      <c r="CL34" s="2" t="str">
        <f>IF(ISBLANK(Values!F33),"","CM")</f>
        <v/>
      </c>
      <c r="CM34" s="2"/>
      <c r="CN34" s="2"/>
      <c r="CO34" s="2" t="str">
        <f>IF(ISBLANK(Values!F33), "", IF(AND(Values!$B$37=options!$G$2, Values!$C33), "AMAZON_NA", IF(AND(Values!$B$37=options!$G$1, Values!$D33), "AMAZON_EU", "DEFAULT")))</f>
        <v/>
      </c>
      <c r="CP34" s="37" t="str">
        <f>IF(ISBLANK(Values!F33),"",Values!$B$7)</f>
        <v/>
      </c>
      <c r="CQ34" s="37" t="str">
        <f>IF(ISBLANK(Values!F33),"",Values!$B$8)</f>
        <v/>
      </c>
      <c r="CR34" s="37" t="str">
        <f>IF(ISBLANK(Values!F33),"",Values!$B$9)</f>
        <v/>
      </c>
      <c r="CS34" s="2" t="str">
        <f>IF(ISBLANK(Values!F33),"",Values!$B$11)</f>
        <v/>
      </c>
      <c r="CT34" s="2" t="str">
        <f>IF(ISBLANK(Values!F33),"","GR")</f>
        <v/>
      </c>
      <c r="CU34" s="2" t="str">
        <f>IF(ISBLANK(Values!F33),"","CM")</f>
        <v/>
      </c>
      <c r="CV34" s="2" t="str">
        <f>IF(ISBLANK(Values!F33),"",IF(Values!$B$36=options!$F$1,"Denmark", IF(Values!$B$36=options!$F$2, "Danemark",IF(Values!$B$36=options!$F$3, "Dänemark",IF(Values!$B$36=options!$F$4, "Danimarca",IF(Values!$B$36=options!$F$5, "Dinamarca",IF(Values!$B$36=options!$F$6, "Denemarken","" ) ) ) ) )))</f>
        <v/>
      </c>
      <c r="CW34" s="2"/>
      <c r="CX34" s="2"/>
      <c r="CY34" s="2"/>
      <c r="CZ34" s="2" t="str">
        <f>IF(ISBLANK(Values!F33),"","No")</f>
        <v/>
      </c>
      <c r="DA34" s="2" t="str">
        <f>IF(ISBLANK(Values!F33),"","No")</f>
        <v/>
      </c>
      <c r="DB34" s="2"/>
      <c r="DC34" s="2"/>
      <c r="DD34" s="2"/>
      <c r="DE34" s="2"/>
      <c r="DF34" s="2"/>
      <c r="DG34" s="2"/>
      <c r="DH34" s="2"/>
      <c r="DI34" s="2"/>
      <c r="DJ34" s="2"/>
      <c r="DK34" s="2"/>
      <c r="DL34" s="2"/>
      <c r="DM34" s="2"/>
      <c r="DN34" s="2"/>
      <c r="DO34" s="28" t="str">
        <f>IF(ISBLANK(Values!F33),"","Parts")</f>
        <v/>
      </c>
      <c r="DP34" s="28" t="str">
        <f>IF(ISBLANK(Values!F33),"",Values!$B$31)</f>
        <v/>
      </c>
      <c r="DQ34" s="2"/>
      <c r="DR34" s="2"/>
      <c r="DS34" s="32"/>
      <c r="DT34" s="2"/>
      <c r="DU34" s="2"/>
      <c r="DV34" s="2"/>
      <c r="DW34" s="2"/>
      <c r="DX34" s="2"/>
      <c r="DY34" s="44" t="str">
        <f>IF(ISBLANK(Values!$F33), "", "not_applicable")</f>
        <v/>
      </c>
      <c r="DZ34" s="32"/>
      <c r="EA34" s="32"/>
      <c r="EB34" s="32"/>
      <c r="EC34" s="32"/>
      <c r="ED34" s="2"/>
      <c r="EE34" s="2"/>
      <c r="EF34" s="2"/>
      <c r="EG34" s="2"/>
      <c r="EH34" s="2"/>
      <c r="EI34" s="2" t="str">
        <f>IF(ISBLANK(Values!F33),"",Values!$B$31)</f>
        <v/>
      </c>
      <c r="EJ34" s="2"/>
      <c r="EK34" s="2"/>
      <c r="EL34" s="2"/>
      <c r="EM34" s="2"/>
      <c r="EN34" s="2"/>
      <c r="EO34" s="2"/>
      <c r="EP34" s="2"/>
      <c r="EQ34" s="2"/>
      <c r="ER34" s="2"/>
      <c r="ES34" s="2" t="str">
        <f>IF(ISBLANK(Values!F33),"","Amazon Tellus UPS")</f>
        <v/>
      </c>
      <c r="ET34" s="2"/>
      <c r="EU34" s="2"/>
      <c r="EV34" s="32" t="str">
        <f>IF(ISBLANK(Values!F33),"","New")</f>
        <v/>
      </c>
      <c r="EW34" s="2"/>
      <c r="EX34" s="2"/>
      <c r="EY34" s="2"/>
      <c r="EZ34" s="2"/>
      <c r="FA34" s="2"/>
      <c r="FB34" s="2"/>
      <c r="FC34" s="2"/>
      <c r="FD34" s="2"/>
      <c r="FE34" s="2" t="str">
        <f>IF(ISBLANK(Values!F33),"",IF(CO34&lt;&gt;"DEFAULT", "", 3))</f>
        <v/>
      </c>
      <c r="FF34" s="2"/>
      <c r="FG34" s="2"/>
      <c r="FH34" s="2" t="str">
        <f>IF(ISBLANK(Values!F33),"","FALSE")</f>
        <v/>
      </c>
      <c r="FI34" s="37" t="str">
        <f>IF(ISBLANK(Values!F33),"","FALSE")</f>
        <v/>
      </c>
      <c r="FJ34" s="37" t="str">
        <f>IF(ISBLANK(Values!F33),"","FALSE")</f>
        <v/>
      </c>
      <c r="FK34" s="2"/>
      <c r="FL34" s="2"/>
      <c r="FM34" s="2" t="str">
        <f>IF(ISBLANK(Values!F33),"","1")</f>
        <v/>
      </c>
      <c r="FN34" s="2"/>
      <c r="FO34" s="29" t="str">
        <f>IF(ISBLANK(Values!F33),"",IF(Values!K33, Values!$B$4, Values!$B$5))</f>
        <v/>
      </c>
      <c r="FP34" s="2" t="str">
        <f>IF(ISBLANK(Values!F33),"","Percent")</f>
        <v/>
      </c>
      <c r="FQ34" s="2" t="str">
        <f>IF(ISBLANK(Values!F33),"","2")</f>
        <v/>
      </c>
      <c r="FR34" s="2" t="str">
        <f>IF(ISBLANK(Values!F33),"","3")</f>
        <v/>
      </c>
      <c r="FS34" s="2" t="str">
        <f>IF(ISBLANK(Values!F33),"","5")</f>
        <v/>
      </c>
      <c r="FT34" s="2" t="str">
        <f>IF(ISBLANK(Values!F33),"","6")</f>
        <v/>
      </c>
      <c r="FU34" s="2" t="str">
        <f>IF(ISBLANK(Values!F33),"","10")</f>
        <v/>
      </c>
      <c r="FV34" s="2" t="str">
        <f>IF(ISBLANK(Values!F33),"","10")</f>
        <v/>
      </c>
      <c r="FW34" s="2"/>
      <c r="FX34" s="2"/>
      <c r="FY34" s="2"/>
      <c r="FZ34" s="2"/>
      <c r="GA34" s="2"/>
      <c r="GB34" s="2"/>
      <c r="GC34" s="2"/>
      <c r="GD34" s="2"/>
      <c r="GE34" s="2"/>
      <c r="GF34" s="2"/>
      <c r="GG34" s="2"/>
      <c r="GH34" s="2"/>
      <c r="GI34" s="2"/>
      <c r="GJ34" s="2"/>
    </row>
    <row r="35" spans="1:192" s="45" customFormat="1" ht="17" x14ac:dyDescent="0.2">
      <c r="A35" s="28" t="str">
        <f>IF(ISBLANK(Values!F34),"",IF(Values!$B$37="EU","computercomponent","computer"))</f>
        <v/>
      </c>
      <c r="B35" s="39" t="str">
        <f>IF(ISBLANK(Values!F34),"",Values!G34)</f>
        <v/>
      </c>
      <c r="C35" s="33" t="str">
        <f>IF(ISBLANK(Values!F34),"","TellusRem")</f>
        <v/>
      </c>
      <c r="D35" s="31" t="str">
        <f>IF(ISBLANK(Values!F34),"",Values!F34)</f>
        <v/>
      </c>
      <c r="E35" s="32" t="str">
        <f>IF(ISBLANK(Values!F34),"","EAN")</f>
        <v/>
      </c>
      <c r="F35" s="29" t="str">
        <f>IF(ISBLANK(Values!F34),"",IF(Values!K34, SUBSTITUTE(Values!$B$1, "{language}", Values!I34) &amp; " " &amp;Values!$B$3, SUBSTITUTE(Values!$B$2, "{language}", Values!$I34) &amp; " " &amp;Values!$B$3))</f>
        <v/>
      </c>
      <c r="G35" s="33" t="str">
        <f>IF(ISBLANK(Values!F34),"","TellusRem")</f>
        <v/>
      </c>
      <c r="H35" s="28" t="str">
        <f>IF(ISBLANK(Values!F34),"",Values!$B$16)</f>
        <v/>
      </c>
      <c r="I35" s="28" t="str">
        <f>IF(ISBLANK(Values!F34),"","4730574031")</f>
        <v/>
      </c>
      <c r="J35" s="40" t="str">
        <f>IF(ISBLANK(Values!F34),"",Values!G34 )</f>
        <v/>
      </c>
      <c r="K35" s="29" t="str">
        <f>IF(ISBLANK(Values!F34),"",IF(Values!K34, Values!$B$4, Values!$B$5))</f>
        <v/>
      </c>
      <c r="L35" s="41" t="str">
        <f>IF(ISBLANK(Values!F34),"",IF($CO35="DEFAULT", Values!$B$18, ""))</f>
        <v/>
      </c>
      <c r="M35" s="29" t="str">
        <f>IF(ISBLANK(Values!F34),"",Values!$N34)</f>
        <v/>
      </c>
      <c r="N35" s="29" t="str">
        <f>IF(ISBLANK(Values!$G34),"",Values!O34)</f>
        <v/>
      </c>
      <c r="O35" s="29" t="str">
        <f>IF(ISBLANK(Values!$G34),"",Values!P34)</f>
        <v/>
      </c>
      <c r="P35" s="29" t="str">
        <f>IF(ISBLANK(Values!$G34),"",Values!Q34)</f>
        <v/>
      </c>
      <c r="Q35" s="29" t="str">
        <f>IF(ISBLANK(Values!$G34),"",Values!R34)</f>
        <v/>
      </c>
      <c r="R35" s="29" t="str">
        <f>IF(ISBLANK(Values!$G34),"",Values!S34)</f>
        <v/>
      </c>
      <c r="S35" s="29" t="str">
        <f>IF(ISBLANK(Values!$G34),"",Values!T34)</f>
        <v/>
      </c>
      <c r="T35" s="29" t="str">
        <f>IF(ISBLANK(Values!$G34),"",Values!U34)</f>
        <v/>
      </c>
      <c r="U35" s="29" t="str">
        <f>IF(ISBLANK(Values!$G34),"",Values!V34)</f>
        <v/>
      </c>
      <c r="V35" s="2"/>
      <c r="W35" s="33" t="str">
        <f>IF(ISBLANK(Values!F34),"","Child")</f>
        <v/>
      </c>
      <c r="X35" s="33" t="str">
        <f>IF(ISBLANK(Values!F34),"",Values!$B$13)</f>
        <v/>
      </c>
      <c r="Y35" s="40" t="str">
        <f>IF(ISBLANK(Values!F34),"","Size-Color")</f>
        <v/>
      </c>
      <c r="Z35" s="33" t="str">
        <f>IF(ISBLANK(Values!F34),"","variation")</f>
        <v/>
      </c>
      <c r="AA35" s="37" t="str">
        <f>IF(ISBLANK(Values!F34),"",Values!$B$20)</f>
        <v/>
      </c>
      <c r="AB35" s="37" t="str">
        <f>IF(ISBLANK(Values!F34),"",Values!$B$29)</f>
        <v/>
      </c>
      <c r="AC35" s="2"/>
      <c r="AD35" s="2"/>
      <c r="AE35" s="2"/>
      <c r="AF35" s="2"/>
      <c r="AG35" s="2"/>
      <c r="AH35" s="2"/>
      <c r="AI35" s="42" t="str">
        <f>IF(ISBLANK(Values!F34),"",IF(Values!J34,Values!$B$23,Values!$B$33))</f>
        <v/>
      </c>
      <c r="AJ35" s="43" t="str">
        <f>IF(ISBLANK(Values!F34),"",Values!$B$24 &amp;" "&amp;Values!$B$3)</f>
        <v/>
      </c>
      <c r="AK35" s="2" t="str">
        <f>IF(ISBLANK(Values!F34),"",Values!$B$25)</f>
        <v/>
      </c>
      <c r="AL35" s="2" t="str">
        <f>IF(ISBLANK(Values!F34),"",SUBSTITUTE(SUBSTITUTE(IF(Values!$K34, Values!$B$26, Values!$B$33), "{language}", Values!$I34), "{flag}", INDEX(options!$E$1:$E$20, Values!$W34)))</f>
        <v/>
      </c>
      <c r="AM35" s="2" t="str">
        <f>SUBSTITUTE(IF(ISBLANK(Values!F34),"",Values!$B$27), "{model}", Values!$B$3)</f>
        <v/>
      </c>
      <c r="AN35" s="2"/>
      <c r="AO35" s="2"/>
      <c r="AP35" s="2"/>
      <c r="AQ35" s="2"/>
      <c r="AR35" s="2"/>
      <c r="AS35" s="2"/>
      <c r="AT35" s="29" t="str">
        <f>IF(ISBLANK(Values!F34),"",Values!I34)</f>
        <v/>
      </c>
      <c r="AU35" s="2"/>
      <c r="AV35" s="37" t="str">
        <f>IF(ISBLANK(Values!F34),"",IF(Values!K34,"Backlit", "Non-Backlit"))</f>
        <v/>
      </c>
      <c r="AW35" s="2"/>
      <c r="AX35" s="2"/>
      <c r="AY35" s="2"/>
      <c r="AZ35" s="2"/>
      <c r="BA35" s="2"/>
      <c r="BB35" s="2"/>
      <c r="BC35" s="2"/>
      <c r="BD35" s="2"/>
      <c r="BE35" s="28" t="str">
        <f>IF(ISBLANK(Values!F34),"","Professional Audience")</f>
        <v/>
      </c>
      <c r="BF35" s="28" t="str">
        <f>IF(ISBLANK(Values!F34),"","Consumer Audience")</f>
        <v/>
      </c>
      <c r="BG35" s="28" t="str">
        <f>IF(ISBLANK(Values!F34),"","Adults")</f>
        <v/>
      </c>
      <c r="BH35" s="28" t="str">
        <f>IF(ISBLANK(Values!F34),"","People")</f>
        <v/>
      </c>
      <c r="BI35" s="2"/>
      <c r="BJ35" s="2"/>
      <c r="BK35" s="2"/>
      <c r="BL35" s="2"/>
      <c r="BM35" s="2"/>
      <c r="BN35" s="2"/>
      <c r="BO35" s="2"/>
      <c r="BP35" s="2"/>
      <c r="BQ35" s="2"/>
      <c r="BR35" s="2"/>
      <c r="BS35" s="2"/>
      <c r="BT35" s="2"/>
      <c r="BU35" s="2"/>
      <c r="BV35" s="2"/>
      <c r="BW35" s="2"/>
      <c r="BX35" s="2"/>
      <c r="BY35" s="2"/>
      <c r="BZ35" s="2"/>
      <c r="CA35" s="2"/>
      <c r="CB35" s="2"/>
      <c r="CC35" s="2"/>
      <c r="CD35" s="2"/>
      <c r="CE35" s="2"/>
      <c r="CF35" s="2"/>
      <c r="CG35" s="2" t="str">
        <f>IF(ISBLANK(Values!F34),"",Values!$B$11)</f>
        <v/>
      </c>
      <c r="CH35" s="2" t="str">
        <f>IF(ISBLANK(Values!F34),"","GR")</f>
        <v/>
      </c>
      <c r="CI35" s="2" t="str">
        <f>IF(ISBLANK(Values!F34),"",Values!$B$7)</f>
        <v/>
      </c>
      <c r="CJ35" s="2" t="str">
        <f>IF(ISBLANK(Values!F34),"",Values!$B$8)</f>
        <v/>
      </c>
      <c r="CK35" s="2" t="str">
        <f>IF(ISBLANK(Values!F34),"",Values!$B$9)</f>
        <v/>
      </c>
      <c r="CL35" s="2" t="str">
        <f>IF(ISBLANK(Values!F34),"","CM")</f>
        <v/>
      </c>
      <c r="CM35" s="2"/>
      <c r="CN35" s="2"/>
      <c r="CO35" s="2" t="str">
        <f>IF(ISBLANK(Values!F34), "", IF(AND(Values!$B$37=options!$G$2, Values!$C34), "AMAZON_NA", IF(AND(Values!$B$37=options!$G$1, Values!$D34), "AMAZON_EU", "DEFAULT")))</f>
        <v/>
      </c>
      <c r="CP35" s="37" t="str">
        <f>IF(ISBLANK(Values!F34),"",Values!$B$7)</f>
        <v/>
      </c>
      <c r="CQ35" s="37" t="str">
        <f>IF(ISBLANK(Values!F34),"",Values!$B$8)</f>
        <v/>
      </c>
      <c r="CR35" s="37" t="str">
        <f>IF(ISBLANK(Values!F34),"",Values!$B$9)</f>
        <v/>
      </c>
      <c r="CS35" s="2" t="str">
        <f>IF(ISBLANK(Values!F34),"",Values!$B$11)</f>
        <v/>
      </c>
      <c r="CT35" s="2" t="str">
        <f>IF(ISBLANK(Values!F34),"","GR")</f>
        <v/>
      </c>
      <c r="CU35" s="2" t="str">
        <f>IF(ISBLANK(Values!F34),"","CM")</f>
        <v/>
      </c>
      <c r="CV35" s="2" t="str">
        <f>IF(ISBLANK(Values!F34),"",IF(Values!$B$36=options!$F$1,"Denmark", IF(Values!$B$36=options!$F$2, "Danemark",IF(Values!$B$36=options!$F$3, "Dänemark",IF(Values!$B$36=options!$F$4, "Danimarca",IF(Values!$B$36=options!$F$5, "Dinamarca",IF(Values!$B$36=options!$F$6, "Denemarken","" ) ) ) ) )))</f>
        <v/>
      </c>
      <c r="CW35" s="2"/>
      <c r="CX35" s="2"/>
      <c r="CY35" s="2"/>
      <c r="CZ35" s="2" t="str">
        <f>IF(ISBLANK(Values!F34),"","No")</f>
        <v/>
      </c>
      <c r="DA35" s="2" t="str">
        <f>IF(ISBLANK(Values!F34),"","No")</f>
        <v/>
      </c>
      <c r="DB35" s="2"/>
      <c r="DC35" s="2"/>
      <c r="DD35" s="2"/>
      <c r="DE35" s="2"/>
      <c r="DF35" s="2"/>
      <c r="DG35" s="2"/>
      <c r="DH35" s="2"/>
      <c r="DI35" s="2"/>
      <c r="DJ35" s="2"/>
      <c r="DK35" s="2"/>
      <c r="DL35" s="2"/>
      <c r="DM35" s="2"/>
      <c r="DN35" s="2"/>
      <c r="DO35" s="28" t="str">
        <f>IF(ISBLANK(Values!F34),"","Parts")</f>
        <v/>
      </c>
      <c r="DP35" s="28" t="str">
        <f>IF(ISBLANK(Values!F34),"",Values!$B$31)</f>
        <v/>
      </c>
      <c r="DQ35" s="2"/>
      <c r="DR35" s="2"/>
      <c r="DS35" s="32"/>
      <c r="DT35" s="2"/>
      <c r="DU35" s="2"/>
      <c r="DV35" s="2"/>
      <c r="DW35" s="2"/>
      <c r="DX35" s="2"/>
      <c r="DY35" s="44" t="str">
        <f>IF(ISBLANK(Values!$F34), "", "not_applicable")</f>
        <v/>
      </c>
      <c r="DZ35" s="32"/>
      <c r="EA35" s="32"/>
      <c r="EB35" s="32"/>
      <c r="EC35" s="32"/>
      <c r="ED35" s="2"/>
      <c r="EE35" s="2"/>
      <c r="EF35" s="2"/>
      <c r="EG35" s="2"/>
      <c r="EH35" s="2"/>
      <c r="EI35" s="2" t="str">
        <f>IF(ISBLANK(Values!F34),"",Values!$B$31)</f>
        <v/>
      </c>
      <c r="EJ35" s="2"/>
      <c r="EK35" s="2"/>
      <c r="EL35" s="2"/>
      <c r="EM35" s="2"/>
      <c r="EN35" s="2"/>
      <c r="EO35" s="2"/>
      <c r="EP35" s="2"/>
      <c r="EQ35" s="2"/>
      <c r="ER35" s="2"/>
      <c r="ES35" s="2" t="str">
        <f>IF(ISBLANK(Values!F34),"","Amazon Tellus UPS")</f>
        <v/>
      </c>
      <c r="ET35" s="2"/>
      <c r="EU35" s="2"/>
      <c r="EV35" s="32" t="str">
        <f>IF(ISBLANK(Values!F34),"","New")</f>
        <v/>
      </c>
      <c r="EW35" s="2"/>
      <c r="EX35" s="2"/>
      <c r="EY35" s="2"/>
      <c r="EZ35" s="2"/>
      <c r="FA35" s="2"/>
      <c r="FB35" s="2"/>
      <c r="FC35" s="2"/>
      <c r="FD35" s="2"/>
      <c r="FE35" s="2" t="str">
        <f>IF(ISBLANK(Values!F34),"",IF(CO35&lt;&gt;"DEFAULT", "", 3))</f>
        <v/>
      </c>
      <c r="FF35" s="2"/>
      <c r="FG35" s="2"/>
      <c r="FH35" s="2" t="str">
        <f>IF(ISBLANK(Values!F34),"","FALSE")</f>
        <v/>
      </c>
      <c r="FI35" s="37" t="str">
        <f>IF(ISBLANK(Values!F34),"","FALSE")</f>
        <v/>
      </c>
      <c r="FJ35" s="37" t="str">
        <f>IF(ISBLANK(Values!F34),"","FALSE")</f>
        <v/>
      </c>
      <c r="FK35" s="2"/>
      <c r="FL35" s="2"/>
      <c r="FM35" s="2" t="str">
        <f>IF(ISBLANK(Values!F34),"","1")</f>
        <v/>
      </c>
      <c r="FN35" s="2"/>
      <c r="FO35" s="29" t="str">
        <f>IF(ISBLANK(Values!F34),"",IF(Values!K34, Values!$B$4, Values!$B$5))</f>
        <v/>
      </c>
      <c r="FP35" s="2" t="str">
        <f>IF(ISBLANK(Values!F34),"","Percent")</f>
        <v/>
      </c>
      <c r="FQ35" s="2" t="str">
        <f>IF(ISBLANK(Values!F34),"","2")</f>
        <v/>
      </c>
      <c r="FR35" s="2" t="str">
        <f>IF(ISBLANK(Values!F34),"","3")</f>
        <v/>
      </c>
      <c r="FS35" s="2" t="str">
        <f>IF(ISBLANK(Values!F34),"","5")</f>
        <v/>
      </c>
      <c r="FT35" s="2" t="str">
        <f>IF(ISBLANK(Values!F34),"","6")</f>
        <v/>
      </c>
      <c r="FU35" s="2" t="str">
        <f>IF(ISBLANK(Values!F34),"","10")</f>
        <v/>
      </c>
      <c r="FV35" s="2" t="str">
        <f>IF(ISBLANK(Values!F34),"","10")</f>
        <v/>
      </c>
      <c r="FW35" s="2"/>
      <c r="FX35" s="2"/>
      <c r="FY35" s="2"/>
      <c r="FZ35" s="2"/>
      <c r="GA35" s="2"/>
      <c r="GB35" s="2"/>
      <c r="GC35" s="2"/>
      <c r="GD35" s="2"/>
      <c r="GE35" s="2"/>
      <c r="GF35" s="2"/>
      <c r="GG35" s="2"/>
      <c r="GH35" s="2"/>
      <c r="GI35" s="2"/>
      <c r="GJ35" s="2"/>
    </row>
    <row r="36" spans="1:192" s="45" customFormat="1" ht="17" x14ac:dyDescent="0.2">
      <c r="A36" s="28" t="str">
        <f>IF(ISBLANK(Values!F35),"",IF(Values!$B$37="EU","computercomponent","computer"))</f>
        <v/>
      </c>
      <c r="B36" s="39" t="str">
        <f>IF(ISBLANK(Values!F35),"",Values!G35)</f>
        <v/>
      </c>
      <c r="C36" s="33" t="str">
        <f>IF(ISBLANK(Values!F35),"","TellusRem")</f>
        <v/>
      </c>
      <c r="D36" s="31" t="str">
        <f>IF(ISBLANK(Values!F35),"",Values!F35)</f>
        <v/>
      </c>
      <c r="E36" s="32" t="str">
        <f>IF(ISBLANK(Values!F35),"","EAN")</f>
        <v/>
      </c>
      <c r="F36" s="29" t="str">
        <f>IF(ISBLANK(Values!F35),"",IF(Values!K35, SUBSTITUTE(Values!$B$1, "{language}", Values!I35) &amp; " " &amp;Values!$B$3, SUBSTITUTE(Values!$B$2, "{language}", Values!$I35) &amp; " " &amp;Values!$B$3))</f>
        <v/>
      </c>
      <c r="G36" s="33" t="str">
        <f>IF(ISBLANK(Values!F35),"","TellusRem")</f>
        <v/>
      </c>
      <c r="H36" s="28" t="str">
        <f>IF(ISBLANK(Values!F35),"",Values!$B$16)</f>
        <v/>
      </c>
      <c r="I36" s="28" t="str">
        <f>IF(ISBLANK(Values!F35),"","4730574031")</f>
        <v/>
      </c>
      <c r="J36" s="40" t="str">
        <f>IF(ISBLANK(Values!F35),"",Values!G35 )</f>
        <v/>
      </c>
      <c r="K36" s="29" t="str">
        <f>IF(ISBLANK(Values!F35),"",IF(Values!K35, Values!$B$4, Values!$B$5))</f>
        <v/>
      </c>
      <c r="L36" s="41" t="str">
        <f>IF(ISBLANK(Values!F35),"",IF($CO36="DEFAULT", Values!$B$18, ""))</f>
        <v/>
      </c>
      <c r="M36" s="29" t="str">
        <f>IF(ISBLANK(Values!F35),"",Values!$N35)</f>
        <v/>
      </c>
      <c r="N36" s="29" t="str">
        <f>IF(ISBLANK(Values!$G35),"",Values!O35)</f>
        <v/>
      </c>
      <c r="O36" s="29" t="str">
        <f>IF(ISBLANK(Values!$G35),"",Values!P35)</f>
        <v/>
      </c>
      <c r="P36" s="29" t="str">
        <f>IF(ISBLANK(Values!$G35),"",Values!Q35)</f>
        <v/>
      </c>
      <c r="Q36" s="29" t="str">
        <f>IF(ISBLANK(Values!$G35),"",Values!R35)</f>
        <v/>
      </c>
      <c r="R36" s="29" t="str">
        <f>IF(ISBLANK(Values!$G35),"",Values!S35)</f>
        <v/>
      </c>
      <c r="S36" s="29" t="str">
        <f>IF(ISBLANK(Values!$G35),"",Values!T35)</f>
        <v/>
      </c>
      <c r="T36" s="29" t="str">
        <f>IF(ISBLANK(Values!$G35),"",Values!U35)</f>
        <v/>
      </c>
      <c r="U36" s="29" t="str">
        <f>IF(ISBLANK(Values!$G35),"",Values!V35)</f>
        <v/>
      </c>
      <c r="V36" s="2"/>
      <c r="W36" s="33" t="str">
        <f>IF(ISBLANK(Values!F35),"","Child")</f>
        <v/>
      </c>
      <c r="X36" s="33" t="str">
        <f>IF(ISBLANK(Values!F35),"",Values!$B$13)</f>
        <v/>
      </c>
      <c r="Y36" s="40" t="str">
        <f>IF(ISBLANK(Values!F35),"","Size-Color")</f>
        <v/>
      </c>
      <c r="Z36" s="33" t="str">
        <f>IF(ISBLANK(Values!F35),"","variation")</f>
        <v/>
      </c>
      <c r="AA36" s="37" t="str">
        <f>IF(ISBLANK(Values!F35),"",Values!$B$20)</f>
        <v/>
      </c>
      <c r="AB36" s="37" t="str">
        <f>IF(ISBLANK(Values!F35),"",Values!$B$29)</f>
        <v/>
      </c>
      <c r="AC36" s="2"/>
      <c r="AD36" s="2"/>
      <c r="AE36" s="2"/>
      <c r="AF36" s="2"/>
      <c r="AG36" s="2"/>
      <c r="AH36" s="2"/>
      <c r="AI36" s="42" t="str">
        <f>IF(ISBLANK(Values!F35),"",IF(Values!J35,Values!$B$23,Values!$B$33))</f>
        <v/>
      </c>
      <c r="AJ36" s="43" t="str">
        <f>IF(ISBLANK(Values!F35),"",Values!$B$24 &amp;" "&amp;Values!$B$3)</f>
        <v/>
      </c>
      <c r="AK36" s="2" t="str">
        <f>IF(ISBLANK(Values!F35),"",Values!$B$25)</f>
        <v/>
      </c>
      <c r="AL36" s="2" t="str">
        <f>IF(ISBLANK(Values!F35),"",SUBSTITUTE(SUBSTITUTE(IF(Values!$K35, Values!$B$26, Values!$B$33), "{language}", Values!$I35), "{flag}", INDEX(options!$E$1:$E$20, Values!$W35)))</f>
        <v/>
      </c>
      <c r="AM36" s="2" t="str">
        <f>SUBSTITUTE(IF(ISBLANK(Values!F35),"",Values!$B$27), "{model}", Values!$B$3)</f>
        <v/>
      </c>
      <c r="AN36" s="2"/>
      <c r="AO36" s="2"/>
      <c r="AP36" s="2"/>
      <c r="AQ36" s="2"/>
      <c r="AR36" s="2"/>
      <c r="AS36" s="2"/>
      <c r="AT36" s="29" t="str">
        <f>IF(ISBLANK(Values!F35),"",Values!I35)</f>
        <v/>
      </c>
      <c r="AU36" s="2"/>
      <c r="AV36" s="37" t="str">
        <f>IF(ISBLANK(Values!F35),"",IF(Values!K35,"Backlit", "Non-Backlit"))</f>
        <v/>
      </c>
      <c r="AW36" s="2"/>
      <c r="AX36" s="2"/>
      <c r="AY36" s="2"/>
      <c r="AZ36" s="2"/>
      <c r="BA36" s="2"/>
      <c r="BB36" s="2"/>
      <c r="BC36" s="2"/>
      <c r="BD36" s="2"/>
      <c r="BE36" s="28" t="str">
        <f>IF(ISBLANK(Values!F35),"","Professional Audience")</f>
        <v/>
      </c>
      <c r="BF36" s="28" t="str">
        <f>IF(ISBLANK(Values!F35),"","Consumer Audience")</f>
        <v/>
      </c>
      <c r="BG36" s="28" t="str">
        <f>IF(ISBLANK(Values!F35),"","Adults")</f>
        <v/>
      </c>
      <c r="BH36" s="28" t="str">
        <f>IF(ISBLANK(Values!F35),"","People")</f>
        <v/>
      </c>
      <c r="BI36" s="2"/>
      <c r="BJ36" s="2"/>
      <c r="BK36" s="2"/>
      <c r="BL36" s="2"/>
      <c r="BM36" s="2"/>
      <c r="BN36" s="2"/>
      <c r="BO36" s="2"/>
      <c r="BP36" s="2"/>
      <c r="BQ36" s="2"/>
      <c r="BR36" s="2"/>
      <c r="BS36" s="2"/>
      <c r="BT36" s="2"/>
      <c r="BU36" s="2"/>
      <c r="BV36" s="2"/>
      <c r="BW36" s="2"/>
      <c r="BX36" s="2"/>
      <c r="BY36" s="2"/>
      <c r="BZ36" s="2"/>
      <c r="CA36" s="2"/>
      <c r="CB36" s="2"/>
      <c r="CC36" s="2"/>
      <c r="CD36" s="2"/>
      <c r="CE36" s="2"/>
      <c r="CF36" s="2"/>
      <c r="CG36" s="2" t="str">
        <f>IF(ISBLANK(Values!F35),"",Values!$B$11)</f>
        <v/>
      </c>
      <c r="CH36" s="2" t="str">
        <f>IF(ISBLANK(Values!F35),"","GR")</f>
        <v/>
      </c>
      <c r="CI36" s="2" t="str">
        <f>IF(ISBLANK(Values!F35),"",Values!$B$7)</f>
        <v/>
      </c>
      <c r="CJ36" s="2" t="str">
        <f>IF(ISBLANK(Values!F35),"",Values!$B$8)</f>
        <v/>
      </c>
      <c r="CK36" s="2" t="str">
        <f>IF(ISBLANK(Values!F35),"",Values!$B$9)</f>
        <v/>
      </c>
      <c r="CL36" s="2" t="str">
        <f>IF(ISBLANK(Values!F35),"","CM")</f>
        <v/>
      </c>
      <c r="CM36" s="2"/>
      <c r="CN36" s="2"/>
      <c r="CO36" s="2" t="str">
        <f>IF(ISBLANK(Values!F35), "", IF(AND(Values!$B$37=options!$G$2, Values!$C35), "AMAZON_NA", IF(AND(Values!$B$37=options!$G$1, Values!$D35), "AMAZON_EU", "DEFAULT")))</f>
        <v/>
      </c>
      <c r="CP36" s="37" t="str">
        <f>IF(ISBLANK(Values!F35),"",Values!$B$7)</f>
        <v/>
      </c>
      <c r="CQ36" s="37" t="str">
        <f>IF(ISBLANK(Values!F35),"",Values!$B$8)</f>
        <v/>
      </c>
      <c r="CR36" s="37" t="str">
        <f>IF(ISBLANK(Values!F35),"",Values!$B$9)</f>
        <v/>
      </c>
      <c r="CS36" s="2" t="str">
        <f>IF(ISBLANK(Values!F35),"",Values!$B$11)</f>
        <v/>
      </c>
      <c r="CT36" s="2" t="str">
        <f>IF(ISBLANK(Values!F35),"","GR")</f>
        <v/>
      </c>
      <c r="CU36" s="2" t="str">
        <f>IF(ISBLANK(Values!F35),"","CM")</f>
        <v/>
      </c>
      <c r="CV36" s="2" t="str">
        <f>IF(ISBLANK(Values!F35),"",IF(Values!$B$36=options!$F$1,"Denmark", IF(Values!$B$36=options!$F$2, "Danemark",IF(Values!$B$36=options!$F$3, "Dänemark",IF(Values!$B$36=options!$F$4, "Danimarca",IF(Values!$B$36=options!$F$5, "Dinamarca",IF(Values!$B$36=options!$F$6, "Denemarken","" ) ) ) ) )))</f>
        <v/>
      </c>
      <c r="CW36" s="2"/>
      <c r="CX36" s="2"/>
      <c r="CY36" s="2"/>
      <c r="CZ36" s="2" t="str">
        <f>IF(ISBLANK(Values!F35),"","No")</f>
        <v/>
      </c>
      <c r="DA36" s="2" t="str">
        <f>IF(ISBLANK(Values!F35),"","No")</f>
        <v/>
      </c>
      <c r="DB36" s="2"/>
      <c r="DC36" s="2"/>
      <c r="DD36" s="2"/>
      <c r="DE36" s="2"/>
      <c r="DF36" s="2"/>
      <c r="DG36" s="2"/>
      <c r="DH36" s="2"/>
      <c r="DI36" s="2"/>
      <c r="DJ36" s="2"/>
      <c r="DK36" s="2"/>
      <c r="DL36" s="2"/>
      <c r="DM36" s="2"/>
      <c r="DN36" s="2"/>
      <c r="DO36" s="28" t="str">
        <f>IF(ISBLANK(Values!F35),"","Parts")</f>
        <v/>
      </c>
      <c r="DP36" s="28" t="str">
        <f>IF(ISBLANK(Values!F35),"",Values!$B$31)</f>
        <v/>
      </c>
      <c r="DQ36" s="2"/>
      <c r="DR36" s="2"/>
      <c r="DS36" s="32"/>
      <c r="DT36" s="2"/>
      <c r="DU36" s="2"/>
      <c r="DV36" s="2"/>
      <c r="DW36" s="2"/>
      <c r="DX36" s="2"/>
      <c r="DY36" s="44" t="str">
        <f>IF(ISBLANK(Values!$F35), "", "not_applicable")</f>
        <v/>
      </c>
      <c r="DZ36" s="32"/>
      <c r="EA36" s="32"/>
      <c r="EB36" s="32"/>
      <c r="EC36" s="32"/>
      <c r="ED36" s="2"/>
      <c r="EE36" s="2"/>
      <c r="EF36" s="2"/>
      <c r="EG36" s="2"/>
      <c r="EH36" s="2"/>
      <c r="EI36" s="2" t="str">
        <f>IF(ISBLANK(Values!F35),"",Values!$B$31)</f>
        <v/>
      </c>
      <c r="EJ36" s="2"/>
      <c r="EK36" s="2"/>
      <c r="EL36" s="2"/>
      <c r="EM36" s="2"/>
      <c r="EN36" s="2"/>
      <c r="EO36" s="2"/>
      <c r="EP36" s="2"/>
      <c r="EQ36" s="2"/>
      <c r="ER36" s="2"/>
      <c r="ES36" s="2" t="str">
        <f>IF(ISBLANK(Values!F35),"","Amazon Tellus UPS")</f>
        <v/>
      </c>
      <c r="ET36" s="2"/>
      <c r="EU36" s="2"/>
      <c r="EV36" s="32" t="str">
        <f>IF(ISBLANK(Values!F35),"","New")</f>
        <v/>
      </c>
      <c r="EW36" s="2"/>
      <c r="EX36" s="2"/>
      <c r="EY36" s="2"/>
      <c r="EZ36" s="2"/>
      <c r="FA36" s="2"/>
      <c r="FB36" s="2"/>
      <c r="FC36" s="2"/>
      <c r="FD36" s="2"/>
      <c r="FE36" s="2" t="str">
        <f>IF(ISBLANK(Values!F35),"",IF(CO36&lt;&gt;"DEFAULT", "", 3))</f>
        <v/>
      </c>
      <c r="FF36" s="2"/>
      <c r="FG36" s="2"/>
      <c r="FH36" s="2" t="str">
        <f>IF(ISBLANK(Values!F35),"","FALSE")</f>
        <v/>
      </c>
      <c r="FI36" s="37" t="str">
        <f>IF(ISBLANK(Values!F35),"","FALSE")</f>
        <v/>
      </c>
      <c r="FJ36" s="37" t="str">
        <f>IF(ISBLANK(Values!F35),"","FALSE")</f>
        <v/>
      </c>
      <c r="FK36" s="2"/>
      <c r="FL36" s="2"/>
      <c r="FM36" s="2" t="str">
        <f>IF(ISBLANK(Values!F35),"","1")</f>
        <v/>
      </c>
      <c r="FN36" s="2"/>
      <c r="FO36" s="29" t="str">
        <f>IF(ISBLANK(Values!F35),"",IF(Values!K35, Values!$B$4, Values!$B$5))</f>
        <v/>
      </c>
      <c r="FP36" s="2" t="str">
        <f>IF(ISBLANK(Values!F35),"","Percent")</f>
        <v/>
      </c>
      <c r="FQ36" s="2" t="str">
        <f>IF(ISBLANK(Values!F35),"","2")</f>
        <v/>
      </c>
      <c r="FR36" s="2" t="str">
        <f>IF(ISBLANK(Values!F35),"","3")</f>
        <v/>
      </c>
      <c r="FS36" s="2" t="str">
        <f>IF(ISBLANK(Values!F35),"","5")</f>
        <v/>
      </c>
      <c r="FT36" s="2" t="str">
        <f>IF(ISBLANK(Values!F35),"","6")</f>
        <v/>
      </c>
      <c r="FU36" s="2" t="str">
        <f>IF(ISBLANK(Values!F35),"","10")</f>
        <v/>
      </c>
      <c r="FV36" s="2" t="str">
        <f>IF(ISBLANK(Values!F35),"","10")</f>
        <v/>
      </c>
      <c r="FW36" s="2"/>
      <c r="FX36" s="2"/>
      <c r="FY36" s="2"/>
      <c r="FZ36" s="2"/>
      <c r="GA36" s="2"/>
      <c r="GB36" s="2"/>
      <c r="GC36" s="2"/>
      <c r="GD36" s="2"/>
      <c r="GE36" s="2"/>
      <c r="GF36" s="2"/>
      <c r="GG36" s="2"/>
      <c r="GH36" s="2"/>
      <c r="GI36" s="2"/>
      <c r="GJ36" s="2"/>
    </row>
    <row r="37" spans="1:192" s="45" customFormat="1" ht="17" x14ac:dyDescent="0.2">
      <c r="A37" s="28" t="str">
        <f>IF(ISBLANK(Values!F36),"",IF(Values!$B$37="EU","computercomponent","computer"))</f>
        <v/>
      </c>
      <c r="B37" s="39" t="str">
        <f>IF(ISBLANK(Values!F36),"",Values!G36)</f>
        <v/>
      </c>
      <c r="C37" s="33" t="str">
        <f>IF(ISBLANK(Values!F36),"","TellusRem")</f>
        <v/>
      </c>
      <c r="D37" s="31" t="str">
        <f>IF(ISBLANK(Values!F36),"",Values!F36)</f>
        <v/>
      </c>
      <c r="E37" s="32" t="str">
        <f>IF(ISBLANK(Values!F36),"","EAN")</f>
        <v/>
      </c>
      <c r="F37" s="29" t="str">
        <f>IF(ISBLANK(Values!F36),"",IF(Values!K36, SUBSTITUTE(Values!$B$1, "{language}", Values!I36) &amp; " " &amp;Values!$B$3, SUBSTITUTE(Values!$B$2, "{language}", Values!$I36) &amp; " " &amp;Values!$B$3))</f>
        <v/>
      </c>
      <c r="G37" s="33" t="str">
        <f>IF(ISBLANK(Values!F36),"","TellusRem")</f>
        <v/>
      </c>
      <c r="H37" s="28" t="str">
        <f>IF(ISBLANK(Values!F36),"",Values!$B$16)</f>
        <v/>
      </c>
      <c r="I37" s="28" t="str">
        <f>IF(ISBLANK(Values!F36),"","4730574031")</f>
        <v/>
      </c>
      <c r="J37" s="40" t="str">
        <f>IF(ISBLANK(Values!F36),"",Values!G36 )</f>
        <v/>
      </c>
      <c r="K37" s="29" t="str">
        <f>IF(ISBLANK(Values!F36),"",IF(Values!K36, Values!$B$4, Values!$B$5))</f>
        <v/>
      </c>
      <c r="L37" s="41" t="str">
        <f>IF(ISBLANK(Values!F36),"",IF($CO37="DEFAULT", Values!$B$18, ""))</f>
        <v/>
      </c>
      <c r="M37" s="29" t="str">
        <f>IF(ISBLANK(Values!F36),"",Values!$N36)</f>
        <v/>
      </c>
      <c r="N37" s="29" t="str">
        <f>IF(ISBLANK(Values!$G36),"",Values!O36)</f>
        <v/>
      </c>
      <c r="O37" s="29" t="str">
        <f>IF(ISBLANK(Values!$G36),"",Values!P36)</f>
        <v/>
      </c>
      <c r="P37" s="29" t="str">
        <f>IF(ISBLANK(Values!$G36),"",Values!Q36)</f>
        <v/>
      </c>
      <c r="Q37" s="29" t="str">
        <f>IF(ISBLANK(Values!$G36),"",Values!R36)</f>
        <v/>
      </c>
      <c r="R37" s="29" t="str">
        <f>IF(ISBLANK(Values!$G36),"",Values!S36)</f>
        <v/>
      </c>
      <c r="S37" s="29" t="str">
        <f>IF(ISBLANK(Values!$G36),"",Values!T36)</f>
        <v/>
      </c>
      <c r="T37" s="29" t="str">
        <f>IF(ISBLANK(Values!$G36),"",Values!U36)</f>
        <v/>
      </c>
      <c r="U37" s="29" t="str">
        <f>IF(ISBLANK(Values!$G36),"",Values!V36)</f>
        <v/>
      </c>
      <c r="V37" s="2"/>
      <c r="W37" s="33" t="str">
        <f>IF(ISBLANK(Values!F36),"","Child")</f>
        <v/>
      </c>
      <c r="X37" s="33" t="str">
        <f>IF(ISBLANK(Values!F36),"",Values!$B$13)</f>
        <v/>
      </c>
      <c r="Y37" s="40" t="str">
        <f>IF(ISBLANK(Values!F36),"","Size-Color")</f>
        <v/>
      </c>
      <c r="Z37" s="33" t="str">
        <f>IF(ISBLANK(Values!F36),"","variation")</f>
        <v/>
      </c>
      <c r="AA37" s="37" t="str">
        <f>IF(ISBLANK(Values!F36),"",Values!$B$20)</f>
        <v/>
      </c>
      <c r="AB37" s="37" t="str">
        <f>IF(ISBLANK(Values!F36),"",Values!$B$29)</f>
        <v/>
      </c>
      <c r="AC37" s="2"/>
      <c r="AD37" s="2"/>
      <c r="AE37" s="2"/>
      <c r="AF37" s="2"/>
      <c r="AG37" s="2"/>
      <c r="AH37" s="2"/>
      <c r="AI37" s="42" t="str">
        <f>IF(ISBLANK(Values!F36),"",IF(Values!J36,Values!$B$23,Values!$B$33))</f>
        <v/>
      </c>
      <c r="AJ37" s="43" t="str">
        <f>IF(ISBLANK(Values!F36),"",Values!$B$24 &amp;" "&amp;Values!$B$3)</f>
        <v/>
      </c>
      <c r="AK37" s="2" t="str">
        <f>IF(ISBLANK(Values!F36),"",Values!$B$25)</f>
        <v/>
      </c>
      <c r="AL37" s="2" t="str">
        <f>IF(ISBLANK(Values!F36),"",SUBSTITUTE(SUBSTITUTE(IF(Values!$K36, Values!$B$26, Values!$B$33), "{language}", Values!$I36), "{flag}", INDEX(options!$E$1:$E$20, Values!$W36)))</f>
        <v/>
      </c>
      <c r="AM37" s="2" t="str">
        <f>SUBSTITUTE(IF(ISBLANK(Values!F36),"",Values!$B$27), "{model}", Values!$B$3)</f>
        <v/>
      </c>
      <c r="AN37" s="2"/>
      <c r="AO37" s="2"/>
      <c r="AP37" s="2"/>
      <c r="AQ37" s="2"/>
      <c r="AR37" s="2"/>
      <c r="AS37" s="2"/>
      <c r="AT37" s="29" t="str">
        <f>IF(ISBLANK(Values!F36),"",Values!I36)</f>
        <v/>
      </c>
      <c r="AU37" s="2"/>
      <c r="AV37" s="37" t="str">
        <f>IF(ISBLANK(Values!F36),"",IF(Values!K36,"Backlit", "Non-Backlit"))</f>
        <v/>
      </c>
      <c r="AW37" s="2"/>
      <c r="AX37" s="2"/>
      <c r="AY37" s="2"/>
      <c r="AZ37" s="2"/>
      <c r="BA37" s="2"/>
      <c r="BB37" s="2"/>
      <c r="BC37" s="2"/>
      <c r="BD37" s="2"/>
      <c r="BE37" s="28" t="str">
        <f>IF(ISBLANK(Values!F36),"","Professional Audience")</f>
        <v/>
      </c>
      <c r="BF37" s="28" t="str">
        <f>IF(ISBLANK(Values!F36),"","Consumer Audience")</f>
        <v/>
      </c>
      <c r="BG37" s="28" t="str">
        <f>IF(ISBLANK(Values!F36),"","Adults")</f>
        <v/>
      </c>
      <c r="BH37" s="28" t="str">
        <f>IF(ISBLANK(Values!F36),"","People")</f>
        <v/>
      </c>
      <c r="BI37" s="2"/>
      <c r="BJ37" s="2"/>
      <c r="BK37" s="2"/>
      <c r="BL37" s="2"/>
      <c r="BM37" s="2"/>
      <c r="BN37" s="2"/>
      <c r="BO37" s="2"/>
      <c r="BP37" s="2"/>
      <c r="BQ37" s="2"/>
      <c r="BR37" s="2"/>
      <c r="BS37" s="2"/>
      <c r="BT37" s="2"/>
      <c r="BU37" s="2"/>
      <c r="BV37" s="2"/>
      <c r="BW37" s="2"/>
      <c r="BX37" s="2"/>
      <c r="BY37" s="2"/>
      <c r="BZ37" s="2"/>
      <c r="CA37" s="2"/>
      <c r="CB37" s="2"/>
      <c r="CC37" s="2"/>
      <c r="CD37" s="2"/>
      <c r="CE37" s="2"/>
      <c r="CF37" s="2"/>
      <c r="CG37" s="2" t="str">
        <f>IF(ISBLANK(Values!F36),"",Values!$B$11)</f>
        <v/>
      </c>
      <c r="CH37" s="2" t="str">
        <f>IF(ISBLANK(Values!F36),"","GR")</f>
        <v/>
      </c>
      <c r="CI37" s="2" t="str">
        <f>IF(ISBLANK(Values!F36),"",Values!$B$7)</f>
        <v/>
      </c>
      <c r="CJ37" s="2" t="str">
        <f>IF(ISBLANK(Values!F36),"",Values!$B$8)</f>
        <v/>
      </c>
      <c r="CK37" s="2" t="str">
        <f>IF(ISBLANK(Values!F36),"",Values!$B$9)</f>
        <v/>
      </c>
      <c r="CL37" s="2" t="str">
        <f>IF(ISBLANK(Values!F36),"","CM")</f>
        <v/>
      </c>
      <c r="CM37" s="2"/>
      <c r="CN37" s="2"/>
      <c r="CO37" s="2" t="str">
        <f>IF(ISBLANK(Values!F36), "", IF(AND(Values!$B$37=options!$G$2, Values!$C36), "AMAZON_NA", IF(AND(Values!$B$37=options!$G$1, Values!$D36), "AMAZON_EU", "DEFAULT")))</f>
        <v/>
      </c>
      <c r="CP37" s="37" t="str">
        <f>IF(ISBLANK(Values!F36),"",Values!$B$7)</f>
        <v/>
      </c>
      <c r="CQ37" s="37" t="str">
        <f>IF(ISBLANK(Values!F36),"",Values!$B$8)</f>
        <v/>
      </c>
      <c r="CR37" s="37" t="str">
        <f>IF(ISBLANK(Values!F36),"",Values!$B$9)</f>
        <v/>
      </c>
      <c r="CS37" s="2" t="str">
        <f>IF(ISBLANK(Values!F36),"",Values!$B$11)</f>
        <v/>
      </c>
      <c r="CT37" s="2" t="str">
        <f>IF(ISBLANK(Values!F36),"","GR")</f>
        <v/>
      </c>
      <c r="CU37" s="2" t="str">
        <f>IF(ISBLANK(Values!F36),"","CM")</f>
        <v/>
      </c>
      <c r="CV37" s="2" t="str">
        <f>IF(ISBLANK(Values!F36),"",IF(Values!$B$36=options!$F$1,"Denmark", IF(Values!$B$36=options!$F$2, "Danemark",IF(Values!$B$36=options!$F$3, "Dänemark",IF(Values!$B$36=options!$F$4, "Danimarca",IF(Values!$B$36=options!$F$5, "Dinamarca",IF(Values!$B$36=options!$F$6, "Denemarken","" ) ) ) ) )))</f>
        <v/>
      </c>
      <c r="CW37" s="2"/>
      <c r="CX37" s="2"/>
      <c r="CY37" s="2"/>
      <c r="CZ37" s="2" t="str">
        <f>IF(ISBLANK(Values!F36),"","No")</f>
        <v/>
      </c>
      <c r="DA37" s="2" t="str">
        <f>IF(ISBLANK(Values!F36),"","No")</f>
        <v/>
      </c>
      <c r="DB37" s="2"/>
      <c r="DC37" s="2"/>
      <c r="DD37" s="2"/>
      <c r="DE37" s="2"/>
      <c r="DF37" s="2"/>
      <c r="DG37" s="2"/>
      <c r="DH37" s="2"/>
      <c r="DI37" s="2"/>
      <c r="DJ37" s="2"/>
      <c r="DK37" s="2"/>
      <c r="DL37" s="2"/>
      <c r="DM37" s="2"/>
      <c r="DN37" s="2"/>
      <c r="DO37" s="28" t="str">
        <f>IF(ISBLANK(Values!F36),"","Parts")</f>
        <v/>
      </c>
      <c r="DP37" s="28" t="str">
        <f>IF(ISBLANK(Values!F36),"",Values!$B$31)</f>
        <v/>
      </c>
      <c r="DQ37" s="2"/>
      <c r="DR37" s="2"/>
      <c r="DS37" s="32"/>
      <c r="DT37" s="2"/>
      <c r="DU37" s="2"/>
      <c r="DV37" s="2"/>
      <c r="DW37" s="2"/>
      <c r="DX37" s="2"/>
      <c r="DY37" s="44" t="str">
        <f>IF(ISBLANK(Values!$F36), "", "not_applicable")</f>
        <v/>
      </c>
      <c r="DZ37" s="32"/>
      <c r="EA37" s="32"/>
      <c r="EB37" s="32"/>
      <c r="EC37" s="32"/>
      <c r="ED37" s="2"/>
      <c r="EE37" s="2"/>
      <c r="EF37" s="2"/>
      <c r="EG37" s="2"/>
      <c r="EH37" s="2"/>
      <c r="EI37" s="2" t="str">
        <f>IF(ISBLANK(Values!F36),"",Values!$B$31)</f>
        <v/>
      </c>
      <c r="EJ37" s="2"/>
      <c r="EK37" s="2"/>
      <c r="EL37" s="2"/>
      <c r="EM37" s="2"/>
      <c r="EN37" s="2"/>
      <c r="EO37" s="2"/>
      <c r="EP37" s="2"/>
      <c r="EQ37" s="2"/>
      <c r="ER37" s="2"/>
      <c r="ES37" s="2" t="str">
        <f>IF(ISBLANK(Values!F36),"","Amazon Tellus UPS")</f>
        <v/>
      </c>
      <c r="ET37" s="2"/>
      <c r="EU37" s="2"/>
      <c r="EV37" s="32" t="str">
        <f>IF(ISBLANK(Values!F36),"","New")</f>
        <v/>
      </c>
      <c r="EW37" s="2"/>
      <c r="EX37" s="2"/>
      <c r="EY37" s="2"/>
      <c r="EZ37" s="2"/>
      <c r="FA37" s="2"/>
      <c r="FB37" s="2"/>
      <c r="FC37" s="2"/>
      <c r="FD37" s="2"/>
      <c r="FE37" s="2" t="str">
        <f>IF(ISBLANK(Values!F36),"",IF(CO37&lt;&gt;"DEFAULT", "", 3))</f>
        <v/>
      </c>
      <c r="FF37" s="2"/>
      <c r="FG37" s="2"/>
      <c r="FH37" s="2" t="str">
        <f>IF(ISBLANK(Values!F36),"","FALSE")</f>
        <v/>
      </c>
      <c r="FI37" s="37" t="str">
        <f>IF(ISBLANK(Values!F36),"","FALSE")</f>
        <v/>
      </c>
      <c r="FJ37" s="37" t="str">
        <f>IF(ISBLANK(Values!F36),"","FALSE")</f>
        <v/>
      </c>
      <c r="FK37" s="2"/>
      <c r="FL37" s="2"/>
      <c r="FM37" s="2" t="str">
        <f>IF(ISBLANK(Values!F36),"","1")</f>
        <v/>
      </c>
      <c r="FN37" s="2"/>
      <c r="FO37" s="29" t="str">
        <f>IF(ISBLANK(Values!F36),"",IF(Values!K36, Values!$B$4, Values!$B$5))</f>
        <v/>
      </c>
      <c r="FP37" s="2" t="str">
        <f>IF(ISBLANK(Values!F36),"","Percent")</f>
        <v/>
      </c>
      <c r="FQ37" s="2" t="str">
        <f>IF(ISBLANK(Values!F36),"","2")</f>
        <v/>
      </c>
      <c r="FR37" s="2" t="str">
        <f>IF(ISBLANK(Values!F36),"","3")</f>
        <v/>
      </c>
      <c r="FS37" s="2" t="str">
        <f>IF(ISBLANK(Values!F36),"","5")</f>
        <v/>
      </c>
      <c r="FT37" s="2" t="str">
        <f>IF(ISBLANK(Values!F36),"","6")</f>
        <v/>
      </c>
      <c r="FU37" s="2" t="str">
        <f>IF(ISBLANK(Values!F36),"","10")</f>
        <v/>
      </c>
      <c r="FV37" s="2" t="str">
        <f>IF(ISBLANK(Values!F36),"","10")</f>
        <v/>
      </c>
      <c r="FW37" s="2"/>
      <c r="FX37" s="2"/>
      <c r="FY37" s="2"/>
      <c r="FZ37" s="2"/>
      <c r="GA37" s="2"/>
      <c r="GB37" s="2"/>
      <c r="GC37" s="2"/>
      <c r="GD37" s="2"/>
      <c r="GE37" s="2"/>
      <c r="GF37" s="2"/>
      <c r="GG37" s="2"/>
      <c r="GH37" s="2"/>
      <c r="GI37" s="2"/>
      <c r="GJ37" s="2"/>
    </row>
    <row r="38" spans="1:192" s="45" customFormat="1" ht="17" x14ac:dyDescent="0.2">
      <c r="A38" s="28" t="str">
        <f>IF(ISBLANK(Values!F37),"",IF(Values!$B$37="EU","computercomponent","computer"))</f>
        <v/>
      </c>
      <c r="B38" s="39" t="str">
        <f>IF(ISBLANK(Values!F37),"",Values!G37)</f>
        <v/>
      </c>
      <c r="C38" s="33" t="str">
        <f>IF(ISBLANK(Values!F37),"","TellusRem")</f>
        <v/>
      </c>
      <c r="D38" s="31" t="str">
        <f>IF(ISBLANK(Values!F37),"",Values!F37)</f>
        <v/>
      </c>
      <c r="E38" s="32" t="str">
        <f>IF(ISBLANK(Values!F37),"","EAN")</f>
        <v/>
      </c>
      <c r="F38" s="29" t="str">
        <f>IF(ISBLANK(Values!F37),"",IF(Values!K37, SUBSTITUTE(Values!$B$1, "{language}", Values!I37) &amp; " " &amp;Values!$B$3, SUBSTITUTE(Values!$B$2, "{language}", Values!$I37) &amp; " " &amp;Values!$B$3))</f>
        <v/>
      </c>
      <c r="G38" s="33" t="str">
        <f>IF(ISBLANK(Values!F37),"","TellusRem")</f>
        <v/>
      </c>
      <c r="H38" s="28" t="str">
        <f>IF(ISBLANK(Values!F37),"",Values!$B$16)</f>
        <v/>
      </c>
      <c r="I38" s="28" t="str">
        <f>IF(ISBLANK(Values!F37),"","4730574031")</f>
        <v/>
      </c>
      <c r="J38" s="40" t="str">
        <f>IF(ISBLANK(Values!F37),"",Values!G37 )</f>
        <v/>
      </c>
      <c r="K38" s="29" t="str">
        <f>IF(ISBLANK(Values!F37),"",IF(Values!K37, Values!$B$4, Values!$B$5))</f>
        <v/>
      </c>
      <c r="L38" s="41" t="str">
        <f>IF(ISBLANK(Values!F37),"",IF($CO38="DEFAULT", Values!$B$18, ""))</f>
        <v/>
      </c>
      <c r="M38" s="29" t="str">
        <f>IF(ISBLANK(Values!F37),"",Values!$N37)</f>
        <v/>
      </c>
      <c r="N38" s="29" t="str">
        <f>IF(ISBLANK(Values!$G37),"",Values!O37)</f>
        <v/>
      </c>
      <c r="O38" s="29" t="str">
        <f>IF(ISBLANK(Values!$G37),"",Values!P37)</f>
        <v/>
      </c>
      <c r="P38" s="29" t="str">
        <f>IF(ISBLANK(Values!$G37),"",Values!Q37)</f>
        <v/>
      </c>
      <c r="Q38" s="29" t="str">
        <f>IF(ISBLANK(Values!$G37),"",Values!R37)</f>
        <v/>
      </c>
      <c r="R38" s="29" t="str">
        <f>IF(ISBLANK(Values!$G37),"",Values!S37)</f>
        <v/>
      </c>
      <c r="S38" s="29" t="str">
        <f>IF(ISBLANK(Values!$G37),"",Values!T37)</f>
        <v/>
      </c>
      <c r="T38" s="29" t="str">
        <f>IF(ISBLANK(Values!$G37),"",Values!U37)</f>
        <v/>
      </c>
      <c r="U38" s="29" t="str">
        <f>IF(ISBLANK(Values!$G37),"",Values!V37)</f>
        <v/>
      </c>
      <c r="V38" s="2"/>
      <c r="W38" s="33" t="str">
        <f>IF(ISBLANK(Values!F37),"","Child")</f>
        <v/>
      </c>
      <c r="X38" s="33" t="str">
        <f>IF(ISBLANK(Values!F37),"",Values!$B$13)</f>
        <v/>
      </c>
      <c r="Y38" s="40" t="str">
        <f>IF(ISBLANK(Values!F37),"","Size-Color")</f>
        <v/>
      </c>
      <c r="Z38" s="33" t="str">
        <f>IF(ISBLANK(Values!F37),"","variation")</f>
        <v/>
      </c>
      <c r="AA38" s="37" t="str">
        <f>IF(ISBLANK(Values!F37),"",Values!$B$20)</f>
        <v/>
      </c>
      <c r="AB38" s="37" t="str">
        <f>IF(ISBLANK(Values!F37),"",Values!$B$29)</f>
        <v/>
      </c>
      <c r="AC38" s="2"/>
      <c r="AD38" s="2"/>
      <c r="AE38" s="2"/>
      <c r="AF38" s="2"/>
      <c r="AG38" s="2"/>
      <c r="AH38" s="2"/>
      <c r="AI38" s="42" t="str">
        <f>IF(ISBLANK(Values!F37),"",IF(Values!J37,Values!$B$23,Values!$B$33))</f>
        <v/>
      </c>
      <c r="AJ38" s="43" t="str">
        <f>IF(ISBLANK(Values!F37),"",Values!$B$24 &amp;" "&amp;Values!$B$3)</f>
        <v/>
      </c>
      <c r="AK38" s="2" t="str">
        <f>IF(ISBLANK(Values!F37),"",Values!$B$25)</f>
        <v/>
      </c>
      <c r="AL38" s="2" t="str">
        <f>IF(ISBLANK(Values!F37),"",SUBSTITUTE(SUBSTITUTE(IF(Values!$K37, Values!$B$26, Values!$B$33), "{language}", Values!$I37), "{flag}", INDEX(options!$E$1:$E$20, Values!$W37)))</f>
        <v/>
      </c>
      <c r="AM38" s="2" t="str">
        <f>SUBSTITUTE(IF(ISBLANK(Values!F37),"",Values!$B$27), "{model}", Values!$B$3)</f>
        <v/>
      </c>
      <c r="AN38" s="2"/>
      <c r="AO38" s="2"/>
      <c r="AP38" s="2"/>
      <c r="AQ38" s="2"/>
      <c r="AR38" s="2"/>
      <c r="AS38" s="2"/>
      <c r="AT38" s="29" t="str">
        <f>IF(ISBLANK(Values!F37),"",Values!I37)</f>
        <v/>
      </c>
      <c r="AU38" s="2"/>
      <c r="AV38" s="37" t="str">
        <f>IF(ISBLANK(Values!F37),"",IF(Values!K37,"Backlit", "Non-Backlit"))</f>
        <v/>
      </c>
      <c r="AW38" s="2"/>
      <c r="AX38" s="2"/>
      <c r="AY38" s="2"/>
      <c r="AZ38" s="2"/>
      <c r="BA38" s="2"/>
      <c r="BB38" s="2"/>
      <c r="BC38" s="2"/>
      <c r="BD38" s="2"/>
      <c r="BE38" s="28" t="str">
        <f>IF(ISBLANK(Values!F37),"","Professional Audience")</f>
        <v/>
      </c>
      <c r="BF38" s="28" t="str">
        <f>IF(ISBLANK(Values!F37),"","Consumer Audience")</f>
        <v/>
      </c>
      <c r="BG38" s="28" t="str">
        <f>IF(ISBLANK(Values!F37),"","Adults")</f>
        <v/>
      </c>
      <c r="BH38" s="28" t="str">
        <f>IF(ISBLANK(Values!F37),"","People")</f>
        <v/>
      </c>
      <c r="BI38" s="2"/>
      <c r="BJ38" s="2"/>
      <c r="BK38" s="2"/>
      <c r="BL38" s="2"/>
      <c r="BM38" s="2"/>
      <c r="BN38" s="2"/>
      <c r="BO38" s="2"/>
      <c r="BP38" s="2"/>
      <c r="BQ38" s="2"/>
      <c r="BR38" s="2"/>
      <c r="BS38" s="2"/>
      <c r="BT38" s="2"/>
      <c r="BU38" s="2"/>
      <c r="BV38" s="2"/>
      <c r="BW38" s="2"/>
      <c r="BX38" s="2"/>
      <c r="BY38" s="2"/>
      <c r="BZ38" s="2"/>
      <c r="CA38" s="2"/>
      <c r="CB38" s="2"/>
      <c r="CC38" s="2"/>
      <c r="CD38" s="2"/>
      <c r="CE38" s="2"/>
      <c r="CF38" s="2"/>
      <c r="CG38" s="2" t="str">
        <f>IF(ISBLANK(Values!F37),"",Values!$B$11)</f>
        <v/>
      </c>
      <c r="CH38" s="2" t="str">
        <f>IF(ISBLANK(Values!F37),"","GR")</f>
        <v/>
      </c>
      <c r="CI38" s="2" t="str">
        <f>IF(ISBLANK(Values!F37),"",Values!$B$7)</f>
        <v/>
      </c>
      <c r="CJ38" s="2" t="str">
        <f>IF(ISBLANK(Values!F37),"",Values!$B$8)</f>
        <v/>
      </c>
      <c r="CK38" s="2" t="str">
        <f>IF(ISBLANK(Values!F37),"",Values!$B$9)</f>
        <v/>
      </c>
      <c r="CL38" s="2" t="str">
        <f>IF(ISBLANK(Values!F37),"","CM")</f>
        <v/>
      </c>
      <c r="CM38" s="2"/>
      <c r="CN38" s="2"/>
      <c r="CO38" s="2" t="str">
        <f>IF(ISBLANK(Values!F37), "", IF(AND(Values!$B$37=options!$G$2, Values!$C37), "AMAZON_NA", IF(AND(Values!$B$37=options!$G$1, Values!$D37), "AMAZON_EU", "DEFAULT")))</f>
        <v/>
      </c>
      <c r="CP38" s="37" t="str">
        <f>IF(ISBLANK(Values!F37),"",Values!$B$7)</f>
        <v/>
      </c>
      <c r="CQ38" s="37" t="str">
        <f>IF(ISBLANK(Values!F37),"",Values!$B$8)</f>
        <v/>
      </c>
      <c r="CR38" s="37" t="str">
        <f>IF(ISBLANK(Values!F37),"",Values!$B$9)</f>
        <v/>
      </c>
      <c r="CS38" s="2" t="str">
        <f>IF(ISBLANK(Values!F37),"",Values!$B$11)</f>
        <v/>
      </c>
      <c r="CT38" s="2" t="str">
        <f>IF(ISBLANK(Values!F37),"","GR")</f>
        <v/>
      </c>
      <c r="CU38" s="2" t="str">
        <f>IF(ISBLANK(Values!F37),"","CM")</f>
        <v/>
      </c>
      <c r="CV38" s="2" t="str">
        <f>IF(ISBLANK(Values!F37),"",IF(Values!$B$36=options!$F$1,"Denmark", IF(Values!$B$36=options!$F$2, "Danemark",IF(Values!$B$36=options!$F$3, "Dänemark",IF(Values!$B$36=options!$F$4, "Danimarca",IF(Values!$B$36=options!$F$5, "Dinamarca",IF(Values!$B$36=options!$F$6, "Denemarken","" ) ) ) ) )))</f>
        <v/>
      </c>
      <c r="CW38" s="2"/>
      <c r="CX38" s="2"/>
      <c r="CY38" s="2"/>
      <c r="CZ38" s="2" t="str">
        <f>IF(ISBLANK(Values!F37),"","No")</f>
        <v/>
      </c>
      <c r="DA38" s="2" t="str">
        <f>IF(ISBLANK(Values!F37),"","No")</f>
        <v/>
      </c>
      <c r="DB38" s="2"/>
      <c r="DC38" s="2"/>
      <c r="DD38" s="2"/>
      <c r="DE38" s="2"/>
      <c r="DF38" s="2"/>
      <c r="DG38" s="2"/>
      <c r="DH38" s="2"/>
      <c r="DI38" s="2"/>
      <c r="DJ38" s="2"/>
      <c r="DK38" s="2"/>
      <c r="DL38" s="2"/>
      <c r="DM38" s="2"/>
      <c r="DN38" s="2"/>
      <c r="DO38" s="28" t="str">
        <f>IF(ISBLANK(Values!F37),"","Parts")</f>
        <v/>
      </c>
      <c r="DP38" s="28" t="str">
        <f>IF(ISBLANK(Values!F37),"",Values!$B$31)</f>
        <v/>
      </c>
      <c r="DQ38" s="2"/>
      <c r="DR38" s="2"/>
      <c r="DS38" s="32"/>
      <c r="DT38" s="2"/>
      <c r="DU38" s="2"/>
      <c r="DV38" s="2"/>
      <c r="DW38" s="2"/>
      <c r="DX38" s="2"/>
      <c r="DY38" s="44" t="str">
        <f>IF(ISBLANK(Values!$F37), "", "not_applicable")</f>
        <v/>
      </c>
      <c r="DZ38" s="32"/>
      <c r="EA38" s="32"/>
      <c r="EB38" s="32"/>
      <c r="EC38" s="32"/>
      <c r="ED38" s="2"/>
      <c r="EE38" s="2"/>
      <c r="EF38" s="2"/>
      <c r="EG38" s="2"/>
      <c r="EH38" s="2"/>
      <c r="EI38" s="2" t="str">
        <f>IF(ISBLANK(Values!F37),"",Values!$B$31)</f>
        <v/>
      </c>
      <c r="EJ38" s="2"/>
      <c r="EK38" s="2"/>
      <c r="EL38" s="2"/>
      <c r="EM38" s="2"/>
      <c r="EN38" s="2"/>
      <c r="EO38" s="2"/>
      <c r="EP38" s="2"/>
      <c r="EQ38" s="2"/>
      <c r="ER38" s="2"/>
      <c r="ES38" s="2" t="str">
        <f>IF(ISBLANK(Values!F37),"","Amazon Tellus UPS")</f>
        <v/>
      </c>
      <c r="ET38" s="2"/>
      <c r="EU38" s="2"/>
      <c r="EV38" s="32" t="str">
        <f>IF(ISBLANK(Values!F37),"","New")</f>
        <v/>
      </c>
      <c r="EW38" s="2"/>
      <c r="EX38" s="2"/>
      <c r="EY38" s="2"/>
      <c r="EZ38" s="2"/>
      <c r="FA38" s="2"/>
      <c r="FB38" s="2"/>
      <c r="FC38" s="2"/>
      <c r="FD38" s="2"/>
      <c r="FE38" s="2" t="str">
        <f>IF(ISBLANK(Values!F37),"",IF(CO38&lt;&gt;"DEFAULT", "", 3))</f>
        <v/>
      </c>
      <c r="FF38" s="2"/>
      <c r="FG38" s="2"/>
      <c r="FH38" s="2" t="str">
        <f>IF(ISBLANK(Values!F37),"","FALSE")</f>
        <v/>
      </c>
      <c r="FI38" s="37" t="str">
        <f>IF(ISBLANK(Values!F37),"","FALSE")</f>
        <v/>
      </c>
      <c r="FJ38" s="37" t="str">
        <f>IF(ISBLANK(Values!F37),"","FALSE")</f>
        <v/>
      </c>
      <c r="FK38" s="2"/>
      <c r="FL38" s="2"/>
      <c r="FM38" s="2" t="str">
        <f>IF(ISBLANK(Values!F37),"","1")</f>
        <v/>
      </c>
      <c r="FN38" s="2"/>
      <c r="FO38" s="29" t="str">
        <f>IF(ISBLANK(Values!F37),"",IF(Values!K37, Values!$B$4, Values!$B$5))</f>
        <v/>
      </c>
      <c r="FP38" s="2" t="str">
        <f>IF(ISBLANK(Values!F37),"","Percent")</f>
        <v/>
      </c>
      <c r="FQ38" s="2" t="str">
        <f>IF(ISBLANK(Values!F37),"","2")</f>
        <v/>
      </c>
      <c r="FR38" s="2" t="str">
        <f>IF(ISBLANK(Values!F37),"","3")</f>
        <v/>
      </c>
      <c r="FS38" s="2" t="str">
        <f>IF(ISBLANK(Values!F37),"","5")</f>
        <v/>
      </c>
      <c r="FT38" s="2" t="str">
        <f>IF(ISBLANK(Values!F37),"","6")</f>
        <v/>
      </c>
      <c r="FU38" s="2" t="str">
        <f>IF(ISBLANK(Values!F37),"","10")</f>
        <v/>
      </c>
      <c r="FV38" s="2" t="str">
        <f>IF(ISBLANK(Values!F37),"","10")</f>
        <v/>
      </c>
      <c r="FW38" s="2"/>
      <c r="FX38" s="2"/>
      <c r="FY38" s="2"/>
      <c r="FZ38" s="2"/>
      <c r="GA38" s="2"/>
      <c r="GB38" s="2"/>
      <c r="GC38" s="2"/>
      <c r="GD38" s="2"/>
      <c r="GE38" s="2"/>
      <c r="GF38" s="2"/>
      <c r="GG38" s="2"/>
      <c r="GH38" s="2"/>
      <c r="GI38" s="2"/>
      <c r="GJ38" s="2"/>
    </row>
    <row r="39" spans="1:192" s="45" customFormat="1" ht="17" x14ac:dyDescent="0.2">
      <c r="A39" s="28" t="str">
        <f>IF(ISBLANK(Values!F38),"",IF(Values!$B$37="EU","computercomponent","computer"))</f>
        <v/>
      </c>
      <c r="B39" s="39" t="str">
        <f>IF(ISBLANK(Values!F38),"",Values!G38)</f>
        <v/>
      </c>
      <c r="C39" s="33" t="str">
        <f>IF(ISBLANK(Values!F38),"","TellusRem")</f>
        <v/>
      </c>
      <c r="D39" s="31" t="str">
        <f>IF(ISBLANK(Values!F38),"",Values!F38)</f>
        <v/>
      </c>
      <c r="E39" s="32" t="str">
        <f>IF(ISBLANK(Values!F38),"","EAN")</f>
        <v/>
      </c>
      <c r="F39" s="29" t="str">
        <f>IF(ISBLANK(Values!F38),"",IF(Values!K38, SUBSTITUTE(Values!$B$1, "{language}", Values!I38) &amp; " " &amp;Values!$B$3, SUBSTITUTE(Values!$B$2, "{language}", Values!$I38) &amp; " " &amp;Values!$B$3))</f>
        <v/>
      </c>
      <c r="G39" s="33" t="str">
        <f>IF(ISBLANK(Values!F38),"","TellusRem")</f>
        <v/>
      </c>
      <c r="H39" s="28" t="str">
        <f>IF(ISBLANK(Values!F38),"",Values!$B$16)</f>
        <v/>
      </c>
      <c r="I39" s="28" t="str">
        <f>IF(ISBLANK(Values!F38),"","4730574031")</f>
        <v/>
      </c>
      <c r="J39" s="40" t="str">
        <f>IF(ISBLANK(Values!F38),"",Values!G38 )</f>
        <v/>
      </c>
      <c r="K39" s="29" t="str">
        <f>IF(ISBLANK(Values!F38),"",IF(Values!K38, Values!$B$4, Values!$B$5))</f>
        <v/>
      </c>
      <c r="L39" s="41" t="str">
        <f>IF(ISBLANK(Values!F38),"",IF($CO39="DEFAULT", Values!$B$18, ""))</f>
        <v/>
      </c>
      <c r="M39" s="29" t="str">
        <f>IF(ISBLANK(Values!F38),"",Values!$N38)</f>
        <v/>
      </c>
      <c r="N39" s="29" t="str">
        <f>IF(ISBLANK(Values!$G38),"",Values!O38)</f>
        <v/>
      </c>
      <c r="O39" s="29" t="str">
        <f>IF(ISBLANK(Values!$G38),"",Values!P38)</f>
        <v/>
      </c>
      <c r="P39" s="29" t="str">
        <f>IF(ISBLANK(Values!$G38),"",Values!Q38)</f>
        <v/>
      </c>
      <c r="Q39" s="29" t="str">
        <f>IF(ISBLANK(Values!$G38),"",Values!R38)</f>
        <v/>
      </c>
      <c r="R39" s="29" t="str">
        <f>IF(ISBLANK(Values!$G38),"",Values!S38)</f>
        <v/>
      </c>
      <c r="S39" s="29" t="str">
        <f>IF(ISBLANK(Values!$G38),"",Values!T38)</f>
        <v/>
      </c>
      <c r="T39" s="29" t="str">
        <f>IF(ISBLANK(Values!$G38),"",Values!U38)</f>
        <v/>
      </c>
      <c r="U39" s="29" t="str">
        <f>IF(ISBLANK(Values!$G38),"",Values!V38)</f>
        <v/>
      </c>
      <c r="V39" s="2"/>
      <c r="W39" s="33" t="str">
        <f>IF(ISBLANK(Values!F38),"","Child")</f>
        <v/>
      </c>
      <c r="X39" s="33" t="str">
        <f>IF(ISBLANK(Values!F38),"",Values!$B$13)</f>
        <v/>
      </c>
      <c r="Y39" s="40" t="str">
        <f>IF(ISBLANK(Values!F38),"","Size-Color")</f>
        <v/>
      </c>
      <c r="Z39" s="33" t="str">
        <f>IF(ISBLANK(Values!F38),"","variation")</f>
        <v/>
      </c>
      <c r="AA39" s="37" t="str">
        <f>IF(ISBLANK(Values!F38),"",Values!$B$20)</f>
        <v/>
      </c>
      <c r="AB39" s="37" t="str">
        <f>IF(ISBLANK(Values!F38),"",Values!$B$29)</f>
        <v/>
      </c>
      <c r="AC39" s="2"/>
      <c r="AD39" s="2"/>
      <c r="AE39" s="2"/>
      <c r="AF39" s="2"/>
      <c r="AG39" s="2"/>
      <c r="AH39" s="2"/>
      <c r="AI39" s="42" t="str">
        <f>IF(ISBLANK(Values!F38),"",IF(Values!J38,Values!$B$23,Values!$B$33))</f>
        <v/>
      </c>
      <c r="AJ39" s="43" t="str">
        <f>IF(ISBLANK(Values!F38),"",Values!$B$24 &amp;" "&amp;Values!$B$3)</f>
        <v/>
      </c>
      <c r="AK39" s="2" t="str">
        <f>IF(ISBLANK(Values!F38),"",Values!$B$25)</f>
        <v/>
      </c>
      <c r="AL39" s="2" t="str">
        <f>IF(ISBLANK(Values!F38),"",SUBSTITUTE(SUBSTITUTE(IF(Values!$K38, Values!$B$26, Values!$B$33), "{language}", Values!$I38), "{flag}", INDEX(options!$E$1:$E$20, Values!$W38)))</f>
        <v/>
      </c>
      <c r="AM39" s="2" t="str">
        <f>SUBSTITUTE(IF(ISBLANK(Values!F38),"",Values!$B$27), "{model}", Values!$B$3)</f>
        <v/>
      </c>
      <c r="AN39" s="2"/>
      <c r="AO39" s="2"/>
      <c r="AP39" s="2"/>
      <c r="AQ39" s="2"/>
      <c r="AR39" s="2"/>
      <c r="AS39" s="2"/>
      <c r="AT39" s="29" t="str">
        <f>IF(ISBLANK(Values!F38),"",Values!I38)</f>
        <v/>
      </c>
      <c r="AU39" s="2"/>
      <c r="AV39" s="37" t="str">
        <f>IF(ISBLANK(Values!F38),"",IF(Values!K38,"Backlit", "Non-Backlit"))</f>
        <v/>
      </c>
      <c r="AW39" s="2"/>
      <c r="AX39" s="2"/>
      <c r="AY39" s="2"/>
      <c r="AZ39" s="2"/>
      <c r="BA39" s="2"/>
      <c r="BB39" s="2"/>
      <c r="BC39" s="2"/>
      <c r="BD39" s="2"/>
      <c r="BE39" s="28" t="str">
        <f>IF(ISBLANK(Values!F38),"","Professional Audience")</f>
        <v/>
      </c>
      <c r="BF39" s="28" t="str">
        <f>IF(ISBLANK(Values!F38),"","Consumer Audience")</f>
        <v/>
      </c>
      <c r="BG39" s="28" t="str">
        <f>IF(ISBLANK(Values!F38),"","Adults")</f>
        <v/>
      </c>
      <c r="BH39" s="28" t="str">
        <f>IF(ISBLANK(Values!F38),"","People")</f>
        <v/>
      </c>
      <c r="BI39" s="2"/>
      <c r="BJ39" s="2"/>
      <c r="BK39" s="2"/>
      <c r="BL39" s="2"/>
      <c r="BM39" s="2"/>
      <c r="BN39" s="2"/>
      <c r="BO39" s="2"/>
      <c r="BP39" s="2"/>
      <c r="BQ39" s="2"/>
      <c r="BR39" s="2"/>
      <c r="BS39" s="2"/>
      <c r="BT39" s="2"/>
      <c r="BU39" s="2"/>
      <c r="BV39" s="2"/>
      <c r="BW39" s="2"/>
      <c r="BX39" s="2"/>
      <c r="BY39" s="2"/>
      <c r="BZ39" s="2"/>
      <c r="CA39" s="2"/>
      <c r="CB39" s="2"/>
      <c r="CC39" s="2"/>
      <c r="CD39" s="2"/>
      <c r="CE39" s="2"/>
      <c r="CF39" s="2"/>
      <c r="CG39" s="2" t="str">
        <f>IF(ISBLANK(Values!F38),"",Values!$B$11)</f>
        <v/>
      </c>
      <c r="CH39" s="2" t="str">
        <f>IF(ISBLANK(Values!F38),"","GR")</f>
        <v/>
      </c>
      <c r="CI39" s="2" t="str">
        <f>IF(ISBLANK(Values!F38),"",Values!$B$7)</f>
        <v/>
      </c>
      <c r="CJ39" s="2" t="str">
        <f>IF(ISBLANK(Values!F38),"",Values!$B$8)</f>
        <v/>
      </c>
      <c r="CK39" s="2" t="str">
        <f>IF(ISBLANK(Values!F38),"",Values!$B$9)</f>
        <v/>
      </c>
      <c r="CL39" s="2" t="str">
        <f>IF(ISBLANK(Values!F38),"","CM")</f>
        <v/>
      </c>
      <c r="CM39" s="2"/>
      <c r="CN39" s="2"/>
      <c r="CO39" s="2" t="str">
        <f>IF(ISBLANK(Values!F38), "", IF(AND(Values!$B$37=options!$G$2, Values!$C38), "AMAZON_NA", IF(AND(Values!$B$37=options!$G$1, Values!$D38), "AMAZON_EU", "DEFAULT")))</f>
        <v/>
      </c>
      <c r="CP39" s="37" t="str">
        <f>IF(ISBLANK(Values!F38),"",Values!$B$7)</f>
        <v/>
      </c>
      <c r="CQ39" s="37" t="str">
        <f>IF(ISBLANK(Values!F38),"",Values!$B$8)</f>
        <v/>
      </c>
      <c r="CR39" s="37" t="str">
        <f>IF(ISBLANK(Values!F38),"",Values!$B$9)</f>
        <v/>
      </c>
      <c r="CS39" s="2" t="str">
        <f>IF(ISBLANK(Values!F38),"",Values!$B$11)</f>
        <v/>
      </c>
      <c r="CT39" s="2" t="str">
        <f>IF(ISBLANK(Values!F38),"","GR")</f>
        <v/>
      </c>
      <c r="CU39" s="2" t="str">
        <f>IF(ISBLANK(Values!F38),"","CM")</f>
        <v/>
      </c>
      <c r="CV39" s="2" t="str">
        <f>IF(ISBLANK(Values!F38),"",IF(Values!$B$36=options!$F$1,"Denmark", IF(Values!$B$36=options!$F$2, "Danemark",IF(Values!$B$36=options!$F$3, "Dänemark",IF(Values!$B$36=options!$F$4, "Danimarca",IF(Values!$B$36=options!$F$5, "Dinamarca",IF(Values!$B$36=options!$F$6, "Denemarken","" ) ) ) ) )))</f>
        <v/>
      </c>
      <c r="CW39" s="2"/>
      <c r="CX39" s="2"/>
      <c r="CY39" s="2"/>
      <c r="CZ39" s="2" t="str">
        <f>IF(ISBLANK(Values!F38),"","No")</f>
        <v/>
      </c>
      <c r="DA39" s="2" t="str">
        <f>IF(ISBLANK(Values!F38),"","No")</f>
        <v/>
      </c>
      <c r="DB39" s="2"/>
      <c r="DC39" s="2"/>
      <c r="DD39" s="2"/>
      <c r="DE39" s="2"/>
      <c r="DF39" s="2"/>
      <c r="DG39" s="2"/>
      <c r="DH39" s="2"/>
      <c r="DI39" s="2"/>
      <c r="DJ39" s="2"/>
      <c r="DK39" s="2"/>
      <c r="DL39" s="2"/>
      <c r="DM39" s="2"/>
      <c r="DN39" s="2"/>
      <c r="DO39" s="28" t="str">
        <f>IF(ISBLANK(Values!F38),"","Parts")</f>
        <v/>
      </c>
      <c r="DP39" s="28" t="str">
        <f>IF(ISBLANK(Values!F38),"",Values!$B$31)</f>
        <v/>
      </c>
      <c r="DQ39" s="2"/>
      <c r="DR39" s="2"/>
      <c r="DS39" s="32"/>
      <c r="DT39" s="2"/>
      <c r="DU39" s="2"/>
      <c r="DV39" s="2"/>
      <c r="DW39" s="2"/>
      <c r="DX39" s="2"/>
      <c r="DY39" s="44" t="str">
        <f>IF(ISBLANK(Values!$F38), "", "not_applicable")</f>
        <v/>
      </c>
      <c r="DZ39" s="32"/>
      <c r="EA39" s="32"/>
      <c r="EB39" s="32"/>
      <c r="EC39" s="32"/>
      <c r="ED39" s="2"/>
      <c r="EE39" s="2"/>
      <c r="EF39" s="2"/>
      <c r="EG39" s="2"/>
      <c r="EH39" s="2"/>
      <c r="EI39" s="2" t="str">
        <f>IF(ISBLANK(Values!F38),"",Values!$B$31)</f>
        <v/>
      </c>
      <c r="EJ39" s="2"/>
      <c r="EK39" s="2"/>
      <c r="EL39" s="2"/>
      <c r="EM39" s="2"/>
      <c r="EN39" s="2"/>
      <c r="EO39" s="2"/>
      <c r="EP39" s="2"/>
      <c r="EQ39" s="2"/>
      <c r="ER39" s="2"/>
      <c r="ES39" s="2" t="str">
        <f>IF(ISBLANK(Values!F38),"","Amazon Tellus UPS")</f>
        <v/>
      </c>
      <c r="ET39" s="2"/>
      <c r="EU39" s="2"/>
      <c r="EV39" s="32" t="str">
        <f>IF(ISBLANK(Values!F38),"","New")</f>
        <v/>
      </c>
      <c r="EW39" s="2"/>
      <c r="EX39" s="2"/>
      <c r="EY39" s="2"/>
      <c r="EZ39" s="2"/>
      <c r="FA39" s="2"/>
      <c r="FB39" s="2"/>
      <c r="FC39" s="2"/>
      <c r="FD39" s="2"/>
      <c r="FE39" s="2" t="str">
        <f>IF(ISBLANK(Values!F38),"",IF(CO39&lt;&gt;"DEFAULT", "", 3))</f>
        <v/>
      </c>
      <c r="FF39" s="2"/>
      <c r="FG39" s="2"/>
      <c r="FH39" s="2" t="str">
        <f>IF(ISBLANK(Values!F38),"","FALSE")</f>
        <v/>
      </c>
      <c r="FI39" s="37" t="str">
        <f>IF(ISBLANK(Values!F38),"","FALSE")</f>
        <v/>
      </c>
      <c r="FJ39" s="37" t="str">
        <f>IF(ISBLANK(Values!F38),"","FALSE")</f>
        <v/>
      </c>
      <c r="FK39" s="2"/>
      <c r="FL39" s="2"/>
      <c r="FM39" s="2" t="str">
        <f>IF(ISBLANK(Values!F38),"","1")</f>
        <v/>
      </c>
      <c r="FN39" s="2"/>
      <c r="FO39" s="29" t="str">
        <f>IF(ISBLANK(Values!F38),"",IF(Values!K38, Values!$B$4, Values!$B$5))</f>
        <v/>
      </c>
      <c r="FP39" s="2" t="str">
        <f>IF(ISBLANK(Values!F38),"","Percent")</f>
        <v/>
      </c>
      <c r="FQ39" s="2" t="str">
        <f>IF(ISBLANK(Values!F38),"","2")</f>
        <v/>
      </c>
      <c r="FR39" s="2" t="str">
        <f>IF(ISBLANK(Values!F38),"","3")</f>
        <v/>
      </c>
      <c r="FS39" s="2" t="str">
        <f>IF(ISBLANK(Values!F38),"","5")</f>
        <v/>
      </c>
      <c r="FT39" s="2" t="str">
        <f>IF(ISBLANK(Values!F38),"","6")</f>
        <v/>
      </c>
      <c r="FU39" s="2" t="str">
        <f>IF(ISBLANK(Values!F38),"","10")</f>
        <v/>
      </c>
      <c r="FV39" s="2" t="str">
        <f>IF(ISBLANK(Values!F38),"","10")</f>
        <v/>
      </c>
      <c r="FW39" s="2"/>
      <c r="FX39" s="2"/>
      <c r="FY39" s="2"/>
      <c r="FZ39" s="2"/>
      <c r="GA39" s="2"/>
      <c r="GB39" s="2"/>
      <c r="GC39" s="2"/>
      <c r="GD39" s="2"/>
      <c r="GE39" s="2"/>
      <c r="GF39" s="2"/>
      <c r="GG39" s="2"/>
      <c r="GH39" s="2"/>
      <c r="GI39" s="2"/>
      <c r="GJ39" s="2"/>
    </row>
    <row r="40" spans="1:192" s="45" customFormat="1" ht="17" x14ac:dyDescent="0.2">
      <c r="A40" s="28" t="str">
        <f>IF(ISBLANK(Values!F39),"",IF(Values!$B$37="EU","computercomponent","computer"))</f>
        <v/>
      </c>
      <c r="B40" s="39" t="str">
        <f>IF(ISBLANK(Values!F39),"",Values!G39)</f>
        <v/>
      </c>
      <c r="C40" s="33" t="str">
        <f>IF(ISBLANK(Values!F39),"","TellusRem")</f>
        <v/>
      </c>
      <c r="D40" s="31" t="str">
        <f>IF(ISBLANK(Values!F39),"",Values!F39)</f>
        <v/>
      </c>
      <c r="E40" s="32" t="str">
        <f>IF(ISBLANK(Values!F39),"","EAN")</f>
        <v/>
      </c>
      <c r="F40" s="29" t="str">
        <f>IF(ISBLANK(Values!F39),"",IF(Values!K39, SUBSTITUTE(Values!$B$1, "{language}", Values!I39) &amp; " " &amp;Values!$B$3, SUBSTITUTE(Values!$B$2, "{language}", Values!$I39) &amp; " " &amp;Values!$B$3))</f>
        <v/>
      </c>
      <c r="G40" s="33" t="str">
        <f>IF(ISBLANK(Values!F39),"","TellusRem")</f>
        <v/>
      </c>
      <c r="H40" s="28" t="str">
        <f>IF(ISBLANK(Values!F39),"",Values!$B$16)</f>
        <v/>
      </c>
      <c r="I40" s="28" t="str">
        <f>IF(ISBLANK(Values!F39),"","4730574031")</f>
        <v/>
      </c>
      <c r="J40" s="40" t="str">
        <f>IF(ISBLANK(Values!F39),"",Values!G39 )</f>
        <v/>
      </c>
      <c r="K40" s="29" t="str">
        <f>IF(ISBLANK(Values!F39),"",IF(Values!K39, Values!$B$4, Values!$B$5))</f>
        <v/>
      </c>
      <c r="L40" s="41" t="str">
        <f>IF(ISBLANK(Values!F39),"",IF($CO40="DEFAULT", Values!$B$18, ""))</f>
        <v/>
      </c>
      <c r="M40" s="29" t="str">
        <f>IF(ISBLANK(Values!F39),"",Values!$N39)</f>
        <v/>
      </c>
      <c r="N40" s="29" t="str">
        <f>IF(ISBLANK(Values!$G39),"",Values!O39)</f>
        <v/>
      </c>
      <c r="O40" s="29" t="str">
        <f>IF(ISBLANK(Values!$G39),"",Values!P39)</f>
        <v/>
      </c>
      <c r="P40" s="29" t="str">
        <f>IF(ISBLANK(Values!$G39),"",Values!Q39)</f>
        <v/>
      </c>
      <c r="Q40" s="29" t="str">
        <f>IF(ISBLANK(Values!$G39),"",Values!R39)</f>
        <v/>
      </c>
      <c r="R40" s="29" t="str">
        <f>IF(ISBLANK(Values!$G39),"",Values!S39)</f>
        <v/>
      </c>
      <c r="S40" s="29" t="str">
        <f>IF(ISBLANK(Values!$G39),"",Values!T39)</f>
        <v/>
      </c>
      <c r="T40" s="29" t="str">
        <f>IF(ISBLANK(Values!$G39),"",Values!U39)</f>
        <v/>
      </c>
      <c r="U40" s="29" t="str">
        <f>IF(ISBLANK(Values!$G39),"",Values!V39)</f>
        <v/>
      </c>
      <c r="V40" s="2"/>
      <c r="W40" s="33" t="str">
        <f>IF(ISBLANK(Values!F39),"","Child")</f>
        <v/>
      </c>
      <c r="X40" s="33" t="str">
        <f>IF(ISBLANK(Values!F39),"",Values!$B$13)</f>
        <v/>
      </c>
      <c r="Y40" s="40" t="str">
        <f>IF(ISBLANK(Values!F39),"","Size-Color")</f>
        <v/>
      </c>
      <c r="Z40" s="33" t="str">
        <f>IF(ISBLANK(Values!F39),"","variation")</f>
        <v/>
      </c>
      <c r="AA40" s="37" t="str">
        <f>IF(ISBLANK(Values!F39),"",Values!$B$20)</f>
        <v/>
      </c>
      <c r="AB40" s="37" t="str">
        <f>IF(ISBLANK(Values!F39),"",Values!$B$29)</f>
        <v/>
      </c>
      <c r="AC40" s="2"/>
      <c r="AD40" s="2"/>
      <c r="AE40" s="2"/>
      <c r="AF40" s="2"/>
      <c r="AG40" s="2"/>
      <c r="AH40" s="2"/>
      <c r="AI40" s="42" t="str">
        <f>IF(ISBLANK(Values!F39),"",IF(Values!J39,Values!$B$23,Values!$B$33))</f>
        <v/>
      </c>
      <c r="AJ40" s="43" t="str">
        <f>IF(ISBLANK(Values!F39),"",Values!$B$24 &amp;" "&amp;Values!$B$3)</f>
        <v/>
      </c>
      <c r="AK40" s="2" t="str">
        <f>IF(ISBLANK(Values!F39),"",Values!$B$25)</f>
        <v/>
      </c>
      <c r="AL40" s="2" t="str">
        <f>IF(ISBLANK(Values!F39),"",SUBSTITUTE(SUBSTITUTE(IF(Values!$K39, Values!$B$26, Values!$B$33), "{language}", Values!$I39), "{flag}", INDEX(options!$E$1:$E$20, Values!$W39)))</f>
        <v/>
      </c>
      <c r="AM40" s="2" t="str">
        <f>SUBSTITUTE(IF(ISBLANK(Values!F39),"",Values!$B$27), "{model}", Values!$B$3)</f>
        <v/>
      </c>
      <c r="AN40" s="2"/>
      <c r="AO40" s="2"/>
      <c r="AP40" s="2"/>
      <c r="AQ40" s="2"/>
      <c r="AR40" s="2"/>
      <c r="AS40" s="2"/>
      <c r="AT40" s="29" t="str">
        <f>IF(ISBLANK(Values!F39),"",Values!I39)</f>
        <v/>
      </c>
      <c r="AU40" s="2"/>
      <c r="AV40" s="37" t="str">
        <f>IF(ISBLANK(Values!F39),"",IF(Values!K39,"Backlit", "Non-Backlit"))</f>
        <v/>
      </c>
      <c r="AW40" s="2"/>
      <c r="AX40" s="2"/>
      <c r="AY40" s="2"/>
      <c r="AZ40" s="2"/>
      <c r="BA40" s="2"/>
      <c r="BB40" s="2"/>
      <c r="BC40" s="2"/>
      <c r="BD40" s="2"/>
      <c r="BE40" s="28" t="str">
        <f>IF(ISBLANK(Values!F39),"","Professional Audience")</f>
        <v/>
      </c>
      <c r="BF40" s="28" t="str">
        <f>IF(ISBLANK(Values!F39),"","Consumer Audience")</f>
        <v/>
      </c>
      <c r="BG40" s="28" t="str">
        <f>IF(ISBLANK(Values!F39),"","Adults")</f>
        <v/>
      </c>
      <c r="BH40" s="28" t="str">
        <f>IF(ISBLANK(Values!F39),"","People")</f>
        <v/>
      </c>
      <c r="BI40" s="2"/>
      <c r="BJ40" s="2"/>
      <c r="BK40" s="2"/>
      <c r="BL40" s="2"/>
      <c r="BM40" s="2"/>
      <c r="BN40" s="2"/>
      <c r="BO40" s="2"/>
      <c r="BP40" s="2"/>
      <c r="BQ40" s="2"/>
      <c r="BR40" s="2"/>
      <c r="BS40" s="2"/>
      <c r="BT40" s="2"/>
      <c r="BU40" s="2"/>
      <c r="BV40" s="2"/>
      <c r="BW40" s="2"/>
      <c r="BX40" s="2"/>
      <c r="BY40" s="2"/>
      <c r="BZ40" s="2"/>
      <c r="CA40" s="2"/>
      <c r="CB40" s="2"/>
      <c r="CC40" s="2"/>
      <c r="CD40" s="2"/>
      <c r="CE40" s="2"/>
      <c r="CF40" s="2"/>
      <c r="CG40" s="2" t="str">
        <f>IF(ISBLANK(Values!F39),"",Values!$B$11)</f>
        <v/>
      </c>
      <c r="CH40" s="2" t="str">
        <f>IF(ISBLANK(Values!F39),"","GR")</f>
        <v/>
      </c>
      <c r="CI40" s="2" t="str">
        <f>IF(ISBLANK(Values!F39),"",Values!$B$7)</f>
        <v/>
      </c>
      <c r="CJ40" s="2" t="str">
        <f>IF(ISBLANK(Values!F39),"",Values!$B$8)</f>
        <v/>
      </c>
      <c r="CK40" s="2" t="str">
        <f>IF(ISBLANK(Values!F39),"",Values!$B$9)</f>
        <v/>
      </c>
      <c r="CL40" s="2" t="str">
        <f>IF(ISBLANK(Values!F39),"","CM")</f>
        <v/>
      </c>
      <c r="CM40" s="2"/>
      <c r="CN40" s="2"/>
      <c r="CO40" s="2" t="str">
        <f>IF(ISBLANK(Values!F39), "", IF(AND(Values!$B$37=options!$G$2, Values!$C39), "AMAZON_NA", IF(AND(Values!$B$37=options!$G$1, Values!$D39), "AMAZON_EU", "DEFAULT")))</f>
        <v/>
      </c>
      <c r="CP40" s="37" t="str">
        <f>IF(ISBLANK(Values!F39),"",Values!$B$7)</f>
        <v/>
      </c>
      <c r="CQ40" s="37" t="str">
        <f>IF(ISBLANK(Values!F39),"",Values!$B$8)</f>
        <v/>
      </c>
      <c r="CR40" s="37" t="str">
        <f>IF(ISBLANK(Values!F39),"",Values!$B$9)</f>
        <v/>
      </c>
      <c r="CS40" s="2" t="str">
        <f>IF(ISBLANK(Values!F39),"",Values!$B$11)</f>
        <v/>
      </c>
      <c r="CT40" s="2" t="str">
        <f>IF(ISBLANK(Values!F39),"","GR")</f>
        <v/>
      </c>
      <c r="CU40" s="2" t="str">
        <f>IF(ISBLANK(Values!F39),"","CM")</f>
        <v/>
      </c>
      <c r="CV40" s="2" t="str">
        <f>IF(ISBLANK(Values!F39),"",IF(Values!$B$36=options!$F$1,"Denmark", IF(Values!$B$36=options!$F$2, "Danemark",IF(Values!$B$36=options!$F$3, "Dänemark",IF(Values!$B$36=options!$F$4, "Danimarca",IF(Values!$B$36=options!$F$5, "Dinamarca",IF(Values!$B$36=options!$F$6, "Denemarken","" ) ) ) ) )))</f>
        <v/>
      </c>
      <c r="CW40" s="2"/>
      <c r="CX40" s="2"/>
      <c r="CY40" s="2"/>
      <c r="CZ40" s="2" t="str">
        <f>IF(ISBLANK(Values!F39),"","No")</f>
        <v/>
      </c>
      <c r="DA40" s="2" t="str">
        <f>IF(ISBLANK(Values!F39),"","No")</f>
        <v/>
      </c>
      <c r="DB40" s="2"/>
      <c r="DC40" s="2"/>
      <c r="DD40" s="2"/>
      <c r="DE40" s="2"/>
      <c r="DF40" s="2"/>
      <c r="DG40" s="2"/>
      <c r="DH40" s="2"/>
      <c r="DI40" s="2"/>
      <c r="DJ40" s="2"/>
      <c r="DK40" s="2"/>
      <c r="DL40" s="2"/>
      <c r="DM40" s="2"/>
      <c r="DN40" s="2"/>
      <c r="DO40" s="28" t="str">
        <f>IF(ISBLANK(Values!F39),"","Parts")</f>
        <v/>
      </c>
      <c r="DP40" s="28" t="str">
        <f>IF(ISBLANK(Values!F39),"",Values!$B$31)</f>
        <v/>
      </c>
      <c r="DQ40" s="2"/>
      <c r="DR40" s="2"/>
      <c r="DS40" s="32"/>
      <c r="DT40" s="2"/>
      <c r="DU40" s="2"/>
      <c r="DV40" s="2"/>
      <c r="DW40" s="2"/>
      <c r="DX40" s="2"/>
      <c r="DY40" s="44" t="str">
        <f>IF(ISBLANK(Values!$F39), "", "not_applicable")</f>
        <v/>
      </c>
      <c r="DZ40" s="32"/>
      <c r="EA40" s="32"/>
      <c r="EB40" s="32"/>
      <c r="EC40" s="32"/>
      <c r="ED40" s="2"/>
      <c r="EE40" s="2"/>
      <c r="EF40" s="2"/>
      <c r="EG40" s="2"/>
      <c r="EH40" s="2"/>
      <c r="EI40" s="2" t="str">
        <f>IF(ISBLANK(Values!F39),"",Values!$B$31)</f>
        <v/>
      </c>
      <c r="EJ40" s="2"/>
      <c r="EK40" s="2"/>
      <c r="EL40" s="2"/>
      <c r="EM40" s="2"/>
      <c r="EN40" s="2"/>
      <c r="EO40" s="2"/>
      <c r="EP40" s="2"/>
      <c r="EQ40" s="2"/>
      <c r="ER40" s="2"/>
      <c r="ES40" s="2" t="str">
        <f>IF(ISBLANK(Values!F39),"","Amazon Tellus UPS")</f>
        <v/>
      </c>
      <c r="ET40" s="2"/>
      <c r="EU40" s="2"/>
      <c r="EV40" s="32" t="str">
        <f>IF(ISBLANK(Values!F39),"","New")</f>
        <v/>
      </c>
      <c r="EW40" s="2"/>
      <c r="EX40" s="2"/>
      <c r="EY40" s="2"/>
      <c r="EZ40" s="2"/>
      <c r="FA40" s="2"/>
      <c r="FB40" s="2"/>
      <c r="FC40" s="2"/>
      <c r="FD40" s="2"/>
      <c r="FE40" s="2" t="str">
        <f>IF(ISBLANK(Values!F39),"",IF(CO40&lt;&gt;"DEFAULT", "", 3))</f>
        <v/>
      </c>
      <c r="FF40" s="2"/>
      <c r="FG40" s="2"/>
      <c r="FH40" s="2" t="str">
        <f>IF(ISBLANK(Values!F39),"","FALSE")</f>
        <v/>
      </c>
      <c r="FI40" s="37" t="str">
        <f>IF(ISBLANK(Values!F39),"","FALSE")</f>
        <v/>
      </c>
      <c r="FJ40" s="37" t="str">
        <f>IF(ISBLANK(Values!F39),"","FALSE")</f>
        <v/>
      </c>
      <c r="FK40" s="2"/>
      <c r="FL40" s="2"/>
      <c r="FM40" s="2" t="str">
        <f>IF(ISBLANK(Values!F39),"","1")</f>
        <v/>
      </c>
      <c r="FN40" s="2"/>
      <c r="FO40" s="29" t="str">
        <f>IF(ISBLANK(Values!F39),"",IF(Values!K39, Values!$B$4, Values!$B$5))</f>
        <v/>
      </c>
      <c r="FP40" s="2" t="str">
        <f>IF(ISBLANK(Values!F39),"","Percent")</f>
        <v/>
      </c>
      <c r="FQ40" s="2" t="str">
        <f>IF(ISBLANK(Values!F39),"","2")</f>
        <v/>
      </c>
      <c r="FR40" s="2" t="str">
        <f>IF(ISBLANK(Values!F39),"","3")</f>
        <v/>
      </c>
      <c r="FS40" s="2" t="str">
        <f>IF(ISBLANK(Values!F39),"","5")</f>
        <v/>
      </c>
      <c r="FT40" s="2" t="str">
        <f>IF(ISBLANK(Values!F39),"","6")</f>
        <v/>
      </c>
      <c r="FU40" s="2" t="str">
        <f>IF(ISBLANK(Values!F39),"","10")</f>
        <v/>
      </c>
      <c r="FV40" s="2" t="str">
        <f>IF(ISBLANK(Values!F39),"","10")</f>
        <v/>
      </c>
      <c r="FW40" s="2"/>
      <c r="FX40" s="2"/>
      <c r="FY40" s="2"/>
      <c r="FZ40" s="2"/>
      <c r="GA40" s="2"/>
      <c r="GB40" s="2"/>
      <c r="GC40" s="2"/>
      <c r="GD40" s="2"/>
      <c r="GE40" s="2"/>
      <c r="GF40" s="2"/>
      <c r="GG40" s="2"/>
      <c r="GH40" s="2"/>
      <c r="GI40" s="2"/>
      <c r="GJ40" s="2"/>
    </row>
    <row r="41" spans="1:192" s="45" customFormat="1" ht="17" x14ac:dyDescent="0.2">
      <c r="A41" s="28" t="str">
        <f>IF(ISBLANK(Values!F40),"",IF(Values!$B$37="EU","computercomponent","computer"))</f>
        <v/>
      </c>
      <c r="B41" s="39" t="str">
        <f>IF(ISBLANK(Values!F40),"",Values!G40)</f>
        <v/>
      </c>
      <c r="C41" s="33" t="str">
        <f>IF(ISBLANK(Values!F40),"","TellusRem")</f>
        <v/>
      </c>
      <c r="D41" s="31" t="str">
        <f>IF(ISBLANK(Values!F40),"",Values!F40)</f>
        <v/>
      </c>
      <c r="E41" s="32" t="str">
        <f>IF(ISBLANK(Values!F40),"","EAN")</f>
        <v/>
      </c>
      <c r="F41" s="29" t="str">
        <f>IF(ISBLANK(Values!F40),"",IF(Values!K40, SUBSTITUTE(Values!$B$1, "{language}", Values!I40) &amp; " " &amp;Values!$B$3, SUBSTITUTE(Values!$B$2, "{language}", Values!$I40) &amp; " " &amp;Values!$B$3))</f>
        <v/>
      </c>
      <c r="G41" s="33" t="str">
        <f>IF(ISBLANK(Values!F40),"","TellusRem")</f>
        <v/>
      </c>
      <c r="H41" s="28" t="str">
        <f>IF(ISBLANK(Values!F40),"",Values!$B$16)</f>
        <v/>
      </c>
      <c r="I41" s="28" t="str">
        <f>IF(ISBLANK(Values!F40),"","4730574031")</f>
        <v/>
      </c>
      <c r="J41" s="40" t="str">
        <f>IF(ISBLANK(Values!F40),"",Values!G40 )</f>
        <v/>
      </c>
      <c r="K41" s="29" t="str">
        <f>IF(ISBLANK(Values!F40),"",IF(Values!K40, Values!$B$4, Values!$B$5))</f>
        <v/>
      </c>
      <c r="L41" s="41" t="str">
        <f>IF(ISBLANK(Values!F40),"",IF($CO41="DEFAULT", Values!$B$18, ""))</f>
        <v/>
      </c>
      <c r="M41" s="29" t="str">
        <f>IF(ISBLANK(Values!F40),"",Values!$N40)</f>
        <v/>
      </c>
      <c r="N41" s="29" t="str">
        <f>IF(ISBLANK(Values!$G40),"",Values!O40)</f>
        <v/>
      </c>
      <c r="O41" s="29" t="str">
        <f>IF(ISBLANK(Values!$G40),"",Values!P40)</f>
        <v/>
      </c>
      <c r="P41" s="29" t="str">
        <f>IF(ISBLANK(Values!$G40),"",Values!Q40)</f>
        <v/>
      </c>
      <c r="Q41" s="29" t="str">
        <f>IF(ISBLANK(Values!$G40),"",Values!R40)</f>
        <v/>
      </c>
      <c r="R41" s="29" t="str">
        <f>IF(ISBLANK(Values!$G40),"",Values!S40)</f>
        <v/>
      </c>
      <c r="S41" s="29" t="str">
        <f>IF(ISBLANK(Values!$G40),"",Values!T40)</f>
        <v/>
      </c>
      <c r="T41" s="29" t="str">
        <f>IF(ISBLANK(Values!$G40),"",Values!U40)</f>
        <v/>
      </c>
      <c r="U41" s="29" t="str">
        <f>IF(ISBLANK(Values!$G40),"",Values!V40)</f>
        <v/>
      </c>
      <c r="V41" s="2"/>
      <c r="W41" s="33" t="str">
        <f>IF(ISBLANK(Values!F40),"","Child")</f>
        <v/>
      </c>
      <c r="X41" s="33" t="str">
        <f>IF(ISBLANK(Values!F40),"",Values!$B$13)</f>
        <v/>
      </c>
      <c r="Y41" s="40" t="str">
        <f>IF(ISBLANK(Values!F40),"","Size-Color")</f>
        <v/>
      </c>
      <c r="Z41" s="33" t="str">
        <f>IF(ISBLANK(Values!F40),"","variation")</f>
        <v/>
      </c>
      <c r="AA41" s="37" t="str">
        <f>IF(ISBLANK(Values!F40),"",Values!$B$20)</f>
        <v/>
      </c>
      <c r="AB41" s="37" t="str">
        <f>IF(ISBLANK(Values!F40),"",Values!$B$29)</f>
        <v/>
      </c>
      <c r="AC41" s="2"/>
      <c r="AD41" s="2"/>
      <c r="AE41" s="2"/>
      <c r="AF41" s="2"/>
      <c r="AG41" s="2"/>
      <c r="AH41" s="2"/>
      <c r="AI41" s="42" t="str">
        <f>IF(ISBLANK(Values!F40),"",IF(Values!J40,Values!$B$23,Values!$B$33))</f>
        <v/>
      </c>
      <c r="AJ41" s="43" t="str">
        <f>IF(ISBLANK(Values!F40),"",Values!$B$24 &amp;" "&amp;Values!$B$3)</f>
        <v/>
      </c>
      <c r="AK41" s="2" t="str">
        <f>IF(ISBLANK(Values!F40),"",Values!$B$25)</f>
        <v/>
      </c>
      <c r="AL41" s="2" t="str">
        <f>IF(ISBLANK(Values!F40),"",SUBSTITUTE(SUBSTITUTE(IF(Values!$K40, Values!$B$26, Values!$B$33), "{language}", Values!$I40), "{flag}", INDEX(options!$E$1:$E$20, Values!$W40)))</f>
        <v/>
      </c>
      <c r="AM41" s="2" t="str">
        <f>SUBSTITUTE(IF(ISBLANK(Values!F40),"",Values!$B$27), "{model}", Values!$B$3)</f>
        <v/>
      </c>
      <c r="AN41" s="2"/>
      <c r="AO41" s="2"/>
      <c r="AP41" s="2"/>
      <c r="AQ41" s="2"/>
      <c r="AR41" s="2"/>
      <c r="AS41" s="2"/>
      <c r="AT41" s="29" t="str">
        <f>IF(ISBLANK(Values!F40),"",Values!I40)</f>
        <v/>
      </c>
      <c r="AU41" s="2"/>
      <c r="AV41" s="37" t="str">
        <f>IF(ISBLANK(Values!F40),"",IF(Values!K40,"Backlit", "Non-Backlit"))</f>
        <v/>
      </c>
      <c r="AW41" s="2"/>
      <c r="AX41" s="2"/>
      <c r="AY41" s="2"/>
      <c r="AZ41" s="2"/>
      <c r="BA41" s="2"/>
      <c r="BB41" s="2"/>
      <c r="BC41" s="2"/>
      <c r="BD41" s="2"/>
      <c r="BE41" s="28" t="str">
        <f>IF(ISBLANK(Values!F40),"","Professional Audience")</f>
        <v/>
      </c>
      <c r="BF41" s="28" t="str">
        <f>IF(ISBLANK(Values!F40),"","Consumer Audience")</f>
        <v/>
      </c>
      <c r="BG41" s="28" t="str">
        <f>IF(ISBLANK(Values!F40),"","Adults")</f>
        <v/>
      </c>
      <c r="BH41" s="28" t="str">
        <f>IF(ISBLANK(Values!F40),"","People")</f>
        <v/>
      </c>
      <c r="BI41" s="2"/>
      <c r="BJ41" s="2"/>
      <c r="BK41" s="2"/>
      <c r="BL41" s="2"/>
      <c r="BM41" s="2"/>
      <c r="BN41" s="2"/>
      <c r="BO41" s="2"/>
      <c r="BP41" s="2"/>
      <c r="BQ41" s="2"/>
      <c r="BR41" s="2"/>
      <c r="BS41" s="2"/>
      <c r="BT41" s="2"/>
      <c r="BU41" s="2"/>
      <c r="BV41" s="2"/>
      <c r="BW41" s="2"/>
      <c r="BX41" s="2"/>
      <c r="BY41" s="2"/>
      <c r="BZ41" s="2"/>
      <c r="CA41" s="2"/>
      <c r="CB41" s="2"/>
      <c r="CC41" s="2"/>
      <c r="CD41" s="2"/>
      <c r="CE41" s="2"/>
      <c r="CF41" s="2"/>
      <c r="CG41" s="2" t="str">
        <f>IF(ISBLANK(Values!F40),"",Values!$B$11)</f>
        <v/>
      </c>
      <c r="CH41" s="2" t="str">
        <f>IF(ISBLANK(Values!F40),"","GR")</f>
        <v/>
      </c>
      <c r="CI41" s="2" t="str">
        <f>IF(ISBLANK(Values!F40),"",Values!$B$7)</f>
        <v/>
      </c>
      <c r="CJ41" s="2" t="str">
        <f>IF(ISBLANK(Values!F40),"",Values!$B$8)</f>
        <v/>
      </c>
      <c r="CK41" s="2" t="str">
        <f>IF(ISBLANK(Values!F40),"",Values!$B$9)</f>
        <v/>
      </c>
      <c r="CL41" s="2" t="str">
        <f>IF(ISBLANK(Values!F40),"","CM")</f>
        <v/>
      </c>
      <c r="CM41" s="2"/>
      <c r="CN41" s="2"/>
      <c r="CO41" s="2" t="str">
        <f>IF(ISBLANK(Values!F40), "", IF(AND(Values!$B$37=options!$G$2, Values!$C40), "AMAZON_NA", IF(AND(Values!$B$37=options!$G$1, Values!$D40), "AMAZON_EU", "DEFAULT")))</f>
        <v/>
      </c>
      <c r="CP41" s="37" t="str">
        <f>IF(ISBLANK(Values!F40),"",Values!$B$7)</f>
        <v/>
      </c>
      <c r="CQ41" s="37" t="str">
        <f>IF(ISBLANK(Values!F40),"",Values!$B$8)</f>
        <v/>
      </c>
      <c r="CR41" s="37" t="str">
        <f>IF(ISBLANK(Values!F40),"",Values!$B$9)</f>
        <v/>
      </c>
      <c r="CS41" s="2" t="str">
        <f>IF(ISBLANK(Values!F40),"",Values!$B$11)</f>
        <v/>
      </c>
      <c r="CT41" s="2" t="str">
        <f>IF(ISBLANK(Values!F40),"","GR")</f>
        <v/>
      </c>
      <c r="CU41" s="2" t="str">
        <f>IF(ISBLANK(Values!F40),"","CM")</f>
        <v/>
      </c>
      <c r="CV41" s="2" t="str">
        <f>IF(ISBLANK(Values!F40),"",IF(Values!$B$36=options!$F$1,"Denmark", IF(Values!$B$36=options!$F$2, "Danemark",IF(Values!$B$36=options!$F$3, "Dänemark",IF(Values!$B$36=options!$F$4, "Danimarca",IF(Values!$B$36=options!$F$5, "Dinamarca",IF(Values!$B$36=options!$F$6, "Denemarken","" ) ) ) ) )))</f>
        <v/>
      </c>
      <c r="CW41" s="2"/>
      <c r="CX41" s="2"/>
      <c r="CY41" s="2"/>
      <c r="CZ41" s="2" t="str">
        <f>IF(ISBLANK(Values!F40),"","No")</f>
        <v/>
      </c>
      <c r="DA41" s="2" t="str">
        <f>IF(ISBLANK(Values!F40),"","No")</f>
        <v/>
      </c>
      <c r="DB41" s="2"/>
      <c r="DC41" s="2"/>
      <c r="DD41" s="2"/>
      <c r="DE41" s="2"/>
      <c r="DF41" s="2"/>
      <c r="DG41" s="2"/>
      <c r="DH41" s="2"/>
      <c r="DI41" s="2"/>
      <c r="DJ41" s="2"/>
      <c r="DK41" s="2"/>
      <c r="DL41" s="2"/>
      <c r="DM41" s="2"/>
      <c r="DN41" s="2"/>
      <c r="DO41" s="28" t="str">
        <f>IF(ISBLANK(Values!F40),"","Parts")</f>
        <v/>
      </c>
      <c r="DP41" s="28" t="str">
        <f>IF(ISBLANK(Values!F40),"",Values!$B$31)</f>
        <v/>
      </c>
      <c r="DQ41" s="2"/>
      <c r="DR41" s="2"/>
      <c r="DS41" s="32"/>
      <c r="DT41" s="2"/>
      <c r="DU41" s="2"/>
      <c r="DV41" s="2"/>
      <c r="DW41" s="2"/>
      <c r="DX41" s="2"/>
      <c r="DY41" s="44" t="str">
        <f>IF(ISBLANK(Values!$F40), "", "not_applicable")</f>
        <v/>
      </c>
      <c r="DZ41" s="32"/>
      <c r="EA41" s="32"/>
      <c r="EB41" s="32"/>
      <c r="EC41" s="32"/>
      <c r="ED41" s="2"/>
      <c r="EE41" s="2"/>
      <c r="EF41" s="2"/>
      <c r="EG41" s="2"/>
      <c r="EH41" s="2"/>
      <c r="EI41" s="2" t="str">
        <f>IF(ISBLANK(Values!F40),"",Values!$B$31)</f>
        <v/>
      </c>
      <c r="EJ41" s="2"/>
      <c r="EK41" s="2"/>
      <c r="EL41" s="2"/>
      <c r="EM41" s="2"/>
      <c r="EN41" s="2"/>
      <c r="EO41" s="2"/>
      <c r="EP41" s="2"/>
      <c r="EQ41" s="2"/>
      <c r="ER41" s="2"/>
      <c r="ES41" s="2" t="str">
        <f>IF(ISBLANK(Values!F40),"","Amazon Tellus UPS")</f>
        <v/>
      </c>
      <c r="ET41" s="2"/>
      <c r="EU41" s="2"/>
      <c r="EV41" s="32" t="str">
        <f>IF(ISBLANK(Values!F40),"","New")</f>
        <v/>
      </c>
      <c r="EW41" s="2"/>
      <c r="EX41" s="2"/>
      <c r="EY41" s="2"/>
      <c r="EZ41" s="2"/>
      <c r="FA41" s="2"/>
      <c r="FB41" s="2"/>
      <c r="FC41" s="2"/>
      <c r="FD41" s="2"/>
      <c r="FE41" s="2" t="str">
        <f>IF(ISBLANK(Values!F40),"",IF(CO41&lt;&gt;"DEFAULT", "", 3))</f>
        <v/>
      </c>
      <c r="FF41" s="2"/>
      <c r="FG41" s="2"/>
      <c r="FH41" s="2" t="str">
        <f>IF(ISBLANK(Values!F40),"","FALSE")</f>
        <v/>
      </c>
      <c r="FI41" s="37" t="str">
        <f>IF(ISBLANK(Values!F40),"","FALSE")</f>
        <v/>
      </c>
      <c r="FJ41" s="37" t="str">
        <f>IF(ISBLANK(Values!F40),"","FALSE")</f>
        <v/>
      </c>
      <c r="FK41" s="2"/>
      <c r="FL41" s="2"/>
      <c r="FM41" s="2" t="str">
        <f>IF(ISBLANK(Values!F40),"","1")</f>
        <v/>
      </c>
      <c r="FN41" s="2"/>
      <c r="FO41" s="29" t="str">
        <f>IF(ISBLANK(Values!F40),"",IF(Values!K40, Values!$B$4, Values!$B$5))</f>
        <v/>
      </c>
      <c r="FP41" s="2" t="str">
        <f>IF(ISBLANK(Values!F40),"","Percent")</f>
        <v/>
      </c>
      <c r="FQ41" s="2" t="str">
        <f>IF(ISBLANK(Values!F40),"","2")</f>
        <v/>
      </c>
      <c r="FR41" s="2" t="str">
        <f>IF(ISBLANK(Values!F40),"","3")</f>
        <v/>
      </c>
      <c r="FS41" s="2" t="str">
        <f>IF(ISBLANK(Values!F40),"","5")</f>
        <v/>
      </c>
      <c r="FT41" s="2" t="str">
        <f>IF(ISBLANK(Values!F40),"","6")</f>
        <v/>
      </c>
      <c r="FU41" s="2" t="str">
        <f>IF(ISBLANK(Values!F40),"","10")</f>
        <v/>
      </c>
      <c r="FV41" s="2" t="str">
        <f>IF(ISBLANK(Values!F40),"","10")</f>
        <v/>
      </c>
      <c r="FW41" s="2"/>
      <c r="FX41" s="2"/>
      <c r="FY41" s="2"/>
      <c r="FZ41" s="2"/>
      <c r="GA41" s="2"/>
      <c r="GB41" s="2"/>
      <c r="GC41" s="2"/>
      <c r="GD41" s="2"/>
      <c r="GE41" s="2"/>
      <c r="GF41" s="2"/>
      <c r="GG41" s="2"/>
      <c r="GH41" s="2"/>
      <c r="GI41" s="2"/>
      <c r="GJ41" s="2"/>
    </row>
    <row r="42" spans="1:192" ht="17" x14ac:dyDescent="0.2">
      <c r="A42" s="28" t="str">
        <f>IF(ISBLANK(Values!F41),"",IF(Values!$B$37="EU","computercomponent","computer"))</f>
        <v/>
      </c>
      <c r="B42" s="39" t="str">
        <f>IF(ISBLANK(Values!F41),"",Values!G41)</f>
        <v/>
      </c>
      <c r="C42" s="33" t="str">
        <f>IF(ISBLANK(Values!F41),"","TellusRem")</f>
        <v/>
      </c>
      <c r="D42" s="31" t="str">
        <f>IF(ISBLANK(Values!F41),"",Values!F41)</f>
        <v/>
      </c>
      <c r="E42" s="32" t="str">
        <f>IF(ISBLANK(Values!F41),"","EAN")</f>
        <v/>
      </c>
      <c r="F42" s="29" t="str">
        <f>IF(ISBLANK(Values!F41),"",IF(Values!K41, SUBSTITUTE(Values!$B$1, "{language}", Values!I41) &amp; " " &amp;Values!$B$3, SUBSTITUTE(Values!$B$2, "{language}", Values!$I41) &amp; " " &amp;Values!$B$3))</f>
        <v/>
      </c>
      <c r="G42" s="33" t="str">
        <f>IF(ISBLANK(Values!F41),"","TellusRem")</f>
        <v/>
      </c>
      <c r="H42" s="28" t="str">
        <f>IF(ISBLANK(Values!F41),"",Values!$B$16)</f>
        <v/>
      </c>
      <c r="I42" s="28" t="str">
        <f>IF(ISBLANK(Values!F41),"","4730574031")</f>
        <v/>
      </c>
      <c r="J42" s="40" t="str">
        <f>IF(ISBLANK(Values!F41),"",Values!G41 )</f>
        <v/>
      </c>
      <c r="K42" s="29" t="str">
        <f>IF(ISBLANK(Values!F41),"",IF(Values!K41, Values!$B$4, Values!$B$5))</f>
        <v/>
      </c>
      <c r="L42" s="41" t="str">
        <f>IF(ISBLANK(Values!F41),"",IF($CO42="DEFAULT", Values!$B$18, ""))</f>
        <v/>
      </c>
      <c r="M42" s="29" t="str">
        <f>IF(ISBLANK(Values!F41),"",Values!$N41)</f>
        <v/>
      </c>
      <c r="N42" s="29" t="str">
        <f>IF(ISBLANK(Values!$G41),"",Values!O41)</f>
        <v/>
      </c>
      <c r="O42" s="29" t="str">
        <f>IF(ISBLANK(Values!$G41),"",Values!P41)</f>
        <v/>
      </c>
      <c r="P42" s="29" t="str">
        <f>IF(ISBLANK(Values!$G41),"",Values!Q41)</f>
        <v/>
      </c>
      <c r="Q42" s="29" t="str">
        <f>IF(ISBLANK(Values!$G41),"",Values!R41)</f>
        <v/>
      </c>
      <c r="R42" s="29" t="str">
        <f>IF(ISBLANK(Values!$G41),"",Values!S41)</f>
        <v/>
      </c>
      <c r="S42" s="29" t="str">
        <f>IF(ISBLANK(Values!$G41),"",Values!T41)</f>
        <v/>
      </c>
      <c r="T42" s="29" t="str">
        <f>IF(ISBLANK(Values!$G41),"",Values!U41)</f>
        <v/>
      </c>
      <c r="U42" s="29" t="str">
        <f>IF(ISBLANK(Values!$G41),"",Values!V41)</f>
        <v/>
      </c>
      <c r="W42" s="33" t="str">
        <f>IF(ISBLANK(Values!F41),"","Child")</f>
        <v/>
      </c>
      <c r="X42" s="33" t="str">
        <f>IF(ISBLANK(Values!F41),"",Values!$B$13)</f>
        <v/>
      </c>
      <c r="Y42" s="40" t="str">
        <f>IF(ISBLANK(Values!F41),"","Size-Color")</f>
        <v/>
      </c>
      <c r="Z42" s="33" t="str">
        <f>IF(ISBLANK(Values!F41),"","variation")</f>
        <v/>
      </c>
      <c r="AA42" s="37" t="str">
        <f>IF(ISBLANK(Values!F41),"",Values!$B$20)</f>
        <v/>
      </c>
      <c r="AB42" s="37" t="str">
        <f>IF(ISBLANK(Values!F41),"",Values!$B$29)</f>
        <v/>
      </c>
      <c r="AI42" s="42" t="str">
        <f>IF(ISBLANK(Values!F41),"",IF(Values!J41,Values!$B$23,Values!$B$33))</f>
        <v/>
      </c>
      <c r="AJ42" s="43" t="str">
        <f>IF(ISBLANK(Values!F41),"",Values!$B$24 &amp;" "&amp;Values!$B$3)</f>
        <v/>
      </c>
      <c r="AK42" s="2" t="str">
        <f>IF(ISBLANK(Values!F41),"",Values!$B$25)</f>
        <v/>
      </c>
      <c r="AL42" s="2" t="str">
        <f>IF(ISBLANK(Values!F41),"",SUBSTITUTE(SUBSTITUTE(IF(Values!$K41, Values!$B$26, Values!$B$33), "{language}", Values!$I41), "{flag}", INDEX(options!$E$1:$E$20, Values!$W41)))</f>
        <v/>
      </c>
      <c r="AM42" s="2" t="str">
        <f>SUBSTITUTE(IF(ISBLANK(Values!F41),"",Values!$B$27), "{model}", Values!$B$3)</f>
        <v/>
      </c>
      <c r="AT42" s="29" t="str">
        <f>IF(ISBLANK(Values!F41),"",Values!I41)</f>
        <v/>
      </c>
      <c r="AV42" s="37" t="str">
        <f>IF(ISBLANK(Values!F41),"",IF(Values!K41,"Backlit", "Non-Backlit"))</f>
        <v/>
      </c>
      <c r="BE42" s="28" t="str">
        <f>IF(ISBLANK(Values!F41),"","Professional Audience")</f>
        <v/>
      </c>
      <c r="BF42" s="28" t="str">
        <f>IF(ISBLANK(Values!F41),"","Consumer Audience")</f>
        <v/>
      </c>
      <c r="BG42" s="28" t="str">
        <f>IF(ISBLANK(Values!F41),"","Adults")</f>
        <v/>
      </c>
      <c r="BH42" s="28" t="str">
        <f>IF(ISBLANK(Values!F41),"","People")</f>
        <v/>
      </c>
      <c r="CG42" s="2" t="str">
        <f>IF(ISBLANK(Values!F41),"",Values!$B$11)</f>
        <v/>
      </c>
      <c r="CH42" s="2" t="str">
        <f>IF(ISBLANK(Values!F41),"","GR")</f>
        <v/>
      </c>
      <c r="CI42" s="2" t="str">
        <f>IF(ISBLANK(Values!F41),"",Values!$B$7)</f>
        <v/>
      </c>
      <c r="CJ42" s="2" t="str">
        <f>IF(ISBLANK(Values!F41),"",Values!$B$8)</f>
        <v/>
      </c>
      <c r="CK42" s="2" t="str">
        <f>IF(ISBLANK(Values!F41),"",Values!$B$9)</f>
        <v/>
      </c>
      <c r="CL42" s="2" t="str">
        <f>IF(ISBLANK(Values!F41),"","CM")</f>
        <v/>
      </c>
      <c r="CO42" s="2" t="str">
        <f>IF(ISBLANK(Values!F41), "", IF(AND(Values!$B$37=options!$G$2, Values!$C41), "AMAZON_NA", IF(AND(Values!$B$37=options!$G$1, Values!$D41), "AMAZON_EU", "DEFAULT")))</f>
        <v/>
      </c>
      <c r="CP42" s="37" t="str">
        <f>IF(ISBLANK(Values!F41),"",Values!$B$7)</f>
        <v/>
      </c>
      <c r="CQ42" s="37" t="str">
        <f>IF(ISBLANK(Values!F41),"",Values!$B$8)</f>
        <v/>
      </c>
      <c r="CR42" s="37" t="str">
        <f>IF(ISBLANK(Values!F41),"",Values!$B$9)</f>
        <v/>
      </c>
      <c r="CS42" s="2" t="str">
        <f>IF(ISBLANK(Values!F41),"",Values!$B$11)</f>
        <v/>
      </c>
      <c r="CT42" s="2" t="str">
        <f>IF(ISBLANK(Values!F41),"","GR")</f>
        <v/>
      </c>
      <c r="CU42" s="2" t="str">
        <f>IF(ISBLANK(Values!F41),"","CM")</f>
        <v/>
      </c>
      <c r="CV42" s="2" t="str">
        <f>IF(ISBLANK(Values!F41),"",IF(Values!$B$36=options!$F$1,"Denmark", IF(Values!$B$36=options!$F$2, "Danemark",IF(Values!$B$36=options!$F$3, "Dänemark",IF(Values!$B$36=options!$F$4, "Danimarca",IF(Values!$B$36=options!$F$5, "Dinamarca",IF(Values!$B$36=options!$F$6, "Denemarken","" ) ) ) ) )))</f>
        <v/>
      </c>
      <c r="CZ42" s="2" t="str">
        <f>IF(ISBLANK(Values!F41),"","No")</f>
        <v/>
      </c>
      <c r="DA42" s="2" t="str">
        <f>IF(ISBLANK(Values!F41),"","No")</f>
        <v/>
      </c>
      <c r="DO42" s="28" t="str">
        <f>IF(ISBLANK(Values!F41),"","Parts")</f>
        <v/>
      </c>
      <c r="DP42" s="28" t="str">
        <f>IF(ISBLANK(Values!F41),"",Values!$B$31)</f>
        <v/>
      </c>
      <c r="DS42" s="32"/>
      <c r="DY42" s="44" t="str">
        <f>IF(ISBLANK(Values!$F41), "", "not_applicable")</f>
        <v/>
      </c>
      <c r="DZ42" s="32"/>
      <c r="EA42" s="32"/>
      <c r="EB42" s="32"/>
      <c r="EC42" s="32"/>
      <c r="EI42" s="2" t="str">
        <f>IF(ISBLANK(Values!F41),"",Values!$B$31)</f>
        <v/>
      </c>
      <c r="ES42" s="2" t="str">
        <f>IF(ISBLANK(Values!F41),"","Amazon Tellus UPS")</f>
        <v/>
      </c>
      <c r="EV42" s="32" t="str">
        <f>IF(ISBLANK(Values!F41),"","New")</f>
        <v/>
      </c>
      <c r="FE42" s="2" t="str">
        <f>IF(ISBLANK(Values!F41),"",IF(CO42&lt;&gt;"DEFAULT", "", 3))</f>
        <v/>
      </c>
      <c r="FH42" s="2" t="str">
        <f>IF(ISBLANK(Values!F41),"","FALSE")</f>
        <v/>
      </c>
      <c r="FI42" s="37" t="str">
        <f>IF(ISBLANK(Values!F41),"","FALSE")</f>
        <v/>
      </c>
      <c r="FJ42" s="37" t="str">
        <f>IF(ISBLANK(Values!F41),"","FALSE")</f>
        <v/>
      </c>
      <c r="FM42" s="2" t="str">
        <f>IF(ISBLANK(Values!F41),"","1")</f>
        <v/>
      </c>
      <c r="FO42" s="29" t="str">
        <f>IF(ISBLANK(Values!F41),"",IF(Values!K41, Values!$B$4, Values!$B$5))</f>
        <v/>
      </c>
      <c r="FP42" s="2" t="str">
        <f>IF(ISBLANK(Values!F41),"","Percent")</f>
        <v/>
      </c>
      <c r="FQ42" s="2" t="str">
        <f>IF(ISBLANK(Values!F41),"","2")</f>
        <v/>
      </c>
      <c r="FR42" s="2" t="str">
        <f>IF(ISBLANK(Values!F41),"","3")</f>
        <v/>
      </c>
      <c r="FS42" s="2" t="str">
        <f>IF(ISBLANK(Values!F41),"","5")</f>
        <v/>
      </c>
      <c r="FT42" s="2" t="str">
        <f>IF(ISBLANK(Values!F41),"","6")</f>
        <v/>
      </c>
      <c r="FU42" s="2" t="str">
        <f>IF(ISBLANK(Values!F41),"","10")</f>
        <v/>
      </c>
      <c r="FV42" s="2" t="str">
        <f>IF(ISBLANK(Values!F41),"","10")</f>
        <v/>
      </c>
    </row>
    <row r="43" spans="1:192" ht="17" x14ac:dyDescent="0.2">
      <c r="A43" s="28" t="str">
        <f>IF(ISBLANK(Values!F42),"",IF(Values!$B$37="EU","computercomponent","computer"))</f>
        <v/>
      </c>
      <c r="B43" s="39" t="str">
        <f>IF(ISBLANK(Values!F42),"",Values!G42)</f>
        <v/>
      </c>
      <c r="C43" s="33" t="str">
        <f>IF(ISBLANK(Values!F42),"","TellusRem")</f>
        <v/>
      </c>
      <c r="D43" s="31" t="str">
        <f>IF(ISBLANK(Values!F42),"",Values!F42)</f>
        <v/>
      </c>
      <c r="E43" s="32" t="str">
        <f>IF(ISBLANK(Values!F42),"","EAN")</f>
        <v/>
      </c>
      <c r="F43" s="29" t="str">
        <f>IF(ISBLANK(Values!F42),"",IF(Values!K42, SUBSTITUTE(Values!$B$1, "{language}", Values!I42) &amp; " " &amp;Values!$B$3, SUBSTITUTE(Values!$B$2, "{language}", Values!$I42) &amp; " " &amp;Values!$B$3))</f>
        <v/>
      </c>
      <c r="G43" s="33" t="str">
        <f>IF(ISBLANK(Values!F42),"","TellusRem")</f>
        <v/>
      </c>
      <c r="H43" s="28" t="str">
        <f>IF(ISBLANK(Values!F42),"",Values!$B$16)</f>
        <v/>
      </c>
      <c r="I43" s="28" t="str">
        <f>IF(ISBLANK(Values!F42),"","4730574031")</f>
        <v/>
      </c>
      <c r="J43" s="40" t="str">
        <f>IF(ISBLANK(Values!F42),"",Values!G42 )</f>
        <v/>
      </c>
      <c r="K43" s="29" t="str">
        <f>IF(ISBLANK(Values!F42),"",IF(Values!K42, Values!$B$4, Values!$B$5))</f>
        <v/>
      </c>
      <c r="L43" s="41" t="str">
        <f>IF(ISBLANK(Values!F42),"",IF($CO43="DEFAULT", Values!$B$18, ""))</f>
        <v/>
      </c>
      <c r="M43" s="29" t="str">
        <f>IF(ISBLANK(Values!F42),"",Values!$N42)</f>
        <v/>
      </c>
      <c r="N43" s="29" t="str">
        <f>IF(ISBLANK(Values!$G42),"",Values!O42)</f>
        <v/>
      </c>
      <c r="O43" s="29" t="str">
        <f>IF(ISBLANK(Values!$G42),"",Values!P42)</f>
        <v/>
      </c>
      <c r="P43" s="29" t="str">
        <f>IF(ISBLANK(Values!$G42),"",Values!Q42)</f>
        <v/>
      </c>
      <c r="Q43" s="29" t="str">
        <f>IF(ISBLANK(Values!$G42),"",Values!R42)</f>
        <v/>
      </c>
      <c r="R43" s="29" t="str">
        <f>IF(ISBLANK(Values!$G42),"",Values!S42)</f>
        <v/>
      </c>
      <c r="S43" s="29" t="str">
        <f>IF(ISBLANK(Values!$G42),"",Values!T42)</f>
        <v/>
      </c>
      <c r="T43" s="29" t="str">
        <f>IF(ISBLANK(Values!$G42),"",Values!U42)</f>
        <v/>
      </c>
      <c r="U43" s="29" t="str">
        <f>IF(ISBLANK(Values!$G42),"",Values!V42)</f>
        <v/>
      </c>
      <c r="W43" s="33" t="str">
        <f>IF(ISBLANK(Values!F42),"","Child")</f>
        <v/>
      </c>
      <c r="X43" s="33" t="str">
        <f>IF(ISBLANK(Values!F42),"",Values!$B$13)</f>
        <v/>
      </c>
      <c r="Y43" s="40" t="str">
        <f>IF(ISBLANK(Values!F42),"","Size-Color")</f>
        <v/>
      </c>
      <c r="Z43" s="33" t="str">
        <f>IF(ISBLANK(Values!F42),"","variation")</f>
        <v/>
      </c>
      <c r="AA43" s="37" t="str">
        <f>IF(ISBLANK(Values!F42),"",Values!$B$20)</f>
        <v/>
      </c>
      <c r="AB43" s="37" t="str">
        <f>IF(ISBLANK(Values!F42),"",Values!$B$29)</f>
        <v/>
      </c>
      <c r="AI43" s="42" t="str">
        <f>IF(ISBLANK(Values!F42),"",IF(Values!J42,Values!$B$23,Values!$B$33))</f>
        <v/>
      </c>
      <c r="AJ43" s="43" t="str">
        <f>IF(ISBLANK(Values!F42),"",Values!$B$24 &amp;" "&amp;Values!$B$3)</f>
        <v/>
      </c>
      <c r="AK43" s="2" t="str">
        <f>IF(ISBLANK(Values!F42),"",Values!$B$25)</f>
        <v/>
      </c>
      <c r="AL43" s="2" t="str">
        <f>IF(ISBLANK(Values!F42),"",SUBSTITUTE(SUBSTITUTE(IF(Values!$K42, Values!$B$26, Values!$B$33), "{language}", Values!$I42), "{flag}", INDEX(options!$E$1:$E$20, Values!$W42)))</f>
        <v/>
      </c>
      <c r="AM43" s="2" t="str">
        <f>SUBSTITUTE(IF(ISBLANK(Values!F42),"",Values!$B$27), "{model}", Values!$B$3)</f>
        <v/>
      </c>
      <c r="AT43" s="29" t="str">
        <f>IF(ISBLANK(Values!F42),"",Values!I42)</f>
        <v/>
      </c>
      <c r="AV43" s="37" t="str">
        <f>IF(ISBLANK(Values!F42),"",IF(Values!K42,"Backlit", "Non-Backlit"))</f>
        <v/>
      </c>
      <c r="BE43" s="28" t="str">
        <f>IF(ISBLANK(Values!F42),"","Professional Audience")</f>
        <v/>
      </c>
      <c r="BF43" s="28" t="str">
        <f>IF(ISBLANK(Values!F42),"","Consumer Audience")</f>
        <v/>
      </c>
      <c r="BG43" s="28" t="str">
        <f>IF(ISBLANK(Values!F42),"","Adults")</f>
        <v/>
      </c>
      <c r="BH43" s="28" t="str">
        <f>IF(ISBLANK(Values!F42),"","People")</f>
        <v/>
      </c>
      <c r="CG43" s="2" t="str">
        <f>IF(ISBLANK(Values!F42),"",Values!$B$11)</f>
        <v/>
      </c>
      <c r="CH43" s="2" t="str">
        <f>IF(ISBLANK(Values!F42),"","GR")</f>
        <v/>
      </c>
      <c r="CI43" s="2" t="str">
        <f>IF(ISBLANK(Values!F42),"",Values!$B$7)</f>
        <v/>
      </c>
      <c r="CJ43" s="2" t="str">
        <f>IF(ISBLANK(Values!F42),"",Values!$B$8)</f>
        <v/>
      </c>
      <c r="CK43" s="2" t="str">
        <f>IF(ISBLANK(Values!F42),"",Values!$B$9)</f>
        <v/>
      </c>
      <c r="CL43" s="2" t="str">
        <f>IF(ISBLANK(Values!F42),"","CM")</f>
        <v/>
      </c>
      <c r="CO43" s="2" t="str">
        <f>IF(ISBLANK(Values!F42), "", IF(AND(Values!$B$37=options!$G$2, Values!$C42), "AMAZON_NA", IF(AND(Values!$B$37=options!$G$1, Values!$D42), "AMAZON_EU", "DEFAULT")))</f>
        <v/>
      </c>
      <c r="CP43" s="37" t="str">
        <f>IF(ISBLANK(Values!F42),"",Values!$B$7)</f>
        <v/>
      </c>
      <c r="CQ43" s="37" t="str">
        <f>IF(ISBLANK(Values!F42),"",Values!$B$8)</f>
        <v/>
      </c>
      <c r="CR43" s="37" t="str">
        <f>IF(ISBLANK(Values!F42),"",Values!$B$9)</f>
        <v/>
      </c>
      <c r="CS43" s="2" t="str">
        <f>IF(ISBLANK(Values!F42),"",Values!$B$11)</f>
        <v/>
      </c>
      <c r="CT43" s="2" t="str">
        <f>IF(ISBLANK(Values!F42),"","GR")</f>
        <v/>
      </c>
      <c r="CU43" s="2" t="str">
        <f>IF(ISBLANK(Values!F42),"","CM")</f>
        <v/>
      </c>
      <c r="CV43" s="2" t="str">
        <f>IF(ISBLANK(Values!F42),"",IF(Values!$B$36=options!$F$1,"Denmark", IF(Values!$B$36=options!$F$2, "Danemark",IF(Values!$B$36=options!$F$3, "Dänemark",IF(Values!$B$36=options!$F$4, "Danimarca",IF(Values!$B$36=options!$F$5, "Dinamarca",IF(Values!$B$36=options!$F$6, "Denemarken","" ) ) ) ) )))</f>
        <v/>
      </c>
      <c r="CZ43" s="2" t="str">
        <f>IF(ISBLANK(Values!F42),"","No")</f>
        <v/>
      </c>
      <c r="DA43" s="2" t="str">
        <f>IF(ISBLANK(Values!F42),"","No")</f>
        <v/>
      </c>
      <c r="DO43" s="28" t="str">
        <f>IF(ISBLANK(Values!F42),"","Parts")</f>
        <v/>
      </c>
      <c r="DP43" s="28" t="str">
        <f>IF(ISBLANK(Values!F42),"",Values!$B$31)</f>
        <v/>
      </c>
      <c r="DS43" s="32"/>
      <c r="DY43" s="44" t="str">
        <f>IF(ISBLANK(Values!$F42), "", "not_applicable")</f>
        <v/>
      </c>
      <c r="DZ43" s="32"/>
      <c r="EA43" s="32"/>
      <c r="EB43" s="32"/>
      <c r="EC43" s="32"/>
      <c r="EI43" s="2" t="str">
        <f>IF(ISBLANK(Values!F42),"",Values!$B$31)</f>
        <v/>
      </c>
      <c r="ES43" s="2" t="str">
        <f>IF(ISBLANK(Values!F42),"","Amazon Tellus UPS")</f>
        <v/>
      </c>
      <c r="EV43" s="32" t="str">
        <f>IF(ISBLANK(Values!F42),"","New")</f>
        <v/>
      </c>
      <c r="FE43" s="2" t="str">
        <f>IF(ISBLANK(Values!F42),"",IF(CO43&lt;&gt;"DEFAULT", "", 3))</f>
        <v/>
      </c>
      <c r="FH43" s="2" t="str">
        <f>IF(ISBLANK(Values!F42),"","FALSE")</f>
        <v/>
      </c>
      <c r="FI43" s="37" t="str">
        <f>IF(ISBLANK(Values!F42),"","FALSE")</f>
        <v/>
      </c>
      <c r="FJ43" s="37" t="str">
        <f>IF(ISBLANK(Values!F42),"","FALSE")</f>
        <v/>
      </c>
      <c r="FM43" s="2" t="str">
        <f>IF(ISBLANK(Values!F42),"","1")</f>
        <v/>
      </c>
      <c r="FO43" s="29" t="str">
        <f>IF(ISBLANK(Values!F42),"",IF(Values!K42, Values!$B$4, Values!$B$5))</f>
        <v/>
      </c>
      <c r="FP43" s="2" t="str">
        <f>IF(ISBLANK(Values!F42),"","Percent")</f>
        <v/>
      </c>
      <c r="FQ43" s="2" t="str">
        <f>IF(ISBLANK(Values!F42),"","2")</f>
        <v/>
      </c>
      <c r="FR43" s="2" t="str">
        <f>IF(ISBLANK(Values!F42),"","3")</f>
        <v/>
      </c>
      <c r="FS43" s="2" t="str">
        <f>IF(ISBLANK(Values!F42),"","5")</f>
        <v/>
      </c>
      <c r="FT43" s="2" t="str">
        <f>IF(ISBLANK(Values!F42),"","6")</f>
        <v/>
      </c>
      <c r="FU43" s="2" t="str">
        <f>IF(ISBLANK(Values!F42),"","10")</f>
        <v/>
      </c>
      <c r="FV43" s="2" t="str">
        <f>IF(ISBLANK(Values!F42),"","10")</f>
        <v/>
      </c>
    </row>
    <row r="44" spans="1:192" ht="17" x14ac:dyDescent="0.2">
      <c r="A44" s="28" t="str">
        <f>IF(ISBLANK(Values!F43),"",IF(Values!$B$37="EU","computercomponent","computer"))</f>
        <v/>
      </c>
      <c r="B44" s="39" t="str">
        <f>IF(ISBLANK(Values!F43),"",Values!G43)</f>
        <v/>
      </c>
      <c r="C44" s="33" t="str">
        <f>IF(ISBLANK(Values!F43),"","TellusRem")</f>
        <v/>
      </c>
      <c r="D44" s="31" t="str">
        <f>IF(ISBLANK(Values!F43),"",Values!F43)</f>
        <v/>
      </c>
      <c r="E44" s="32" t="str">
        <f>IF(ISBLANK(Values!F43),"","EAN")</f>
        <v/>
      </c>
      <c r="F44" s="29" t="str">
        <f>IF(ISBLANK(Values!F43),"",IF(Values!K43, SUBSTITUTE(Values!$B$1, "{language}", Values!I43) &amp; " " &amp;Values!$B$3, SUBSTITUTE(Values!$B$2, "{language}", Values!$I43) &amp; " " &amp;Values!$B$3))</f>
        <v/>
      </c>
      <c r="G44" s="33" t="str">
        <f>IF(ISBLANK(Values!F43),"","TellusRem")</f>
        <v/>
      </c>
      <c r="H44" s="28" t="str">
        <f>IF(ISBLANK(Values!F43),"",Values!$B$16)</f>
        <v/>
      </c>
      <c r="I44" s="28" t="str">
        <f>IF(ISBLANK(Values!F43),"","4730574031")</f>
        <v/>
      </c>
      <c r="J44" s="40" t="str">
        <f>IF(ISBLANK(Values!F43),"",Values!G43 )</f>
        <v/>
      </c>
      <c r="K44" s="29" t="str">
        <f>IF(ISBLANK(Values!F43),"",IF(Values!K43, Values!$B$4, Values!$B$5))</f>
        <v/>
      </c>
      <c r="L44" s="41" t="str">
        <f>IF(ISBLANK(Values!F43),"",IF($CO44="DEFAULT", Values!$B$18, ""))</f>
        <v/>
      </c>
      <c r="M44" s="29" t="str">
        <f>IF(ISBLANK(Values!F43),"",Values!$N43)</f>
        <v/>
      </c>
      <c r="N44" s="29" t="str">
        <f>IF(ISBLANK(Values!$G43),"",Values!O43)</f>
        <v/>
      </c>
      <c r="O44" s="29" t="str">
        <f>IF(ISBLANK(Values!$G43),"",Values!P43)</f>
        <v/>
      </c>
      <c r="P44" s="29" t="str">
        <f>IF(ISBLANK(Values!$G43),"",Values!Q43)</f>
        <v/>
      </c>
      <c r="Q44" s="29" t="str">
        <f>IF(ISBLANK(Values!$G43),"",Values!R43)</f>
        <v/>
      </c>
      <c r="R44" s="29" t="str">
        <f>IF(ISBLANK(Values!$G43),"",Values!S43)</f>
        <v/>
      </c>
      <c r="S44" s="29" t="str">
        <f>IF(ISBLANK(Values!$G43),"",Values!T43)</f>
        <v/>
      </c>
      <c r="T44" s="29" t="str">
        <f>IF(ISBLANK(Values!$G43),"",Values!U43)</f>
        <v/>
      </c>
      <c r="U44" s="29" t="str">
        <f>IF(ISBLANK(Values!$G43),"",Values!V43)</f>
        <v/>
      </c>
      <c r="W44" s="33" t="str">
        <f>IF(ISBLANK(Values!F43),"","Child")</f>
        <v/>
      </c>
      <c r="X44" s="33" t="str">
        <f>IF(ISBLANK(Values!F43),"",Values!$B$13)</f>
        <v/>
      </c>
      <c r="Y44" s="40" t="str">
        <f>IF(ISBLANK(Values!F43),"","Size-Color")</f>
        <v/>
      </c>
      <c r="Z44" s="33" t="str">
        <f>IF(ISBLANK(Values!F43),"","variation")</f>
        <v/>
      </c>
      <c r="AA44" s="37" t="str">
        <f>IF(ISBLANK(Values!F43),"",Values!$B$20)</f>
        <v/>
      </c>
      <c r="AB44" s="37" t="str">
        <f>IF(ISBLANK(Values!F43),"",Values!$B$29)</f>
        <v/>
      </c>
      <c r="AI44" s="42" t="str">
        <f>IF(ISBLANK(Values!F43),"",IF(Values!J43,Values!$B$23,Values!$B$33))</f>
        <v/>
      </c>
      <c r="AJ44" s="43" t="str">
        <f>IF(ISBLANK(Values!F43),"",Values!$B$24 &amp;" "&amp;Values!$B$3)</f>
        <v/>
      </c>
      <c r="AK44" s="2" t="str">
        <f>IF(ISBLANK(Values!F43),"",Values!$B$25)</f>
        <v/>
      </c>
      <c r="AL44" s="2" t="str">
        <f>IF(ISBLANK(Values!F43),"",SUBSTITUTE(SUBSTITUTE(IF(Values!$K43, Values!$B$26, Values!$B$33), "{language}", Values!$I43), "{flag}", INDEX(options!$E$1:$E$20, Values!$W43)))</f>
        <v/>
      </c>
      <c r="AM44" s="2" t="str">
        <f>SUBSTITUTE(IF(ISBLANK(Values!F43),"",Values!$B$27), "{model}", Values!$B$3)</f>
        <v/>
      </c>
      <c r="AT44" s="29" t="str">
        <f>IF(ISBLANK(Values!F43),"",Values!I43)</f>
        <v/>
      </c>
      <c r="AV44" s="37" t="str">
        <f>IF(ISBLANK(Values!F43),"",IF(Values!K43,"Backlit", "Non-Backlit"))</f>
        <v/>
      </c>
      <c r="BE44" s="28" t="str">
        <f>IF(ISBLANK(Values!F43),"","Professional Audience")</f>
        <v/>
      </c>
      <c r="BF44" s="28" t="str">
        <f>IF(ISBLANK(Values!F43),"","Consumer Audience")</f>
        <v/>
      </c>
      <c r="BG44" s="28" t="str">
        <f>IF(ISBLANK(Values!F43),"","Adults")</f>
        <v/>
      </c>
      <c r="BH44" s="28" t="str">
        <f>IF(ISBLANK(Values!F43),"","People")</f>
        <v/>
      </c>
      <c r="CG44" s="2" t="str">
        <f>IF(ISBLANK(Values!F43),"",Values!$B$11)</f>
        <v/>
      </c>
      <c r="CH44" s="2" t="str">
        <f>IF(ISBLANK(Values!F43),"","GR")</f>
        <v/>
      </c>
      <c r="CI44" s="2" t="str">
        <f>IF(ISBLANK(Values!F43),"",Values!$B$7)</f>
        <v/>
      </c>
      <c r="CJ44" s="2" t="str">
        <f>IF(ISBLANK(Values!F43),"",Values!$B$8)</f>
        <v/>
      </c>
      <c r="CK44" s="2" t="str">
        <f>IF(ISBLANK(Values!F43),"",Values!$B$9)</f>
        <v/>
      </c>
      <c r="CL44" s="2" t="str">
        <f>IF(ISBLANK(Values!F43),"","CM")</f>
        <v/>
      </c>
      <c r="CO44" s="2" t="str">
        <f>IF(ISBLANK(Values!F43), "", IF(AND(Values!$B$37=options!$G$2, Values!$C43), "AMAZON_NA", IF(AND(Values!$B$37=options!$G$1, Values!$D43), "AMAZON_EU", "DEFAULT")))</f>
        <v/>
      </c>
      <c r="CP44" s="37" t="str">
        <f>IF(ISBLANK(Values!F43),"",Values!$B$7)</f>
        <v/>
      </c>
      <c r="CQ44" s="37" t="str">
        <f>IF(ISBLANK(Values!F43),"",Values!$B$8)</f>
        <v/>
      </c>
      <c r="CR44" s="37" t="str">
        <f>IF(ISBLANK(Values!F43),"",Values!$B$9)</f>
        <v/>
      </c>
      <c r="CS44" s="2" t="str">
        <f>IF(ISBLANK(Values!F43),"",Values!$B$11)</f>
        <v/>
      </c>
      <c r="CT44" s="2" t="str">
        <f>IF(ISBLANK(Values!F43),"","GR")</f>
        <v/>
      </c>
      <c r="CU44" s="2" t="str">
        <f>IF(ISBLANK(Values!F43),"","CM")</f>
        <v/>
      </c>
      <c r="CV44" s="2" t="str">
        <f>IF(ISBLANK(Values!F43),"",IF(Values!$B$36=options!$F$1,"Denmark", IF(Values!$B$36=options!$F$2, "Danemark",IF(Values!$B$36=options!$F$3, "Dänemark",IF(Values!$B$36=options!$F$4, "Danimarca",IF(Values!$B$36=options!$F$5, "Dinamarca",IF(Values!$B$36=options!$F$6, "Denemarken","" ) ) ) ) )))</f>
        <v/>
      </c>
      <c r="CZ44" s="2" t="str">
        <f>IF(ISBLANK(Values!F43),"","No")</f>
        <v/>
      </c>
      <c r="DA44" s="2" t="str">
        <f>IF(ISBLANK(Values!F43),"","No")</f>
        <v/>
      </c>
      <c r="DO44" s="28" t="str">
        <f>IF(ISBLANK(Values!F43),"","Parts")</f>
        <v/>
      </c>
      <c r="DP44" s="28" t="str">
        <f>IF(ISBLANK(Values!F43),"",Values!$B$31)</f>
        <v/>
      </c>
      <c r="DS44" s="32"/>
      <c r="DY44" s="44" t="str">
        <f>IF(ISBLANK(Values!$F43), "", "not_applicable")</f>
        <v/>
      </c>
      <c r="DZ44" s="32"/>
      <c r="EA44" s="32"/>
      <c r="EB44" s="32"/>
      <c r="EC44" s="32"/>
      <c r="EI44" s="2" t="str">
        <f>IF(ISBLANK(Values!F43),"",Values!$B$31)</f>
        <v/>
      </c>
      <c r="ES44" s="2" t="str">
        <f>IF(ISBLANK(Values!F43),"","Amazon Tellus UPS")</f>
        <v/>
      </c>
      <c r="EV44" s="32" t="str">
        <f>IF(ISBLANK(Values!F43),"","New")</f>
        <v/>
      </c>
      <c r="FE44" s="2" t="str">
        <f>IF(ISBLANK(Values!F43),"",IF(CO44&lt;&gt;"DEFAULT", "", 3))</f>
        <v/>
      </c>
      <c r="FH44" s="2" t="str">
        <f>IF(ISBLANK(Values!F43),"","FALSE")</f>
        <v/>
      </c>
      <c r="FI44" s="37" t="str">
        <f>IF(ISBLANK(Values!F43),"","FALSE")</f>
        <v/>
      </c>
      <c r="FJ44" s="37" t="str">
        <f>IF(ISBLANK(Values!F43),"","FALSE")</f>
        <v/>
      </c>
      <c r="FM44" s="2" t="str">
        <f>IF(ISBLANK(Values!F43),"","1")</f>
        <v/>
      </c>
      <c r="FO44" s="29" t="str">
        <f>IF(ISBLANK(Values!F43),"",IF(Values!K43, Values!$B$4, Values!$B$5))</f>
        <v/>
      </c>
      <c r="FP44" s="2" t="str">
        <f>IF(ISBLANK(Values!F43),"","Percent")</f>
        <v/>
      </c>
      <c r="FQ44" s="2" t="str">
        <f>IF(ISBLANK(Values!F43),"","2")</f>
        <v/>
      </c>
      <c r="FR44" s="2" t="str">
        <f>IF(ISBLANK(Values!F43),"","3")</f>
        <v/>
      </c>
      <c r="FS44" s="2" t="str">
        <f>IF(ISBLANK(Values!F43),"","5")</f>
        <v/>
      </c>
      <c r="FT44" s="2" t="str">
        <f>IF(ISBLANK(Values!F43),"","6")</f>
        <v/>
      </c>
      <c r="FU44" s="2" t="str">
        <f>IF(ISBLANK(Values!F43),"","10")</f>
        <v/>
      </c>
      <c r="FV44" s="2" t="str">
        <f>IF(ISBLANK(Values!F43),"","10")</f>
        <v/>
      </c>
    </row>
    <row r="45" spans="1:192" ht="17" x14ac:dyDescent="0.2">
      <c r="A45" s="28" t="str">
        <f>IF(ISBLANK(Values!F44),"",IF(Values!$B$37="EU","computercomponent","computer"))</f>
        <v/>
      </c>
      <c r="B45" s="39" t="str">
        <f>IF(ISBLANK(Values!F44),"",Values!G44)</f>
        <v/>
      </c>
      <c r="C45" s="33" t="str">
        <f>IF(ISBLANK(Values!F44),"","TellusRem")</f>
        <v/>
      </c>
      <c r="D45" s="31" t="str">
        <f>IF(ISBLANK(Values!F44),"",Values!F44)</f>
        <v/>
      </c>
      <c r="E45" s="32" t="str">
        <f>IF(ISBLANK(Values!F44),"","EAN")</f>
        <v/>
      </c>
      <c r="F45" s="29" t="str">
        <f>IF(ISBLANK(Values!F44),"",IF(Values!K44, SUBSTITUTE(Values!$B$1, "{language}", Values!I44) &amp; " " &amp;Values!$B$3, SUBSTITUTE(Values!$B$2, "{language}", Values!$I44) &amp; " " &amp;Values!$B$3))</f>
        <v/>
      </c>
      <c r="G45" s="33" t="str">
        <f>IF(ISBLANK(Values!F44),"","TellusRem")</f>
        <v/>
      </c>
      <c r="H45" s="28" t="str">
        <f>IF(ISBLANK(Values!F44),"",Values!$B$16)</f>
        <v/>
      </c>
      <c r="I45" s="28" t="str">
        <f>IF(ISBLANK(Values!F44),"","4730574031")</f>
        <v/>
      </c>
      <c r="J45" s="40" t="str">
        <f>IF(ISBLANK(Values!F44),"",Values!G44 )</f>
        <v/>
      </c>
      <c r="K45" s="29" t="str">
        <f>IF(ISBLANK(Values!F44),"",IF(Values!K44, Values!$B$4, Values!$B$5))</f>
        <v/>
      </c>
      <c r="L45" s="41" t="str">
        <f>IF(ISBLANK(Values!F44),"",IF($CO45="DEFAULT", Values!$B$18, ""))</f>
        <v/>
      </c>
      <c r="M45" s="29" t="str">
        <f>IF(ISBLANK(Values!F44),"",Values!$N44)</f>
        <v/>
      </c>
      <c r="N45" s="29" t="str">
        <f>IF(ISBLANK(Values!$G44),"",Values!O44)</f>
        <v/>
      </c>
      <c r="O45" s="29" t="str">
        <f>IF(ISBLANK(Values!$G44),"",Values!P44)</f>
        <v/>
      </c>
      <c r="P45" s="29" t="str">
        <f>IF(ISBLANK(Values!$G44),"",Values!Q44)</f>
        <v/>
      </c>
      <c r="Q45" s="29" t="str">
        <f>IF(ISBLANK(Values!$G44),"",Values!R44)</f>
        <v/>
      </c>
      <c r="R45" s="29" t="str">
        <f>IF(ISBLANK(Values!$G44),"",Values!S44)</f>
        <v/>
      </c>
      <c r="S45" s="29" t="str">
        <f>IF(ISBLANK(Values!$G44),"",Values!T44)</f>
        <v/>
      </c>
      <c r="T45" s="29" t="str">
        <f>IF(ISBLANK(Values!$G44),"",Values!U44)</f>
        <v/>
      </c>
      <c r="U45" s="29" t="str">
        <f>IF(ISBLANK(Values!$G44),"",Values!V44)</f>
        <v/>
      </c>
      <c r="W45" s="33" t="str">
        <f>IF(ISBLANK(Values!F44),"","Child")</f>
        <v/>
      </c>
      <c r="X45" s="33" t="str">
        <f>IF(ISBLANK(Values!F44),"",Values!$B$13)</f>
        <v/>
      </c>
      <c r="Y45" s="40" t="str">
        <f>IF(ISBLANK(Values!F44),"","Size-Color")</f>
        <v/>
      </c>
      <c r="Z45" s="33" t="str">
        <f>IF(ISBLANK(Values!F44),"","variation")</f>
        <v/>
      </c>
      <c r="AA45" s="37" t="str">
        <f>IF(ISBLANK(Values!F44),"",Values!$B$20)</f>
        <v/>
      </c>
      <c r="AB45" s="37" t="str">
        <f>IF(ISBLANK(Values!F44),"",Values!$B$29)</f>
        <v/>
      </c>
      <c r="AI45" s="42" t="str">
        <f>IF(ISBLANK(Values!F44),"",IF(Values!J44,Values!$B$23,Values!$B$33))</f>
        <v/>
      </c>
      <c r="AJ45" s="43" t="str">
        <f>IF(ISBLANK(Values!F44),"",Values!$B$24 &amp;" "&amp;Values!$B$3)</f>
        <v/>
      </c>
      <c r="AK45" s="2" t="str">
        <f>IF(ISBLANK(Values!F44),"",Values!$B$25)</f>
        <v/>
      </c>
      <c r="AL45" s="2" t="str">
        <f>IF(ISBLANK(Values!F44),"",SUBSTITUTE(SUBSTITUTE(IF(Values!$K44, Values!$B$26, Values!$B$33), "{language}", Values!$I44), "{flag}", INDEX(options!$E$1:$E$20, Values!$W44)))</f>
        <v/>
      </c>
      <c r="AM45" s="2" t="str">
        <f>SUBSTITUTE(IF(ISBLANK(Values!F44),"",Values!$B$27), "{model}", Values!$B$3)</f>
        <v/>
      </c>
      <c r="AT45" s="29" t="str">
        <f>IF(ISBLANK(Values!F44),"",Values!I44)</f>
        <v/>
      </c>
      <c r="AV45" s="37" t="str">
        <f>IF(ISBLANK(Values!F44),"",IF(Values!K44,"Backlit", "Non-Backlit"))</f>
        <v/>
      </c>
      <c r="BE45" s="28" t="str">
        <f>IF(ISBLANK(Values!F44),"","Professional Audience")</f>
        <v/>
      </c>
      <c r="BF45" s="28" t="str">
        <f>IF(ISBLANK(Values!F44),"","Consumer Audience")</f>
        <v/>
      </c>
      <c r="BG45" s="28" t="str">
        <f>IF(ISBLANK(Values!F44),"","Adults")</f>
        <v/>
      </c>
      <c r="BH45" s="28" t="str">
        <f>IF(ISBLANK(Values!F44),"","People")</f>
        <v/>
      </c>
      <c r="CG45" s="2" t="str">
        <f>IF(ISBLANK(Values!F44),"",Values!$B$11)</f>
        <v/>
      </c>
      <c r="CH45" s="2" t="str">
        <f>IF(ISBLANK(Values!F44),"","GR")</f>
        <v/>
      </c>
      <c r="CI45" s="2" t="str">
        <f>IF(ISBLANK(Values!F44),"",Values!$B$7)</f>
        <v/>
      </c>
      <c r="CJ45" s="2" t="str">
        <f>IF(ISBLANK(Values!F44),"",Values!$B$8)</f>
        <v/>
      </c>
      <c r="CK45" s="2" t="str">
        <f>IF(ISBLANK(Values!F44),"",Values!$B$9)</f>
        <v/>
      </c>
      <c r="CL45" s="2" t="str">
        <f>IF(ISBLANK(Values!F44),"","CM")</f>
        <v/>
      </c>
      <c r="CO45" s="2" t="str">
        <f>IF(ISBLANK(Values!F44), "", IF(AND(Values!$B$37=options!$G$2, Values!$C44), "AMAZON_NA", IF(AND(Values!$B$37=options!$G$1, Values!$D44), "AMAZON_EU", "DEFAULT")))</f>
        <v/>
      </c>
      <c r="CP45" s="37" t="str">
        <f>IF(ISBLANK(Values!F44),"",Values!$B$7)</f>
        <v/>
      </c>
      <c r="CQ45" s="37" t="str">
        <f>IF(ISBLANK(Values!F44),"",Values!$B$8)</f>
        <v/>
      </c>
      <c r="CR45" s="37" t="str">
        <f>IF(ISBLANK(Values!F44),"",Values!$B$9)</f>
        <v/>
      </c>
      <c r="CS45" s="2" t="str">
        <f>IF(ISBLANK(Values!F44),"",Values!$B$11)</f>
        <v/>
      </c>
      <c r="CT45" s="2" t="str">
        <f>IF(ISBLANK(Values!F44),"","GR")</f>
        <v/>
      </c>
      <c r="CU45" s="2" t="str">
        <f>IF(ISBLANK(Values!F44),"","CM")</f>
        <v/>
      </c>
      <c r="CV45" s="2" t="str">
        <f>IF(ISBLANK(Values!F44),"",IF(Values!$B$36=options!$F$1,"Denmark", IF(Values!$B$36=options!$F$2, "Danemark",IF(Values!$B$36=options!$F$3, "Dänemark",IF(Values!$B$36=options!$F$4, "Danimarca",IF(Values!$B$36=options!$F$5, "Dinamarca",IF(Values!$B$36=options!$F$6, "Denemarken","" ) ) ) ) )))</f>
        <v/>
      </c>
      <c r="CZ45" s="2" t="str">
        <f>IF(ISBLANK(Values!F44),"","No")</f>
        <v/>
      </c>
      <c r="DA45" s="2" t="str">
        <f>IF(ISBLANK(Values!F44),"","No")</f>
        <v/>
      </c>
      <c r="DO45" s="28" t="str">
        <f>IF(ISBLANK(Values!F44),"","Parts")</f>
        <v/>
      </c>
      <c r="DP45" s="28" t="str">
        <f>IF(ISBLANK(Values!F44),"",Values!$B$31)</f>
        <v/>
      </c>
      <c r="DS45" s="32"/>
      <c r="DY45" s="44" t="str">
        <f>IF(ISBLANK(Values!$F44), "", "not_applicable")</f>
        <v/>
      </c>
      <c r="DZ45" s="32"/>
      <c r="EA45" s="32"/>
      <c r="EB45" s="32"/>
      <c r="EC45" s="32"/>
      <c r="EI45" s="2" t="str">
        <f>IF(ISBLANK(Values!F44),"",Values!$B$31)</f>
        <v/>
      </c>
      <c r="ES45" s="2" t="str">
        <f>IF(ISBLANK(Values!F44),"","Amazon Tellus UPS")</f>
        <v/>
      </c>
      <c r="EV45" s="32" t="str">
        <f>IF(ISBLANK(Values!F44),"","New")</f>
        <v/>
      </c>
      <c r="FE45" s="2" t="str">
        <f>IF(ISBLANK(Values!F44),"",IF(CO45&lt;&gt;"DEFAULT", "", 3))</f>
        <v/>
      </c>
      <c r="FH45" s="2" t="str">
        <f>IF(ISBLANK(Values!F44),"","FALSE")</f>
        <v/>
      </c>
      <c r="FI45" s="37" t="str">
        <f>IF(ISBLANK(Values!F44),"","FALSE")</f>
        <v/>
      </c>
      <c r="FJ45" s="37" t="str">
        <f>IF(ISBLANK(Values!F44),"","FALSE")</f>
        <v/>
      </c>
      <c r="FM45" s="2" t="str">
        <f>IF(ISBLANK(Values!F44),"","1")</f>
        <v/>
      </c>
      <c r="FO45" s="29" t="str">
        <f>IF(ISBLANK(Values!F44),"",IF(Values!K44, Values!$B$4, Values!$B$5))</f>
        <v/>
      </c>
      <c r="FP45" s="2" t="str">
        <f>IF(ISBLANK(Values!F44),"","Percent")</f>
        <v/>
      </c>
      <c r="FQ45" s="2" t="str">
        <f>IF(ISBLANK(Values!F44),"","2")</f>
        <v/>
      </c>
      <c r="FR45" s="2" t="str">
        <f>IF(ISBLANK(Values!F44),"","3")</f>
        <v/>
      </c>
      <c r="FS45" s="2" t="str">
        <f>IF(ISBLANK(Values!F44),"","5")</f>
        <v/>
      </c>
      <c r="FT45" s="2" t="str">
        <f>IF(ISBLANK(Values!F44),"","6")</f>
        <v/>
      </c>
      <c r="FU45" s="2" t="str">
        <f>IF(ISBLANK(Values!F44),"","10")</f>
        <v/>
      </c>
      <c r="FV45" s="2" t="str">
        <f>IF(ISBLANK(Values!F44),"","10")</f>
        <v/>
      </c>
    </row>
    <row r="46" spans="1:192" ht="17" x14ac:dyDescent="0.2">
      <c r="A46" s="28" t="str">
        <f>IF(ISBLANK(Values!F45),"",IF(Values!$B$37="EU","computercomponent","computer"))</f>
        <v/>
      </c>
      <c r="B46" s="39" t="str">
        <f>IF(ISBLANK(Values!F45),"",Values!G45)</f>
        <v/>
      </c>
      <c r="C46" s="33" t="str">
        <f>IF(ISBLANK(Values!F45),"","TellusRem")</f>
        <v/>
      </c>
      <c r="D46" s="31" t="str">
        <f>IF(ISBLANK(Values!F45),"",Values!F45)</f>
        <v/>
      </c>
      <c r="E46" s="32" t="str">
        <f>IF(ISBLANK(Values!F45),"","EAN")</f>
        <v/>
      </c>
      <c r="F46" s="29" t="str">
        <f>IF(ISBLANK(Values!F45),"",IF(Values!K45, SUBSTITUTE(Values!$B$1, "{language}", Values!I45) &amp; " " &amp;Values!$B$3, SUBSTITUTE(Values!$B$2, "{language}", Values!$I45) &amp; " " &amp;Values!$B$3))</f>
        <v/>
      </c>
      <c r="G46" s="33" t="str">
        <f>IF(ISBLANK(Values!F45),"","TellusRem")</f>
        <v/>
      </c>
      <c r="H46" s="28" t="str">
        <f>IF(ISBLANK(Values!F45),"",Values!$B$16)</f>
        <v/>
      </c>
      <c r="I46" s="28" t="str">
        <f>IF(ISBLANK(Values!F45),"","4730574031")</f>
        <v/>
      </c>
      <c r="J46" s="40" t="str">
        <f>IF(ISBLANK(Values!F45),"",Values!G45 )</f>
        <v/>
      </c>
      <c r="K46" s="29" t="str">
        <f>IF(ISBLANK(Values!F45),"",IF(Values!K45, Values!$B$4, Values!$B$5))</f>
        <v/>
      </c>
      <c r="L46" s="41" t="str">
        <f>IF(ISBLANK(Values!F45),"",IF($CO46="DEFAULT", Values!$B$18, ""))</f>
        <v/>
      </c>
      <c r="M46" s="29" t="str">
        <f>IF(ISBLANK(Values!F45),"",Values!$N45)</f>
        <v/>
      </c>
      <c r="N46" s="29" t="str">
        <f>IF(ISBLANK(Values!$G45),"",Values!O45)</f>
        <v/>
      </c>
      <c r="O46" s="29" t="str">
        <f>IF(ISBLANK(Values!$G45),"",Values!P45)</f>
        <v/>
      </c>
      <c r="P46" s="29" t="str">
        <f>IF(ISBLANK(Values!$G45),"",Values!Q45)</f>
        <v/>
      </c>
      <c r="Q46" s="29" t="str">
        <f>IF(ISBLANK(Values!$G45),"",Values!R45)</f>
        <v/>
      </c>
      <c r="R46" s="29" t="str">
        <f>IF(ISBLANK(Values!$G45),"",Values!S45)</f>
        <v/>
      </c>
      <c r="S46" s="29" t="str">
        <f>IF(ISBLANK(Values!$G45),"",Values!T45)</f>
        <v/>
      </c>
      <c r="T46" s="29" t="str">
        <f>IF(ISBLANK(Values!$G45),"",Values!U45)</f>
        <v/>
      </c>
      <c r="U46" s="29" t="str">
        <f>IF(ISBLANK(Values!$G45),"",Values!V45)</f>
        <v/>
      </c>
      <c r="W46" s="33" t="str">
        <f>IF(ISBLANK(Values!F45),"","Child")</f>
        <v/>
      </c>
      <c r="X46" s="33" t="str">
        <f>IF(ISBLANK(Values!F45),"",Values!$B$13)</f>
        <v/>
      </c>
      <c r="Y46" s="40" t="str">
        <f>IF(ISBLANK(Values!F45),"","Size-Color")</f>
        <v/>
      </c>
      <c r="Z46" s="33" t="str">
        <f>IF(ISBLANK(Values!F45),"","variation")</f>
        <v/>
      </c>
      <c r="AA46" s="37" t="str">
        <f>IF(ISBLANK(Values!F45),"",Values!$B$20)</f>
        <v/>
      </c>
      <c r="AB46" s="37" t="str">
        <f>IF(ISBLANK(Values!F45),"",Values!$B$29)</f>
        <v/>
      </c>
      <c r="AI46" s="42" t="str">
        <f>IF(ISBLANK(Values!F45),"",IF(Values!J45,Values!$B$23,Values!$B$33))</f>
        <v/>
      </c>
      <c r="AJ46" s="43" t="str">
        <f>IF(ISBLANK(Values!F45),"",Values!$B$24 &amp;" "&amp;Values!$B$3)</f>
        <v/>
      </c>
      <c r="AK46" s="2" t="str">
        <f>IF(ISBLANK(Values!F45),"",Values!$B$25)</f>
        <v/>
      </c>
      <c r="AL46" s="2" t="str">
        <f>IF(ISBLANK(Values!F45),"",SUBSTITUTE(SUBSTITUTE(IF(Values!$K45, Values!$B$26, Values!$B$33), "{language}", Values!$I45), "{flag}", INDEX(options!$E$1:$E$20, Values!$W45)))</f>
        <v/>
      </c>
      <c r="AM46" s="2" t="str">
        <f>SUBSTITUTE(IF(ISBLANK(Values!F45),"",Values!$B$27), "{model}", Values!$B$3)</f>
        <v/>
      </c>
      <c r="AT46" s="29" t="str">
        <f>IF(ISBLANK(Values!F45),"",Values!I45)</f>
        <v/>
      </c>
      <c r="AV46" s="37" t="str">
        <f>IF(ISBLANK(Values!F45),"",IF(Values!K45,"Backlit", "Non-Backlit"))</f>
        <v/>
      </c>
      <c r="BE46" s="28" t="str">
        <f>IF(ISBLANK(Values!F45),"","Professional Audience")</f>
        <v/>
      </c>
      <c r="BF46" s="28" t="str">
        <f>IF(ISBLANK(Values!F45),"","Consumer Audience")</f>
        <v/>
      </c>
      <c r="BG46" s="28" t="str">
        <f>IF(ISBLANK(Values!F45),"","Adults")</f>
        <v/>
      </c>
      <c r="BH46" s="28" t="str">
        <f>IF(ISBLANK(Values!F45),"","People")</f>
        <v/>
      </c>
      <c r="CG46" s="2" t="str">
        <f>IF(ISBLANK(Values!F45),"",Values!$B$11)</f>
        <v/>
      </c>
      <c r="CH46" s="2" t="str">
        <f>IF(ISBLANK(Values!F45),"","GR")</f>
        <v/>
      </c>
      <c r="CI46" s="2" t="str">
        <f>IF(ISBLANK(Values!F45),"",Values!$B$7)</f>
        <v/>
      </c>
      <c r="CJ46" s="2" t="str">
        <f>IF(ISBLANK(Values!F45),"",Values!$B$8)</f>
        <v/>
      </c>
      <c r="CK46" s="2" t="str">
        <f>IF(ISBLANK(Values!F45),"",Values!$B$9)</f>
        <v/>
      </c>
      <c r="CL46" s="2" t="str">
        <f>IF(ISBLANK(Values!F45),"","CM")</f>
        <v/>
      </c>
      <c r="CO46" s="2" t="str">
        <f>IF(ISBLANK(Values!F45), "", IF(AND(Values!$B$37=options!$G$2, Values!$C45), "AMAZON_NA", IF(AND(Values!$B$37=options!$G$1, Values!$D45), "AMAZON_EU", "DEFAULT")))</f>
        <v/>
      </c>
      <c r="CP46" s="37" t="str">
        <f>IF(ISBLANK(Values!F45),"",Values!$B$7)</f>
        <v/>
      </c>
      <c r="CQ46" s="37" t="str">
        <f>IF(ISBLANK(Values!F45),"",Values!$B$8)</f>
        <v/>
      </c>
      <c r="CR46" s="37" t="str">
        <f>IF(ISBLANK(Values!F45),"",Values!$B$9)</f>
        <v/>
      </c>
      <c r="CS46" s="2" t="str">
        <f>IF(ISBLANK(Values!F45),"",Values!$B$11)</f>
        <v/>
      </c>
      <c r="CT46" s="2" t="str">
        <f>IF(ISBLANK(Values!F45),"","GR")</f>
        <v/>
      </c>
      <c r="CU46" s="2" t="str">
        <f>IF(ISBLANK(Values!F45),"","CM")</f>
        <v/>
      </c>
      <c r="CV46" s="2" t="str">
        <f>IF(ISBLANK(Values!F45),"",IF(Values!$B$36=options!$F$1,"Denmark", IF(Values!$B$36=options!$F$2, "Danemark",IF(Values!$B$36=options!$F$3, "Dänemark",IF(Values!$B$36=options!$F$4, "Danimarca",IF(Values!$B$36=options!$F$5, "Dinamarca",IF(Values!$B$36=options!$F$6, "Denemarken","" ) ) ) ) )))</f>
        <v/>
      </c>
      <c r="CZ46" s="2" t="str">
        <f>IF(ISBLANK(Values!F45),"","No")</f>
        <v/>
      </c>
      <c r="DA46" s="2" t="str">
        <f>IF(ISBLANK(Values!F45),"","No")</f>
        <v/>
      </c>
      <c r="DO46" s="28" t="str">
        <f>IF(ISBLANK(Values!F45),"","Parts")</f>
        <v/>
      </c>
      <c r="DP46" s="28" t="str">
        <f>IF(ISBLANK(Values!F45),"",Values!$B$31)</f>
        <v/>
      </c>
      <c r="DS46" s="32"/>
      <c r="DY46" s="44" t="str">
        <f>IF(ISBLANK(Values!$F45), "", "not_applicable")</f>
        <v/>
      </c>
      <c r="DZ46" s="32"/>
      <c r="EA46" s="32"/>
      <c r="EB46" s="32"/>
      <c r="EC46" s="32"/>
      <c r="EI46" s="2" t="str">
        <f>IF(ISBLANK(Values!F45),"",Values!$B$31)</f>
        <v/>
      </c>
      <c r="ES46" s="2" t="str">
        <f>IF(ISBLANK(Values!F45),"","Amazon Tellus UPS")</f>
        <v/>
      </c>
      <c r="EV46" s="32" t="str">
        <f>IF(ISBLANK(Values!F45),"","New")</f>
        <v/>
      </c>
      <c r="FE46" s="2" t="str">
        <f>IF(ISBLANK(Values!F45),"",IF(CO46&lt;&gt;"DEFAULT", "", 3))</f>
        <v/>
      </c>
      <c r="FH46" s="2" t="str">
        <f>IF(ISBLANK(Values!F45),"","FALSE")</f>
        <v/>
      </c>
      <c r="FI46" s="37" t="str">
        <f>IF(ISBLANK(Values!F45),"","FALSE")</f>
        <v/>
      </c>
      <c r="FJ46" s="37" t="str">
        <f>IF(ISBLANK(Values!F45),"","FALSE")</f>
        <v/>
      </c>
      <c r="FM46" s="2" t="str">
        <f>IF(ISBLANK(Values!F45),"","1")</f>
        <v/>
      </c>
      <c r="FO46" s="29" t="str">
        <f>IF(ISBLANK(Values!F45),"",IF(Values!K45, Values!$B$4, Values!$B$5))</f>
        <v/>
      </c>
      <c r="FP46" s="2" t="str">
        <f>IF(ISBLANK(Values!F45),"","Percent")</f>
        <v/>
      </c>
      <c r="FQ46" s="2" t="str">
        <f>IF(ISBLANK(Values!F45),"","2")</f>
        <v/>
      </c>
      <c r="FR46" s="2" t="str">
        <f>IF(ISBLANK(Values!F45),"","3")</f>
        <v/>
      </c>
      <c r="FS46" s="2" t="str">
        <f>IF(ISBLANK(Values!F45),"","5")</f>
        <v/>
      </c>
      <c r="FT46" s="2" t="str">
        <f>IF(ISBLANK(Values!F45),"","6")</f>
        <v/>
      </c>
      <c r="FU46" s="2" t="str">
        <f>IF(ISBLANK(Values!F45),"","10")</f>
        <v/>
      </c>
      <c r="FV46" s="2" t="str">
        <f>IF(ISBLANK(Values!F45),"","10")</f>
        <v/>
      </c>
    </row>
    <row r="47" spans="1:192" ht="17" x14ac:dyDescent="0.2">
      <c r="A47" s="28" t="str">
        <f>IF(ISBLANK(Values!F46),"",IF(Values!$B$37="EU","computercomponent","computer"))</f>
        <v/>
      </c>
      <c r="B47" s="39" t="str">
        <f>IF(ISBLANK(Values!F46),"",Values!G46)</f>
        <v/>
      </c>
      <c r="C47" s="33" t="str">
        <f>IF(ISBLANK(Values!F46),"","TellusRem")</f>
        <v/>
      </c>
      <c r="D47" s="31" t="str">
        <f>IF(ISBLANK(Values!F46),"",Values!F46)</f>
        <v/>
      </c>
      <c r="E47" s="32" t="str">
        <f>IF(ISBLANK(Values!F46),"","EAN")</f>
        <v/>
      </c>
      <c r="F47" s="29" t="str">
        <f>IF(ISBLANK(Values!F46),"",IF(Values!K46, SUBSTITUTE(Values!$B$1, "{language}", Values!I46) &amp; " " &amp;Values!$B$3, SUBSTITUTE(Values!$B$2, "{language}", Values!$I46) &amp; " " &amp;Values!$B$3))</f>
        <v/>
      </c>
      <c r="G47" s="33" t="str">
        <f>IF(ISBLANK(Values!F46),"","TellusRem")</f>
        <v/>
      </c>
      <c r="H47" s="28" t="str">
        <f>IF(ISBLANK(Values!F46),"",Values!$B$16)</f>
        <v/>
      </c>
      <c r="I47" s="28" t="str">
        <f>IF(ISBLANK(Values!F46),"","4730574031")</f>
        <v/>
      </c>
      <c r="J47" s="40" t="str">
        <f>IF(ISBLANK(Values!F46),"",Values!G46 )</f>
        <v/>
      </c>
      <c r="K47" s="29" t="str">
        <f>IF(ISBLANK(Values!F46),"",IF(Values!K46, Values!$B$4, Values!$B$5))</f>
        <v/>
      </c>
      <c r="L47" s="41" t="str">
        <f>IF(ISBLANK(Values!F46),"",IF($CO47="DEFAULT", Values!$B$18, ""))</f>
        <v/>
      </c>
      <c r="M47" s="29" t="str">
        <f>IF(ISBLANK(Values!F46),"",Values!$N46)</f>
        <v/>
      </c>
      <c r="N47" s="29" t="str">
        <f>IF(ISBLANK(Values!$G46),"",Values!O46)</f>
        <v/>
      </c>
      <c r="O47" s="29" t="str">
        <f>IF(ISBLANK(Values!$G46),"",Values!P46)</f>
        <v/>
      </c>
      <c r="P47" s="29" t="str">
        <f>IF(ISBLANK(Values!$G46),"",Values!Q46)</f>
        <v/>
      </c>
      <c r="Q47" s="29" t="str">
        <f>IF(ISBLANK(Values!$G46),"",Values!R46)</f>
        <v/>
      </c>
      <c r="R47" s="29" t="str">
        <f>IF(ISBLANK(Values!$G46),"",Values!S46)</f>
        <v/>
      </c>
      <c r="S47" s="29" t="str">
        <f>IF(ISBLANK(Values!$G46),"",Values!T46)</f>
        <v/>
      </c>
      <c r="T47" s="29" t="str">
        <f>IF(ISBLANK(Values!$G46),"",Values!U46)</f>
        <v/>
      </c>
      <c r="U47" s="29" t="str">
        <f>IF(ISBLANK(Values!$G46),"",Values!V46)</f>
        <v/>
      </c>
      <c r="W47" s="33" t="str">
        <f>IF(ISBLANK(Values!F46),"","Child")</f>
        <v/>
      </c>
      <c r="X47" s="33" t="str">
        <f>IF(ISBLANK(Values!F46),"",Values!$B$13)</f>
        <v/>
      </c>
      <c r="Y47" s="40" t="str">
        <f>IF(ISBLANK(Values!F46),"","Size-Color")</f>
        <v/>
      </c>
      <c r="Z47" s="33" t="str">
        <f>IF(ISBLANK(Values!F46),"","variation")</f>
        <v/>
      </c>
      <c r="AA47" s="37" t="str">
        <f>IF(ISBLANK(Values!F46),"",Values!$B$20)</f>
        <v/>
      </c>
      <c r="AB47" s="37" t="str">
        <f>IF(ISBLANK(Values!F46),"",Values!$B$29)</f>
        <v/>
      </c>
      <c r="AI47" s="42" t="str">
        <f>IF(ISBLANK(Values!F46),"",IF(Values!J46,Values!$B$23,Values!$B$33))</f>
        <v/>
      </c>
      <c r="AJ47" s="43" t="str">
        <f>IF(ISBLANK(Values!F46),"",Values!$B$24 &amp;" "&amp;Values!$B$3)</f>
        <v/>
      </c>
      <c r="AK47" s="2" t="str">
        <f>IF(ISBLANK(Values!F46),"",Values!$B$25)</f>
        <v/>
      </c>
      <c r="AL47" s="2" t="str">
        <f>IF(ISBLANK(Values!F46),"",SUBSTITUTE(SUBSTITUTE(IF(Values!$K46, Values!$B$26, Values!$B$33), "{language}", Values!$I46), "{flag}", INDEX(options!$E$1:$E$20, Values!$W46)))</f>
        <v/>
      </c>
      <c r="AM47" s="2" t="str">
        <f>SUBSTITUTE(IF(ISBLANK(Values!F46),"",Values!$B$27), "{model}", Values!$B$3)</f>
        <v/>
      </c>
      <c r="AT47" s="29" t="str">
        <f>IF(ISBLANK(Values!F46),"",Values!I46)</f>
        <v/>
      </c>
      <c r="AV47" s="37" t="str">
        <f>IF(ISBLANK(Values!F46),"",IF(Values!K46,"Backlit", "Non-Backlit"))</f>
        <v/>
      </c>
      <c r="BE47" s="28" t="str">
        <f>IF(ISBLANK(Values!F46),"","Professional Audience")</f>
        <v/>
      </c>
      <c r="BF47" s="28" t="str">
        <f>IF(ISBLANK(Values!F46),"","Consumer Audience")</f>
        <v/>
      </c>
      <c r="BG47" s="28" t="str">
        <f>IF(ISBLANK(Values!F46),"","Adults")</f>
        <v/>
      </c>
      <c r="BH47" s="28" t="str">
        <f>IF(ISBLANK(Values!F46),"","People")</f>
        <v/>
      </c>
      <c r="CG47" s="2" t="str">
        <f>IF(ISBLANK(Values!F46),"",Values!$B$11)</f>
        <v/>
      </c>
      <c r="CH47" s="2" t="str">
        <f>IF(ISBLANK(Values!F46),"","GR")</f>
        <v/>
      </c>
      <c r="CI47" s="2" t="str">
        <f>IF(ISBLANK(Values!F46),"",Values!$B$7)</f>
        <v/>
      </c>
      <c r="CJ47" s="2" t="str">
        <f>IF(ISBLANK(Values!F46),"",Values!$B$8)</f>
        <v/>
      </c>
      <c r="CK47" s="2" t="str">
        <f>IF(ISBLANK(Values!F46),"",Values!$B$9)</f>
        <v/>
      </c>
      <c r="CL47" s="2" t="str">
        <f>IF(ISBLANK(Values!F46),"","CM")</f>
        <v/>
      </c>
      <c r="CO47" s="2" t="str">
        <f>IF(ISBLANK(Values!F46), "", IF(AND(Values!$B$37=options!$G$2, Values!$C46), "AMAZON_NA", IF(AND(Values!$B$37=options!$G$1, Values!$D46), "AMAZON_EU", "DEFAULT")))</f>
        <v/>
      </c>
      <c r="CP47" s="37" t="str">
        <f>IF(ISBLANK(Values!F46),"",Values!$B$7)</f>
        <v/>
      </c>
      <c r="CQ47" s="37" t="str">
        <f>IF(ISBLANK(Values!F46),"",Values!$B$8)</f>
        <v/>
      </c>
      <c r="CR47" s="37" t="str">
        <f>IF(ISBLANK(Values!F46),"",Values!$B$9)</f>
        <v/>
      </c>
      <c r="CS47" s="2" t="str">
        <f>IF(ISBLANK(Values!F46),"",Values!$B$11)</f>
        <v/>
      </c>
      <c r="CT47" s="2" t="str">
        <f>IF(ISBLANK(Values!F46),"","GR")</f>
        <v/>
      </c>
      <c r="CU47" s="2" t="str">
        <f>IF(ISBLANK(Values!F46),"","CM")</f>
        <v/>
      </c>
      <c r="CV47" s="2" t="str">
        <f>IF(ISBLANK(Values!F46),"",IF(Values!$B$36=options!$F$1,"Denmark", IF(Values!$B$36=options!$F$2, "Danemark",IF(Values!$B$36=options!$F$3, "Dänemark",IF(Values!$B$36=options!$F$4, "Danimarca",IF(Values!$B$36=options!$F$5, "Dinamarca",IF(Values!$B$36=options!$F$6, "Denemarken","" ) ) ) ) )))</f>
        <v/>
      </c>
      <c r="CZ47" s="2" t="str">
        <f>IF(ISBLANK(Values!F46),"","No")</f>
        <v/>
      </c>
      <c r="DA47" s="2" t="str">
        <f>IF(ISBLANK(Values!F46),"","No")</f>
        <v/>
      </c>
      <c r="DO47" s="28" t="str">
        <f>IF(ISBLANK(Values!F46),"","Parts")</f>
        <v/>
      </c>
      <c r="DP47" s="28" t="str">
        <f>IF(ISBLANK(Values!F46),"",Values!$B$31)</f>
        <v/>
      </c>
      <c r="DS47" s="32"/>
      <c r="DY47" s="44" t="str">
        <f>IF(ISBLANK(Values!$F46), "", "not_applicable")</f>
        <v/>
      </c>
      <c r="DZ47" s="32"/>
      <c r="EA47" s="32"/>
      <c r="EB47" s="32"/>
      <c r="EC47" s="32"/>
      <c r="EI47" s="2" t="str">
        <f>IF(ISBLANK(Values!F46),"",Values!$B$31)</f>
        <v/>
      </c>
      <c r="ES47" s="2" t="str">
        <f>IF(ISBLANK(Values!F46),"","Amazon Tellus UPS")</f>
        <v/>
      </c>
      <c r="EV47" s="32" t="str">
        <f>IF(ISBLANK(Values!F46),"","New")</f>
        <v/>
      </c>
      <c r="FE47" s="2" t="str">
        <f>IF(ISBLANK(Values!F46),"",IF(CO47&lt;&gt;"DEFAULT", "", 3))</f>
        <v/>
      </c>
      <c r="FH47" s="2" t="str">
        <f>IF(ISBLANK(Values!F46),"","FALSE")</f>
        <v/>
      </c>
      <c r="FI47" s="37" t="str">
        <f>IF(ISBLANK(Values!F46),"","FALSE")</f>
        <v/>
      </c>
      <c r="FJ47" s="37" t="str">
        <f>IF(ISBLANK(Values!F46),"","FALSE")</f>
        <v/>
      </c>
      <c r="FM47" s="2" t="str">
        <f>IF(ISBLANK(Values!F46),"","1")</f>
        <v/>
      </c>
      <c r="FO47" s="29" t="str">
        <f>IF(ISBLANK(Values!F46),"",IF(Values!K46, Values!$B$4, Values!$B$5))</f>
        <v/>
      </c>
      <c r="FP47" s="2" t="str">
        <f>IF(ISBLANK(Values!F46),"","Percent")</f>
        <v/>
      </c>
      <c r="FQ47" s="2" t="str">
        <f>IF(ISBLANK(Values!F46),"","2")</f>
        <v/>
      </c>
      <c r="FR47" s="2" t="str">
        <f>IF(ISBLANK(Values!F46),"","3")</f>
        <v/>
      </c>
      <c r="FS47" s="2" t="str">
        <f>IF(ISBLANK(Values!F46),"","5")</f>
        <v/>
      </c>
      <c r="FT47" s="2" t="str">
        <f>IF(ISBLANK(Values!F46),"","6")</f>
        <v/>
      </c>
      <c r="FU47" s="2" t="str">
        <f>IF(ISBLANK(Values!F46),"","10")</f>
        <v/>
      </c>
      <c r="FV47" s="2" t="str">
        <f>IF(ISBLANK(Values!F46),"","10")</f>
        <v/>
      </c>
    </row>
    <row r="48" spans="1:192" ht="17" x14ac:dyDescent="0.2">
      <c r="A48" s="28" t="str">
        <f>IF(ISBLANK(Values!F47),"",IF(Values!$B$37="EU","computercomponent","computer"))</f>
        <v/>
      </c>
      <c r="B48" s="39" t="str">
        <f>IF(ISBLANK(Values!F47),"",Values!G47)</f>
        <v/>
      </c>
      <c r="C48" s="33" t="str">
        <f>IF(ISBLANK(Values!F47),"","TellusRem")</f>
        <v/>
      </c>
      <c r="D48" s="31" t="str">
        <f>IF(ISBLANK(Values!F47),"",Values!F47)</f>
        <v/>
      </c>
      <c r="E48" s="32" t="str">
        <f>IF(ISBLANK(Values!F47),"","EAN")</f>
        <v/>
      </c>
      <c r="F48" s="29" t="str">
        <f>IF(ISBLANK(Values!F47),"",IF(Values!K47, SUBSTITUTE(Values!$B$1, "{language}", Values!I47) &amp; " " &amp;Values!$B$3, SUBSTITUTE(Values!$B$2, "{language}", Values!$I47) &amp; " " &amp;Values!$B$3))</f>
        <v/>
      </c>
      <c r="G48" s="33" t="str">
        <f>IF(ISBLANK(Values!F47),"","TellusRem")</f>
        <v/>
      </c>
      <c r="H48" s="28" t="str">
        <f>IF(ISBLANK(Values!F47),"",Values!$B$16)</f>
        <v/>
      </c>
      <c r="I48" s="28" t="str">
        <f>IF(ISBLANK(Values!F47),"","4730574031")</f>
        <v/>
      </c>
      <c r="J48" s="40" t="str">
        <f>IF(ISBLANK(Values!F47),"",Values!G47 )</f>
        <v/>
      </c>
      <c r="K48" s="29" t="str">
        <f>IF(ISBLANK(Values!F47),"",IF(Values!K47, Values!$B$4, Values!$B$5))</f>
        <v/>
      </c>
      <c r="L48" s="41" t="str">
        <f>IF(ISBLANK(Values!F47),"",IF($CO48="DEFAULT", Values!$B$18, ""))</f>
        <v/>
      </c>
      <c r="M48" s="29" t="str">
        <f>IF(ISBLANK(Values!F47),"",Values!$N47)</f>
        <v/>
      </c>
      <c r="N48" s="29" t="str">
        <f>IF(ISBLANK(Values!$G47),"",Values!O47)</f>
        <v/>
      </c>
      <c r="O48" s="29" t="str">
        <f>IF(ISBLANK(Values!$G47),"",Values!P47)</f>
        <v/>
      </c>
      <c r="P48" s="29" t="str">
        <f>IF(ISBLANK(Values!$G47),"",Values!Q47)</f>
        <v/>
      </c>
      <c r="Q48" s="29" t="str">
        <f>IF(ISBLANK(Values!$G47),"",Values!R47)</f>
        <v/>
      </c>
      <c r="R48" s="29" t="str">
        <f>IF(ISBLANK(Values!$G47),"",Values!S47)</f>
        <v/>
      </c>
      <c r="S48" s="29" t="str">
        <f>IF(ISBLANK(Values!$G47),"",Values!T47)</f>
        <v/>
      </c>
      <c r="T48" s="29" t="str">
        <f>IF(ISBLANK(Values!$G47),"",Values!U47)</f>
        <v/>
      </c>
      <c r="U48" s="29" t="str">
        <f>IF(ISBLANK(Values!$G47),"",Values!V47)</f>
        <v/>
      </c>
      <c r="W48" s="33" t="str">
        <f>IF(ISBLANK(Values!F47),"","Child")</f>
        <v/>
      </c>
      <c r="X48" s="33" t="str">
        <f>IF(ISBLANK(Values!F47),"",Values!$B$13)</f>
        <v/>
      </c>
      <c r="Y48" s="40" t="str">
        <f>IF(ISBLANK(Values!F47),"","Size-Color")</f>
        <v/>
      </c>
      <c r="Z48" s="33" t="str">
        <f>IF(ISBLANK(Values!F47),"","variation")</f>
        <v/>
      </c>
      <c r="AA48" s="37" t="str">
        <f>IF(ISBLANK(Values!F47),"",Values!$B$20)</f>
        <v/>
      </c>
      <c r="AB48" s="37" t="str">
        <f>IF(ISBLANK(Values!F47),"",Values!$B$29)</f>
        <v/>
      </c>
      <c r="AI48" s="42" t="str">
        <f>IF(ISBLANK(Values!F47),"",IF(Values!J47,Values!$B$23,Values!$B$33))</f>
        <v/>
      </c>
      <c r="AJ48" s="43" t="str">
        <f>IF(ISBLANK(Values!F47),"",Values!$B$24 &amp;" "&amp;Values!$B$3)</f>
        <v/>
      </c>
      <c r="AK48" s="2" t="str">
        <f>IF(ISBLANK(Values!F47),"",Values!$B$25)</f>
        <v/>
      </c>
      <c r="AL48" s="2" t="str">
        <f>IF(ISBLANK(Values!F47),"",SUBSTITUTE(SUBSTITUTE(IF(Values!$K47, Values!$B$26, Values!$B$33), "{language}", Values!$I47), "{flag}", INDEX(options!$E$1:$E$20, Values!$W47)))</f>
        <v/>
      </c>
      <c r="AM48" s="2" t="str">
        <f>SUBSTITUTE(IF(ISBLANK(Values!F47),"",Values!$B$27), "{model}", Values!$B$3)</f>
        <v/>
      </c>
      <c r="AT48" s="29" t="str">
        <f>IF(ISBLANK(Values!F47),"",Values!I47)</f>
        <v/>
      </c>
      <c r="AV48" s="37" t="str">
        <f>IF(ISBLANK(Values!F47),"",IF(Values!K47,"Backlit", "Non-Backlit"))</f>
        <v/>
      </c>
      <c r="BE48" s="28" t="str">
        <f>IF(ISBLANK(Values!F47),"","Professional Audience")</f>
        <v/>
      </c>
      <c r="BF48" s="28" t="str">
        <f>IF(ISBLANK(Values!F47),"","Consumer Audience")</f>
        <v/>
      </c>
      <c r="BG48" s="28" t="str">
        <f>IF(ISBLANK(Values!F47),"","Adults")</f>
        <v/>
      </c>
      <c r="BH48" s="28" t="str">
        <f>IF(ISBLANK(Values!F47),"","People")</f>
        <v/>
      </c>
      <c r="CG48" s="2" t="str">
        <f>IF(ISBLANK(Values!F47),"",Values!$B$11)</f>
        <v/>
      </c>
      <c r="CH48" s="2" t="str">
        <f>IF(ISBLANK(Values!F47),"","GR")</f>
        <v/>
      </c>
      <c r="CI48" s="2" t="str">
        <f>IF(ISBLANK(Values!F47),"",Values!$B$7)</f>
        <v/>
      </c>
      <c r="CJ48" s="2" t="str">
        <f>IF(ISBLANK(Values!F47),"",Values!$B$8)</f>
        <v/>
      </c>
      <c r="CK48" s="2" t="str">
        <f>IF(ISBLANK(Values!F47),"",Values!$B$9)</f>
        <v/>
      </c>
      <c r="CL48" s="2" t="str">
        <f>IF(ISBLANK(Values!F47),"","CM")</f>
        <v/>
      </c>
      <c r="CO48" s="2" t="str">
        <f>IF(ISBLANK(Values!F47), "", IF(AND(Values!$B$37=options!$G$2, Values!$C47), "AMAZON_NA", IF(AND(Values!$B$37=options!$G$1, Values!$D47), "AMAZON_EU", "DEFAULT")))</f>
        <v/>
      </c>
      <c r="CP48" s="37" t="str">
        <f>IF(ISBLANK(Values!F47),"",Values!$B$7)</f>
        <v/>
      </c>
      <c r="CQ48" s="37" t="str">
        <f>IF(ISBLANK(Values!F47),"",Values!$B$8)</f>
        <v/>
      </c>
      <c r="CR48" s="37" t="str">
        <f>IF(ISBLANK(Values!F47),"",Values!$B$9)</f>
        <v/>
      </c>
      <c r="CS48" s="2" t="str">
        <f>IF(ISBLANK(Values!F47),"",Values!$B$11)</f>
        <v/>
      </c>
      <c r="CT48" s="2" t="str">
        <f>IF(ISBLANK(Values!F47),"","GR")</f>
        <v/>
      </c>
      <c r="CU48" s="2" t="str">
        <f>IF(ISBLANK(Values!F47),"","CM")</f>
        <v/>
      </c>
      <c r="CV48" s="2" t="str">
        <f>IF(ISBLANK(Values!F47),"",IF(Values!$B$36=options!$F$1,"Denmark", IF(Values!$B$36=options!$F$2, "Danemark",IF(Values!$B$36=options!$F$3, "Dänemark",IF(Values!$B$36=options!$F$4, "Danimarca",IF(Values!$B$36=options!$F$5, "Dinamarca",IF(Values!$B$36=options!$F$6, "Denemarken","" ) ) ) ) )))</f>
        <v/>
      </c>
      <c r="CZ48" s="2" t="str">
        <f>IF(ISBLANK(Values!F47),"","No")</f>
        <v/>
      </c>
      <c r="DA48" s="2" t="str">
        <f>IF(ISBLANK(Values!F47),"","No")</f>
        <v/>
      </c>
      <c r="DO48" s="28" t="str">
        <f>IF(ISBLANK(Values!F47),"","Parts")</f>
        <v/>
      </c>
      <c r="DP48" s="28" t="str">
        <f>IF(ISBLANK(Values!F47),"",Values!$B$31)</f>
        <v/>
      </c>
      <c r="DS48" s="32"/>
      <c r="DY48" s="44" t="str">
        <f>IF(ISBLANK(Values!$F47), "", "not_applicable")</f>
        <v/>
      </c>
      <c r="DZ48" s="32"/>
      <c r="EA48" s="32"/>
      <c r="EB48" s="32"/>
      <c r="EC48" s="32"/>
      <c r="EI48" s="2" t="str">
        <f>IF(ISBLANK(Values!F47),"",Values!$B$31)</f>
        <v/>
      </c>
      <c r="ES48" s="2" t="str">
        <f>IF(ISBLANK(Values!F47),"","Amazon Tellus UPS")</f>
        <v/>
      </c>
      <c r="EV48" s="32" t="str">
        <f>IF(ISBLANK(Values!F47),"","New")</f>
        <v/>
      </c>
      <c r="FE48" s="2" t="str">
        <f>IF(ISBLANK(Values!F47),"",IF(CO48&lt;&gt;"DEFAULT", "", 3))</f>
        <v/>
      </c>
      <c r="FH48" s="2" t="str">
        <f>IF(ISBLANK(Values!F47),"","FALSE")</f>
        <v/>
      </c>
      <c r="FI48" s="37" t="str">
        <f>IF(ISBLANK(Values!F47),"","FALSE")</f>
        <v/>
      </c>
      <c r="FJ48" s="37" t="str">
        <f>IF(ISBLANK(Values!F47),"","FALSE")</f>
        <v/>
      </c>
      <c r="FM48" s="2" t="str">
        <f>IF(ISBLANK(Values!F47),"","1")</f>
        <v/>
      </c>
      <c r="FO48" s="29" t="str">
        <f>IF(ISBLANK(Values!F47),"",IF(Values!K47, Values!$B$4, Values!$B$5))</f>
        <v/>
      </c>
      <c r="FP48" s="2" t="str">
        <f>IF(ISBLANK(Values!F47),"","Percent")</f>
        <v/>
      </c>
      <c r="FQ48" s="2" t="str">
        <f>IF(ISBLANK(Values!F47),"","2")</f>
        <v/>
      </c>
      <c r="FR48" s="2" t="str">
        <f>IF(ISBLANK(Values!F47),"","3")</f>
        <v/>
      </c>
      <c r="FS48" s="2" t="str">
        <f>IF(ISBLANK(Values!F47),"","5")</f>
        <v/>
      </c>
      <c r="FT48" s="2" t="str">
        <f>IF(ISBLANK(Values!F47),"","6")</f>
        <v/>
      </c>
      <c r="FU48" s="2" t="str">
        <f>IF(ISBLANK(Values!F47),"","10")</f>
        <v/>
      </c>
      <c r="FV48" s="2" t="str">
        <f>IF(ISBLANK(Values!F47),"","10")</f>
        <v/>
      </c>
    </row>
    <row r="49" spans="1:178" ht="17" x14ac:dyDescent="0.2">
      <c r="A49" s="28" t="str">
        <f>IF(ISBLANK(Values!F48),"",IF(Values!$B$37="EU","computercomponent","computer"))</f>
        <v/>
      </c>
      <c r="B49" s="39" t="str">
        <f>IF(ISBLANK(Values!F48),"",Values!G48)</f>
        <v/>
      </c>
      <c r="C49" s="33" t="str">
        <f>IF(ISBLANK(Values!F48),"","TellusRem")</f>
        <v/>
      </c>
      <c r="D49" s="31" t="str">
        <f>IF(ISBLANK(Values!F48),"",Values!F48)</f>
        <v/>
      </c>
      <c r="E49" s="32" t="str">
        <f>IF(ISBLANK(Values!F48),"","EAN")</f>
        <v/>
      </c>
      <c r="F49" s="29" t="str">
        <f>IF(ISBLANK(Values!F48),"",IF(Values!K48, SUBSTITUTE(Values!$B$1, "{language}", Values!I48) &amp; " " &amp;Values!$B$3, SUBSTITUTE(Values!$B$2, "{language}", Values!$I48) &amp; " " &amp;Values!$B$3))</f>
        <v/>
      </c>
      <c r="G49" s="33" t="str">
        <f>IF(ISBLANK(Values!F48),"","TellusRem")</f>
        <v/>
      </c>
      <c r="H49" s="28" t="str">
        <f>IF(ISBLANK(Values!F48),"",Values!$B$16)</f>
        <v/>
      </c>
      <c r="I49" s="28" t="str">
        <f>IF(ISBLANK(Values!F48),"","4730574031")</f>
        <v/>
      </c>
      <c r="J49" s="40" t="str">
        <f>IF(ISBLANK(Values!F48),"",Values!G48 )</f>
        <v/>
      </c>
      <c r="K49" s="29" t="str">
        <f>IF(ISBLANK(Values!F48),"",IF(Values!K48, Values!$B$4, Values!$B$5))</f>
        <v/>
      </c>
      <c r="L49" s="41" t="str">
        <f>IF(ISBLANK(Values!F48),"",IF($CO49="DEFAULT", Values!$B$18, ""))</f>
        <v/>
      </c>
      <c r="M49" s="29" t="str">
        <f>IF(ISBLANK(Values!F48),"",Values!$N48)</f>
        <v/>
      </c>
      <c r="N49" s="29" t="str">
        <f>IF(ISBLANK(Values!$G48),"",Values!O48)</f>
        <v/>
      </c>
      <c r="O49" s="29" t="str">
        <f>IF(ISBLANK(Values!$G48),"",Values!P48)</f>
        <v/>
      </c>
      <c r="P49" s="29" t="str">
        <f>IF(ISBLANK(Values!$G48),"",Values!Q48)</f>
        <v/>
      </c>
      <c r="Q49" s="29" t="str">
        <f>IF(ISBLANK(Values!$G48),"",Values!R48)</f>
        <v/>
      </c>
      <c r="R49" s="29" t="str">
        <f>IF(ISBLANK(Values!$G48),"",Values!S48)</f>
        <v/>
      </c>
      <c r="S49" s="29" t="str">
        <f>IF(ISBLANK(Values!$G48),"",Values!T48)</f>
        <v/>
      </c>
      <c r="T49" s="29" t="str">
        <f>IF(ISBLANK(Values!$G48),"",Values!U48)</f>
        <v/>
      </c>
      <c r="U49" s="29" t="str">
        <f>IF(ISBLANK(Values!$G48),"",Values!V48)</f>
        <v/>
      </c>
      <c r="W49" s="33" t="str">
        <f>IF(ISBLANK(Values!F48),"","Child")</f>
        <v/>
      </c>
      <c r="X49" s="33" t="str">
        <f>IF(ISBLANK(Values!F48),"",Values!$B$13)</f>
        <v/>
      </c>
      <c r="Y49" s="40" t="str">
        <f>IF(ISBLANK(Values!F48),"","Size-Color")</f>
        <v/>
      </c>
      <c r="Z49" s="33" t="str">
        <f>IF(ISBLANK(Values!F48),"","variation")</f>
        <v/>
      </c>
      <c r="AA49" s="37" t="str">
        <f>IF(ISBLANK(Values!F48),"",Values!$B$20)</f>
        <v/>
      </c>
      <c r="AB49" s="37" t="str">
        <f>IF(ISBLANK(Values!F48),"",Values!$B$29)</f>
        <v/>
      </c>
      <c r="AI49" s="42" t="str">
        <f>IF(ISBLANK(Values!F48),"",IF(Values!J48,Values!$B$23,Values!$B$33))</f>
        <v/>
      </c>
      <c r="AJ49" s="43" t="str">
        <f>IF(ISBLANK(Values!F48),"",Values!$B$24 &amp;" "&amp;Values!$B$3)</f>
        <v/>
      </c>
      <c r="AK49" s="2" t="str">
        <f>IF(ISBLANK(Values!F48),"",Values!$B$25)</f>
        <v/>
      </c>
      <c r="AL49" s="2" t="str">
        <f>IF(ISBLANK(Values!F48),"",SUBSTITUTE(SUBSTITUTE(IF(Values!$K48, Values!$B$26, Values!$B$33), "{language}", Values!$I48), "{flag}", INDEX(options!$E$1:$E$20, Values!$W48)))</f>
        <v/>
      </c>
      <c r="AM49" s="2" t="str">
        <f>SUBSTITUTE(IF(ISBLANK(Values!F48),"",Values!$B$27), "{model}", Values!$B$3)</f>
        <v/>
      </c>
      <c r="AT49" s="29" t="str">
        <f>IF(ISBLANK(Values!F48),"",Values!I48)</f>
        <v/>
      </c>
      <c r="AV49" s="37" t="str">
        <f>IF(ISBLANK(Values!F48),"",IF(Values!K48,"Backlit", "Non-Backlit"))</f>
        <v/>
      </c>
      <c r="BE49" s="28" t="str">
        <f>IF(ISBLANK(Values!F48),"","Professional Audience")</f>
        <v/>
      </c>
      <c r="BF49" s="28" t="str">
        <f>IF(ISBLANK(Values!F48),"","Consumer Audience")</f>
        <v/>
      </c>
      <c r="BG49" s="28" t="str">
        <f>IF(ISBLANK(Values!F48),"","Adults")</f>
        <v/>
      </c>
      <c r="BH49" s="28" t="str">
        <f>IF(ISBLANK(Values!F48),"","People")</f>
        <v/>
      </c>
      <c r="CG49" s="2" t="str">
        <f>IF(ISBLANK(Values!F48),"",Values!$B$11)</f>
        <v/>
      </c>
      <c r="CH49" s="2" t="str">
        <f>IF(ISBLANK(Values!F48),"","GR")</f>
        <v/>
      </c>
      <c r="CI49" s="2" t="str">
        <f>IF(ISBLANK(Values!F48),"",Values!$B$7)</f>
        <v/>
      </c>
      <c r="CJ49" s="2" t="str">
        <f>IF(ISBLANK(Values!F48),"",Values!$B$8)</f>
        <v/>
      </c>
      <c r="CK49" s="2" t="str">
        <f>IF(ISBLANK(Values!F48),"",Values!$B$9)</f>
        <v/>
      </c>
      <c r="CL49" s="2" t="str">
        <f>IF(ISBLANK(Values!F48),"","CM")</f>
        <v/>
      </c>
      <c r="CO49" s="2" t="str">
        <f>IF(ISBLANK(Values!F48), "", IF(AND(Values!$B$37=options!$G$2, Values!$C48), "AMAZON_NA", IF(AND(Values!$B$37=options!$G$1, Values!$D48), "AMAZON_EU", "DEFAULT")))</f>
        <v/>
      </c>
      <c r="CP49" s="37" t="str">
        <f>IF(ISBLANK(Values!F48),"",Values!$B$7)</f>
        <v/>
      </c>
      <c r="CQ49" s="37" t="str">
        <f>IF(ISBLANK(Values!F48),"",Values!$B$8)</f>
        <v/>
      </c>
      <c r="CR49" s="37" t="str">
        <f>IF(ISBLANK(Values!F48),"",Values!$B$9)</f>
        <v/>
      </c>
      <c r="CS49" s="2" t="str">
        <f>IF(ISBLANK(Values!F48),"",Values!$B$11)</f>
        <v/>
      </c>
      <c r="CT49" s="2" t="str">
        <f>IF(ISBLANK(Values!F48),"","GR")</f>
        <v/>
      </c>
      <c r="CU49" s="2" t="str">
        <f>IF(ISBLANK(Values!F48),"","CM")</f>
        <v/>
      </c>
      <c r="CV49" s="2" t="str">
        <f>IF(ISBLANK(Values!F48),"",IF(Values!$B$36=options!$F$1,"Denmark", IF(Values!$B$36=options!$F$2, "Danemark",IF(Values!$B$36=options!$F$3, "Dänemark",IF(Values!$B$36=options!$F$4, "Danimarca",IF(Values!$B$36=options!$F$5, "Dinamarca",IF(Values!$B$36=options!$F$6, "Denemarken","" ) ) ) ) )))</f>
        <v/>
      </c>
      <c r="CZ49" s="2" t="str">
        <f>IF(ISBLANK(Values!F48),"","No")</f>
        <v/>
      </c>
      <c r="DA49" s="2" t="str">
        <f>IF(ISBLANK(Values!F48),"","No")</f>
        <v/>
      </c>
      <c r="DO49" s="28" t="str">
        <f>IF(ISBLANK(Values!F48),"","Parts")</f>
        <v/>
      </c>
      <c r="DP49" s="28" t="str">
        <f>IF(ISBLANK(Values!F48),"",Values!$B$31)</f>
        <v/>
      </c>
      <c r="DS49" s="32"/>
      <c r="DY49" s="44" t="str">
        <f>IF(ISBLANK(Values!$F48), "", "not_applicable")</f>
        <v/>
      </c>
      <c r="DZ49" s="32"/>
      <c r="EA49" s="32"/>
      <c r="EB49" s="32"/>
      <c r="EC49" s="32"/>
      <c r="EI49" s="2" t="str">
        <f>IF(ISBLANK(Values!F48),"",Values!$B$31)</f>
        <v/>
      </c>
      <c r="ES49" s="2" t="str">
        <f>IF(ISBLANK(Values!F48),"","Amazon Tellus UPS")</f>
        <v/>
      </c>
      <c r="EV49" s="32" t="str">
        <f>IF(ISBLANK(Values!F48),"","New")</f>
        <v/>
      </c>
      <c r="FE49" s="2" t="str">
        <f>IF(ISBLANK(Values!F48),"",IF(CO49&lt;&gt;"DEFAULT", "", 3))</f>
        <v/>
      </c>
      <c r="FH49" s="2" t="str">
        <f>IF(ISBLANK(Values!F48),"","FALSE")</f>
        <v/>
      </c>
      <c r="FI49" s="37" t="str">
        <f>IF(ISBLANK(Values!F48),"","FALSE")</f>
        <v/>
      </c>
      <c r="FJ49" s="37" t="str">
        <f>IF(ISBLANK(Values!F48),"","FALSE")</f>
        <v/>
      </c>
      <c r="FM49" s="2" t="str">
        <f>IF(ISBLANK(Values!F48),"","1")</f>
        <v/>
      </c>
      <c r="FO49" s="29" t="str">
        <f>IF(ISBLANK(Values!F48),"",IF(Values!K48, Values!$B$4, Values!$B$5))</f>
        <v/>
      </c>
      <c r="FP49" s="2" t="str">
        <f>IF(ISBLANK(Values!F48),"","Percent")</f>
        <v/>
      </c>
      <c r="FQ49" s="2" t="str">
        <f>IF(ISBLANK(Values!F48),"","2")</f>
        <v/>
      </c>
      <c r="FR49" s="2" t="str">
        <f>IF(ISBLANK(Values!F48),"","3")</f>
        <v/>
      </c>
      <c r="FS49" s="2" t="str">
        <f>IF(ISBLANK(Values!F48),"","5")</f>
        <v/>
      </c>
      <c r="FT49" s="2" t="str">
        <f>IF(ISBLANK(Values!F48),"","6")</f>
        <v/>
      </c>
      <c r="FU49" s="2" t="str">
        <f>IF(ISBLANK(Values!F48),"","10")</f>
        <v/>
      </c>
      <c r="FV49" s="2" t="str">
        <f>IF(ISBLANK(Values!F48),"","10")</f>
        <v/>
      </c>
    </row>
    <row r="50" spans="1:178" ht="17" x14ac:dyDescent="0.2">
      <c r="A50" s="28" t="str">
        <f>IF(ISBLANK(Values!F49),"",IF(Values!$B$37="EU","computercomponent","computer"))</f>
        <v/>
      </c>
      <c r="B50" s="39" t="str">
        <f>IF(ISBLANK(Values!F49),"",Values!G49)</f>
        <v/>
      </c>
      <c r="C50" s="33" t="str">
        <f>IF(ISBLANK(Values!F49),"","TellusRem")</f>
        <v/>
      </c>
      <c r="D50" s="31" t="str">
        <f>IF(ISBLANK(Values!F49),"",Values!F49)</f>
        <v/>
      </c>
      <c r="E50" s="32" t="str">
        <f>IF(ISBLANK(Values!F49),"","EAN")</f>
        <v/>
      </c>
      <c r="F50" s="29" t="str">
        <f>IF(ISBLANK(Values!F49),"",IF(Values!K49, SUBSTITUTE(Values!$B$1, "{language}", Values!I49) &amp; " " &amp;Values!$B$3, SUBSTITUTE(Values!$B$2, "{language}", Values!$I49) &amp; " " &amp;Values!$B$3))</f>
        <v/>
      </c>
      <c r="G50" s="33" t="str">
        <f>IF(ISBLANK(Values!F49),"","TellusRem")</f>
        <v/>
      </c>
      <c r="H50" s="28" t="str">
        <f>IF(ISBLANK(Values!F49),"",Values!$B$16)</f>
        <v/>
      </c>
      <c r="I50" s="28" t="str">
        <f>IF(ISBLANK(Values!F49),"","4730574031")</f>
        <v/>
      </c>
      <c r="J50" s="40" t="str">
        <f>IF(ISBLANK(Values!F49),"",Values!G49 )</f>
        <v/>
      </c>
      <c r="K50" s="29" t="str">
        <f>IF(ISBLANK(Values!F49),"",IF(Values!K49, Values!$B$4, Values!$B$5))</f>
        <v/>
      </c>
      <c r="L50" s="41" t="str">
        <f>IF(ISBLANK(Values!F49),"",IF($CO50="DEFAULT", Values!$B$18, ""))</f>
        <v/>
      </c>
      <c r="M50" s="29" t="str">
        <f>IF(ISBLANK(Values!F49),"",Values!$N49)</f>
        <v/>
      </c>
      <c r="N50" s="29" t="str">
        <f>IF(ISBLANK(Values!$G49),"",Values!O49)</f>
        <v/>
      </c>
      <c r="O50" s="29" t="str">
        <f>IF(ISBLANK(Values!$G49),"",Values!P49)</f>
        <v/>
      </c>
      <c r="P50" s="29" t="str">
        <f>IF(ISBLANK(Values!$G49),"",Values!Q49)</f>
        <v/>
      </c>
      <c r="Q50" s="29" t="str">
        <f>IF(ISBLANK(Values!$G49),"",Values!R49)</f>
        <v/>
      </c>
      <c r="R50" s="29" t="str">
        <f>IF(ISBLANK(Values!$G49),"",Values!S49)</f>
        <v/>
      </c>
      <c r="S50" s="29" t="str">
        <f>IF(ISBLANK(Values!$G49),"",Values!T49)</f>
        <v/>
      </c>
      <c r="T50" s="29" t="str">
        <f>IF(ISBLANK(Values!$G49),"",Values!U49)</f>
        <v/>
      </c>
      <c r="U50" s="29" t="str">
        <f>IF(ISBLANK(Values!$G49),"",Values!V49)</f>
        <v/>
      </c>
      <c r="W50" s="33" t="str">
        <f>IF(ISBLANK(Values!F49),"","Child")</f>
        <v/>
      </c>
      <c r="X50" s="33" t="str">
        <f>IF(ISBLANK(Values!F49),"",Values!$B$13)</f>
        <v/>
      </c>
      <c r="Y50" s="40" t="str">
        <f>IF(ISBLANK(Values!F49),"","Size-Color")</f>
        <v/>
      </c>
      <c r="Z50" s="33" t="str">
        <f>IF(ISBLANK(Values!F49),"","variation")</f>
        <v/>
      </c>
      <c r="AA50" s="37" t="str">
        <f>IF(ISBLANK(Values!F49),"",Values!$B$20)</f>
        <v/>
      </c>
      <c r="AB50" s="37" t="str">
        <f>IF(ISBLANK(Values!F49),"",Values!$B$29)</f>
        <v/>
      </c>
      <c r="AI50" s="42" t="str">
        <f>IF(ISBLANK(Values!F49),"",IF(Values!J49,Values!$B$23,Values!$B$33))</f>
        <v/>
      </c>
      <c r="AJ50" s="43" t="str">
        <f>IF(ISBLANK(Values!F49),"",Values!$B$24 &amp;" "&amp;Values!$B$3)</f>
        <v/>
      </c>
      <c r="AK50" s="2" t="str">
        <f>IF(ISBLANK(Values!F49),"",Values!$B$25)</f>
        <v/>
      </c>
      <c r="AL50" s="2" t="str">
        <f>IF(ISBLANK(Values!F49),"",SUBSTITUTE(SUBSTITUTE(IF(Values!$K49, Values!$B$26, Values!$B$33), "{language}", Values!$I49), "{flag}", INDEX(options!$E$1:$E$20, Values!$W49)))</f>
        <v/>
      </c>
      <c r="AM50" s="2" t="str">
        <f>SUBSTITUTE(IF(ISBLANK(Values!F49),"",Values!$B$27), "{model}", Values!$B$3)</f>
        <v/>
      </c>
      <c r="AT50" s="29" t="str">
        <f>IF(ISBLANK(Values!F49),"",Values!I49)</f>
        <v/>
      </c>
      <c r="AV50" s="37" t="str">
        <f>IF(ISBLANK(Values!F49),"",IF(Values!K49,"Backlit", "Non-Backlit"))</f>
        <v/>
      </c>
      <c r="BE50" s="28" t="str">
        <f>IF(ISBLANK(Values!F49),"","Professional Audience")</f>
        <v/>
      </c>
      <c r="BF50" s="28" t="str">
        <f>IF(ISBLANK(Values!F49),"","Consumer Audience")</f>
        <v/>
      </c>
      <c r="BG50" s="28" t="str">
        <f>IF(ISBLANK(Values!F49),"","Adults")</f>
        <v/>
      </c>
      <c r="BH50" s="28" t="str">
        <f>IF(ISBLANK(Values!F49),"","People")</f>
        <v/>
      </c>
      <c r="CG50" s="2" t="str">
        <f>IF(ISBLANK(Values!F49),"",Values!$B$11)</f>
        <v/>
      </c>
      <c r="CH50" s="2" t="str">
        <f>IF(ISBLANK(Values!F49),"","GR")</f>
        <v/>
      </c>
      <c r="CI50" s="2" t="str">
        <f>IF(ISBLANK(Values!F49),"",Values!$B$7)</f>
        <v/>
      </c>
      <c r="CJ50" s="2" t="str">
        <f>IF(ISBLANK(Values!F49),"",Values!$B$8)</f>
        <v/>
      </c>
      <c r="CK50" s="2" t="str">
        <f>IF(ISBLANK(Values!F49),"",Values!$B$9)</f>
        <v/>
      </c>
      <c r="CL50" s="2" t="str">
        <f>IF(ISBLANK(Values!F49),"","CM")</f>
        <v/>
      </c>
      <c r="CO50" s="2" t="str">
        <f>IF(ISBLANK(Values!F49), "", IF(AND(Values!$B$37=options!$G$2, Values!$C49), "AMAZON_NA", IF(AND(Values!$B$37=options!$G$1, Values!$D49), "AMAZON_EU", "DEFAULT")))</f>
        <v/>
      </c>
      <c r="CP50" s="37" t="str">
        <f>IF(ISBLANK(Values!F49),"",Values!$B$7)</f>
        <v/>
      </c>
      <c r="CQ50" s="37" t="str">
        <f>IF(ISBLANK(Values!F49),"",Values!$B$8)</f>
        <v/>
      </c>
      <c r="CR50" s="37" t="str">
        <f>IF(ISBLANK(Values!F49),"",Values!$B$9)</f>
        <v/>
      </c>
      <c r="CS50" s="2" t="str">
        <f>IF(ISBLANK(Values!F49),"",Values!$B$11)</f>
        <v/>
      </c>
      <c r="CT50" s="2" t="str">
        <f>IF(ISBLANK(Values!F49),"","GR")</f>
        <v/>
      </c>
      <c r="CU50" s="2" t="str">
        <f>IF(ISBLANK(Values!F49),"","CM")</f>
        <v/>
      </c>
      <c r="CV50" s="2" t="str">
        <f>IF(ISBLANK(Values!F49),"",IF(Values!$B$36=options!$F$1,"Denmark", IF(Values!$B$36=options!$F$2, "Danemark",IF(Values!$B$36=options!$F$3, "Dänemark",IF(Values!$B$36=options!$F$4, "Danimarca",IF(Values!$B$36=options!$F$5, "Dinamarca",IF(Values!$B$36=options!$F$6, "Denemarken","" ) ) ) ) )))</f>
        <v/>
      </c>
      <c r="CZ50" s="2" t="str">
        <f>IF(ISBLANK(Values!F49),"","No")</f>
        <v/>
      </c>
      <c r="DA50" s="2" t="str">
        <f>IF(ISBLANK(Values!F49),"","No")</f>
        <v/>
      </c>
      <c r="DO50" s="28" t="str">
        <f>IF(ISBLANK(Values!F49),"","Parts")</f>
        <v/>
      </c>
      <c r="DP50" s="28" t="str">
        <f>IF(ISBLANK(Values!F49),"",Values!$B$31)</f>
        <v/>
      </c>
      <c r="DS50" s="32"/>
      <c r="DY50" s="44" t="str">
        <f>IF(ISBLANK(Values!$F49), "", "not_applicable")</f>
        <v/>
      </c>
      <c r="DZ50" s="32"/>
      <c r="EA50" s="32"/>
      <c r="EB50" s="32"/>
      <c r="EC50" s="32"/>
      <c r="EI50" s="2" t="str">
        <f>IF(ISBLANK(Values!F49),"",Values!$B$31)</f>
        <v/>
      </c>
      <c r="ES50" s="2" t="str">
        <f>IF(ISBLANK(Values!F49),"","Amazon Tellus UPS")</f>
        <v/>
      </c>
      <c r="EV50" s="32" t="str">
        <f>IF(ISBLANK(Values!F49),"","New")</f>
        <v/>
      </c>
      <c r="FE50" s="2" t="str">
        <f>IF(ISBLANK(Values!F49),"",IF(CO50&lt;&gt;"DEFAULT", "", 3))</f>
        <v/>
      </c>
      <c r="FH50" s="2" t="str">
        <f>IF(ISBLANK(Values!F49),"","FALSE")</f>
        <v/>
      </c>
      <c r="FI50" s="37" t="str">
        <f>IF(ISBLANK(Values!F49),"","FALSE")</f>
        <v/>
      </c>
      <c r="FJ50" s="37" t="str">
        <f>IF(ISBLANK(Values!F49),"","FALSE")</f>
        <v/>
      </c>
      <c r="FM50" s="2" t="str">
        <f>IF(ISBLANK(Values!F49),"","1")</f>
        <v/>
      </c>
      <c r="FO50" s="29" t="str">
        <f>IF(ISBLANK(Values!F49),"",IF(Values!K49, Values!$B$4, Values!$B$5))</f>
        <v/>
      </c>
      <c r="FP50" s="2" t="str">
        <f>IF(ISBLANK(Values!F49),"","Percent")</f>
        <v/>
      </c>
      <c r="FQ50" s="2" t="str">
        <f>IF(ISBLANK(Values!F49),"","2")</f>
        <v/>
      </c>
      <c r="FR50" s="2" t="str">
        <f>IF(ISBLANK(Values!F49),"","3")</f>
        <v/>
      </c>
      <c r="FS50" s="2" t="str">
        <f>IF(ISBLANK(Values!F49),"","5")</f>
        <v/>
      </c>
      <c r="FT50" s="2" t="str">
        <f>IF(ISBLANK(Values!F49),"","6")</f>
        <v/>
      </c>
      <c r="FU50" s="2" t="str">
        <f>IF(ISBLANK(Values!F49),"","10")</f>
        <v/>
      </c>
      <c r="FV50" s="2" t="str">
        <f>IF(ISBLANK(Values!F49),"","10")</f>
        <v/>
      </c>
    </row>
    <row r="51" spans="1:178" ht="17" x14ac:dyDescent="0.2">
      <c r="A51" s="28" t="str">
        <f>IF(ISBLANK(Values!F50),"",IF(Values!$B$37="EU","computercomponent","computer"))</f>
        <v/>
      </c>
      <c r="B51" s="39" t="str">
        <f>IF(ISBLANK(Values!F50),"",Values!G50)</f>
        <v/>
      </c>
      <c r="C51" s="33" t="str">
        <f>IF(ISBLANK(Values!F50),"","TellusRem")</f>
        <v/>
      </c>
      <c r="D51" s="31" t="str">
        <f>IF(ISBLANK(Values!F50),"",Values!F50)</f>
        <v/>
      </c>
      <c r="E51" s="32" t="str">
        <f>IF(ISBLANK(Values!F50),"","EAN")</f>
        <v/>
      </c>
      <c r="F51" s="29" t="str">
        <f>IF(ISBLANK(Values!F50),"",IF(Values!K50, SUBSTITUTE(Values!$B$1, "{language}", Values!I50) &amp; " " &amp;Values!$B$3, SUBSTITUTE(Values!$B$2, "{language}", Values!$I50) &amp; " " &amp;Values!$B$3))</f>
        <v/>
      </c>
      <c r="G51" s="33" t="str">
        <f>IF(ISBLANK(Values!F50),"","TellusRem")</f>
        <v/>
      </c>
      <c r="H51" s="28" t="str">
        <f>IF(ISBLANK(Values!F50),"",Values!$B$16)</f>
        <v/>
      </c>
      <c r="I51" s="28" t="str">
        <f>IF(ISBLANK(Values!F50),"","4730574031")</f>
        <v/>
      </c>
      <c r="J51" s="40" t="str">
        <f>IF(ISBLANK(Values!F50),"",Values!G50 )</f>
        <v/>
      </c>
      <c r="K51" s="29" t="str">
        <f>IF(ISBLANK(Values!F50),"",IF(Values!K50, Values!$B$4, Values!$B$5))</f>
        <v/>
      </c>
      <c r="L51" s="41" t="str">
        <f>IF(ISBLANK(Values!F50),"",IF($CO51="DEFAULT", Values!$B$18, ""))</f>
        <v/>
      </c>
      <c r="M51" s="29" t="str">
        <f>IF(ISBLANK(Values!F50),"",Values!$N50)</f>
        <v/>
      </c>
      <c r="N51" s="29" t="str">
        <f>IF(ISBLANK(Values!$G50),"",Values!O50)</f>
        <v/>
      </c>
      <c r="O51" s="29" t="str">
        <f>IF(ISBLANK(Values!$G50),"",Values!P50)</f>
        <v/>
      </c>
      <c r="P51" s="29" t="str">
        <f>IF(ISBLANK(Values!$G50),"",Values!Q50)</f>
        <v/>
      </c>
      <c r="Q51" s="29" t="str">
        <f>IF(ISBLANK(Values!$G50),"",Values!R50)</f>
        <v/>
      </c>
      <c r="R51" s="29" t="str">
        <f>IF(ISBLANK(Values!$G50),"",Values!S50)</f>
        <v/>
      </c>
      <c r="S51" s="29" t="str">
        <f>IF(ISBLANK(Values!$G50),"",Values!T50)</f>
        <v/>
      </c>
      <c r="T51" s="29" t="str">
        <f>IF(ISBLANK(Values!$G50),"",Values!U50)</f>
        <v/>
      </c>
      <c r="U51" s="29" t="str">
        <f>IF(ISBLANK(Values!$G50),"",Values!V50)</f>
        <v/>
      </c>
      <c r="W51" s="33" t="str">
        <f>IF(ISBLANK(Values!F50),"","Child")</f>
        <v/>
      </c>
      <c r="X51" s="33" t="str">
        <f>IF(ISBLANK(Values!F50),"",Values!$B$13)</f>
        <v/>
      </c>
      <c r="Y51" s="40" t="str">
        <f>IF(ISBLANK(Values!F50),"","Size-Color")</f>
        <v/>
      </c>
      <c r="Z51" s="33" t="str">
        <f>IF(ISBLANK(Values!F50),"","variation")</f>
        <v/>
      </c>
      <c r="AA51" s="37" t="str">
        <f>IF(ISBLANK(Values!F50),"",Values!$B$20)</f>
        <v/>
      </c>
      <c r="AB51" s="37" t="str">
        <f>IF(ISBLANK(Values!F50),"",Values!$B$29)</f>
        <v/>
      </c>
      <c r="AI51" s="42" t="str">
        <f>IF(ISBLANK(Values!F50),"",IF(Values!J50,Values!$B$23,Values!$B$33))</f>
        <v/>
      </c>
      <c r="AJ51" s="43" t="str">
        <f>IF(ISBLANK(Values!F50),"",Values!$B$24 &amp;" "&amp;Values!$B$3)</f>
        <v/>
      </c>
      <c r="AK51" s="2" t="str">
        <f>IF(ISBLANK(Values!F50),"",Values!$B$25)</f>
        <v/>
      </c>
      <c r="AL51" s="2" t="str">
        <f>IF(ISBLANK(Values!F50),"",SUBSTITUTE(SUBSTITUTE(IF(Values!$K50, Values!$B$26, Values!$B$33), "{language}", Values!$I50), "{flag}", INDEX(options!$E$1:$E$20, Values!$W50)))</f>
        <v/>
      </c>
      <c r="AM51" s="2" t="str">
        <f>SUBSTITUTE(IF(ISBLANK(Values!F50),"",Values!$B$27), "{model}", Values!$B$3)</f>
        <v/>
      </c>
      <c r="AT51" s="29" t="str">
        <f>IF(ISBLANK(Values!F50),"",Values!I50)</f>
        <v/>
      </c>
      <c r="AV51" s="37" t="str">
        <f>IF(ISBLANK(Values!F50),"",IF(Values!K50,"Backlit", "Non-Backlit"))</f>
        <v/>
      </c>
      <c r="BE51" s="28" t="str">
        <f>IF(ISBLANK(Values!F50),"","Professional Audience")</f>
        <v/>
      </c>
      <c r="BF51" s="28" t="str">
        <f>IF(ISBLANK(Values!F50),"","Consumer Audience")</f>
        <v/>
      </c>
      <c r="BG51" s="28" t="str">
        <f>IF(ISBLANK(Values!F50),"","Adults")</f>
        <v/>
      </c>
      <c r="BH51" s="28" t="str">
        <f>IF(ISBLANK(Values!F50),"","People")</f>
        <v/>
      </c>
      <c r="CG51" s="2" t="str">
        <f>IF(ISBLANK(Values!F50),"",Values!$B$11)</f>
        <v/>
      </c>
      <c r="CH51" s="2" t="str">
        <f>IF(ISBLANK(Values!F50),"","GR")</f>
        <v/>
      </c>
      <c r="CI51" s="2" t="str">
        <f>IF(ISBLANK(Values!F50),"",Values!$B$7)</f>
        <v/>
      </c>
      <c r="CJ51" s="2" t="str">
        <f>IF(ISBLANK(Values!F50),"",Values!$B$8)</f>
        <v/>
      </c>
      <c r="CK51" s="2" t="str">
        <f>IF(ISBLANK(Values!F50),"",Values!$B$9)</f>
        <v/>
      </c>
      <c r="CL51" s="2" t="str">
        <f>IF(ISBLANK(Values!F50),"","CM")</f>
        <v/>
      </c>
      <c r="CO51" s="2" t="str">
        <f>IF(ISBLANK(Values!F50), "", IF(AND(Values!$B$37=options!$G$2, Values!$C50), "AMAZON_NA", IF(AND(Values!$B$37=options!$G$1, Values!$D50), "AMAZON_EU", "DEFAULT")))</f>
        <v/>
      </c>
      <c r="CP51" s="37" t="str">
        <f>IF(ISBLANK(Values!F50),"",Values!$B$7)</f>
        <v/>
      </c>
      <c r="CQ51" s="37" t="str">
        <f>IF(ISBLANK(Values!F50),"",Values!$B$8)</f>
        <v/>
      </c>
      <c r="CR51" s="37" t="str">
        <f>IF(ISBLANK(Values!F50),"",Values!$B$9)</f>
        <v/>
      </c>
      <c r="CS51" s="2" t="str">
        <f>IF(ISBLANK(Values!F50),"",Values!$B$11)</f>
        <v/>
      </c>
      <c r="CT51" s="2" t="str">
        <f>IF(ISBLANK(Values!F50),"","GR")</f>
        <v/>
      </c>
      <c r="CU51" s="2" t="str">
        <f>IF(ISBLANK(Values!F50),"","CM")</f>
        <v/>
      </c>
      <c r="CV51" s="2" t="str">
        <f>IF(ISBLANK(Values!F50),"",IF(Values!$B$36=options!$F$1,"Denmark", IF(Values!$B$36=options!$F$2, "Danemark",IF(Values!$B$36=options!$F$3, "Dänemark",IF(Values!$B$36=options!$F$4, "Danimarca",IF(Values!$B$36=options!$F$5, "Dinamarca",IF(Values!$B$36=options!$F$6, "Denemarken","" ) ) ) ) )))</f>
        <v/>
      </c>
      <c r="CZ51" s="2" t="str">
        <f>IF(ISBLANK(Values!F50),"","No")</f>
        <v/>
      </c>
      <c r="DA51" s="2" t="str">
        <f>IF(ISBLANK(Values!F50),"","No")</f>
        <v/>
      </c>
      <c r="DO51" s="28" t="str">
        <f>IF(ISBLANK(Values!F50),"","Parts")</f>
        <v/>
      </c>
      <c r="DP51" s="28" t="str">
        <f>IF(ISBLANK(Values!F50),"",Values!$B$31)</f>
        <v/>
      </c>
      <c r="DS51" s="32"/>
      <c r="DY51" s="44" t="str">
        <f>IF(ISBLANK(Values!$F50), "", "not_applicable")</f>
        <v/>
      </c>
      <c r="DZ51" s="32"/>
      <c r="EA51" s="32"/>
      <c r="EB51" s="32"/>
      <c r="EC51" s="32"/>
      <c r="EI51" s="2" t="str">
        <f>IF(ISBLANK(Values!F50),"",Values!$B$31)</f>
        <v/>
      </c>
      <c r="ES51" s="2" t="str">
        <f>IF(ISBLANK(Values!F50),"","Amazon Tellus UPS")</f>
        <v/>
      </c>
      <c r="EV51" s="32" t="str">
        <f>IF(ISBLANK(Values!F50),"","New")</f>
        <v/>
      </c>
      <c r="FE51" s="2" t="str">
        <f>IF(ISBLANK(Values!F50),"",IF(CO51&lt;&gt;"DEFAULT", "", 3))</f>
        <v/>
      </c>
      <c r="FH51" s="2" t="str">
        <f>IF(ISBLANK(Values!F50),"","FALSE")</f>
        <v/>
      </c>
      <c r="FI51" s="37" t="str">
        <f>IF(ISBLANK(Values!F50),"","FALSE")</f>
        <v/>
      </c>
      <c r="FJ51" s="37" t="str">
        <f>IF(ISBLANK(Values!F50),"","FALSE")</f>
        <v/>
      </c>
      <c r="FM51" s="2" t="str">
        <f>IF(ISBLANK(Values!F50),"","1")</f>
        <v/>
      </c>
      <c r="FO51" s="29" t="str">
        <f>IF(ISBLANK(Values!F50),"",IF(Values!K50, Values!$B$4, Values!$B$5))</f>
        <v/>
      </c>
      <c r="FP51" s="2" t="str">
        <f>IF(ISBLANK(Values!F50),"","Percent")</f>
        <v/>
      </c>
      <c r="FQ51" s="2" t="str">
        <f>IF(ISBLANK(Values!F50),"","2")</f>
        <v/>
      </c>
      <c r="FR51" s="2" t="str">
        <f>IF(ISBLANK(Values!F50),"","3")</f>
        <v/>
      </c>
      <c r="FS51" s="2" t="str">
        <f>IF(ISBLANK(Values!F50),"","5")</f>
        <v/>
      </c>
      <c r="FT51" s="2" t="str">
        <f>IF(ISBLANK(Values!F50),"","6")</f>
        <v/>
      </c>
      <c r="FU51" s="2" t="str">
        <f>IF(ISBLANK(Values!F50),"","10")</f>
        <v/>
      </c>
      <c r="FV51" s="2" t="str">
        <f>IF(ISBLANK(Values!F50),"","10")</f>
        <v/>
      </c>
    </row>
    <row r="52" spans="1:178" ht="17" x14ac:dyDescent="0.2">
      <c r="A52" s="28" t="str">
        <f>IF(ISBLANK(Values!F51),"",IF(Values!$B$37="EU","computercomponent","computer"))</f>
        <v/>
      </c>
      <c r="B52" s="39" t="str">
        <f>IF(ISBLANK(Values!F51),"",Values!G51)</f>
        <v/>
      </c>
      <c r="C52" s="33" t="str">
        <f>IF(ISBLANK(Values!F51),"","TellusRem")</f>
        <v/>
      </c>
      <c r="D52" s="31" t="str">
        <f>IF(ISBLANK(Values!F51),"",Values!F51)</f>
        <v/>
      </c>
      <c r="E52" s="32" t="str">
        <f>IF(ISBLANK(Values!F51),"","EAN")</f>
        <v/>
      </c>
      <c r="F52" s="29" t="str">
        <f>IF(ISBLANK(Values!F51),"",IF(Values!K51, SUBSTITUTE(Values!$B$1, "{language}", Values!I51) &amp; " " &amp;Values!$B$3, SUBSTITUTE(Values!$B$2, "{language}", Values!$I51) &amp; " " &amp;Values!$B$3))</f>
        <v/>
      </c>
      <c r="G52" s="33" t="str">
        <f>IF(ISBLANK(Values!F51),"","TellusRem")</f>
        <v/>
      </c>
      <c r="H52" s="28" t="str">
        <f>IF(ISBLANK(Values!F51),"",Values!$B$16)</f>
        <v/>
      </c>
      <c r="I52" s="28" t="str">
        <f>IF(ISBLANK(Values!F51),"","4730574031")</f>
        <v/>
      </c>
      <c r="J52" s="40" t="str">
        <f>IF(ISBLANK(Values!F51),"",Values!G51 )</f>
        <v/>
      </c>
      <c r="K52" s="29" t="str">
        <f>IF(ISBLANK(Values!F51),"",IF(Values!K51, Values!$B$4, Values!$B$5))</f>
        <v/>
      </c>
      <c r="L52" s="41" t="str">
        <f>IF(ISBLANK(Values!F51),"",IF($CO52="DEFAULT", Values!$B$18, ""))</f>
        <v/>
      </c>
      <c r="M52" s="29" t="str">
        <f>IF(ISBLANK(Values!F51),"",Values!$N51)</f>
        <v/>
      </c>
      <c r="N52" s="29" t="str">
        <f>IF(ISBLANK(Values!$G51),"",Values!O51)</f>
        <v/>
      </c>
      <c r="O52" s="29" t="str">
        <f>IF(ISBLANK(Values!$G51),"",Values!P51)</f>
        <v/>
      </c>
      <c r="P52" s="29" t="str">
        <f>IF(ISBLANK(Values!$G51),"",Values!Q51)</f>
        <v/>
      </c>
      <c r="Q52" s="29" t="str">
        <f>IF(ISBLANK(Values!$G51),"",Values!R51)</f>
        <v/>
      </c>
      <c r="R52" s="29" t="str">
        <f>IF(ISBLANK(Values!$G51),"",Values!S51)</f>
        <v/>
      </c>
      <c r="S52" s="29" t="str">
        <f>IF(ISBLANK(Values!$G51),"",Values!T51)</f>
        <v/>
      </c>
      <c r="T52" s="29" t="str">
        <f>IF(ISBLANK(Values!$G51),"",Values!U51)</f>
        <v/>
      </c>
      <c r="U52" s="29" t="str">
        <f>IF(ISBLANK(Values!$G51),"",Values!V51)</f>
        <v/>
      </c>
      <c r="W52" s="33" t="str">
        <f>IF(ISBLANK(Values!F51),"","Child")</f>
        <v/>
      </c>
      <c r="X52" s="33" t="str">
        <f>IF(ISBLANK(Values!F51),"",Values!$B$13)</f>
        <v/>
      </c>
      <c r="Y52" s="40" t="str">
        <f>IF(ISBLANK(Values!F51),"","Size-Color")</f>
        <v/>
      </c>
      <c r="Z52" s="33" t="str">
        <f>IF(ISBLANK(Values!F51),"","variation")</f>
        <v/>
      </c>
      <c r="AA52" s="37" t="str">
        <f>IF(ISBLANK(Values!F51),"",Values!$B$20)</f>
        <v/>
      </c>
      <c r="AB52" s="37" t="str">
        <f>IF(ISBLANK(Values!F51),"",Values!$B$29)</f>
        <v/>
      </c>
      <c r="AI52" s="42" t="str">
        <f>IF(ISBLANK(Values!F51),"",IF(Values!J51,Values!$B$23,Values!$B$33))</f>
        <v/>
      </c>
      <c r="AJ52" s="43" t="str">
        <f>IF(ISBLANK(Values!F51),"",Values!$B$24 &amp;" "&amp;Values!$B$3)</f>
        <v/>
      </c>
      <c r="AK52" s="2" t="str">
        <f>IF(ISBLANK(Values!F51),"",Values!$B$25)</f>
        <v/>
      </c>
      <c r="AL52" s="2" t="str">
        <f>IF(ISBLANK(Values!F51),"",SUBSTITUTE(SUBSTITUTE(IF(Values!$K51, Values!$B$26, Values!$B$33), "{language}", Values!$I51), "{flag}", INDEX(options!$E$1:$E$20, Values!$W51)))</f>
        <v/>
      </c>
      <c r="AM52" s="2" t="str">
        <f>SUBSTITUTE(IF(ISBLANK(Values!F51),"",Values!$B$27), "{model}", Values!$B$3)</f>
        <v/>
      </c>
      <c r="AT52" s="29" t="str">
        <f>IF(ISBLANK(Values!F51),"",Values!I51)</f>
        <v/>
      </c>
      <c r="AV52" s="37" t="str">
        <f>IF(ISBLANK(Values!F51),"",IF(Values!K51,"Backlit", "Non-Backlit"))</f>
        <v/>
      </c>
      <c r="BE52" s="28" t="str">
        <f>IF(ISBLANK(Values!F51),"","Professional Audience")</f>
        <v/>
      </c>
      <c r="BF52" s="28" t="str">
        <f>IF(ISBLANK(Values!F51),"","Consumer Audience")</f>
        <v/>
      </c>
      <c r="BG52" s="28" t="str">
        <f>IF(ISBLANK(Values!F51),"","Adults")</f>
        <v/>
      </c>
      <c r="BH52" s="28" t="str">
        <f>IF(ISBLANK(Values!F51),"","People")</f>
        <v/>
      </c>
      <c r="CG52" s="2" t="str">
        <f>IF(ISBLANK(Values!F51),"",Values!$B$11)</f>
        <v/>
      </c>
      <c r="CH52" s="2" t="str">
        <f>IF(ISBLANK(Values!F51),"","GR")</f>
        <v/>
      </c>
      <c r="CI52" s="2" t="str">
        <f>IF(ISBLANK(Values!F51),"",Values!$B$7)</f>
        <v/>
      </c>
      <c r="CJ52" s="2" t="str">
        <f>IF(ISBLANK(Values!F51),"",Values!$B$8)</f>
        <v/>
      </c>
      <c r="CK52" s="2" t="str">
        <f>IF(ISBLANK(Values!F51),"",Values!$B$9)</f>
        <v/>
      </c>
      <c r="CL52" s="2" t="str">
        <f>IF(ISBLANK(Values!F51),"","CM")</f>
        <v/>
      </c>
      <c r="CO52" s="2" t="str">
        <f>IF(ISBLANK(Values!F51), "", IF(AND(Values!$B$37=options!$G$2, Values!$C51), "AMAZON_NA", IF(AND(Values!$B$37=options!$G$1, Values!$D51), "AMAZON_EU", "DEFAULT")))</f>
        <v/>
      </c>
      <c r="CP52" s="37" t="str">
        <f>IF(ISBLANK(Values!F51),"",Values!$B$7)</f>
        <v/>
      </c>
      <c r="CQ52" s="37" t="str">
        <f>IF(ISBLANK(Values!F51),"",Values!$B$8)</f>
        <v/>
      </c>
      <c r="CR52" s="37" t="str">
        <f>IF(ISBLANK(Values!F51),"",Values!$B$9)</f>
        <v/>
      </c>
      <c r="CS52" s="2" t="str">
        <f>IF(ISBLANK(Values!F51),"",Values!$B$11)</f>
        <v/>
      </c>
      <c r="CT52" s="2" t="str">
        <f>IF(ISBLANK(Values!F51),"","GR")</f>
        <v/>
      </c>
      <c r="CU52" s="2" t="str">
        <f>IF(ISBLANK(Values!F51),"","CM")</f>
        <v/>
      </c>
      <c r="CV52" s="2" t="str">
        <f>IF(ISBLANK(Values!F51),"",IF(Values!$B$36=options!$F$1,"Denmark", IF(Values!$B$36=options!$F$2, "Danemark",IF(Values!$B$36=options!$F$3, "Dänemark",IF(Values!$B$36=options!$F$4, "Danimarca",IF(Values!$B$36=options!$F$5, "Dinamarca",IF(Values!$B$36=options!$F$6, "Denemarken","" ) ) ) ) )))</f>
        <v/>
      </c>
      <c r="CZ52" s="2" t="str">
        <f>IF(ISBLANK(Values!F51),"","No")</f>
        <v/>
      </c>
      <c r="DA52" s="2" t="str">
        <f>IF(ISBLANK(Values!F51),"","No")</f>
        <v/>
      </c>
      <c r="DO52" s="28" t="str">
        <f>IF(ISBLANK(Values!F51),"","Parts")</f>
        <v/>
      </c>
      <c r="DP52" s="28" t="str">
        <f>IF(ISBLANK(Values!F51),"",Values!$B$31)</f>
        <v/>
      </c>
      <c r="DS52" s="32"/>
      <c r="DY52" s="44" t="str">
        <f>IF(ISBLANK(Values!$F51), "", "not_applicable")</f>
        <v/>
      </c>
      <c r="DZ52" s="32"/>
      <c r="EA52" s="32"/>
      <c r="EB52" s="32"/>
      <c r="EC52" s="32"/>
      <c r="EI52" s="2" t="str">
        <f>IF(ISBLANK(Values!F51),"",Values!$B$31)</f>
        <v/>
      </c>
      <c r="ES52" s="2" t="str">
        <f>IF(ISBLANK(Values!F51),"","Amazon Tellus UPS")</f>
        <v/>
      </c>
      <c r="EV52" s="32" t="str">
        <f>IF(ISBLANK(Values!F51),"","New")</f>
        <v/>
      </c>
      <c r="FE52" s="2" t="str">
        <f>IF(ISBLANK(Values!F51),"",IF(CO52&lt;&gt;"DEFAULT", "", 3))</f>
        <v/>
      </c>
      <c r="FH52" s="2" t="str">
        <f>IF(ISBLANK(Values!F51),"","FALSE")</f>
        <v/>
      </c>
      <c r="FI52" s="37" t="str">
        <f>IF(ISBLANK(Values!F51),"","FALSE")</f>
        <v/>
      </c>
      <c r="FJ52" s="37" t="str">
        <f>IF(ISBLANK(Values!F51),"","FALSE")</f>
        <v/>
      </c>
      <c r="FM52" s="2" t="str">
        <f>IF(ISBLANK(Values!F51),"","1")</f>
        <v/>
      </c>
      <c r="FO52" s="29" t="str">
        <f>IF(ISBLANK(Values!F51),"",IF(Values!K51, Values!$B$4, Values!$B$5))</f>
        <v/>
      </c>
      <c r="FP52" s="2" t="str">
        <f>IF(ISBLANK(Values!F51),"","Percent")</f>
        <v/>
      </c>
      <c r="FQ52" s="2" t="str">
        <f>IF(ISBLANK(Values!F51),"","2")</f>
        <v/>
      </c>
      <c r="FR52" s="2" t="str">
        <f>IF(ISBLANK(Values!F51),"","3")</f>
        <v/>
      </c>
      <c r="FS52" s="2" t="str">
        <f>IF(ISBLANK(Values!F51),"","5")</f>
        <v/>
      </c>
      <c r="FT52" s="2" t="str">
        <f>IF(ISBLANK(Values!F51),"","6")</f>
        <v/>
      </c>
      <c r="FU52" s="2" t="str">
        <f>IF(ISBLANK(Values!F51),"","10")</f>
        <v/>
      </c>
      <c r="FV52" s="2" t="str">
        <f>IF(ISBLANK(Values!F51),"","10")</f>
        <v/>
      </c>
    </row>
    <row r="53" spans="1:178" ht="17" x14ac:dyDescent="0.2">
      <c r="A53" s="28" t="str">
        <f>IF(ISBLANK(Values!F52),"",IF(Values!$B$37="EU","computercomponent","computer"))</f>
        <v/>
      </c>
      <c r="B53" s="39" t="str">
        <f>IF(ISBLANK(Values!F52),"",Values!G52)</f>
        <v/>
      </c>
      <c r="C53" s="33" t="str">
        <f>IF(ISBLANK(Values!F52),"","TellusRem")</f>
        <v/>
      </c>
      <c r="D53" s="31" t="str">
        <f>IF(ISBLANK(Values!F52),"",Values!F52)</f>
        <v/>
      </c>
      <c r="E53" s="32" t="str">
        <f>IF(ISBLANK(Values!F52),"","EAN")</f>
        <v/>
      </c>
      <c r="F53" s="29" t="str">
        <f>IF(ISBLANK(Values!F52),"",IF(Values!K52, SUBSTITUTE(Values!$B$1, "{language}", Values!I52) &amp; " " &amp;Values!$B$3, SUBSTITUTE(Values!$B$2, "{language}", Values!$I52) &amp; " " &amp;Values!$B$3))</f>
        <v/>
      </c>
      <c r="G53" s="33" t="str">
        <f>IF(ISBLANK(Values!F52),"","TellusRem")</f>
        <v/>
      </c>
      <c r="H53" s="28" t="str">
        <f>IF(ISBLANK(Values!F52),"",Values!$B$16)</f>
        <v/>
      </c>
      <c r="I53" s="28" t="str">
        <f>IF(ISBLANK(Values!F52),"","4730574031")</f>
        <v/>
      </c>
      <c r="J53" s="40" t="str">
        <f>IF(ISBLANK(Values!F52),"",Values!G52 )</f>
        <v/>
      </c>
      <c r="K53" s="29" t="str">
        <f>IF(ISBLANK(Values!F52),"",IF(Values!K52, Values!$B$4, Values!$B$5))</f>
        <v/>
      </c>
      <c r="L53" s="41" t="str">
        <f>IF(ISBLANK(Values!F52),"",IF($CO53="DEFAULT", Values!$B$18, ""))</f>
        <v/>
      </c>
      <c r="M53" s="29" t="str">
        <f>IF(ISBLANK(Values!F52),"",Values!$N52)</f>
        <v/>
      </c>
      <c r="N53" s="29" t="str">
        <f>IF(ISBLANK(Values!$G52),"",Values!O52)</f>
        <v/>
      </c>
      <c r="O53" s="29" t="str">
        <f>IF(ISBLANK(Values!$G52),"",Values!P52)</f>
        <v/>
      </c>
      <c r="P53" s="29" t="str">
        <f>IF(ISBLANK(Values!$G52),"",Values!Q52)</f>
        <v/>
      </c>
      <c r="Q53" s="29" t="str">
        <f>IF(ISBLANK(Values!$G52),"",Values!R52)</f>
        <v/>
      </c>
      <c r="R53" s="29" t="str">
        <f>IF(ISBLANK(Values!$G52),"",Values!S52)</f>
        <v/>
      </c>
      <c r="S53" s="29" t="str">
        <f>IF(ISBLANK(Values!$G52),"",Values!T52)</f>
        <v/>
      </c>
      <c r="T53" s="29" t="str">
        <f>IF(ISBLANK(Values!$G52),"",Values!U52)</f>
        <v/>
      </c>
      <c r="U53" s="29" t="str">
        <f>IF(ISBLANK(Values!$G52),"",Values!V52)</f>
        <v/>
      </c>
      <c r="W53" s="33" t="str">
        <f>IF(ISBLANK(Values!F52),"","Child")</f>
        <v/>
      </c>
      <c r="X53" s="33" t="str">
        <f>IF(ISBLANK(Values!F52),"",Values!$B$13)</f>
        <v/>
      </c>
      <c r="Y53" s="40" t="str">
        <f>IF(ISBLANK(Values!F52),"","Size-Color")</f>
        <v/>
      </c>
      <c r="Z53" s="33" t="str">
        <f>IF(ISBLANK(Values!F52),"","variation")</f>
        <v/>
      </c>
      <c r="AA53" s="37" t="str">
        <f>IF(ISBLANK(Values!F52),"",Values!$B$20)</f>
        <v/>
      </c>
      <c r="AB53" s="37" t="str">
        <f>IF(ISBLANK(Values!F52),"",Values!$B$29)</f>
        <v/>
      </c>
      <c r="AI53" s="42" t="str">
        <f>IF(ISBLANK(Values!F52),"",IF(Values!J52,Values!$B$23,Values!$B$33))</f>
        <v/>
      </c>
      <c r="AJ53" s="43" t="str">
        <f>IF(ISBLANK(Values!F52),"",Values!$B$24 &amp;" "&amp;Values!$B$3)</f>
        <v/>
      </c>
      <c r="AK53" s="2" t="str">
        <f>IF(ISBLANK(Values!F52),"",Values!$B$25)</f>
        <v/>
      </c>
      <c r="AL53" s="2" t="str">
        <f>IF(ISBLANK(Values!F52),"",SUBSTITUTE(SUBSTITUTE(IF(Values!$K52, Values!$B$26, Values!$B$33), "{language}", Values!$I52), "{flag}", INDEX(options!$E$1:$E$20, Values!$W52)))</f>
        <v/>
      </c>
      <c r="AM53" s="2" t="str">
        <f>SUBSTITUTE(IF(ISBLANK(Values!F52),"",Values!$B$27), "{model}", Values!$B$3)</f>
        <v/>
      </c>
      <c r="AT53" s="29" t="str">
        <f>IF(ISBLANK(Values!F52),"",Values!I52)</f>
        <v/>
      </c>
      <c r="AV53" s="37" t="str">
        <f>IF(ISBLANK(Values!F52),"",IF(Values!K52,"Backlit", "Non-Backlit"))</f>
        <v/>
      </c>
      <c r="BE53" s="28" t="str">
        <f>IF(ISBLANK(Values!F52),"","Professional Audience")</f>
        <v/>
      </c>
      <c r="BF53" s="28" t="str">
        <f>IF(ISBLANK(Values!F52),"","Consumer Audience")</f>
        <v/>
      </c>
      <c r="BG53" s="28" t="str">
        <f>IF(ISBLANK(Values!F52),"","Adults")</f>
        <v/>
      </c>
      <c r="BH53" s="28" t="str">
        <f>IF(ISBLANK(Values!F52),"","People")</f>
        <v/>
      </c>
      <c r="CG53" s="2" t="str">
        <f>IF(ISBLANK(Values!F52),"",Values!$B$11)</f>
        <v/>
      </c>
      <c r="CH53" s="2" t="str">
        <f>IF(ISBLANK(Values!F52),"","GR")</f>
        <v/>
      </c>
      <c r="CI53" s="2" t="str">
        <f>IF(ISBLANK(Values!F52),"",Values!$B$7)</f>
        <v/>
      </c>
      <c r="CJ53" s="2" t="str">
        <f>IF(ISBLANK(Values!F52),"",Values!$B$8)</f>
        <v/>
      </c>
      <c r="CK53" s="2" t="str">
        <f>IF(ISBLANK(Values!F52),"",Values!$B$9)</f>
        <v/>
      </c>
      <c r="CL53" s="2" t="str">
        <f>IF(ISBLANK(Values!F52),"","CM")</f>
        <v/>
      </c>
      <c r="CO53" s="2" t="str">
        <f>IF(ISBLANK(Values!F52), "", IF(AND(Values!$B$37=options!$G$2, Values!$C52), "AMAZON_NA", IF(AND(Values!$B$37=options!$G$1, Values!$D52), "AMAZON_EU", "DEFAULT")))</f>
        <v/>
      </c>
      <c r="CP53" s="37" t="str">
        <f>IF(ISBLANK(Values!F52),"",Values!$B$7)</f>
        <v/>
      </c>
      <c r="CQ53" s="37" t="str">
        <f>IF(ISBLANK(Values!F52),"",Values!$B$8)</f>
        <v/>
      </c>
      <c r="CR53" s="37" t="str">
        <f>IF(ISBLANK(Values!F52),"",Values!$B$9)</f>
        <v/>
      </c>
      <c r="CS53" s="2" t="str">
        <f>IF(ISBLANK(Values!F52),"",Values!$B$11)</f>
        <v/>
      </c>
      <c r="CT53" s="2" t="str">
        <f>IF(ISBLANK(Values!F52),"","GR")</f>
        <v/>
      </c>
      <c r="CU53" s="2" t="str">
        <f>IF(ISBLANK(Values!F52),"","CM")</f>
        <v/>
      </c>
      <c r="CV53" s="2" t="str">
        <f>IF(ISBLANK(Values!F52),"",IF(Values!$B$36=options!$F$1,"Denmark", IF(Values!$B$36=options!$F$2, "Danemark",IF(Values!$B$36=options!$F$3, "Dänemark",IF(Values!$B$36=options!$F$4, "Danimarca",IF(Values!$B$36=options!$F$5, "Dinamarca",IF(Values!$B$36=options!$F$6, "Denemarken","" ) ) ) ) )))</f>
        <v/>
      </c>
      <c r="CZ53" s="2" t="str">
        <f>IF(ISBLANK(Values!F52),"","No")</f>
        <v/>
      </c>
      <c r="DA53" s="2" t="str">
        <f>IF(ISBLANK(Values!F52),"","No")</f>
        <v/>
      </c>
      <c r="DO53" s="28" t="str">
        <f>IF(ISBLANK(Values!F52),"","Parts")</f>
        <v/>
      </c>
      <c r="DP53" s="28" t="str">
        <f>IF(ISBLANK(Values!F52),"",Values!$B$31)</f>
        <v/>
      </c>
      <c r="DS53" s="32"/>
      <c r="DY53" s="44" t="str">
        <f>IF(ISBLANK(Values!$F52), "", "not_applicable")</f>
        <v/>
      </c>
      <c r="DZ53" s="32"/>
      <c r="EA53" s="32"/>
      <c r="EB53" s="32"/>
      <c r="EC53" s="32"/>
      <c r="EI53" s="2" t="str">
        <f>IF(ISBLANK(Values!F52),"",Values!$B$31)</f>
        <v/>
      </c>
      <c r="ES53" s="2" t="str">
        <f>IF(ISBLANK(Values!F52),"","Amazon Tellus UPS")</f>
        <v/>
      </c>
      <c r="EV53" s="32" t="str">
        <f>IF(ISBLANK(Values!F52),"","New")</f>
        <v/>
      </c>
      <c r="FE53" s="2" t="str">
        <f>IF(ISBLANK(Values!F52),"",IF(CO53&lt;&gt;"DEFAULT", "", 3))</f>
        <v/>
      </c>
      <c r="FH53" s="2" t="str">
        <f>IF(ISBLANK(Values!F52),"","FALSE")</f>
        <v/>
      </c>
      <c r="FI53" s="37" t="str">
        <f>IF(ISBLANK(Values!F52),"","FALSE")</f>
        <v/>
      </c>
      <c r="FJ53" s="37" t="str">
        <f>IF(ISBLANK(Values!F52),"","FALSE")</f>
        <v/>
      </c>
      <c r="FM53" s="2" t="str">
        <f>IF(ISBLANK(Values!F52),"","1")</f>
        <v/>
      </c>
      <c r="FO53" s="29" t="str">
        <f>IF(ISBLANK(Values!F52),"",IF(Values!K52, Values!$B$4, Values!$B$5))</f>
        <v/>
      </c>
      <c r="FP53" s="2" t="str">
        <f>IF(ISBLANK(Values!F52),"","Percent")</f>
        <v/>
      </c>
      <c r="FQ53" s="2" t="str">
        <f>IF(ISBLANK(Values!F52),"","2")</f>
        <v/>
      </c>
      <c r="FR53" s="2" t="str">
        <f>IF(ISBLANK(Values!F52),"","3")</f>
        <v/>
      </c>
      <c r="FS53" s="2" t="str">
        <f>IF(ISBLANK(Values!F52),"","5")</f>
        <v/>
      </c>
      <c r="FT53" s="2" t="str">
        <f>IF(ISBLANK(Values!F52),"","6")</f>
        <v/>
      </c>
      <c r="FU53" s="2" t="str">
        <f>IF(ISBLANK(Values!F52),"","10")</f>
        <v/>
      </c>
      <c r="FV53" s="2" t="str">
        <f>IF(ISBLANK(Values!F52),"","10")</f>
        <v/>
      </c>
    </row>
    <row r="54" spans="1:178" ht="17" x14ac:dyDescent="0.2">
      <c r="A54" s="28" t="str">
        <f>IF(ISBLANK(Values!F53),"",IF(Values!$B$37="EU","computercomponent","computer"))</f>
        <v/>
      </c>
      <c r="B54" s="39" t="str">
        <f>IF(ISBLANK(Values!F53),"",Values!G53)</f>
        <v/>
      </c>
      <c r="C54" s="33" t="str">
        <f>IF(ISBLANK(Values!F53),"","TellusRem")</f>
        <v/>
      </c>
      <c r="D54" s="31" t="str">
        <f>IF(ISBLANK(Values!F53),"",Values!F53)</f>
        <v/>
      </c>
      <c r="E54" s="32" t="str">
        <f>IF(ISBLANK(Values!F53),"","EAN")</f>
        <v/>
      </c>
      <c r="F54" s="29" t="str">
        <f>IF(ISBLANK(Values!F53),"",IF(Values!K53, SUBSTITUTE(Values!$B$1, "{language}", Values!I53) &amp; " " &amp;Values!$B$3, SUBSTITUTE(Values!$B$2, "{language}", Values!$I53) &amp; " " &amp;Values!$B$3))</f>
        <v/>
      </c>
      <c r="G54" s="33" t="str">
        <f>IF(ISBLANK(Values!F53),"","TellusRem")</f>
        <v/>
      </c>
      <c r="H54" s="28" t="str">
        <f>IF(ISBLANK(Values!F53),"",Values!$B$16)</f>
        <v/>
      </c>
      <c r="I54" s="28" t="str">
        <f>IF(ISBLANK(Values!F53),"","4730574031")</f>
        <v/>
      </c>
      <c r="J54" s="40" t="str">
        <f>IF(ISBLANK(Values!F53),"",Values!G53 )</f>
        <v/>
      </c>
      <c r="K54" s="29" t="str">
        <f>IF(ISBLANK(Values!F53),"",IF(Values!K53, Values!$B$4, Values!$B$5))</f>
        <v/>
      </c>
      <c r="L54" s="41" t="str">
        <f>IF(ISBLANK(Values!F53),"",IF($CO54="DEFAULT", Values!$B$18, ""))</f>
        <v/>
      </c>
      <c r="M54" s="29" t="str">
        <f>IF(ISBLANK(Values!F53),"",Values!$N53)</f>
        <v/>
      </c>
      <c r="N54" s="29" t="str">
        <f>IF(ISBLANK(Values!$G53),"",Values!O53)</f>
        <v/>
      </c>
      <c r="O54" s="29" t="str">
        <f>IF(ISBLANK(Values!$G53),"",Values!P53)</f>
        <v/>
      </c>
      <c r="P54" s="29" t="str">
        <f>IF(ISBLANK(Values!$G53),"",Values!Q53)</f>
        <v/>
      </c>
      <c r="Q54" s="29" t="str">
        <f>IF(ISBLANK(Values!$G53),"",Values!R53)</f>
        <v/>
      </c>
      <c r="R54" s="29" t="str">
        <f>IF(ISBLANK(Values!$G53),"",Values!S53)</f>
        <v/>
      </c>
      <c r="S54" s="29" t="str">
        <f>IF(ISBLANK(Values!$G53),"",Values!T53)</f>
        <v/>
      </c>
      <c r="T54" s="29" t="str">
        <f>IF(ISBLANK(Values!$G53),"",Values!U53)</f>
        <v/>
      </c>
      <c r="U54" s="29" t="str">
        <f>IF(ISBLANK(Values!$G53),"",Values!V53)</f>
        <v/>
      </c>
      <c r="W54" s="33" t="str">
        <f>IF(ISBLANK(Values!F53),"","Child")</f>
        <v/>
      </c>
      <c r="X54" s="33" t="str">
        <f>IF(ISBLANK(Values!F53),"",Values!$B$13)</f>
        <v/>
      </c>
      <c r="Y54" s="40" t="str">
        <f>IF(ISBLANK(Values!F53),"","Size-Color")</f>
        <v/>
      </c>
      <c r="Z54" s="33" t="str">
        <f>IF(ISBLANK(Values!F53),"","variation")</f>
        <v/>
      </c>
      <c r="AA54" s="37" t="str">
        <f>IF(ISBLANK(Values!F53),"",Values!$B$20)</f>
        <v/>
      </c>
      <c r="AB54" s="37" t="str">
        <f>IF(ISBLANK(Values!F53),"",Values!$B$29)</f>
        <v/>
      </c>
      <c r="AI54" s="42" t="str">
        <f>IF(ISBLANK(Values!F53),"",IF(Values!J53,Values!$B$23,Values!$B$33))</f>
        <v/>
      </c>
      <c r="AJ54" s="43" t="str">
        <f>IF(ISBLANK(Values!F53),"",Values!$B$24 &amp;" "&amp;Values!$B$3)</f>
        <v/>
      </c>
      <c r="AK54" s="2" t="str">
        <f>IF(ISBLANK(Values!F53),"",Values!$B$25)</f>
        <v/>
      </c>
      <c r="AL54" s="2" t="str">
        <f>IF(ISBLANK(Values!F53),"",SUBSTITUTE(SUBSTITUTE(IF(Values!$K53, Values!$B$26, Values!$B$33), "{language}", Values!$I53), "{flag}", INDEX(options!$E$1:$E$20, Values!$W53)))</f>
        <v/>
      </c>
      <c r="AM54" s="2" t="str">
        <f>SUBSTITUTE(IF(ISBLANK(Values!F53),"",Values!$B$27), "{model}", Values!$B$3)</f>
        <v/>
      </c>
      <c r="AT54" s="29" t="str">
        <f>IF(ISBLANK(Values!F53),"",Values!I53)</f>
        <v/>
      </c>
      <c r="AV54" s="37" t="str">
        <f>IF(ISBLANK(Values!F53),"",IF(Values!K53,"Backlit", "Non-Backlit"))</f>
        <v/>
      </c>
      <c r="BE54" s="28" t="str">
        <f>IF(ISBLANK(Values!F53),"","Professional Audience")</f>
        <v/>
      </c>
      <c r="BF54" s="28" t="str">
        <f>IF(ISBLANK(Values!F53),"","Consumer Audience")</f>
        <v/>
      </c>
      <c r="BG54" s="28" t="str">
        <f>IF(ISBLANK(Values!F53),"","Adults")</f>
        <v/>
      </c>
      <c r="BH54" s="28" t="str">
        <f>IF(ISBLANK(Values!F53),"","People")</f>
        <v/>
      </c>
      <c r="CG54" s="2" t="str">
        <f>IF(ISBLANK(Values!F53),"",Values!$B$11)</f>
        <v/>
      </c>
      <c r="CH54" s="2" t="str">
        <f>IF(ISBLANK(Values!F53),"","GR")</f>
        <v/>
      </c>
      <c r="CI54" s="2" t="str">
        <f>IF(ISBLANK(Values!F53),"",Values!$B$7)</f>
        <v/>
      </c>
      <c r="CJ54" s="2" t="str">
        <f>IF(ISBLANK(Values!F53),"",Values!$B$8)</f>
        <v/>
      </c>
      <c r="CK54" s="2" t="str">
        <f>IF(ISBLANK(Values!F53),"",Values!$B$9)</f>
        <v/>
      </c>
      <c r="CL54" s="2" t="str">
        <f>IF(ISBLANK(Values!F53),"","CM")</f>
        <v/>
      </c>
      <c r="CO54" s="2" t="str">
        <f>IF(ISBLANK(Values!F53), "", IF(AND(Values!$B$37=options!$G$2, Values!$C53), "AMAZON_NA", IF(AND(Values!$B$37=options!$G$1, Values!$D53), "AMAZON_EU", "DEFAULT")))</f>
        <v/>
      </c>
      <c r="CP54" s="37" t="str">
        <f>IF(ISBLANK(Values!F53),"",Values!$B$7)</f>
        <v/>
      </c>
      <c r="CQ54" s="37" t="str">
        <f>IF(ISBLANK(Values!F53),"",Values!$B$8)</f>
        <v/>
      </c>
      <c r="CR54" s="37" t="str">
        <f>IF(ISBLANK(Values!F53),"",Values!$B$9)</f>
        <v/>
      </c>
      <c r="CS54" s="2" t="str">
        <f>IF(ISBLANK(Values!F53),"",Values!$B$11)</f>
        <v/>
      </c>
      <c r="CT54" s="2" t="str">
        <f>IF(ISBLANK(Values!F53),"","GR")</f>
        <v/>
      </c>
      <c r="CU54" s="2" t="str">
        <f>IF(ISBLANK(Values!F53),"","CM")</f>
        <v/>
      </c>
      <c r="CV54" s="2" t="str">
        <f>IF(ISBLANK(Values!F53),"",IF(Values!$B$36=options!$F$1,"Denmark", IF(Values!$B$36=options!$F$2, "Danemark",IF(Values!$B$36=options!$F$3, "Dänemark",IF(Values!$B$36=options!$F$4, "Danimarca",IF(Values!$B$36=options!$F$5, "Dinamarca",IF(Values!$B$36=options!$F$6, "Denemarken","" ) ) ) ) )))</f>
        <v/>
      </c>
      <c r="CZ54" s="2" t="str">
        <f>IF(ISBLANK(Values!F53),"","No")</f>
        <v/>
      </c>
      <c r="DA54" s="2" t="str">
        <f>IF(ISBLANK(Values!F53),"","No")</f>
        <v/>
      </c>
      <c r="DO54" s="28" t="str">
        <f>IF(ISBLANK(Values!F53),"","Parts")</f>
        <v/>
      </c>
      <c r="DP54" s="28" t="str">
        <f>IF(ISBLANK(Values!F53),"",Values!$B$31)</f>
        <v/>
      </c>
      <c r="DS54" s="32"/>
      <c r="DY54" s="44" t="str">
        <f>IF(ISBLANK(Values!$F53), "", "not_applicable")</f>
        <v/>
      </c>
      <c r="DZ54" s="32"/>
      <c r="EA54" s="32"/>
      <c r="EB54" s="32"/>
      <c r="EC54" s="32"/>
      <c r="EI54" s="2" t="str">
        <f>IF(ISBLANK(Values!F53),"",Values!$B$31)</f>
        <v/>
      </c>
      <c r="ES54" s="2" t="str">
        <f>IF(ISBLANK(Values!F53),"","Amazon Tellus UPS")</f>
        <v/>
      </c>
      <c r="EV54" s="32" t="str">
        <f>IF(ISBLANK(Values!F53),"","New")</f>
        <v/>
      </c>
      <c r="FE54" s="2" t="str">
        <f>IF(ISBLANK(Values!F53),"",IF(CO54&lt;&gt;"DEFAULT", "", 3))</f>
        <v/>
      </c>
      <c r="FH54" s="2" t="str">
        <f>IF(ISBLANK(Values!F53),"","FALSE")</f>
        <v/>
      </c>
      <c r="FI54" s="37" t="str">
        <f>IF(ISBLANK(Values!F53),"","FALSE")</f>
        <v/>
      </c>
      <c r="FJ54" s="37" t="str">
        <f>IF(ISBLANK(Values!F53),"","FALSE")</f>
        <v/>
      </c>
      <c r="FM54" s="2" t="str">
        <f>IF(ISBLANK(Values!F53),"","1")</f>
        <v/>
      </c>
      <c r="FO54" s="29" t="str">
        <f>IF(ISBLANK(Values!F53),"",IF(Values!K53, Values!$B$4, Values!$B$5))</f>
        <v/>
      </c>
      <c r="FP54" s="2" t="str">
        <f>IF(ISBLANK(Values!F53),"","Percent")</f>
        <v/>
      </c>
      <c r="FQ54" s="2" t="str">
        <f>IF(ISBLANK(Values!F53),"","2")</f>
        <v/>
      </c>
      <c r="FR54" s="2" t="str">
        <f>IF(ISBLANK(Values!F53),"","3")</f>
        <v/>
      </c>
      <c r="FS54" s="2" t="str">
        <f>IF(ISBLANK(Values!F53),"","5")</f>
        <v/>
      </c>
      <c r="FT54" s="2" t="str">
        <f>IF(ISBLANK(Values!F53),"","6")</f>
        <v/>
      </c>
      <c r="FU54" s="2" t="str">
        <f>IF(ISBLANK(Values!F53),"","10")</f>
        <v/>
      </c>
      <c r="FV54" s="2" t="str">
        <f>IF(ISBLANK(Values!F53),"","10")</f>
        <v/>
      </c>
    </row>
    <row r="55" spans="1:178" ht="17" x14ac:dyDescent="0.2">
      <c r="A55" s="28" t="str">
        <f>IF(ISBLANK(Values!F54),"",IF(Values!$B$37="EU","computercomponent","computer"))</f>
        <v/>
      </c>
      <c r="B55" s="39" t="str">
        <f>IF(ISBLANK(Values!F54),"",Values!G54)</f>
        <v/>
      </c>
      <c r="C55" s="33" t="str">
        <f>IF(ISBLANK(Values!F54),"","TellusRem")</f>
        <v/>
      </c>
      <c r="D55" s="31" t="str">
        <f>IF(ISBLANK(Values!F54),"",Values!F54)</f>
        <v/>
      </c>
      <c r="E55" s="32" t="str">
        <f>IF(ISBLANK(Values!F54),"","EAN")</f>
        <v/>
      </c>
      <c r="F55" s="29" t="str">
        <f>IF(ISBLANK(Values!F54),"",IF(Values!K54, SUBSTITUTE(Values!$B$1, "{language}", Values!I54) &amp; " " &amp;Values!$B$3, SUBSTITUTE(Values!$B$2, "{language}", Values!$I54) &amp; " " &amp;Values!$B$3))</f>
        <v/>
      </c>
      <c r="G55" s="33" t="str">
        <f>IF(ISBLANK(Values!F54),"","TellusRem")</f>
        <v/>
      </c>
      <c r="H55" s="28" t="str">
        <f>IF(ISBLANK(Values!F54),"",Values!$B$16)</f>
        <v/>
      </c>
      <c r="I55" s="28" t="str">
        <f>IF(ISBLANK(Values!F54),"","4730574031")</f>
        <v/>
      </c>
      <c r="J55" s="40" t="str">
        <f>IF(ISBLANK(Values!F54),"",Values!G54 )</f>
        <v/>
      </c>
      <c r="K55" s="29" t="str">
        <f>IF(ISBLANK(Values!F54),"",IF(Values!K54, Values!$B$4, Values!$B$5))</f>
        <v/>
      </c>
      <c r="L55" s="41" t="str">
        <f>IF(ISBLANK(Values!F54),"",IF($CO55="DEFAULT", Values!$B$18, ""))</f>
        <v/>
      </c>
      <c r="M55" s="29" t="str">
        <f>IF(ISBLANK(Values!F54),"",Values!$N54)</f>
        <v/>
      </c>
      <c r="N55" s="29" t="str">
        <f>IF(ISBLANK(Values!$G54),"",Values!O54)</f>
        <v/>
      </c>
      <c r="O55" s="29" t="str">
        <f>IF(ISBLANK(Values!$G54),"",Values!P54)</f>
        <v/>
      </c>
      <c r="P55" s="29" t="str">
        <f>IF(ISBLANK(Values!$G54),"",Values!Q54)</f>
        <v/>
      </c>
      <c r="Q55" s="29" t="str">
        <f>IF(ISBLANK(Values!$G54),"",Values!R54)</f>
        <v/>
      </c>
      <c r="R55" s="29" t="str">
        <f>IF(ISBLANK(Values!$G54),"",Values!S54)</f>
        <v/>
      </c>
      <c r="S55" s="29" t="str">
        <f>IF(ISBLANK(Values!$G54),"",Values!T54)</f>
        <v/>
      </c>
      <c r="T55" s="29" t="str">
        <f>IF(ISBLANK(Values!$G54),"",Values!U54)</f>
        <v/>
      </c>
      <c r="U55" s="29" t="str">
        <f>IF(ISBLANK(Values!$G54),"",Values!V54)</f>
        <v/>
      </c>
      <c r="W55" s="33" t="str">
        <f>IF(ISBLANK(Values!F54),"","Child")</f>
        <v/>
      </c>
      <c r="X55" s="33" t="str">
        <f>IF(ISBLANK(Values!F54),"",Values!$B$13)</f>
        <v/>
      </c>
      <c r="Y55" s="40" t="str">
        <f>IF(ISBLANK(Values!F54),"","Size-Color")</f>
        <v/>
      </c>
      <c r="Z55" s="33" t="str">
        <f>IF(ISBLANK(Values!F54),"","variation")</f>
        <v/>
      </c>
      <c r="AA55" s="37" t="str">
        <f>IF(ISBLANK(Values!F54),"",Values!$B$20)</f>
        <v/>
      </c>
      <c r="AB55" s="37" t="str">
        <f>IF(ISBLANK(Values!F54),"",Values!$B$29)</f>
        <v/>
      </c>
      <c r="AI55" s="42" t="str">
        <f>IF(ISBLANK(Values!F54),"",IF(Values!J54,Values!$B$23,Values!$B$33))</f>
        <v/>
      </c>
      <c r="AJ55" s="43" t="str">
        <f>IF(ISBLANK(Values!F54),"",Values!$B$24 &amp;" "&amp;Values!$B$3)</f>
        <v/>
      </c>
      <c r="AK55" s="2" t="str">
        <f>IF(ISBLANK(Values!F54),"",Values!$B$25)</f>
        <v/>
      </c>
      <c r="AL55" s="2" t="str">
        <f>IF(ISBLANK(Values!F54),"",SUBSTITUTE(SUBSTITUTE(IF(Values!$K54, Values!$B$26, Values!$B$33), "{language}", Values!$I54), "{flag}", INDEX(options!$E$1:$E$20, Values!$W54)))</f>
        <v/>
      </c>
      <c r="AM55" s="2" t="str">
        <f>SUBSTITUTE(IF(ISBLANK(Values!F54),"",Values!$B$27), "{model}", Values!$B$3)</f>
        <v/>
      </c>
      <c r="AT55" s="29" t="str">
        <f>IF(ISBLANK(Values!F54),"",Values!I54)</f>
        <v/>
      </c>
      <c r="AV55" s="37" t="str">
        <f>IF(ISBLANK(Values!F54),"",IF(Values!K54,"Backlit", "Non-Backlit"))</f>
        <v/>
      </c>
      <c r="BE55" s="28" t="str">
        <f>IF(ISBLANK(Values!F54),"","Professional Audience")</f>
        <v/>
      </c>
      <c r="BF55" s="28" t="str">
        <f>IF(ISBLANK(Values!F54),"","Consumer Audience")</f>
        <v/>
      </c>
      <c r="BG55" s="28" t="str">
        <f>IF(ISBLANK(Values!F54),"","Adults")</f>
        <v/>
      </c>
      <c r="BH55" s="28" t="str">
        <f>IF(ISBLANK(Values!F54),"","People")</f>
        <v/>
      </c>
      <c r="CG55" s="2" t="str">
        <f>IF(ISBLANK(Values!F54),"",Values!$B$11)</f>
        <v/>
      </c>
      <c r="CH55" s="2" t="str">
        <f>IF(ISBLANK(Values!F54),"","GR")</f>
        <v/>
      </c>
      <c r="CI55" s="2" t="str">
        <f>IF(ISBLANK(Values!F54),"",Values!$B$7)</f>
        <v/>
      </c>
      <c r="CJ55" s="2" t="str">
        <f>IF(ISBLANK(Values!F54),"",Values!$B$8)</f>
        <v/>
      </c>
      <c r="CK55" s="2" t="str">
        <f>IF(ISBLANK(Values!F54),"",Values!$B$9)</f>
        <v/>
      </c>
      <c r="CL55" s="2" t="str">
        <f>IF(ISBLANK(Values!F54),"","CM")</f>
        <v/>
      </c>
      <c r="CO55" s="2" t="str">
        <f>IF(ISBLANK(Values!F54), "", IF(AND(Values!$B$37=options!$G$2, Values!$C54), "AMAZON_NA", IF(AND(Values!$B$37=options!$G$1, Values!$D54), "AMAZON_EU", "DEFAULT")))</f>
        <v/>
      </c>
      <c r="CP55" s="37" t="str">
        <f>IF(ISBLANK(Values!F54),"",Values!$B$7)</f>
        <v/>
      </c>
      <c r="CQ55" s="37" t="str">
        <f>IF(ISBLANK(Values!F54),"",Values!$B$8)</f>
        <v/>
      </c>
      <c r="CR55" s="37" t="str">
        <f>IF(ISBLANK(Values!F54),"",Values!$B$9)</f>
        <v/>
      </c>
      <c r="CS55" s="2" t="str">
        <f>IF(ISBLANK(Values!F54),"",Values!$B$11)</f>
        <v/>
      </c>
      <c r="CT55" s="2" t="str">
        <f>IF(ISBLANK(Values!F54),"","GR")</f>
        <v/>
      </c>
      <c r="CU55" s="2" t="str">
        <f>IF(ISBLANK(Values!F54),"","CM")</f>
        <v/>
      </c>
      <c r="CV55" s="2" t="str">
        <f>IF(ISBLANK(Values!F54),"",IF(Values!$B$36=options!$F$1,"Denmark", IF(Values!$B$36=options!$F$2, "Danemark",IF(Values!$B$36=options!$F$3, "Dänemark",IF(Values!$B$36=options!$F$4, "Danimarca",IF(Values!$B$36=options!$F$5, "Dinamarca",IF(Values!$B$36=options!$F$6, "Denemarken","" ) ) ) ) )))</f>
        <v/>
      </c>
      <c r="CZ55" s="2" t="str">
        <f>IF(ISBLANK(Values!F54),"","No")</f>
        <v/>
      </c>
      <c r="DA55" s="2" t="str">
        <f>IF(ISBLANK(Values!F54),"","No")</f>
        <v/>
      </c>
      <c r="DO55" s="28" t="str">
        <f>IF(ISBLANK(Values!F54),"","Parts")</f>
        <v/>
      </c>
      <c r="DP55" s="28" t="str">
        <f>IF(ISBLANK(Values!F54),"",Values!$B$31)</f>
        <v/>
      </c>
      <c r="DS55" s="32"/>
      <c r="DY55" s="44" t="str">
        <f>IF(ISBLANK(Values!$F54), "", "not_applicable")</f>
        <v/>
      </c>
      <c r="DZ55" s="32"/>
      <c r="EA55" s="32"/>
      <c r="EB55" s="32"/>
      <c r="EC55" s="32"/>
      <c r="EI55" s="2" t="str">
        <f>IF(ISBLANK(Values!F54),"",Values!$B$31)</f>
        <v/>
      </c>
      <c r="ES55" s="2" t="str">
        <f>IF(ISBLANK(Values!F54),"","Amazon Tellus UPS")</f>
        <v/>
      </c>
      <c r="EV55" s="32" t="str">
        <f>IF(ISBLANK(Values!F54),"","New")</f>
        <v/>
      </c>
      <c r="FE55" s="2" t="str">
        <f>IF(ISBLANK(Values!F54),"",IF(CO55&lt;&gt;"DEFAULT", "", 3))</f>
        <v/>
      </c>
      <c r="FH55" s="2" t="str">
        <f>IF(ISBLANK(Values!F54),"","FALSE")</f>
        <v/>
      </c>
      <c r="FI55" s="37" t="str">
        <f>IF(ISBLANK(Values!F54),"","FALSE")</f>
        <v/>
      </c>
      <c r="FJ55" s="37" t="str">
        <f>IF(ISBLANK(Values!F54),"","FALSE")</f>
        <v/>
      </c>
      <c r="FM55" s="2" t="str">
        <f>IF(ISBLANK(Values!F54),"","1")</f>
        <v/>
      </c>
      <c r="FO55" s="29" t="str">
        <f>IF(ISBLANK(Values!F54),"",IF(Values!K54, Values!$B$4, Values!$B$5))</f>
        <v/>
      </c>
      <c r="FP55" s="2" t="str">
        <f>IF(ISBLANK(Values!F54),"","Percent")</f>
        <v/>
      </c>
      <c r="FQ55" s="2" t="str">
        <f>IF(ISBLANK(Values!F54),"","2")</f>
        <v/>
      </c>
      <c r="FR55" s="2" t="str">
        <f>IF(ISBLANK(Values!F54),"","3")</f>
        <v/>
      </c>
      <c r="FS55" s="2" t="str">
        <f>IF(ISBLANK(Values!F54),"","5")</f>
        <v/>
      </c>
      <c r="FT55" s="2" t="str">
        <f>IF(ISBLANK(Values!F54),"","6")</f>
        <v/>
      </c>
      <c r="FU55" s="2" t="str">
        <f>IF(ISBLANK(Values!F54),"","10")</f>
        <v/>
      </c>
      <c r="FV55" s="2" t="str">
        <f>IF(ISBLANK(Values!F54),"","10")</f>
        <v/>
      </c>
    </row>
    <row r="56" spans="1:178" ht="17" x14ac:dyDescent="0.2">
      <c r="A56" s="28" t="str">
        <f>IF(ISBLANK(Values!F55),"",IF(Values!$B$37="EU","computercomponent","computer"))</f>
        <v/>
      </c>
      <c r="B56" s="39" t="str">
        <f>IF(ISBLANK(Values!F55),"",Values!G55)</f>
        <v/>
      </c>
      <c r="C56" s="33" t="str">
        <f>IF(ISBLANK(Values!F55),"","TellusRem")</f>
        <v/>
      </c>
      <c r="D56" s="31" t="str">
        <f>IF(ISBLANK(Values!F55),"",Values!F55)</f>
        <v/>
      </c>
      <c r="E56" s="32" t="str">
        <f>IF(ISBLANK(Values!F55),"","EAN")</f>
        <v/>
      </c>
      <c r="F56" s="29" t="str">
        <f>IF(ISBLANK(Values!F55),"",IF(Values!K55, SUBSTITUTE(Values!$B$1, "{language}", Values!I55) &amp; " " &amp;Values!$B$3, SUBSTITUTE(Values!$B$2, "{language}", Values!$I55) &amp; " " &amp;Values!$B$3))</f>
        <v/>
      </c>
      <c r="G56" s="33" t="str">
        <f>IF(ISBLANK(Values!F55),"","TellusRem")</f>
        <v/>
      </c>
      <c r="H56" s="28" t="str">
        <f>IF(ISBLANK(Values!F55),"",Values!$B$16)</f>
        <v/>
      </c>
      <c r="I56" s="28" t="str">
        <f>IF(ISBLANK(Values!F55),"","4730574031")</f>
        <v/>
      </c>
      <c r="J56" s="40" t="str">
        <f>IF(ISBLANK(Values!F55),"",Values!G55 )</f>
        <v/>
      </c>
      <c r="K56" s="29" t="str">
        <f>IF(ISBLANK(Values!F55),"",IF(Values!K55, Values!$B$4, Values!$B$5))</f>
        <v/>
      </c>
      <c r="L56" s="41" t="str">
        <f>IF(ISBLANK(Values!F55),"",IF($CO56="DEFAULT", Values!$B$18, ""))</f>
        <v/>
      </c>
      <c r="M56" s="29" t="str">
        <f>IF(ISBLANK(Values!F55),"",Values!$N55)</f>
        <v/>
      </c>
      <c r="N56" s="29" t="str">
        <f>IF(ISBLANK(Values!$G55),"",Values!O55)</f>
        <v/>
      </c>
      <c r="O56" s="29" t="str">
        <f>IF(ISBLANK(Values!$G55),"",Values!P55)</f>
        <v/>
      </c>
      <c r="P56" s="29" t="str">
        <f>IF(ISBLANK(Values!$G55),"",Values!Q55)</f>
        <v/>
      </c>
      <c r="Q56" s="29" t="str">
        <f>IF(ISBLANK(Values!$G55),"",Values!R55)</f>
        <v/>
      </c>
      <c r="R56" s="29" t="str">
        <f>IF(ISBLANK(Values!$G55),"",Values!S55)</f>
        <v/>
      </c>
      <c r="S56" s="29" t="str">
        <f>IF(ISBLANK(Values!$G55),"",Values!T55)</f>
        <v/>
      </c>
      <c r="T56" s="29" t="str">
        <f>IF(ISBLANK(Values!$G55),"",Values!U55)</f>
        <v/>
      </c>
      <c r="U56" s="29" t="str">
        <f>IF(ISBLANK(Values!$G55),"",Values!V55)</f>
        <v/>
      </c>
      <c r="W56" s="33" t="str">
        <f>IF(ISBLANK(Values!F55),"","Child")</f>
        <v/>
      </c>
      <c r="X56" s="33" t="str">
        <f>IF(ISBLANK(Values!F55),"",Values!$B$13)</f>
        <v/>
      </c>
      <c r="Y56" s="40" t="str">
        <f>IF(ISBLANK(Values!F55),"","Size-Color")</f>
        <v/>
      </c>
      <c r="Z56" s="33" t="str">
        <f>IF(ISBLANK(Values!F55),"","variation")</f>
        <v/>
      </c>
      <c r="AA56" s="37" t="str">
        <f>IF(ISBLANK(Values!F55),"",Values!$B$20)</f>
        <v/>
      </c>
      <c r="AB56" s="37" t="str">
        <f>IF(ISBLANK(Values!F55),"",Values!$B$29)</f>
        <v/>
      </c>
      <c r="AI56" s="42" t="str">
        <f>IF(ISBLANK(Values!F55),"",IF(Values!J55,Values!$B$23,Values!$B$33))</f>
        <v/>
      </c>
      <c r="AJ56" s="43" t="str">
        <f>IF(ISBLANK(Values!F55),"",Values!$B$24 &amp;" "&amp;Values!$B$3)</f>
        <v/>
      </c>
      <c r="AK56" s="2" t="str">
        <f>IF(ISBLANK(Values!F55),"",Values!$B$25)</f>
        <v/>
      </c>
      <c r="AL56" s="2" t="str">
        <f>IF(ISBLANK(Values!F55),"",SUBSTITUTE(SUBSTITUTE(IF(Values!$K55, Values!$B$26, Values!$B$33), "{language}", Values!$I55), "{flag}", INDEX(options!$E$1:$E$20, Values!$W55)))</f>
        <v/>
      </c>
      <c r="AM56" s="2" t="str">
        <f>SUBSTITUTE(IF(ISBLANK(Values!F55),"",Values!$B$27), "{model}", Values!$B$3)</f>
        <v/>
      </c>
      <c r="AT56" s="29" t="str">
        <f>IF(ISBLANK(Values!F55),"",Values!I55)</f>
        <v/>
      </c>
      <c r="AV56" s="37" t="str">
        <f>IF(ISBLANK(Values!F55),"",IF(Values!K55,"Backlit", "Non-Backlit"))</f>
        <v/>
      </c>
      <c r="BE56" s="28" t="str">
        <f>IF(ISBLANK(Values!F55),"","Professional Audience")</f>
        <v/>
      </c>
      <c r="BF56" s="28" t="str">
        <f>IF(ISBLANK(Values!F55),"","Consumer Audience")</f>
        <v/>
      </c>
      <c r="BG56" s="28" t="str">
        <f>IF(ISBLANK(Values!F55),"","Adults")</f>
        <v/>
      </c>
      <c r="BH56" s="28" t="str">
        <f>IF(ISBLANK(Values!F55),"","People")</f>
        <v/>
      </c>
      <c r="CG56" s="2" t="str">
        <f>IF(ISBLANK(Values!F55),"",Values!$B$11)</f>
        <v/>
      </c>
      <c r="CH56" s="2" t="str">
        <f>IF(ISBLANK(Values!F55),"","GR")</f>
        <v/>
      </c>
      <c r="CI56" s="2" t="str">
        <f>IF(ISBLANK(Values!F55),"",Values!$B$7)</f>
        <v/>
      </c>
      <c r="CJ56" s="2" t="str">
        <f>IF(ISBLANK(Values!F55),"",Values!$B$8)</f>
        <v/>
      </c>
      <c r="CK56" s="2" t="str">
        <f>IF(ISBLANK(Values!F55),"",Values!$B$9)</f>
        <v/>
      </c>
      <c r="CL56" s="2" t="str">
        <f>IF(ISBLANK(Values!F55),"","CM")</f>
        <v/>
      </c>
      <c r="CO56" s="2" t="str">
        <f>IF(ISBLANK(Values!F55), "", IF(AND(Values!$B$37=options!$G$2, Values!$C55), "AMAZON_NA", IF(AND(Values!$B$37=options!$G$1, Values!$D55), "AMAZON_EU", "DEFAULT")))</f>
        <v/>
      </c>
      <c r="CP56" s="37" t="str">
        <f>IF(ISBLANK(Values!F55),"",Values!$B$7)</f>
        <v/>
      </c>
      <c r="CQ56" s="37" t="str">
        <f>IF(ISBLANK(Values!F55),"",Values!$B$8)</f>
        <v/>
      </c>
      <c r="CR56" s="37" t="str">
        <f>IF(ISBLANK(Values!F55),"",Values!$B$9)</f>
        <v/>
      </c>
      <c r="CS56" s="2" t="str">
        <f>IF(ISBLANK(Values!F55),"",Values!$B$11)</f>
        <v/>
      </c>
      <c r="CT56" s="2" t="str">
        <f>IF(ISBLANK(Values!F55),"","GR")</f>
        <v/>
      </c>
      <c r="CU56" s="2" t="str">
        <f>IF(ISBLANK(Values!F55),"","CM")</f>
        <v/>
      </c>
      <c r="CV56" s="2" t="str">
        <f>IF(ISBLANK(Values!F55),"",IF(Values!$B$36=options!$F$1,"Denmark", IF(Values!$B$36=options!$F$2, "Danemark",IF(Values!$B$36=options!$F$3, "Dänemark",IF(Values!$B$36=options!$F$4, "Danimarca",IF(Values!$B$36=options!$F$5, "Dinamarca",IF(Values!$B$36=options!$F$6, "Denemarken","" ) ) ) ) )))</f>
        <v/>
      </c>
      <c r="CZ56" s="2" t="str">
        <f>IF(ISBLANK(Values!F55),"","No")</f>
        <v/>
      </c>
      <c r="DA56" s="2" t="str">
        <f>IF(ISBLANK(Values!F55),"","No")</f>
        <v/>
      </c>
      <c r="DO56" s="28" t="str">
        <f>IF(ISBLANK(Values!F55),"","Parts")</f>
        <v/>
      </c>
      <c r="DP56" s="28" t="str">
        <f>IF(ISBLANK(Values!F55),"",Values!$B$31)</f>
        <v/>
      </c>
      <c r="DS56" s="32"/>
      <c r="DY56" s="44" t="str">
        <f>IF(ISBLANK(Values!$F55), "", "not_applicable")</f>
        <v/>
      </c>
      <c r="DZ56" s="32"/>
      <c r="EA56" s="32"/>
      <c r="EB56" s="32"/>
      <c r="EC56" s="32"/>
      <c r="EI56" s="2" t="str">
        <f>IF(ISBLANK(Values!F55),"",Values!$B$31)</f>
        <v/>
      </c>
      <c r="ES56" s="2" t="str">
        <f>IF(ISBLANK(Values!F55),"","Amazon Tellus UPS")</f>
        <v/>
      </c>
      <c r="EV56" s="32" t="str">
        <f>IF(ISBLANK(Values!F55),"","New")</f>
        <v/>
      </c>
      <c r="FE56" s="2" t="str">
        <f>IF(ISBLANK(Values!F55),"",IF(CO56&lt;&gt;"DEFAULT", "", 3))</f>
        <v/>
      </c>
      <c r="FH56" s="2" t="str">
        <f>IF(ISBLANK(Values!F55),"","FALSE")</f>
        <v/>
      </c>
      <c r="FI56" s="37" t="str">
        <f>IF(ISBLANK(Values!F55),"","FALSE")</f>
        <v/>
      </c>
      <c r="FJ56" s="37" t="str">
        <f>IF(ISBLANK(Values!F55),"","FALSE")</f>
        <v/>
      </c>
      <c r="FM56" s="2" t="str">
        <f>IF(ISBLANK(Values!F55),"","1")</f>
        <v/>
      </c>
      <c r="FO56" s="29" t="str">
        <f>IF(ISBLANK(Values!F55),"",IF(Values!K55, Values!$B$4, Values!$B$5))</f>
        <v/>
      </c>
      <c r="FP56" s="2" t="str">
        <f>IF(ISBLANK(Values!F55),"","Percent")</f>
        <v/>
      </c>
      <c r="FQ56" s="2" t="str">
        <f>IF(ISBLANK(Values!F55),"","2")</f>
        <v/>
      </c>
      <c r="FR56" s="2" t="str">
        <f>IF(ISBLANK(Values!F55),"","3")</f>
        <v/>
      </c>
      <c r="FS56" s="2" t="str">
        <f>IF(ISBLANK(Values!F55),"","5")</f>
        <v/>
      </c>
      <c r="FT56" s="2" t="str">
        <f>IF(ISBLANK(Values!F55),"","6")</f>
        <v/>
      </c>
      <c r="FU56" s="2" t="str">
        <f>IF(ISBLANK(Values!F55),"","10")</f>
        <v/>
      </c>
      <c r="FV56" s="2" t="str">
        <f>IF(ISBLANK(Values!F55),"","10")</f>
        <v/>
      </c>
    </row>
    <row r="57" spans="1:178" ht="17" x14ac:dyDescent="0.2">
      <c r="A57" s="28" t="str">
        <f>IF(ISBLANK(Values!F56),"",IF(Values!$B$37="EU","computercomponent","computer"))</f>
        <v/>
      </c>
      <c r="B57" s="39" t="str">
        <f>IF(ISBLANK(Values!F56),"",Values!G56)</f>
        <v/>
      </c>
      <c r="C57" s="33" t="str">
        <f>IF(ISBLANK(Values!F56),"","TellusRem")</f>
        <v/>
      </c>
      <c r="D57" s="31" t="str">
        <f>IF(ISBLANK(Values!F56),"",Values!F56)</f>
        <v/>
      </c>
      <c r="E57" s="32" t="str">
        <f>IF(ISBLANK(Values!F56),"","EAN")</f>
        <v/>
      </c>
      <c r="F57" s="29" t="str">
        <f>IF(ISBLANK(Values!F56),"",IF(Values!K56, SUBSTITUTE(Values!$B$1, "{language}", Values!I56) &amp; " " &amp;Values!$B$3, SUBSTITUTE(Values!$B$2, "{language}", Values!$I56) &amp; " " &amp;Values!$B$3))</f>
        <v/>
      </c>
      <c r="G57" s="33" t="str">
        <f>IF(ISBLANK(Values!F56),"","TellusRem")</f>
        <v/>
      </c>
      <c r="H57" s="28" t="str">
        <f>IF(ISBLANK(Values!F56),"",Values!$B$16)</f>
        <v/>
      </c>
      <c r="I57" s="28" t="str">
        <f>IF(ISBLANK(Values!F56),"","4730574031")</f>
        <v/>
      </c>
      <c r="J57" s="40" t="str">
        <f>IF(ISBLANK(Values!F56),"",Values!G56 )</f>
        <v/>
      </c>
      <c r="K57" s="29" t="str">
        <f>IF(ISBLANK(Values!F56),"",IF(Values!K56, Values!$B$4, Values!$B$5))</f>
        <v/>
      </c>
      <c r="L57" s="41" t="str">
        <f>IF(ISBLANK(Values!F56),"",IF($CO57="DEFAULT", Values!$B$18, ""))</f>
        <v/>
      </c>
      <c r="M57" s="29" t="str">
        <f>IF(ISBLANK(Values!F56),"",Values!$N56)</f>
        <v/>
      </c>
      <c r="N57" s="29" t="str">
        <f>IF(ISBLANK(Values!$G56),"",Values!O56)</f>
        <v/>
      </c>
      <c r="O57" s="29" t="str">
        <f>IF(ISBLANK(Values!$G56),"",Values!P56)</f>
        <v/>
      </c>
      <c r="P57" s="29" t="str">
        <f>IF(ISBLANK(Values!$G56),"",Values!Q56)</f>
        <v/>
      </c>
      <c r="Q57" s="29" t="str">
        <f>IF(ISBLANK(Values!$G56),"",Values!R56)</f>
        <v/>
      </c>
      <c r="R57" s="29" t="str">
        <f>IF(ISBLANK(Values!$G56),"",Values!S56)</f>
        <v/>
      </c>
      <c r="S57" s="29" t="str">
        <f>IF(ISBLANK(Values!$G56),"",Values!T56)</f>
        <v/>
      </c>
      <c r="T57" s="29" t="str">
        <f>IF(ISBLANK(Values!$G56),"",Values!U56)</f>
        <v/>
      </c>
      <c r="U57" s="29" t="str">
        <f>IF(ISBLANK(Values!$G56),"",Values!V56)</f>
        <v/>
      </c>
      <c r="W57" s="33" t="str">
        <f>IF(ISBLANK(Values!F56),"","Child")</f>
        <v/>
      </c>
      <c r="X57" s="33" t="str">
        <f>IF(ISBLANK(Values!F56),"",Values!$B$13)</f>
        <v/>
      </c>
      <c r="Y57" s="40" t="str">
        <f>IF(ISBLANK(Values!F56),"","Size-Color")</f>
        <v/>
      </c>
      <c r="Z57" s="33" t="str">
        <f>IF(ISBLANK(Values!F56),"","variation")</f>
        <v/>
      </c>
      <c r="AA57" s="37" t="str">
        <f>IF(ISBLANK(Values!F56),"",Values!$B$20)</f>
        <v/>
      </c>
      <c r="AB57" s="37" t="str">
        <f>IF(ISBLANK(Values!F56),"",Values!$B$29)</f>
        <v/>
      </c>
      <c r="AI57" s="42" t="str">
        <f>IF(ISBLANK(Values!F56),"",IF(Values!J56,Values!$B$23,Values!$B$33))</f>
        <v/>
      </c>
      <c r="AJ57" s="43" t="str">
        <f>IF(ISBLANK(Values!F56),"",Values!$B$24 &amp;" "&amp;Values!$B$3)</f>
        <v/>
      </c>
      <c r="AK57" s="2" t="str">
        <f>IF(ISBLANK(Values!F56),"",Values!$B$25)</f>
        <v/>
      </c>
      <c r="AL57" s="2" t="str">
        <f>IF(ISBLANK(Values!F56),"",SUBSTITUTE(SUBSTITUTE(IF(Values!$K56, Values!$B$26, Values!$B$33), "{language}", Values!$I56), "{flag}", INDEX(options!$E$1:$E$20, Values!$W56)))</f>
        <v/>
      </c>
      <c r="AM57" s="2" t="str">
        <f>SUBSTITUTE(IF(ISBLANK(Values!F56),"",Values!$B$27), "{model}", Values!$B$3)</f>
        <v/>
      </c>
      <c r="AT57" s="29" t="str">
        <f>IF(ISBLANK(Values!F56),"",Values!I56)</f>
        <v/>
      </c>
      <c r="AV57" s="37" t="str">
        <f>IF(ISBLANK(Values!F56),"",IF(Values!K56,"Backlit", "Non-Backlit"))</f>
        <v/>
      </c>
      <c r="BE57" s="28" t="str">
        <f>IF(ISBLANK(Values!F56),"","Professional Audience")</f>
        <v/>
      </c>
      <c r="BF57" s="28" t="str">
        <f>IF(ISBLANK(Values!F56),"","Consumer Audience")</f>
        <v/>
      </c>
      <c r="BG57" s="28" t="str">
        <f>IF(ISBLANK(Values!F56),"","Adults")</f>
        <v/>
      </c>
      <c r="BH57" s="28" t="str">
        <f>IF(ISBLANK(Values!F56),"","People")</f>
        <v/>
      </c>
      <c r="CG57" s="2" t="str">
        <f>IF(ISBLANK(Values!F56),"",Values!$B$11)</f>
        <v/>
      </c>
      <c r="CH57" s="2" t="str">
        <f>IF(ISBLANK(Values!F56),"","GR")</f>
        <v/>
      </c>
      <c r="CI57" s="2" t="str">
        <f>IF(ISBLANK(Values!F56),"",Values!$B$7)</f>
        <v/>
      </c>
      <c r="CJ57" s="2" t="str">
        <f>IF(ISBLANK(Values!F56),"",Values!$B$8)</f>
        <v/>
      </c>
      <c r="CK57" s="2" t="str">
        <f>IF(ISBLANK(Values!F56),"",Values!$B$9)</f>
        <v/>
      </c>
      <c r="CL57" s="2" t="str">
        <f>IF(ISBLANK(Values!F56),"","CM")</f>
        <v/>
      </c>
      <c r="CO57" s="2" t="str">
        <f>IF(ISBLANK(Values!F56), "", IF(AND(Values!$B$37=options!$G$2, Values!$C56), "AMAZON_NA", IF(AND(Values!$B$37=options!$G$1, Values!$D56), "AMAZON_EU", "DEFAULT")))</f>
        <v/>
      </c>
      <c r="CP57" s="37" t="str">
        <f>IF(ISBLANK(Values!F56),"",Values!$B$7)</f>
        <v/>
      </c>
      <c r="CQ57" s="37" t="str">
        <f>IF(ISBLANK(Values!F56),"",Values!$B$8)</f>
        <v/>
      </c>
      <c r="CR57" s="37" t="str">
        <f>IF(ISBLANK(Values!F56),"",Values!$B$9)</f>
        <v/>
      </c>
      <c r="CS57" s="2" t="str">
        <f>IF(ISBLANK(Values!F56),"",Values!$B$11)</f>
        <v/>
      </c>
      <c r="CT57" s="2" t="str">
        <f>IF(ISBLANK(Values!F56),"","GR")</f>
        <v/>
      </c>
      <c r="CU57" s="2" t="str">
        <f>IF(ISBLANK(Values!F56),"","CM")</f>
        <v/>
      </c>
      <c r="CV57" s="2" t="str">
        <f>IF(ISBLANK(Values!F56),"",IF(Values!$B$36=options!$F$1,"Denmark", IF(Values!$B$36=options!$F$2, "Danemark",IF(Values!$B$36=options!$F$3, "Dänemark",IF(Values!$B$36=options!$F$4, "Danimarca",IF(Values!$B$36=options!$F$5, "Dinamarca",IF(Values!$B$36=options!$F$6, "Denemarken","" ) ) ) ) )))</f>
        <v/>
      </c>
      <c r="CZ57" s="2" t="str">
        <f>IF(ISBLANK(Values!F56),"","No")</f>
        <v/>
      </c>
      <c r="DA57" s="2" t="str">
        <f>IF(ISBLANK(Values!F56),"","No")</f>
        <v/>
      </c>
      <c r="DO57" s="28" t="str">
        <f>IF(ISBLANK(Values!F56),"","Parts")</f>
        <v/>
      </c>
      <c r="DP57" s="28" t="str">
        <f>IF(ISBLANK(Values!F56),"",Values!$B$31)</f>
        <v/>
      </c>
      <c r="DS57" s="32"/>
      <c r="DY57" s="44" t="str">
        <f>IF(ISBLANK(Values!$F56), "", "not_applicable")</f>
        <v/>
      </c>
      <c r="DZ57" s="32"/>
      <c r="EA57" s="32"/>
      <c r="EB57" s="32"/>
      <c r="EC57" s="32"/>
      <c r="EI57" s="2" t="str">
        <f>IF(ISBLANK(Values!F56),"",Values!$B$31)</f>
        <v/>
      </c>
      <c r="ES57" s="2" t="str">
        <f>IF(ISBLANK(Values!F56),"","Amazon Tellus UPS")</f>
        <v/>
      </c>
      <c r="EV57" s="32" t="str">
        <f>IF(ISBLANK(Values!F56),"","New")</f>
        <v/>
      </c>
      <c r="FE57" s="2" t="str">
        <f>IF(ISBLANK(Values!F56),"",IF(CO57&lt;&gt;"DEFAULT", "", 3))</f>
        <v/>
      </c>
      <c r="FH57" s="2" t="str">
        <f>IF(ISBLANK(Values!F56),"","FALSE")</f>
        <v/>
      </c>
      <c r="FI57" s="37" t="str">
        <f>IF(ISBLANK(Values!F56),"","FALSE")</f>
        <v/>
      </c>
      <c r="FJ57" s="37" t="str">
        <f>IF(ISBLANK(Values!F56),"","FALSE")</f>
        <v/>
      </c>
      <c r="FM57" s="2" t="str">
        <f>IF(ISBLANK(Values!F56),"","1")</f>
        <v/>
      </c>
      <c r="FO57" s="29" t="str">
        <f>IF(ISBLANK(Values!F56),"",IF(Values!K56, Values!$B$4, Values!$B$5))</f>
        <v/>
      </c>
      <c r="FP57" s="2" t="str">
        <f>IF(ISBLANK(Values!F56),"","Percent")</f>
        <v/>
      </c>
      <c r="FQ57" s="2" t="str">
        <f>IF(ISBLANK(Values!F56),"","2")</f>
        <v/>
      </c>
      <c r="FR57" s="2" t="str">
        <f>IF(ISBLANK(Values!F56),"","3")</f>
        <v/>
      </c>
      <c r="FS57" s="2" t="str">
        <f>IF(ISBLANK(Values!F56),"","5")</f>
        <v/>
      </c>
      <c r="FT57" s="2" t="str">
        <f>IF(ISBLANK(Values!F56),"","6")</f>
        <v/>
      </c>
      <c r="FU57" s="2" t="str">
        <f>IF(ISBLANK(Values!F56),"","10")</f>
        <v/>
      </c>
      <c r="FV57" s="2" t="str">
        <f>IF(ISBLANK(Values!F56),"","10")</f>
        <v/>
      </c>
    </row>
    <row r="58" spans="1:178" ht="17" x14ac:dyDescent="0.2">
      <c r="A58" s="28" t="str">
        <f>IF(ISBLANK(Values!F57),"",IF(Values!$B$37="EU","computercomponent","computer"))</f>
        <v/>
      </c>
      <c r="B58" s="39" t="str">
        <f>IF(ISBLANK(Values!F57),"",Values!G57)</f>
        <v/>
      </c>
      <c r="C58" s="33" t="str">
        <f>IF(ISBLANK(Values!F57),"","TellusRem")</f>
        <v/>
      </c>
      <c r="D58" s="31" t="str">
        <f>IF(ISBLANK(Values!F57),"",Values!F57)</f>
        <v/>
      </c>
      <c r="E58" s="32" t="str">
        <f>IF(ISBLANK(Values!F57),"","EAN")</f>
        <v/>
      </c>
      <c r="F58" s="29" t="str">
        <f>IF(ISBLANK(Values!F57),"",IF(Values!K57, SUBSTITUTE(Values!$B$1, "{language}", Values!I57) &amp; " " &amp;Values!$B$3, SUBSTITUTE(Values!$B$2, "{language}", Values!$I57) &amp; " " &amp;Values!$B$3))</f>
        <v/>
      </c>
      <c r="G58" s="33" t="str">
        <f>IF(ISBLANK(Values!F57),"","TellusRem")</f>
        <v/>
      </c>
      <c r="H58" s="28" t="str">
        <f>IF(ISBLANK(Values!F57),"",Values!$B$16)</f>
        <v/>
      </c>
      <c r="I58" s="28" t="str">
        <f>IF(ISBLANK(Values!F57),"","4730574031")</f>
        <v/>
      </c>
      <c r="J58" s="40" t="str">
        <f>IF(ISBLANK(Values!F57),"",Values!G57 )</f>
        <v/>
      </c>
      <c r="K58" s="29" t="str">
        <f>IF(ISBLANK(Values!F57),"",IF(Values!K57, Values!$B$4, Values!$B$5))</f>
        <v/>
      </c>
      <c r="L58" s="41" t="str">
        <f>IF(ISBLANK(Values!F57),"",IF($CO58="DEFAULT", Values!$B$18, ""))</f>
        <v/>
      </c>
      <c r="M58" s="29" t="str">
        <f>IF(ISBLANK(Values!F57),"",Values!$N57)</f>
        <v/>
      </c>
      <c r="N58" s="29" t="str">
        <f>IF(ISBLANK(Values!$G57),"",Values!O57)</f>
        <v/>
      </c>
      <c r="O58" s="29" t="str">
        <f>IF(ISBLANK(Values!$G57),"",Values!P57)</f>
        <v/>
      </c>
      <c r="P58" s="29" t="str">
        <f>IF(ISBLANK(Values!$G57),"",Values!Q57)</f>
        <v/>
      </c>
      <c r="Q58" s="29" t="str">
        <f>IF(ISBLANK(Values!$G57),"",Values!R57)</f>
        <v/>
      </c>
      <c r="R58" s="29" t="str">
        <f>IF(ISBLANK(Values!$G57),"",Values!S57)</f>
        <v/>
      </c>
      <c r="S58" s="29" t="str">
        <f>IF(ISBLANK(Values!$G57),"",Values!T57)</f>
        <v/>
      </c>
      <c r="T58" s="29" t="str">
        <f>IF(ISBLANK(Values!$G57),"",Values!U57)</f>
        <v/>
      </c>
      <c r="U58" s="29" t="str">
        <f>IF(ISBLANK(Values!$G57),"",Values!V57)</f>
        <v/>
      </c>
      <c r="W58" s="33" t="str">
        <f>IF(ISBLANK(Values!F57),"","Child")</f>
        <v/>
      </c>
      <c r="X58" s="33" t="str">
        <f>IF(ISBLANK(Values!F57),"",Values!$B$13)</f>
        <v/>
      </c>
      <c r="Y58" s="40" t="str">
        <f>IF(ISBLANK(Values!F57),"","Size-Color")</f>
        <v/>
      </c>
      <c r="Z58" s="33" t="str">
        <f>IF(ISBLANK(Values!F57),"","variation")</f>
        <v/>
      </c>
      <c r="AA58" s="37" t="str">
        <f>IF(ISBLANK(Values!F57),"",Values!$B$20)</f>
        <v/>
      </c>
      <c r="AB58" s="37" t="str">
        <f>IF(ISBLANK(Values!F57),"",Values!$B$29)</f>
        <v/>
      </c>
      <c r="AI58" s="42" t="str">
        <f>IF(ISBLANK(Values!F57),"",IF(Values!J57,Values!$B$23,Values!$B$33))</f>
        <v/>
      </c>
      <c r="AJ58" s="43" t="str">
        <f>IF(ISBLANK(Values!F57),"",Values!$B$24 &amp;" "&amp;Values!$B$3)</f>
        <v/>
      </c>
      <c r="AK58" s="2" t="str">
        <f>IF(ISBLANK(Values!F57),"",Values!$B$25)</f>
        <v/>
      </c>
      <c r="AL58" s="2" t="str">
        <f>IF(ISBLANK(Values!F57),"",SUBSTITUTE(SUBSTITUTE(IF(Values!$K57, Values!$B$26, Values!$B$33), "{language}", Values!$I57), "{flag}", INDEX(options!$E$1:$E$20, Values!$W57)))</f>
        <v/>
      </c>
      <c r="AM58" s="2" t="str">
        <f>SUBSTITUTE(IF(ISBLANK(Values!F57),"",Values!$B$27), "{model}", Values!$B$3)</f>
        <v/>
      </c>
      <c r="AT58" s="29" t="str">
        <f>IF(ISBLANK(Values!F57),"",Values!I57)</f>
        <v/>
      </c>
      <c r="AV58" s="37" t="str">
        <f>IF(ISBLANK(Values!F57),"",IF(Values!K57,"Backlit", "Non-Backlit"))</f>
        <v/>
      </c>
      <c r="BE58" s="28" t="str">
        <f>IF(ISBLANK(Values!F57),"","Professional Audience")</f>
        <v/>
      </c>
      <c r="BF58" s="28" t="str">
        <f>IF(ISBLANK(Values!F57),"","Consumer Audience")</f>
        <v/>
      </c>
      <c r="BG58" s="28" t="str">
        <f>IF(ISBLANK(Values!F57),"","Adults")</f>
        <v/>
      </c>
      <c r="BH58" s="28" t="str">
        <f>IF(ISBLANK(Values!F57),"","People")</f>
        <v/>
      </c>
      <c r="CG58" s="2" t="str">
        <f>IF(ISBLANK(Values!F57),"",Values!$B$11)</f>
        <v/>
      </c>
      <c r="CH58" s="2" t="str">
        <f>IF(ISBLANK(Values!F57),"","GR")</f>
        <v/>
      </c>
      <c r="CI58" s="2" t="str">
        <f>IF(ISBLANK(Values!F57),"",Values!$B$7)</f>
        <v/>
      </c>
      <c r="CJ58" s="2" t="str">
        <f>IF(ISBLANK(Values!F57),"",Values!$B$8)</f>
        <v/>
      </c>
      <c r="CK58" s="2" t="str">
        <f>IF(ISBLANK(Values!F57),"",Values!$B$9)</f>
        <v/>
      </c>
      <c r="CL58" s="2" t="str">
        <f>IF(ISBLANK(Values!F57),"","CM")</f>
        <v/>
      </c>
      <c r="CO58" s="2" t="str">
        <f>IF(ISBLANK(Values!F57), "", IF(AND(Values!$B$37=options!$G$2, Values!$C57), "AMAZON_NA", IF(AND(Values!$B$37=options!$G$1, Values!$D57), "AMAZON_EU", "DEFAULT")))</f>
        <v/>
      </c>
      <c r="CP58" s="37" t="str">
        <f>IF(ISBLANK(Values!F57),"",Values!$B$7)</f>
        <v/>
      </c>
      <c r="CQ58" s="37" t="str">
        <f>IF(ISBLANK(Values!F57),"",Values!$B$8)</f>
        <v/>
      </c>
      <c r="CR58" s="37" t="str">
        <f>IF(ISBLANK(Values!F57),"",Values!$B$9)</f>
        <v/>
      </c>
      <c r="CS58" s="2" t="str">
        <f>IF(ISBLANK(Values!F57),"",Values!$B$11)</f>
        <v/>
      </c>
      <c r="CT58" s="2" t="str">
        <f>IF(ISBLANK(Values!F57),"","GR")</f>
        <v/>
      </c>
      <c r="CU58" s="2" t="str">
        <f>IF(ISBLANK(Values!F57),"","CM")</f>
        <v/>
      </c>
      <c r="CV58" s="2" t="str">
        <f>IF(ISBLANK(Values!F57),"",IF(Values!$B$36=options!$F$1,"Denmark", IF(Values!$B$36=options!$F$2, "Danemark",IF(Values!$B$36=options!$F$3, "Dänemark",IF(Values!$B$36=options!$F$4, "Danimarca",IF(Values!$B$36=options!$F$5, "Dinamarca",IF(Values!$B$36=options!$F$6, "Denemarken","" ) ) ) ) )))</f>
        <v/>
      </c>
      <c r="CZ58" s="2" t="str">
        <f>IF(ISBLANK(Values!F57),"","No")</f>
        <v/>
      </c>
      <c r="DA58" s="2" t="str">
        <f>IF(ISBLANK(Values!F57),"","No")</f>
        <v/>
      </c>
      <c r="DO58" s="28" t="str">
        <f>IF(ISBLANK(Values!F57),"","Parts")</f>
        <v/>
      </c>
      <c r="DP58" s="28" t="str">
        <f>IF(ISBLANK(Values!F57),"",Values!$B$31)</f>
        <v/>
      </c>
      <c r="DS58" s="32"/>
      <c r="DY58" s="44" t="str">
        <f>IF(ISBLANK(Values!$F57), "", "not_applicable")</f>
        <v/>
      </c>
      <c r="DZ58" s="32"/>
      <c r="EA58" s="32"/>
      <c r="EB58" s="32"/>
      <c r="EC58" s="32"/>
      <c r="EI58" s="2" t="str">
        <f>IF(ISBLANK(Values!F57),"",Values!$B$31)</f>
        <v/>
      </c>
      <c r="ES58" s="2" t="str">
        <f>IF(ISBLANK(Values!F57),"","Amazon Tellus UPS")</f>
        <v/>
      </c>
      <c r="EV58" s="32" t="str">
        <f>IF(ISBLANK(Values!F57),"","New")</f>
        <v/>
      </c>
      <c r="FE58" s="2" t="str">
        <f>IF(ISBLANK(Values!F57),"",IF(CO58&lt;&gt;"DEFAULT", "", 3))</f>
        <v/>
      </c>
      <c r="FH58" s="2" t="str">
        <f>IF(ISBLANK(Values!F57),"","FALSE")</f>
        <v/>
      </c>
      <c r="FI58" s="37" t="str">
        <f>IF(ISBLANK(Values!F57),"","FALSE")</f>
        <v/>
      </c>
      <c r="FJ58" s="37" t="str">
        <f>IF(ISBLANK(Values!F57),"","FALSE")</f>
        <v/>
      </c>
      <c r="FM58" s="2" t="str">
        <f>IF(ISBLANK(Values!F57),"","1")</f>
        <v/>
      </c>
      <c r="FO58" s="29" t="str">
        <f>IF(ISBLANK(Values!F57),"",IF(Values!K57, Values!$B$4, Values!$B$5))</f>
        <v/>
      </c>
      <c r="FP58" s="2" t="str">
        <f>IF(ISBLANK(Values!F57),"","Percent")</f>
        <v/>
      </c>
      <c r="FQ58" s="2" t="str">
        <f>IF(ISBLANK(Values!F57),"","2")</f>
        <v/>
      </c>
      <c r="FR58" s="2" t="str">
        <f>IF(ISBLANK(Values!F57),"","3")</f>
        <v/>
      </c>
      <c r="FS58" s="2" t="str">
        <f>IF(ISBLANK(Values!F57),"","5")</f>
        <v/>
      </c>
      <c r="FT58" s="2" t="str">
        <f>IF(ISBLANK(Values!F57),"","6")</f>
        <v/>
      </c>
      <c r="FU58" s="2" t="str">
        <f>IF(ISBLANK(Values!F57),"","10")</f>
        <v/>
      </c>
      <c r="FV58" s="2" t="str">
        <f>IF(ISBLANK(Values!F57),"","10")</f>
        <v/>
      </c>
    </row>
    <row r="59" spans="1:178" ht="17" x14ac:dyDescent="0.2">
      <c r="A59" s="28" t="str">
        <f>IF(ISBLANK(Values!F58),"",IF(Values!$B$37="EU","computercomponent","computer"))</f>
        <v/>
      </c>
      <c r="B59" s="39" t="str">
        <f>IF(ISBLANK(Values!F58),"",Values!G58)</f>
        <v/>
      </c>
      <c r="C59" s="33" t="str">
        <f>IF(ISBLANK(Values!F58),"","TellusRem")</f>
        <v/>
      </c>
      <c r="D59" s="31" t="str">
        <f>IF(ISBLANK(Values!F58),"",Values!F58)</f>
        <v/>
      </c>
      <c r="E59" s="32" t="str">
        <f>IF(ISBLANK(Values!F58),"","EAN")</f>
        <v/>
      </c>
      <c r="F59" s="29" t="str">
        <f>IF(ISBLANK(Values!F58),"",IF(Values!K58, SUBSTITUTE(Values!$B$1, "{language}", Values!I58) &amp; " " &amp;Values!$B$3, SUBSTITUTE(Values!$B$2, "{language}", Values!$I58) &amp; " " &amp;Values!$B$3))</f>
        <v/>
      </c>
      <c r="G59" s="33" t="str">
        <f>IF(ISBLANK(Values!F58),"","TellusRem")</f>
        <v/>
      </c>
      <c r="H59" s="28" t="str">
        <f>IF(ISBLANK(Values!F58),"",Values!$B$16)</f>
        <v/>
      </c>
      <c r="I59" s="28" t="str">
        <f>IF(ISBLANK(Values!F58),"","4730574031")</f>
        <v/>
      </c>
      <c r="J59" s="40" t="str">
        <f>IF(ISBLANK(Values!F58),"",Values!G58 )</f>
        <v/>
      </c>
      <c r="K59" s="29" t="str">
        <f>IF(ISBLANK(Values!F58),"",IF(Values!K58, Values!$B$4, Values!$B$5))</f>
        <v/>
      </c>
      <c r="L59" s="41" t="str">
        <f>IF(ISBLANK(Values!F58),"",IF($CO59="DEFAULT", Values!$B$18, ""))</f>
        <v/>
      </c>
      <c r="M59" s="29" t="str">
        <f>IF(ISBLANK(Values!F58),"",Values!$N58)</f>
        <v/>
      </c>
      <c r="N59" s="29" t="str">
        <f>IF(ISBLANK(Values!$G58),"",Values!O58)</f>
        <v/>
      </c>
      <c r="O59" s="29" t="str">
        <f>IF(ISBLANK(Values!$G58),"",Values!P58)</f>
        <v/>
      </c>
      <c r="P59" s="29" t="str">
        <f>IF(ISBLANK(Values!$G58),"",Values!Q58)</f>
        <v/>
      </c>
      <c r="Q59" s="29" t="str">
        <f>IF(ISBLANK(Values!$G58),"",Values!R58)</f>
        <v/>
      </c>
      <c r="R59" s="29" t="str">
        <f>IF(ISBLANK(Values!$G58),"",Values!S58)</f>
        <v/>
      </c>
      <c r="S59" s="29" t="str">
        <f>IF(ISBLANK(Values!$G58),"",Values!T58)</f>
        <v/>
      </c>
      <c r="T59" s="29" t="str">
        <f>IF(ISBLANK(Values!$G58),"",Values!U58)</f>
        <v/>
      </c>
      <c r="U59" s="29" t="str">
        <f>IF(ISBLANK(Values!$G58),"",Values!V58)</f>
        <v/>
      </c>
      <c r="W59" s="33" t="str">
        <f>IF(ISBLANK(Values!F58),"","Child")</f>
        <v/>
      </c>
      <c r="X59" s="33" t="str">
        <f>IF(ISBLANK(Values!F58),"",Values!$B$13)</f>
        <v/>
      </c>
      <c r="Y59" s="40" t="str">
        <f>IF(ISBLANK(Values!F58),"","Size-Color")</f>
        <v/>
      </c>
      <c r="Z59" s="33" t="str">
        <f>IF(ISBLANK(Values!F58),"","variation")</f>
        <v/>
      </c>
      <c r="AA59" s="37" t="str">
        <f>IF(ISBLANK(Values!F58),"",Values!$B$20)</f>
        <v/>
      </c>
      <c r="AB59" s="37" t="str">
        <f>IF(ISBLANK(Values!F58),"",Values!$B$29)</f>
        <v/>
      </c>
      <c r="AI59" s="42" t="str">
        <f>IF(ISBLANK(Values!F58),"",IF(Values!J58,Values!$B$23,Values!$B$33))</f>
        <v/>
      </c>
      <c r="AJ59" s="43" t="str">
        <f>IF(ISBLANK(Values!F58),"",Values!$B$24 &amp;" "&amp;Values!$B$3)</f>
        <v/>
      </c>
      <c r="AK59" s="2" t="str">
        <f>IF(ISBLANK(Values!F58),"",Values!$B$25)</f>
        <v/>
      </c>
      <c r="AL59" s="2" t="str">
        <f>IF(ISBLANK(Values!F58),"",SUBSTITUTE(SUBSTITUTE(IF(Values!$K58, Values!$B$26, Values!$B$33), "{language}", Values!$I58), "{flag}", INDEX(options!$E$1:$E$20, Values!$W58)))</f>
        <v/>
      </c>
      <c r="AM59" s="2" t="str">
        <f>SUBSTITUTE(IF(ISBLANK(Values!F58),"",Values!$B$27), "{model}", Values!$B$3)</f>
        <v/>
      </c>
      <c r="AT59" s="29" t="str">
        <f>IF(ISBLANK(Values!F58),"",Values!I58)</f>
        <v/>
      </c>
      <c r="AV59" s="37" t="str">
        <f>IF(ISBLANK(Values!F58),"",IF(Values!K58,"Backlit", "Non-Backlit"))</f>
        <v/>
      </c>
      <c r="BE59" s="28" t="str">
        <f>IF(ISBLANK(Values!F58),"","Professional Audience")</f>
        <v/>
      </c>
      <c r="BF59" s="28" t="str">
        <f>IF(ISBLANK(Values!F58),"","Consumer Audience")</f>
        <v/>
      </c>
      <c r="BG59" s="28" t="str">
        <f>IF(ISBLANK(Values!F58),"","Adults")</f>
        <v/>
      </c>
      <c r="BH59" s="28" t="str">
        <f>IF(ISBLANK(Values!F58),"","People")</f>
        <v/>
      </c>
      <c r="CG59" s="2" t="str">
        <f>IF(ISBLANK(Values!F58),"",Values!$B$11)</f>
        <v/>
      </c>
      <c r="CH59" s="2" t="str">
        <f>IF(ISBLANK(Values!F58),"","GR")</f>
        <v/>
      </c>
      <c r="CI59" s="2" t="str">
        <f>IF(ISBLANK(Values!F58),"",Values!$B$7)</f>
        <v/>
      </c>
      <c r="CJ59" s="2" t="str">
        <f>IF(ISBLANK(Values!F58),"",Values!$B$8)</f>
        <v/>
      </c>
      <c r="CK59" s="2" t="str">
        <f>IF(ISBLANK(Values!F58),"",Values!$B$9)</f>
        <v/>
      </c>
      <c r="CL59" s="2" t="str">
        <f>IF(ISBLANK(Values!F58),"","CM")</f>
        <v/>
      </c>
      <c r="CO59" s="2" t="str">
        <f>IF(ISBLANK(Values!F58), "", IF(AND(Values!$B$37=options!$G$2, Values!$C58), "AMAZON_NA", IF(AND(Values!$B$37=options!$G$1, Values!$D58), "AMAZON_EU", "DEFAULT")))</f>
        <v/>
      </c>
      <c r="CP59" s="37" t="str">
        <f>IF(ISBLANK(Values!F58),"",Values!$B$7)</f>
        <v/>
      </c>
      <c r="CQ59" s="37" t="str">
        <f>IF(ISBLANK(Values!F58),"",Values!$B$8)</f>
        <v/>
      </c>
      <c r="CR59" s="37" t="str">
        <f>IF(ISBLANK(Values!F58),"",Values!$B$9)</f>
        <v/>
      </c>
      <c r="CS59" s="2" t="str">
        <f>IF(ISBLANK(Values!F58),"",Values!$B$11)</f>
        <v/>
      </c>
      <c r="CT59" s="2" t="str">
        <f>IF(ISBLANK(Values!F58),"","GR")</f>
        <v/>
      </c>
      <c r="CU59" s="2" t="str">
        <f>IF(ISBLANK(Values!F58),"","CM")</f>
        <v/>
      </c>
      <c r="CV59" s="2" t="str">
        <f>IF(ISBLANK(Values!F58),"",IF(Values!$B$36=options!$F$1,"Denmark", IF(Values!$B$36=options!$F$2, "Danemark",IF(Values!$B$36=options!$F$3, "Dänemark",IF(Values!$B$36=options!$F$4, "Danimarca",IF(Values!$B$36=options!$F$5, "Dinamarca",IF(Values!$B$36=options!$F$6, "Denemarken","" ) ) ) ) )))</f>
        <v/>
      </c>
      <c r="CZ59" s="2" t="str">
        <f>IF(ISBLANK(Values!F58),"","No")</f>
        <v/>
      </c>
      <c r="DA59" s="2" t="str">
        <f>IF(ISBLANK(Values!F58),"","No")</f>
        <v/>
      </c>
      <c r="DO59" s="28" t="str">
        <f>IF(ISBLANK(Values!F58),"","Parts")</f>
        <v/>
      </c>
      <c r="DP59" s="28" t="str">
        <f>IF(ISBLANK(Values!F58),"",Values!$B$31)</f>
        <v/>
      </c>
      <c r="DS59" s="32"/>
      <c r="DY59" s="44" t="str">
        <f>IF(ISBLANK(Values!$F58), "", "not_applicable")</f>
        <v/>
      </c>
      <c r="DZ59" s="32"/>
      <c r="EA59" s="32"/>
      <c r="EB59" s="32"/>
      <c r="EC59" s="32"/>
      <c r="EI59" s="2" t="str">
        <f>IF(ISBLANK(Values!F58),"",Values!$B$31)</f>
        <v/>
      </c>
      <c r="ES59" s="2" t="str">
        <f>IF(ISBLANK(Values!F58),"","Amazon Tellus UPS")</f>
        <v/>
      </c>
      <c r="EV59" s="32" t="str">
        <f>IF(ISBLANK(Values!F58),"","New")</f>
        <v/>
      </c>
      <c r="FE59" s="2" t="str">
        <f>IF(ISBLANK(Values!F58),"",IF(CO59&lt;&gt;"DEFAULT", "", 3))</f>
        <v/>
      </c>
      <c r="FH59" s="2" t="str">
        <f>IF(ISBLANK(Values!F58),"","FALSE")</f>
        <v/>
      </c>
      <c r="FI59" s="37" t="str">
        <f>IF(ISBLANK(Values!F58),"","FALSE")</f>
        <v/>
      </c>
      <c r="FJ59" s="37" t="str">
        <f>IF(ISBLANK(Values!F58),"","FALSE")</f>
        <v/>
      </c>
      <c r="FM59" s="2" t="str">
        <f>IF(ISBLANK(Values!F58),"","1")</f>
        <v/>
      </c>
      <c r="FO59" s="29" t="str">
        <f>IF(ISBLANK(Values!F58),"",IF(Values!K58, Values!$B$4, Values!$B$5))</f>
        <v/>
      </c>
      <c r="FP59" s="2" t="str">
        <f>IF(ISBLANK(Values!F58),"","Percent")</f>
        <v/>
      </c>
      <c r="FQ59" s="2" t="str">
        <f>IF(ISBLANK(Values!F58),"","2")</f>
        <v/>
      </c>
      <c r="FR59" s="2" t="str">
        <f>IF(ISBLANK(Values!F58),"","3")</f>
        <v/>
      </c>
      <c r="FS59" s="2" t="str">
        <f>IF(ISBLANK(Values!F58),"","5")</f>
        <v/>
      </c>
      <c r="FT59" s="2" t="str">
        <f>IF(ISBLANK(Values!F58),"","6")</f>
        <v/>
      </c>
      <c r="FU59" s="2" t="str">
        <f>IF(ISBLANK(Values!F58),"","10")</f>
        <v/>
      </c>
      <c r="FV59" s="2" t="str">
        <f>IF(ISBLANK(Values!F58),"","10")</f>
        <v/>
      </c>
    </row>
    <row r="60" spans="1:178" ht="17" x14ac:dyDescent="0.2">
      <c r="A60" s="28" t="str">
        <f>IF(ISBLANK(Values!F59),"",IF(Values!$B$37="EU","computercomponent","computer"))</f>
        <v/>
      </c>
      <c r="B60" s="39" t="str">
        <f>IF(ISBLANK(Values!F59),"",Values!G59)</f>
        <v/>
      </c>
      <c r="C60" s="33" t="str">
        <f>IF(ISBLANK(Values!F59),"","TellusRem")</f>
        <v/>
      </c>
      <c r="D60" s="31" t="str">
        <f>IF(ISBLANK(Values!F59),"",Values!F59)</f>
        <v/>
      </c>
      <c r="E60" s="32" t="str">
        <f>IF(ISBLANK(Values!F59),"","EAN")</f>
        <v/>
      </c>
      <c r="F60" s="29" t="str">
        <f>IF(ISBLANK(Values!F59),"",IF(Values!K59, SUBSTITUTE(Values!$B$1, "{language}", Values!I59) &amp; " " &amp;Values!$B$3, SUBSTITUTE(Values!$B$2, "{language}", Values!$I59) &amp; " " &amp;Values!$B$3))</f>
        <v/>
      </c>
      <c r="G60" s="33" t="str">
        <f>IF(ISBLANK(Values!F59),"","TellusRem")</f>
        <v/>
      </c>
      <c r="H60" s="28" t="str">
        <f>IF(ISBLANK(Values!F59),"",Values!$B$16)</f>
        <v/>
      </c>
      <c r="I60" s="28" t="str">
        <f>IF(ISBLANK(Values!F59),"","4730574031")</f>
        <v/>
      </c>
      <c r="J60" s="40" t="str">
        <f>IF(ISBLANK(Values!F59),"",Values!G59 )</f>
        <v/>
      </c>
      <c r="K60" s="29" t="str">
        <f>IF(ISBLANK(Values!F59),"",IF(Values!K59, Values!$B$4, Values!$B$5))</f>
        <v/>
      </c>
      <c r="L60" s="41" t="str">
        <f>IF(ISBLANK(Values!F59),"",IF($CO60="DEFAULT", Values!$B$18, ""))</f>
        <v/>
      </c>
      <c r="M60" s="29" t="str">
        <f>IF(ISBLANK(Values!F59),"",Values!$N59)</f>
        <v/>
      </c>
      <c r="N60" s="29" t="str">
        <f>IF(ISBLANK(Values!$G59),"",Values!O59)</f>
        <v/>
      </c>
      <c r="O60" s="29" t="str">
        <f>IF(ISBLANK(Values!$G59),"",Values!P59)</f>
        <v/>
      </c>
      <c r="P60" s="29" t="str">
        <f>IF(ISBLANK(Values!$G59),"",Values!Q59)</f>
        <v/>
      </c>
      <c r="Q60" s="29" t="str">
        <f>IF(ISBLANK(Values!$G59),"",Values!R59)</f>
        <v/>
      </c>
      <c r="R60" s="29" t="str">
        <f>IF(ISBLANK(Values!$G59),"",Values!S59)</f>
        <v/>
      </c>
      <c r="S60" s="29" t="str">
        <f>IF(ISBLANK(Values!$G59),"",Values!T59)</f>
        <v/>
      </c>
      <c r="T60" s="29" t="str">
        <f>IF(ISBLANK(Values!$G59),"",Values!U59)</f>
        <v/>
      </c>
      <c r="U60" s="29" t="str">
        <f>IF(ISBLANK(Values!$G59),"",Values!V59)</f>
        <v/>
      </c>
      <c r="W60" s="33" t="str">
        <f>IF(ISBLANK(Values!F59),"","Child")</f>
        <v/>
      </c>
      <c r="X60" s="33" t="str">
        <f>IF(ISBLANK(Values!F59),"",Values!$B$13)</f>
        <v/>
      </c>
      <c r="Y60" s="40" t="str">
        <f>IF(ISBLANK(Values!F59),"","Size-Color")</f>
        <v/>
      </c>
      <c r="Z60" s="33" t="str">
        <f>IF(ISBLANK(Values!F59),"","variation")</f>
        <v/>
      </c>
      <c r="AA60" s="37" t="str">
        <f>IF(ISBLANK(Values!F59),"",Values!$B$20)</f>
        <v/>
      </c>
      <c r="AB60" s="37" t="str">
        <f>IF(ISBLANK(Values!F59),"",Values!$B$29)</f>
        <v/>
      </c>
      <c r="AI60" s="42" t="str">
        <f>IF(ISBLANK(Values!F59),"",IF(Values!J59,Values!$B$23,Values!$B$33))</f>
        <v/>
      </c>
      <c r="AJ60" s="43" t="str">
        <f>IF(ISBLANK(Values!F59),"",Values!$B$24 &amp;" "&amp;Values!$B$3)</f>
        <v/>
      </c>
      <c r="AK60" s="2" t="str">
        <f>IF(ISBLANK(Values!F59),"",Values!$B$25)</f>
        <v/>
      </c>
      <c r="AL60" s="2" t="str">
        <f>IF(ISBLANK(Values!F59),"",SUBSTITUTE(SUBSTITUTE(IF(Values!$K59, Values!$B$26, Values!$B$33), "{language}", Values!$I59), "{flag}", INDEX(options!$E$1:$E$20, Values!$W59)))</f>
        <v/>
      </c>
      <c r="AM60" s="2" t="str">
        <f>SUBSTITUTE(IF(ISBLANK(Values!F59),"",Values!$B$27), "{model}", Values!$B$3)</f>
        <v/>
      </c>
      <c r="AT60" s="29" t="str">
        <f>IF(ISBLANK(Values!F59),"",Values!I59)</f>
        <v/>
      </c>
      <c r="AV60" s="37" t="str">
        <f>IF(ISBLANK(Values!F59),"",IF(Values!K59,"Backlit", "Non-Backlit"))</f>
        <v/>
      </c>
      <c r="BE60" s="28" t="str">
        <f>IF(ISBLANK(Values!F59),"","Professional Audience")</f>
        <v/>
      </c>
      <c r="BF60" s="28" t="str">
        <f>IF(ISBLANK(Values!F59),"","Consumer Audience")</f>
        <v/>
      </c>
      <c r="BG60" s="28" t="str">
        <f>IF(ISBLANK(Values!F59),"","Adults")</f>
        <v/>
      </c>
      <c r="BH60" s="28" t="str">
        <f>IF(ISBLANK(Values!F59),"","People")</f>
        <v/>
      </c>
      <c r="CG60" s="2" t="str">
        <f>IF(ISBLANK(Values!F59),"",Values!$B$11)</f>
        <v/>
      </c>
      <c r="CH60" s="2" t="str">
        <f>IF(ISBLANK(Values!F59),"","GR")</f>
        <v/>
      </c>
      <c r="CI60" s="2" t="str">
        <f>IF(ISBLANK(Values!F59),"",Values!$B$7)</f>
        <v/>
      </c>
      <c r="CJ60" s="2" t="str">
        <f>IF(ISBLANK(Values!F59),"",Values!$B$8)</f>
        <v/>
      </c>
      <c r="CK60" s="2" t="str">
        <f>IF(ISBLANK(Values!F59),"",Values!$B$9)</f>
        <v/>
      </c>
      <c r="CL60" s="2" t="str">
        <f>IF(ISBLANK(Values!F59),"","CM")</f>
        <v/>
      </c>
      <c r="CO60" s="2" t="str">
        <f>IF(ISBLANK(Values!F59), "", IF(AND(Values!$B$37=options!$G$2, Values!$C59), "AMAZON_NA", IF(AND(Values!$B$37=options!$G$1, Values!$D59), "AMAZON_EU", "DEFAULT")))</f>
        <v/>
      </c>
      <c r="CP60" s="37" t="str">
        <f>IF(ISBLANK(Values!F59),"",Values!$B$7)</f>
        <v/>
      </c>
      <c r="CQ60" s="37" t="str">
        <f>IF(ISBLANK(Values!F59),"",Values!$B$8)</f>
        <v/>
      </c>
      <c r="CR60" s="37" t="str">
        <f>IF(ISBLANK(Values!F59),"",Values!$B$9)</f>
        <v/>
      </c>
      <c r="CS60" s="2" t="str">
        <f>IF(ISBLANK(Values!F59),"",Values!$B$11)</f>
        <v/>
      </c>
      <c r="CT60" s="2" t="str">
        <f>IF(ISBLANK(Values!F59),"","GR")</f>
        <v/>
      </c>
      <c r="CU60" s="2" t="str">
        <f>IF(ISBLANK(Values!F59),"","CM")</f>
        <v/>
      </c>
      <c r="CV60" s="2" t="str">
        <f>IF(ISBLANK(Values!F59),"",IF(Values!$B$36=options!$F$1,"Denmark", IF(Values!$B$36=options!$F$2, "Danemark",IF(Values!$B$36=options!$F$3, "Dänemark",IF(Values!$B$36=options!$F$4, "Danimarca",IF(Values!$B$36=options!$F$5, "Dinamarca",IF(Values!$B$36=options!$F$6, "Denemarken","" ) ) ) ) )))</f>
        <v/>
      </c>
      <c r="CZ60" s="2" t="str">
        <f>IF(ISBLANK(Values!F59),"","No")</f>
        <v/>
      </c>
      <c r="DA60" s="2" t="str">
        <f>IF(ISBLANK(Values!F59),"","No")</f>
        <v/>
      </c>
      <c r="DO60" s="28" t="str">
        <f>IF(ISBLANK(Values!F59),"","Parts")</f>
        <v/>
      </c>
      <c r="DP60" s="28" t="str">
        <f>IF(ISBLANK(Values!F59),"",Values!$B$31)</f>
        <v/>
      </c>
      <c r="DS60" s="32"/>
      <c r="DY60" s="44" t="str">
        <f>IF(ISBLANK(Values!$F59), "", "not_applicable")</f>
        <v/>
      </c>
      <c r="DZ60" s="32"/>
      <c r="EA60" s="32"/>
      <c r="EB60" s="32"/>
      <c r="EC60" s="32"/>
      <c r="EI60" s="2" t="str">
        <f>IF(ISBLANK(Values!F59),"",Values!$B$31)</f>
        <v/>
      </c>
      <c r="ES60" s="2" t="str">
        <f>IF(ISBLANK(Values!F59),"","Amazon Tellus UPS")</f>
        <v/>
      </c>
      <c r="EV60" s="32" t="str">
        <f>IF(ISBLANK(Values!F59),"","New")</f>
        <v/>
      </c>
      <c r="FE60" s="2" t="str">
        <f>IF(ISBLANK(Values!F59),"",IF(CO60&lt;&gt;"DEFAULT", "", 3))</f>
        <v/>
      </c>
      <c r="FH60" s="2" t="str">
        <f>IF(ISBLANK(Values!F59),"","FALSE")</f>
        <v/>
      </c>
      <c r="FI60" s="37" t="str">
        <f>IF(ISBLANK(Values!F59),"","FALSE")</f>
        <v/>
      </c>
      <c r="FJ60" s="37" t="str">
        <f>IF(ISBLANK(Values!F59),"","FALSE")</f>
        <v/>
      </c>
      <c r="FM60" s="2" t="str">
        <f>IF(ISBLANK(Values!F59),"","1")</f>
        <v/>
      </c>
      <c r="FO60" s="29" t="str">
        <f>IF(ISBLANK(Values!F59),"",IF(Values!K59, Values!$B$4, Values!$B$5))</f>
        <v/>
      </c>
      <c r="FP60" s="2" t="str">
        <f>IF(ISBLANK(Values!F59),"","Percent")</f>
        <v/>
      </c>
      <c r="FQ60" s="2" t="str">
        <f>IF(ISBLANK(Values!F59),"","2")</f>
        <v/>
      </c>
      <c r="FR60" s="2" t="str">
        <f>IF(ISBLANK(Values!F59),"","3")</f>
        <v/>
      </c>
      <c r="FS60" s="2" t="str">
        <f>IF(ISBLANK(Values!F59),"","5")</f>
        <v/>
      </c>
      <c r="FT60" s="2" t="str">
        <f>IF(ISBLANK(Values!F59),"","6")</f>
        <v/>
      </c>
      <c r="FU60" s="2" t="str">
        <f>IF(ISBLANK(Values!F59),"","10")</f>
        <v/>
      </c>
      <c r="FV60" s="2" t="str">
        <f>IF(ISBLANK(Values!F59),"","10")</f>
        <v/>
      </c>
    </row>
    <row r="61" spans="1:178" ht="17" x14ac:dyDescent="0.2">
      <c r="A61" s="28" t="str">
        <f>IF(ISBLANK(Values!F60),"",IF(Values!$B$37="EU","computercomponent","computer"))</f>
        <v/>
      </c>
      <c r="B61" s="39" t="str">
        <f>IF(ISBLANK(Values!F60),"",Values!G60)</f>
        <v/>
      </c>
      <c r="C61" s="33" t="str">
        <f>IF(ISBLANK(Values!F60),"","TellusRem")</f>
        <v/>
      </c>
      <c r="D61" s="31" t="str">
        <f>IF(ISBLANK(Values!F60),"",Values!F60)</f>
        <v/>
      </c>
      <c r="E61" s="32" t="str">
        <f>IF(ISBLANK(Values!F60),"","EAN")</f>
        <v/>
      </c>
      <c r="F61" s="29" t="str">
        <f>IF(ISBLANK(Values!F60),"",IF(Values!K60, SUBSTITUTE(Values!$B$1, "{language}", Values!I60) &amp; " " &amp;Values!$B$3, SUBSTITUTE(Values!$B$2, "{language}", Values!$I60) &amp; " " &amp;Values!$B$3))</f>
        <v/>
      </c>
      <c r="G61" s="33" t="str">
        <f>IF(ISBLANK(Values!F60),"","TellusRem")</f>
        <v/>
      </c>
      <c r="H61" s="28" t="str">
        <f>IF(ISBLANK(Values!F60),"",Values!$B$16)</f>
        <v/>
      </c>
      <c r="I61" s="28" t="str">
        <f>IF(ISBLANK(Values!F60),"","4730574031")</f>
        <v/>
      </c>
      <c r="J61" s="40" t="str">
        <f>IF(ISBLANK(Values!F60),"",Values!G60 )</f>
        <v/>
      </c>
      <c r="K61" s="29" t="str">
        <f>IF(ISBLANK(Values!F60),"",IF(Values!K60, Values!$B$4, Values!$B$5))</f>
        <v/>
      </c>
      <c r="L61" s="41" t="str">
        <f>IF(ISBLANK(Values!F60),"",IF($CO61="DEFAULT", Values!$B$18, ""))</f>
        <v/>
      </c>
      <c r="M61" s="29" t="str">
        <f>IF(ISBLANK(Values!F60),"",Values!$N60)</f>
        <v/>
      </c>
      <c r="N61" s="29" t="str">
        <f>IF(ISBLANK(Values!$G60),"",Values!O60)</f>
        <v/>
      </c>
      <c r="O61" s="29" t="str">
        <f>IF(ISBLANK(Values!$G60),"",Values!P60)</f>
        <v/>
      </c>
      <c r="P61" s="29" t="str">
        <f>IF(ISBLANK(Values!$G60),"",Values!Q60)</f>
        <v/>
      </c>
      <c r="Q61" s="29" t="str">
        <f>IF(ISBLANK(Values!$G60),"",Values!R60)</f>
        <v/>
      </c>
      <c r="R61" s="29" t="str">
        <f>IF(ISBLANK(Values!$G60),"",Values!S60)</f>
        <v/>
      </c>
      <c r="S61" s="29" t="str">
        <f>IF(ISBLANK(Values!$G60),"",Values!T60)</f>
        <v/>
      </c>
      <c r="T61" s="29" t="str">
        <f>IF(ISBLANK(Values!$G60),"",Values!U60)</f>
        <v/>
      </c>
      <c r="U61" s="29" t="str">
        <f>IF(ISBLANK(Values!$G60),"",Values!V60)</f>
        <v/>
      </c>
      <c r="W61" s="33" t="str">
        <f>IF(ISBLANK(Values!F60),"","Child")</f>
        <v/>
      </c>
      <c r="X61" s="33" t="str">
        <f>IF(ISBLANK(Values!F60),"",Values!$B$13)</f>
        <v/>
      </c>
      <c r="Y61" s="40" t="str">
        <f>IF(ISBLANK(Values!F60),"","Size-Color")</f>
        <v/>
      </c>
      <c r="Z61" s="33" t="str">
        <f>IF(ISBLANK(Values!F60),"","variation")</f>
        <v/>
      </c>
      <c r="AA61" s="37" t="str">
        <f>IF(ISBLANK(Values!F60),"",Values!$B$20)</f>
        <v/>
      </c>
      <c r="AB61" s="37" t="str">
        <f>IF(ISBLANK(Values!F60),"",Values!$B$29)</f>
        <v/>
      </c>
      <c r="AI61" s="42" t="str">
        <f>IF(ISBLANK(Values!F60),"",IF(Values!J60,Values!$B$23,Values!$B$33))</f>
        <v/>
      </c>
      <c r="AJ61" s="43" t="str">
        <f>IF(ISBLANK(Values!F60),"",Values!$B$24 &amp;" "&amp;Values!$B$3)</f>
        <v/>
      </c>
      <c r="AK61" s="2" t="str">
        <f>IF(ISBLANK(Values!F60),"",Values!$B$25)</f>
        <v/>
      </c>
      <c r="AL61" s="2" t="str">
        <f>IF(ISBLANK(Values!F60),"",SUBSTITUTE(SUBSTITUTE(IF(Values!$K60, Values!$B$26, Values!$B$33), "{language}", Values!$I60), "{flag}", INDEX(options!$E$1:$E$20, Values!$W60)))</f>
        <v/>
      </c>
      <c r="AM61" s="2" t="str">
        <f>SUBSTITUTE(IF(ISBLANK(Values!F60),"",Values!$B$27), "{model}", Values!$B$3)</f>
        <v/>
      </c>
      <c r="AT61" s="29" t="str">
        <f>IF(ISBLANK(Values!F60),"",Values!I60)</f>
        <v/>
      </c>
      <c r="AV61" s="37" t="str">
        <f>IF(ISBLANK(Values!F60),"",IF(Values!K60,"Backlit", "Non-Backlit"))</f>
        <v/>
      </c>
      <c r="BE61" s="28" t="str">
        <f>IF(ISBLANK(Values!F60),"","Professional Audience")</f>
        <v/>
      </c>
      <c r="BF61" s="28" t="str">
        <f>IF(ISBLANK(Values!F60),"","Consumer Audience")</f>
        <v/>
      </c>
      <c r="BG61" s="28" t="str">
        <f>IF(ISBLANK(Values!F60),"","Adults")</f>
        <v/>
      </c>
      <c r="BH61" s="28" t="str">
        <f>IF(ISBLANK(Values!F60),"","People")</f>
        <v/>
      </c>
      <c r="CG61" s="2" t="str">
        <f>IF(ISBLANK(Values!F60),"",Values!$B$11)</f>
        <v/>
      </c>
      <c r="CH61" s="2" t="str">
        <f>IF(ISBLANK(Values!F60),"","GR")</f>
        <v/>
      </c>
      <c r="CI61" s="2" t="str">
        <f>IF(ISBLANK(Values!F60),"",Values!$B$7)</f>
        <v/>
      </c>
      <c r="CJ61" s="2" t="str">
        <f>IF(ISBLANK(Values!F60),"",Values!$B$8)</f>
        <v/>
      </c>
      <c r="CK61" s="2" t="str">
        <f>IF(ISBLANK(Values!F60),"",Values!$B$9)</f>
        <v/>
      </c>
      <c r="CL61" s="2" t="str">
        <f>IF(ISBLANK(Values!F60),"","CM")</f>
        <v/>
      </c>
      <c r="CO61" s="2" t="str">
        <f>IF(ISBLANK(Values!F60), "", IF(AND(Values!$B$37=options!$G$2, Values!$C60), "AMAZON_NA", IF(AND(Values!$B$37=options!$G$1, Values!$D60), "AMAZON_EU", "DEFAULT")))</f>
        <v/>
      </c>
      <c r="CP61" s="37" t="str">
        <f>IF(ISBLANK(Values!F60),"",Values!$B$7)</f>
        <v/>
      </c>
      <c r="CQ61" s="37" t="str">
        <f>IF(ISBLANK(Values!F60),"",Values!$B$8)</f>
        <v/>
      </c>
      <c r="CR61" s="37" t="str">
        <f>IF(ISBLANK(Values!F60),"",Values!$B$9)</f>
        <v/>
      </c>
      <c r="CS61" s="2" t="str">
        <f>IF(ISBLANK(Values!F60),"",Values!$B$11)</f>
        <v/>
      </c>
      <c r="CT61" s="2" t="str">
        <f>IF(ISBLANK(Values!F60),"","GR")</f>
        <v/>
      </c>
      <c r="CU61" s="2" t="str">
        <f>IF(ISBLANK(Values!F60),"","CM")</f>
        <v/>
      </c>
      <c r="CV61" s="2" t="str">
        <f>IF(ISBLANK(Values!F60),"",IF(Values!$B$36=options!$F$1,"Denmark", IF(Values!$B$36=options!$F$2, "Danemark",IF(Values!$B$36=options!$F$3, "Dänemark",IF(Values!$B$36=options!$F$4, "Danimarca",IF(Values!$B$36=options!$F$5, "Dinamarca",IF(Values!$B$36=options!$F$6, "Denemarken","" ) ) ) ) )))</f>
        <v/>
      </c>
      <c r="CZ61" s="2" t="str">
        <f>IF(ISBLANK(Values!F60),"","No")</f>
        <v/>
      </c>
      <c r="DA61" s="2" t="str">
        <f>IF(ISBLANK(Values!F60),"","No")</f>
        <v/>
      </c>
      <c r="DO61" s="28" t="str">
        <f>IF(ISBLANK(Values!F60),"","Parts")</f>
        <v/>
      </c>
      <c r="DP61" s="28" t="str">
        <f>IF(ISBLANK(Values!F60),"",Values!$B$31)</f>
        <v/>
      </c>
      <c r="DS61" s="32"/>
      <c r="DY61" s="44" t="str">
        <f>IF(ISBLANK(Values!$F60), "", "not_applicable")</f>
        <v/>
      </c>
      <c r="DZ61" s="32"/>
      <c r="EA61" s="32"/>
      <c r="EB61" s="32"/>
      <c r="EC61" s="32"/>
      <c r="EI61" s="2" t="str">
        <f>IF(ISBLANK(Values!F60),"",Values!$B$31)</f>
        <v/>
      </c>
      <c r="ES61" s="2" t="str">
        <f>IF(ISBLANK(Values!F60),"","Amazon Tellus UPS")</f>
        <v/>
      </c>
      <c r="EV61" s="32" t="str">
        <f>IF(ISBLANK(Values!F60),"","New")</f>
        <v/>
      </c>
      <c r="FE61" s="2" t="str">
        <f>IF(ISBLANK(Values!F60),"",IF(CO61&lt;&gt;"DEFAULT", "", 3))</f>
        <v/>
      </c>
      <c r="FH61" s="2" t="str">
        <f>IF(ISBLANK(Values!F60),"","FALSE")</f>
        <v/>
      </c>
      <c r="FI61" s="37" t="str">
        <f>IF(ISBLANK(Values!F60),"","FALSE")</f>
        <v/>
      </c>
      <c r="FJ61" s="37" t="str">
        <f>IF(ISBLANK(Values!F60),"","FALSE")</f>
        <v/>
      </c>
      <c r="FM61" s="2" t="str">
        <f>IF(ISBLANK(Values!F60),"","1")</f>
        <v/>
      </c>
      <c r="FO61" s="29" t="str">
        <f>IF(ISBLANK(Values!F60),"",IF(Values!K60, Values!$B$4, Values!$B$5))</f>
        <v/>
      </c>
      <c r="FP61" s="2" t="str">
        <f>IF(ISBLANK(Values!F60),"","Percent")</f>
        <v/>
      </c>
      <c r="FQ61" s="2" t="str">
        <f>IF(ISBLANK(Values!F60),"","2")</f>
        <v/>
      </c>
      <c r="FR61" s="2" t="str">
        <f>IF(ISBLANK(Values!F60),"","3")</f>
        <v/>
      </c>
      <c r="FS61" s="2" t="str">
        <f>IF(ISBLANK(Values!F60),"","5")</f>
        <v/>
      </c>
      <c r="FT61" s="2" t="str">
        <f>IF(ISBLANK(Values!F60),"","6")</f>
        <v/>
      </c>
      <c r="FU61" s="2" t="str">
        <f>IF(ISBLANK(Values!F60),"","10")</f>
        <v/>
      </c>
      <c r="FV61" s="2" t="str">
        <f>IF(ISBLANK(Values!F60),"","10")</f>
        <v/>
      </c>
    </row>
    <row r="62" spans="1:178" ht="17" x14ac:dyDescent="0.2">
      <c r="A62" s="28" t="str">
        <f>IF(ISBLANK(Values!F61),"",IF(Values!$B$37="EU","computercomponent","computer"))</f>
        <v/>
      </c>
      <c r="B62" s="39" t="str">
        <f>IF(ISBLANK(Values!F61),"",Values!G61)</f>
        <v/>
      </c>
      <c r="C62" s="33" t="str">
        <f>IF(ISBLANK(Values!F61),"","TellusRem")</f>
        <v/>
      </c>
      <c r="D62" s="31" t="str">
        <f>IF(ISBLANK(Values!F61),"",Values!F61)</f>
        <v/>
      </c>
      <c r="E62" s="32" t="str">
        <f>IF(ISBLANK(Values!F61),"","EAN")</f>
        <v/>
      </c>
      <c r="F62" s="29" t="str">
        <f>IF(ISBLANK(Values!F61),"",IF(Values!K61, SUBSTITUTE(Values!$B$1, "{language}", Values!I61) &amp; " " &amp;Values!$B$3, SUBSTITUTE(Values!$B$2, "{language}", Values!$I61) &amp; " " &amp;Values!$B$3))</f>
        <v/>
      </c>
      <c r="G62" s="33" t="str">
        <f>IF(ISBLANK(Values!F61),"","TellusRem")</f>
        <v/>
      </c>
      <c r="H62" s="28" t="str">
        <f>IF(ISBLANK(Values!F61),"",Values!$B$16)</f>
        <v/>
      </c>
      <c r="I62" s="28" t="str">
        <f>IF(ISBLANK(Values!F61),"","4730574031")</f>
        <v/>
      </c>
      <c r="J62" s="40" t="str">
        <f>IF(ISBLANK(Values!F61),"",Values!G61 )</f>
        <v/>
      </c>
      <c r="K62" s="29" t="str">
        <f>IF(ISBLANK(Values!F61),"",IF(Values!K61, Values!$B$4, Values!$B$5))</f>
        <v/>
      </c>
      <c r="L62" s="41" t="str">
        <f>IF(ISBLANK(Values!F61),"",IF($CO62="DEFAULT", Values!$B$18, ""))</f>
        <v/>
      </c>
      <c r="M62" s="29" t="str">
        <f>IF(ISBLANK(Values!F61),"",Values!$N61)</f>
        <v/>
      </c>
      <c r="N62" s="29" t="str">
        <f>IF(ISBLANK(Values!$G61),"",Values!O61)</f>
        <v/>
      </c>
      <c r="O62" s="29" t="str">
        <f>IF(ISBLANK(Values!$G61),"",Values!P61)</f>
        <v/>
      </c>
      <c r="P62" s="29" t="str">
        <f>IF(ISBLANK(Values!$G61),"",Values!Q61)</f>
        <v/>
      </c>
      <c r="Q62" s="29" t="str">
        <f>IF(ISBLANK(Values!$G61),"",Values!R61)</f>
        <v/>
      </c>
      <c r="R62" s="29" t="str">
        <f>IF(ISBLANK(Values!$G61),"",Values!S61)</f>
        <v/>
      </c>
      <c r="S62" s="29" t="str">
        <f>IF(ISBLANK(Values!$G61),"",Values!T61)</f>
        <v/>
      </c>
      <c r="T62" s="29" t="str">
        <f>IF(ISBLANK(Values!$G61),"",Values!U61)</f>
        <v/>
      </c>
      <c r="U62" s="29" t="str">
        <f>IF(ISBLANK(Values!$G61),"",Values!V61)</f>
        <v/>
      </c>
      <c r="W62" s="33" t="str">
        <f>IF(ISBLANK(Values!F61),"","Child")</f>
        <v/>
      </c>
      <c r="X62" s="33" t="str">
        <f>IF(ISBLANK(Values!F61),"",Values!$B$13)</f>
        <v/>
      </c>
      <c r="Y62" s="40" t="str">
        <f>IF(ISBLANK(Values!F61),"","Size-Color")</f>
        <v/>
      </c>
      <c r="Z62" s="33" t="str">
        <f>IF(ISBLANK(Values!F61),"","variation")</f>
        <v/>
      </c>
      <c r="AA62" s="37" t="str">
        <f>IF(ISBLANK(Values!F61),"",Values!$B$20)</f>
        <v/>
      </c>
      <c r="AB62" s="37" t="str">
        <f>IF(ISBLANK(Values!F61),"",Values!$B$29)</f>
        <v/>
      </c>
      <c r="AI62" s="42" t="str">
        <f>IF(ISBLANK(Values!F61),"",IF(Values!J61,Values!$B$23,Values!$B$33))</f>
        <v/>
      </c>
      <c r="AJ62" s="43" t="str">
        <f>IF(ISBLANK(Values!F61),"",Values!$B$24 &amp;" "&amp;Values!$B$3)</f>
        <v/>
      </c>
      <c r="AK62" s="2" t="str">
        <f>IF(ISBLANK(Values!F61),"",Values!$B$25)</f>
        <v/>
      </c>
      <c r="AL62" s="2" t="str">
        <f>IF(ISBLANK(Values!F61),"",SUBSTITUTE(SUBSTITUTE(IF(Values!$K61, Values!$B$26, Values!$B$33), "{language}", Values!$I61), "{flag}", INDEX(options!$E$1:$E$20, Values!$W61)))</f>
        <v/>
      </c>
      <c r="AM62" s="2" t="str">
        <f>SUBSTITUTE(IF(ISBLANK(Values!F61),"",Values!$B$27), "{model}", Values!$B$3)</f>
        <v/>
      </c>
      <c r="AT62" s="29" t="str">
        <f>IF(ISBLANK(Values!F61),"",Values!I61)</f>
        <v/>
      </c>
      <c r="AV62" s="37" t="str">
        <f>IF(ISBLANK(Values!F61),"",IF(Values!K61,"Backlit", "Non-Backlit"))</f>
        <v/>
      </c>
      <c r="BE62" s="28" t="str">
        <f>IF(ISBLANK(Values!F61),"","Professional Audience")</f>
        <v/>
      </c>
      <c r="BF62" s="28" t="str">
        <f>IF(ISBLANK(Values!F61),"","Consumer Audience")</f>
        <v/>
      </c>
      <c r="BG62" s="28" t="str">
        <f>IF(ISBLANK(Values!F61),"","Adults")</f>
        <v/>
      </c>
      <c r="BH62" s="28" t="str">
        <f>IF(ISBLANK(Values!F61),"","People")</f>
        <v/>
      </c>
      <c r="CG62" s="2" t="str">
        <f>IF(ISBLANK(Values!F61),"",Values!$B$11)</f>
        <v/>
      </c>
      <c r="CH62" s="2" t="str">
        <f>IF(ISBLANK(Values!F61),"","GR")</f>
        <v/>
      </c>
      <c r="CI62" s="2" t="str">
        <f>IF(ISBLANK(Values!F61),"",Values!$B$7)</f>
        <v/>
      </c>
      <c r="CJ62" s="2" t="str">
        <f>IF(ISBLANK(Values!F61),"",Values!$B$8)</f>
        <v/>
      </c>
      <c r="CK62" s="2" t="str">
        <f>IF(ISBLANK(Values!F61),"",Values!$B$9)</f>
        <v/>
      </c>
      <c r="CL62" s="2" t="str">
        <f>IF(ISBLANK(Values!F61),"","CM")</f>
        <v/>
      </c>
      <c r="CO62" s="2" t="str">
        <f>IF(ISBLANK(Values!F61), "", IF(AND(Values!$B$37=options!$G$2, Values!$C61), "AMAZON_NA", IF(AND(Values!$B$37=options!$G$1, Values!$D61), "AMAZON_EU", "DEFAULT")))</f>
        <v/>
      </c>
      <c r="CP62" s="37" t="str">
        <f>IF(ISBLANK(Values!F61),"",Values!$B$7)</f>
        <v/>
      </c>
      <c r="CQ62" s="37" t="str">
        <f>IF(ISBLANK(Values!F61),"",Values!$B$8)</f>
        <v/>
      </c>
      <c r="CR62" s="37" t="str">
        <f>IF(ISBLANK(Values!F61),"",Values!$B$9)</f>
        <v/>
      </c>
      <c r="CS62" s="2" t="str">
        <f>IF(ISBLANK(Values!F61),"",Values!$B$11)</f>
        <v/>
      </c>
      <c r="CT62" s="2" t="str">
        <f>IF(ISBLANK(Values!F61),"","GR")</f>
        <v/>
      </c>
      <c r="CU62" s="2" t="str">
        <f>IF(ISBLANK(Values!F61),"","CM")</f>
        <v/>
      </c>
      <c r="CV62" s="2" t="str">
        <f>IF(ISBLANK(Values!F61),"",IF(Values!$B$36=options!$F$1,"Denmark", IF(Values!$B$36=options!$F$2, "Danemark",IF(Values!$B$36=options!$F$3, "Dänemark",IF(Values!$B$36=options!$F$4, "Danimarca",IF(Values!$B$36=options!$F$5, "Dinamarca",IF(Values!$B$36=options!$F$6, "Denemarken","" ) ) ) ) )))</f>
        <v/>
      </c>
      <c r="CZ62" s="2" t="str">
        <f>IF(ISBLANK(Values!F61),"","No")</f>
        <v/>
      </c>
      <c r="DA62" s="2" t="str">
        <f>IF(ISBLANK(Values!F61),"","No")</f>
        <v/>
      </c>
      <c r="DO62" s="28" t="str">
        <f>IF(ISBLANK(Values!F61),"","Parts")</f>
        <v/>
      </c>
      <c r="DP62" s="28" t="str">
        <f>IF(ISBLANK(Values!F61),"",Values!$B$31)</f>
        <v/>
      </c>
      <c r="DS62" s="32"/>
      <c r="DY62" s="44" t="str">
        <f>IF(ISBLANK(Values!$F61), "", "not_applicable")</f>
        <v/>
      </c>
      <c r="DZ62" s="32"/>
      <c r="EA62" s="32"/>
      <c r="EB62" s="32"/>
      <c r="EC62" s="32"/>
      <c r="EI62" s="2" t="str">
        <f>IF(ISBLANK(Values!F61),"",Values!$B$31)</f>
        <v/>
      </c>
      <c r="ES62" s="2" t="str">
        <f>IF(ISBLANK(Values!F61),"","Amazon Tellus UPS")</f>
        <v/>
      </c>
      <c r="EV62" s="32" t="str">
        <f>IF(ISBLANK(Values!F61),"","New")</f>
        <v/>
      </c>
      <c r="FE62" s="2" t="str">
        <f>IF(ISBLANK(Values!F61),"",IF(CO62&lt;&gt;"DEFAULT", "", 3))</f>
        <v/>
      </c>
      <c r="FH62" s="2" t="str">
        <f>IF(ISBLANK(Values!F61),"","FALSE")</f>
        <v/>
      </c>
      <c r="FI62" s="37" t="str">
        <f>IF(ISBLANK(Values!F61),"","FALSE")</f>
        <v/>
      </c>
      <c r="FJ62" s="37" t="str">
        <f>IF(ISBLANK(Values!F61),"","FALSE")</f>
        <v/>
      </c>
      <c r="FM62" s="2" t="str">
        <f>IF(ISBLANK(Values!F61),"","1")</f>
        <v/>
      </c>
      <c r="FO62" s="29" t="str">
        <f>IF(ISBLANK(Values!F61),"",IF(Values!K61, Values!$B$4, Values!$B$5))</f>
        <v/>
      </c>
      <c r="FP62" s="2" t="str">
        <f>IF(ISBLANK(Values!F61),"","Percent")</f>
        <v/>
      </c>
      <c r="FQ62" s="2" t="str">
        <f>IF(ISBLANK(Values!F61),"","2")</f>
        <v/>
      </c>
      <c r="FR62" s="2" t="str">
        <f>IF(ISBLANK(Values!F61),"","3")</f>
        <v/>
      </c>
      <c r="FS62" s="2" t="str">
        <f>IF(ISBLANK(Values!F61),"","5")</f>
        <v/>
      </c>
      <c r="FT62" s="2" t="str">
        <f>IF(ISBLANK(Values!F61),"","6")</f>
        <v/>
      </c>
      <c r="FU62" s="2" t="str">
        <f>IF(ISBLANK(Values!F61),"","10")</f>
        <v/>
      </c>
      <c r="FV62" s="2" t="str">
        <f>IF(ISBLANK(Values!F61),"","10")</f>
        <v/>
      </c>
    </row>
    <row r="63" spans="1:178" ht="17" x14ac:dyDescent="0.2">
      <c r="A63" s="28" t="str">
        <f>IF(ISBLANK(Values!F62),"",IF(Values!$B$37="EU","computercomponent","computer"))</f>
        <v/>
      </c>
      <c r="B63" s="39" t="str">
        <f>IF(ISBLANK(Values!F62),"",Values!G62)</f>
        <v/>
      </c>
      <c r="C63" s="33" t="str">
        <f>IF(ISBLANK(Values!F62),"","TellusRem")</f>
        <v/>
      </c>
      <c r="D63" s="31" t="str">
        <f>IF(ISBLANK(Values!F62),"",Values!F62)</f>
        <v/>
      </c>
      <c r="E63" s="32" t="str">
        <f>IF(ISBLANK(Values!F62),"","EAN")</f>
        <v/>
      </c>
      <c r="F63" s="29" t="str">
        <f>IF(ISBLANK(Values!F62),"",IF(Values!K62, SUBSTITUTE(Values!$B$1, "{language}", Values!I62) &amp; " " &amp;Values!$B$3, SUBSTITUTE(Values!$B$2, "{language}", Values!$I62) &amp; " " &amp;Values!$B$3))</f>
        <v/>
      </c>
      <c r="G63" s="33" t="str">
        <f>IF(ISBLANK(Values!F62),"","TellusRem")</f>
        <v/>
      </c>
      <c r="H63" s="28" t="str">
        <f>IF(ISBLANK(Values!F62),"",Values!$B$16)</f>
        <v/>
      </c>
      <c r="I63" s="28" t="str">
        <f>IF(ISBLANK(Values!F62),"","4730574031")</f>
        <v/>
      </c>
      <c r="J63" s="40" t="str">
        <f>IF(ISBLANK(Values!F62),"",Values!G62 )</f>
        <v/>
      </c>
      <c r="K63" s="29" t="str">
        <f>IF(ISBLANK(Values!F62),"",IF(Values!K62, Values!$B$4, Values!$B$5))</f>
        <v/>
      </c>
      <c r="L63" s="41" t="str">
        <f>IF(ISBLANK(Values!F62),"",IF($CO63="DEFAULT", Values!$B$18, ""))</f>
        <v/>
      </c>
      <c r="M63" s="29" t="str">
        <f>IF(ISBLANK(Values!F62),"",Values!$N62)</f>
        <v/>
      </c>
      <c r="N63" s="29" t="str">
        <f>IF(ISBLANK(Values!$G62),"",Values!O62)</f>
        <v/>
      </c>
      <c r="O63" s="29" t="str">
        <f>IF(ISBLANK(Values!$G62),"",Values!P62)</f>
        <v/>
      </c>
      <c r="P63" s="29" t="str">
        <f>IF(ISBLANK(Values!$G62),"",Values!Q62)</f>
        <v/>
      </c>
      <c r="Q63" s="29" t="str">
        <f>IF(ISBLANK(Values!$G62),"",Values!R62)</f>
        <v/>
      </c>
      <c r="R63" s="29" t="str">
        <f>IF(ISBLANK(Values!$G62),"",Values!S62)</f>
        <v/>
      </c>
      <c r="S63" s="29" t="str">
        <f>IF(ISBLANK(Values!$G62),"",Values!T62)</f>
        <v/>
      </c>
      <c r="T63" s="29" t="str">
        <f>IF(ISBLANK(Values!$G62),"",Values!U62)</f>
        <v/>
      </c>
      <c r="U63" s="29" t="str">
        <f>IF(ISBLANK(Values!$G62),"",Values!V62)</f>
        <v/>
      </c>
      <c r="W63" s="33" t="str">
        <f>IF(ISBLANK(Values!F62),"","Child")</f>
        <v/>
      </c>
      <c r="X63" s="33" t="str">
        <f>IF(ISBLANK(Values!F62),"",Values!$B$13)</f>
        <v/>
      </c>
      <c r="Y63" s="40" t="str">
        <f>IF(ISBLANK(Values!F62),"","Size-Color")</f>
        <v/>
      </c>
      <c r="Z63" s="33" t="str">
        <f>IF(ISBLANK(Values!F62),"","variation")</f>
        <v/>
      </c>
      <c r="AA63" s="37" t="str">
        <f>IF(ISBLANK(Values!F62),"",Values!$B$20)</f>
        <v/>
      </c>
      <c r="AB63" s="37" t="str">
        <f>IF(ISBLANK(Values!F62),"",Values!$B$29)</f>
        <v/>
      </c>
      <c r="AI63" s="42" t="str">
        <f>IF(ISBLANK(Values!F62),"",IF(Values!J62,Values!$B$23,Values!$B$33))</f>
        <v/>
      </c>
      <c r="AJ63" s="43" t="str">
        <f>IF(ISBLANK(Values!F62),"",Values!$B$24 &amp;" "&amp;Values!$B$3)</f>
        <v/>
      </c>
      <c r="AK63" s="2" t="str">
        <f>IF(ISBLANK(Values!F62),"",Values!$B$25)</f>
        <v/>
      </c>
      <c r="AL63" s="2" t="str">
        <f>IF(ISBLANK(Values!F62),"",SUBSTITUTE(SUBSTITUTE(IF(Values!$K62, Values!$B$26, Values!$B$33), "{language}", Values!$I62), "{flag}", INDEX(options!$E$1:$E$20, Values!$W62)))</f>
        <v/>
      </c>
      <c r="AM63" s="2" t="str">
        <f>SUBSTITUTE(IF(ISBLANK(Values!F62),"",Values!$B$27), "{model}", Values!$B$3)</f>
        <v/>
      </c>
      <c r="AT63" s="29" t="str">
        <f>IF(ISBLANK(Values!F62),"",Values!I62)</f>
        <v/>
      </c>
      <c r="AV63" s="37" t="str">
        <f>IF(ISBLANK(Values!F62),"",IF(Values!K62,"Backlit", "Non-Backlit"))</f>
        <v/>
      </c>
      <c r="BE63" s="28" t="str">
        <f>IF(ISBLANK(Values!F62),"","Professional Audience")</f>
        <v/>
      </c>
      <c r="BF63" s="28" t="str">
        <f>IF(ISBLANK(Values!F62),"","Consumer Audience")</f>
        <v/>
      </c>
      <c r="BG63" s="28" t="str">
        <f>IF(ISBLANK(Values!F62),"","Adults")</f>
        <v/>
      </c>
      <c r="BH63" s="28" t="str">
        <f>IF(ISBLANK(Values!F62),"","People")</f>
        <v/>
      </c>
      <c r="CG63" s="2" t="str">
        <f>IF(ISBLANK(Values!F62),"",Values!$B$11)</f>
        <v/>
      </c>
      <c r="CH63" s="2" t="str">
        <f>IF(ISBLANK(Values!F62),"","GR")</f>
        <v/>
      </c>
      <c r="CI63" s="2" t="str">
        <f>IF(ISBLANK(Values!F62),"",Values!$B$7)</f>
        <v/>
      </c>
      <c r="CJ63" s="2" t="str">
        <f>IF(ISBLANK(Values!F62),"",Values!$B$8)</f>
        <v/>
      </c>
      <c r="CK63" s="2" t="str">
        <f>IF(ISBLANK(Values!F62),"",Values!$B$9)</f>
        <v/>
      </c>
      <c r="CL63" s="2" t="str">
        <f>IF(ISBLANK(Values!F62),"","CM")</f>
        <v/>
      </c>
      <c r="CO63" s="2" t="str">
        <f>IF(ISBLANK(Values!F62), "", IF(AND(Values!$B$37=options!$G$2, Values!$C62), "AMAZON_NA", IF(AND(Values!$B$37=options!$G$1, Values!$D62), "AMAZON_EU", "DEFAULT")))</f>
        <v/>
      </c>
      <c r="CP63" s="37" t="str">
        <f>IF(ISBLANK(Values!F62),"",Values!$B$7)</f>
        <v/>
      </c>
      <c r="CQ63" s="37" t="str">
        <f>IF(ISBLANK(Values!F62),"",Values!$B$8)</f>
        <v/>
      </c>
      <c r="CR63" s="37" t="str">
        <f>IF(ISBLANK(Values!F62),"",Values!$B$9)</f>
        <v/>
      </c>
      <c r="CS63" s="2" t="str">
        <f>IF(ISBLANK(Values!F62),"",Values!$B$11)</f>
        <v/>
      </c>
      <c r="CT63" s="2" t="str">
        <f>IF(ISBLANK(Values!F62),"","GR")</f>
        <v/>
      </c>
      <c r="CU63" s="2" t="str">
        <f>IF(ISBLANK(Values!F62),"","CM")</f>
        <v/>
      </c>
      <c r="CV63" s="2" t="str">
        <f>IF(ISBLANK(Values!F62),"",IF(Values!$B$36=options!$F$1,"Denmark", IF(Values!$B$36=options!$F$2, "Danemark",IF(Values!$B$36=options!$F$3, "Dänemark",IF(Values!$B$36=options!$F$4, "Danimarca",IF(Values!$B$36=options!$F$5, "Dinamarca",IF(Values!$B$36=options!$F$6, "Denemarken","" ) ) ) ) )))</f>
        <v/>
      </c>
      <c r="CZ63" s="2" t="str">
        <f>IF(ISBLANK(Values!F62),"","No")</f>
        <v/>
      </c>
      <c r="DA63" s="2" t="str">
        <f>IF(ISBLANK(Values!F62),"","No")</f>
        <v/>
      </c>
      <c r="DO63" s="28" t="str">
        <f>IF(ISBLANK(Values!F62),"","Parts")</f>
        <v/>
      </c>
      <c r="DP63" s="28" t="str">
        <f>IF(ISBLANK(Values!F62),"",Values!$B$31)</f>
        <v/>
      </c>
      <c r="DS63" s="32"/>
      <c r="DY63" s="44" t="str">
        <f>IF(ISBLANK(Values!$F62), "", "not_applicable")</f>
        <v/>
      </c>
      <c r="DZ63" s="32"/>
      <c r="EA63" s="32"/>
      <c r="EB63" s="32"/>
      <c r="EC63" s="32"/>
      <c r="EI63" s="2" t="str">
        <f>IF(ISBLANK(Values!F62),"",Values!$B$31)</f>
        <v/>
      </c>
      <c r="ES63" s="2" t="str">
        <f>IF(ISBLANK(Values!F62),"","Amazon Tellus UPS")</f>
        <v/>
      </c>
      <c r="EV63" s="32" t="str">
        <f>IF(ISBLANK(Values!F62),"","New")</f>
        <v/>
      </c>
      <c r="FE63" s="2" t="str">
        <f>IF(ISBLANK(Values!F62),"",IF(CO63&lt;&gt;"DEFAULT", "", 3))</f>
        <v/>
      </c>
      <c r="FH63" s="2" t="str">
        <f>IF(ISBLANK(Values!F62),"","FALSE")</f>
        <v/>
      </c>
      <c r="FI63" s="37" t="str">
        <f>IF(ISBLANK(Values!F62),"","FALSE")</f>
        <v/>
      </c>
      <c r="FJ63" s="37" t="str">
        <f>IF(ISBLANK(Values!F62),"","FALSE")</f>
        <v/>
      </c>
      <c r="FM63" s="2" t="str">
        <f>IF(ISBLANK(Values!F62),"","1")</f>
        <v/>
      </c>
      <c r="FO63" s="29" t="str">
        <f>IF(ISBLANK(Values!F62),"",IF(Values!K62, Values!$B$4, Values!$B$5))</f>
        <v/>
      </c>
      <c r="FP63" s="2" t="str">
        <f>IF(ISBLANK(Values!F62),"","Percent")</f>
        <v/>
      </c>
      <c r="FQ63" s="2" t="str">
        <f>IF(ISBLANK(Values!F62),"","2")</f>
        <v/>
      </c>
      <c r="FR63" s="2" t="str">
        <f>IF(ISBLANK(Values!F62),"","3")</f>
        <v/>
      </c>
      <c r="FS63" s="2" t="str">
        <f>IF(ISBLANK(Values!F62),"","5")</f>
        <v/>
      </c>
      <c r="FT63" s="2" t="str">
        <f>IF(ISBLANK(Values!F62),"","6")</f>
        <v/>
      </c>
      <c r="FU63" s="2" t="str">
        <f>IF(ISBLANK(Values!F62),"","10")</f>
        <v/>
      </c>
      <c r="FV63" s="2" t="str">
        <f>IF(ISBLANK(Values!F62),"","10")</f>
        <v/>
      </c>
    </row>
    <row r="64" spans="1:178" ht="17" x14ac:dyDescent="0.2">
      <c r="A64" s="28" t="str">
        <f>IF(ISBLANK(Values!F63),"",IF(Values!$B$37="EU","computercomponent","computer"))</f>
        <v/>
      </c>
      <c r="B64" s="39" t="str">
        <f>IF(ISBLANK(Values!F63),"",Values!G63)</f>
        <v/>
      </c>
      <c r="C64" s="33" t="str">
        <f>IF(ISBLANK(Values!F63),"","TellusRem")</f>
        <v/>
      </c>
      <c r="D64" s="31" t="str">
        <f>IF(ISBLANK(Values!F63),"",Values!F63)</f>
        <v/>
      </c>
      <c r="E64" s="32" t="str">
        <f>IF(ISBLANK(Values!F63),"","EAN")</f>
        <v/>
      </c>
      <c r="F64" s="29" t="str">
        <f>IF(ISBLANK(Values!F63),"",IF(Values!K63, SUBSTITUTE(Values!$B$1, "{language}", Values!I63) &amp; " " &amp;Values!$B$3, SUBSTITUTE(Values!$B$2, "{language}", Values!$I63) &amp; " " &amp;Values!$B$3))</f>
        <v/>
      </c>
      <c r="G64" s="33" t="str">
        <f>IF(ISBLANK(Values!F63),"","TellusRem")</f>
        <v/>
      </c>
      <c r="H64" s="28" t="str">
        <f>IF(ISBLANK(Values!F63),"",Values!$B$16)</f>
        <v/>
      </c>
      <c r="I64" s="28" t="str">
        <f>IF(ISBLANK(Values!F63),"","4730574031")</f>
        <v/>
      </c>
      <c r="J64" s="40" t="str">
        <f>IF(ISBLANK(Values!F63),"",Values!G63 )</f>
        <v/>
      </c>
      <c r="K64" s="29" t="str">
        <f>IF(ISBLANK(Values!F63),"",IF(Values!K63, Values!$B$4, Values!$B$5))</f>
        <v/>
      </c>
      <c r="L64" s="41" t="str">
        <f>IF(ISBLANK(Values!F63),"",IF($CO64="DEFAULT", Values!$B$18, ""))</f>
        <v/>
      </c>
      <c r="M64" s="29" t="str">
        <f>IF(ISBLANK(Values!F63),"",Values!$N63)</f>
        <v/>
      </c>
      <c r="N64" s="29" t="str">
        <f>IF(ISBLANK(Values!$G63),"",Values!O63)</f>
        <v/>
      </c>
      <c r="O64" s="29" t="str">
        <f>IF(ISBLANK(Values!$G63),"",Values!P63)</f>
        <v/>
      </c>
      <c r="P64" s="29" t="str">
        <f>IF(ISBLANK(Values!$G63),"",Values!Q63)</f>
        <v/>
      </c>
      <c r="Q64" s="29" t="str">
        <f>IF(ISBLANK(Values!$G63),"",Values!R63)</f>
        <v/>
      </c>
      <c r="R64" s="29" t="str">
        <f>IF(ISBLANK(Values!$G63),"",Values!S63)</f>
        <v/>
      </c>
      <c r="S64" s="29" t="str">
        <f>IF(ISBLANK(Values!$G63),"",Values!T63)</f>
        <v/>
      </c>
      <c r="T64" s="29" t="str">
        <f>IF(ISBLANK(Values!$G63),"",Values!U63)</f>
        <v/>
      </c>
      <c r="U64" s="29" t="str">
        <f>IF(ISBLANK(Values!$G63),"",Values!V63)</f>
        <v/>
      </c>
      <c r="W64" s="33" t="str">
        <f>IF(ISBLANK(Values!F63),"","Child")</f>
        <v/>
      </c>
      <c r="X64" s="33" t="str">
        <f>IF(ISBLANK(Values!F63),"",Values!$B$13)</f>
        <v/>
      </c>
      <c r="Y64" s="40" t="str">
        <f>IF(ISBLANK(Values!F63),"","Size-Color")</f>
        <v/>
      </c>
      <c r="Z64" s="33" t="str">
        <f>IF(ISBLANK(Values!F63),"","variation")</f>
        <v/>
      </c>
      <c r="AA64" s="37" t="str">
        <f>IF(ISBLANK(Values!F63),"",Values!$B$20)</f>
        <v/>
      </c>
      <c r="AB64" s="37" t="str">
        <f>IF(ISBLANK(Values!F63),"",Values!$B$29)</f>
        <v/>
      </c>
      <c r="AI64" s="42" t="str">
        <f>IF(ISBLANK(Values!F63),"",IF(Values!J63,Values!$B$23,Values!$B$33))</f>
        <v/>
      </c>
      <c r="AJ64" s="43" t="str">
        <f>IF(ISBLANK(Values!F63),"",Values!$B$24 &amp;" "&amp;Values!$B$3)</f>
        <v/>
      </c>
      <c r="AK64" s="2" t="str">
        <f>IF(ISBLANK(Values!F63),"",Values!$B$25)</f>
        <v/>
      </c>
      <c r="AL64" s="2" t="str">
        <f>IF(ISBLANK(Values!F63),"",SUBSTITUTE(SUBSTITUTE(IF(Values!$K63, Values!$B$26, Values!$B$33), "{language}", Values!$I63), "{flag}", INDEX(options!$E$1:$E$20, Values!$W63)))</f>
        <v/>
      </c>
      <c r="AM64" s="2" t="str">
        <f>SUBSTITUTE(IF(ISBLANK(Values!F63),"",Values!$B$27), "{model}", Values!$B$3)</f>
        <v/>
      </c>
      <c r="AT64" s="29" t="str">
        <f>IF(ISBLANK(Values!F63),"",Values!I63)</f>
        <v/>
      </c>
      <c r="AV64" s="37" t="str">
        <f>IF(ISBLANK(Values!F63),"",IF(Values!K63,"Backlit", "Non-Backlit"))</f>
        <v/>
      </c>
      <c r="BE64" s="28" t="str">
        <f>IF(ISBLANK(Values!F63),"","Professional Audience")</f>
        <v/>
      </c>
      <c r="BF64" s="28" t="str">
        <f>IF(ISBLANK(Values!F63),"","Consumer Audience")</f>
        <v/>
      </c>
      <c r="BG64" s="28" t="str">
        <f>IF(ISBLANK(Values!F63),"","Adults")</f>
        <v/>
      </c>
      <c r="BH64" s="28" t="str">
        <f>IF(ISBLANK(Values!F63),"","People")</f>
        <v/>
      </c>
      <c r="CG64" s="2" t="str">
        <f>IF(ISBLANK(Values!F63),"",Values!$B$11)</f>
        <v/>
      </c>
      <c r="CH64" s="2" t="str">
        <f>IF(ISBLANK(Values!F63),"","GR")</f>
        <v/>
      </c>
      <c r="CI64" s="2" t="str">
        <f>IF(ISBLANK(Values!F63),"",Values!$B$7)</f>
        <v/>
      </c>
      <c r="CJ64" s="2" t="str">
        <f>IF(ISBLANK(Values!F63),"",Values!$B$8)</f>
        <v/>
      </c>
      <c r="CK64" s="2" t="str">
        <f>IF(ISBLANK(Values!F63),"",Values!$B$9)</f>
        <v/>
      </c>
      <c r="CL64" s="2" t="str">
        <f>IF(ISBLANK(Values!F63),"","CM")</f>
        <v/>
      </c>
      <c r="CO64" s="2" t="str">
        <f>IF(ISBLANK(Values!F63), "", IF(AND(Values!$B$37=options!$G$2, Values!$C63), "AMAZON_NA", IF(AND(Values!$B$37=options!$G$1, Values!$D63), "AMAZON_EU", "DEFAULT")))</f>
        <v/>
      </c>
      <c r="CP64" s="37" t="str">
        <f>IF(ISBLANK(Values!F63),"",Values!$B$7)</f>
        <v/>
      </c>
      <c r="CQ64" s="37" t="str">
        <f>IF(ISBLANK(Values!F63),"",Values!$B$8)</f>
        <v/>
      </c>
      <c r="CR64" s="37" t="str">
        <f>IF(ISBLANK(Values!F63),"",Values!$B$9)</f>
        <v/>
      </c>
      <c r="CS64" s="2" t="str">
        <f>IF(ISBLANK(Values!F63),"",Values!$B$11)</f>
        <v/>
      </c>
      <c r="CT64" s="2" t="str">
        <f>IF(ISBLANK(Values!F63),"","GR")</f>
        <v/>
      </c>
      <c r="CU64" s="2" t="str">
        <f>IF(ISBLANK(Values!F63),"","CM")</f>
        <v/>
      </c>
      <c r="CV64" s="2" t="str">
        <f>IF(ISBLANK(Values!F63),"",IF(Values!$B$36=options!$F$1,"Denmark", IF(Values!$B$36=options!$F$2, "Danemark",IF(Values!$B$36=options!$F$3, "Dänemark",IF(Values!$B$36=options!$F$4, "Danimarca",IF(Values!$B$36=options!$F$5, "Dinamarca",IF(Values!$B$36=options!$F$6, "Denemarken","" ) ) ) ) )))</f>
        <v/>
      </c>
      <c r="CZ64" s="2" t="str">
        <f>IF(ISBLANK(Values!F63),"","No")</f>
        <v/>
      </c>
      <c r="DA64" s="2" t="str">
        <f>IF(ISBLANK(Values!F63),"","No")</f>
        <v/>
      </c>
      <c r="DO64" s="28" t="str">
        <f>IF(ISBLANK(Values!F63),"","Parts")</f>
        <v/>
      </c>
      <c r="DP64" s="28" t="str">
        <f>IF(ISBLANK(Values!F63),"",Values!$B$31)</f>
        <v/>
      </c>
      <c r="DS64" s="32"/>
      <c r="DY64" s="44" t="str">
        <f>IF(ISBLANK(Values!$F63), "", "not_applicable")</f>
        <v/>
      </c>
      <c r="DZ64" s="32"/>
      <c r="EA64" s="32"/>
      <c r="EB64" s="32"/>
      <c r="EC64" s="32"/>
      <c r="EI64" s="2" t="str">
        <f>IF(ISBLANK(Values!F63),"",Values!$B$31)</f>
        <v/>
      </c>
      <c r="ES64" s="2" t="str">
        <f>IF(ISBLANK(Values!F63),"","Amazon Tellus UPS")</f>
        <v/>
      </c>
      <c r="EV64" s="32" t="str">
        <f>IF(ISBLANK(Values!F63),"","New")</f>
        <v/>
      </c>
      <c r="FE64" s="2" t="str">
        <f>IF(ISBLANK(Values!F63),"",IF(CO64&lt;&gt;"DEFAULT", "", 3))</f>
        <v/>
      </c>
      <c r="FH64" s="2" t="str">
        <f>IF(ISBLANK(Values!F63),"","FALSE")</f>
        <v/>
      </c>
      <c r="FI64" s="37" t="str">
        <f>IF(ISBLANK(Values!F63),"","FALSE")</f>
        <v/>
      </c>
      <c r="FJ64" s="37" t="str">
        <f>IF(ISBLANK(Values!F63),"","FALSE")</f>
        <v/>
      </c>
      <c r="FM64" s="2" t="str">
        <f>IF(ISBLANK(Values!F63),"","1")</f>
        <v/>
      </c>
      <c r="FO64" s="29" t="str">
        <f>IF(ISBLANK(Values!F63),"",IF(Values!K63, Values!$B$4, Values!$B$5))</f>
        <v/>
      </c>
      <c r="FP64" s="2" t="str">
        <f>IF(ISBLANK(Values!F63),"","Percent")</f>
        <v/>
      </c>
      <c r="FQ64" s="2" t="str">
        <f>IF(ISBLANK(Values!F63),"","2")</f>
        <v/>
      </c>
      <c r="FR64" s="2" t="str">
        <f>IF(ISBLANK(Values!F63),"","3")</f>
        <v/>
      </c>
      <c r="FS64" s="2" t="str">
        <f>IF(ISBLANK(Values!F63),"","5")</f>
        <v/>
      </c>
      <c r="FT64" s="2" t="str">
        <f>IF(ISBLANK(Values!F63),"","6")</f>
        <v/>
      </c>
      <c r="FU64" s="2" t="str">
        <f>IF(ISBLANK(Values!F63),"","10")</f>
        <v/>
      </c>
      <c r="FV64" s="2" t="str">
        <f>IF(ISBLANK(Values!F63),"","10")</f>
        <v/>
      </c>
    </row>
    <row r="65" spans="1:178" ht="17" x14ac:dyDescent="0.2">
      <c r="A65" s="28" t="str">
        <f>IF(ISBLANK(Values!F64),"",IF(Values!$B$37="EU","computercomponent","computer"))</f>
        <v/>
      </c>
      <c r="B65" s="39" t="str">
        <f>IF(ISBLANK(Values!F64),"",Values!G64)</f>
        <v/>
      </c>
      <c r="C65" s="33" t="str">
        <f>IF(ISBLANK(Values!F64),"","TellusRem")</f>
        <v/>
      </c>
      <c r="D65" s="31" t="str">
        <f>IF(ISBLANK(Values!F64),"",Values!F64)</f>
        <v/>
      </c>
      <c r="E65" s="32" t="str">
        <f>IF(ISBLANK(Values!F64),"","EAN")</f>
        <v/>
      </c>
      <c r="F65" s="29" t="str">
        <f>IF(ISBLANK(Values!F64),"",IF(Values!K64, SUBSTITUTE(Values!$B$1, "{language}", Values!I64) &amp; " " &amp;Values!$B$3, SUBSTITUTE(Values!$B$2, "{language}", Values!$I64) &amp; " " &amp;Values!$B$3))</f>
        <v/>
      </c>
      <c r="G65" s="33" t="str">
        <f>IF(ISBLANK(Values!F64),"","TellusRem")</f>
        <v/>
      </c>
      <c r="H65" s="28" t="str">
        <f>IF(ISBLANK(Values!F64),"",Values!$B$16)</f>
        <v/>
      </c>
      <c r="I65" s="28" t="str">
        <f>IF(ISBLANK(Values!F64),"","4730574031")</f>
        <v/>
      </c>
      <c r="J65" s="40" t="str">
        <f>IF(ISBLANK(Values!F64),"",Values!G64 )</f>
        <v/>
      </c>
      <c r="K65" s="29" t="str">
        <f>IF(ISBLANK(Values!F64),"",IF(Values!K64, Values!$B$4, Values!$B$5))</f>
        <v/>
      </c>
      <c r="L65" s="41" t="str">
        <f>IF(ISBLANK(Values!F64),"",IF($CO65="DEFAULT", Values!$B$18, ""))</f>
        <v/>
      </c>
      <c r="M65" s="29" t="str">
        <f>IF(ISBLANK(Values!F64),"",Values!$N64)</f>
        <v/>
      </c>
      <c r="N65" s="29" t="str">
        <f>IF(ISBLANK(Values!$G64),"",Values!O64)</f>
        <v/>
      </c>
      <c r="O65" s="29" t="str">
        <f>IF(ISBLANK(Values!$G64),"",Values!P64)</f>
        <v/>
      </c>
      <c r="P65" s="29" t="str">
        <f>IF(ISBLANK(Values!$G64),"",Values!Q64)</f>
        <v/>
      </c>
      <c r="Q65" s="29" t="str">
        <f>IF(ISBLANK(Values!$G64),"",Values!R64)</f>
        <v/>
      </c>
      <c r="R65" s="29" t="str">
        <f>IF(ISBLANK(Values!$G64),"",Values!S64)</f>
        <v/>
      </c>
      <c r="S65" s="29" t="str">
        <f>IF(ISBLANK(Values!$G64),"",Values!T64)</f>
        <v/>
      </c>
      <c r="T65" s="29" t="str">
        <f>IF(ISBLANK(Values!$G64),"",Values!U64)</f>
        <v/>
      </c>
      <c r="U65" s="29" t="str">
        <f>IF(ISBLANK(Values!$G64),"",Values!V64)</f>
        <v/>
      </c>
      <c r="W65" s="33" t="str">
        <f>IF(ISBLANK(Values!F64),"","Child")</f>
        <v/>
      </c>
      <c r="X65" s="33" t="str">
        <f>IF(ISBLANK(Values!F64),"",Values!$B$13)</f>
        <v/>
      </c>
      <c r="Y65" s="40" t="str">
        <f>IF(ISBLANK(Values!F64),"","Size-Color")</f>
        <v/>
      </c>
      <c r="Z65" s="33" t="str">
        <f>IF(ISBLANK(Values!F64),"","variation")</f>
        <v/>
      </c>
      <c r="AA65" s="37" t="str">
        <f>IF(ISBLANK(Values!F64),"",Values!$B$20)</f>
        <v/>
      </c>
      <c r="AB65" s="37" t="str">
        <f>IF(ISBLANK(Values!F64),"",Values!$B$29)</f>
        <v/>
      </c>
      <c r="AI65" s="42" t="str">
        <f>IF(ISBLANK(Values!F64),"",IF(Values!J64,Values!$B$23,Values!$B$33))</f>
        <v/>
      </c>
      <c r="AJ65" s="43" t="str">
        <f>IF(ISBLANK(Values!F64),"",Values!$B$24 &amp;" "&amp;Values!$B$3)</f>
        <v/>
      </c>
      <c r="AK65" s="2" t="str">
        <f>IF(ISBLANK(Values!F64),"",Values!$B$25)</f>
        <v/>
      </c>
      <c r="AL65" s="2" t="str">
        <f>IF(ISBLANK(Values!F64),"",SUBSTITUTE(SUBSTITUTE(IF(Values!$K64, Values!$B$26, Values!$B$33), "{language}", Values!$I64), "{flag}", INDEX(options!$E$1:$E$20, Values!$W64)))</f>
        <v/>
      </c>
      <c r="AM65" s="2" t="str">
        <f>SUBSTITUTE(IF(ISBLANK(Values!F64),"",Values!$B$27), "{model}", Values!$B$3)</f>
        <v/>
      </c>
      <c r="AT65" s="29" t="str">
        <f>IF(ISBLANK(Values!F64),"",Values!I64)</f>
        <v/>
      </c>
      <c r="AV65" s="37" t="str">
        <f>IF(ISBLANK(Values!F64),"",IF(Values!K64,"Backlit", "Non-Backlit"))</f>
        <v/>
      </c>
      <c r="BE65" s="28" t="str">
        <f>IF(ISBLANK(Values!F64),"","Professional Audience")</f>
        <v/>
      </c>
      <c r="BF65" s="28" t="str">
        <f>IF(ISBLANK(Values!F64),"","Consumer Audience")</f>
        <v/>
      </c>
      <c r="BG65" s="28" t="str">
        <f>IF(ISBLANK(Values!F64),"","Adults")</f>
        <v/>
      </c>
      <c r="BH65" s="28" t="str">
        <f>IF(ISBLANK(Values!F64),"","People")</f>
        <v/>
      </c>
      <c r="CG65" s="2" t="str">
        <f>IF(ISBLANK(Values!F64),"",Values!$B$11)</f>
        <v/>
      </c>
      <c r="CH65" s="2" t="str">
        <f>IF(ISBLANK(Values!F64),"","GR")</f>
        <v/>
      </c>
      <c r="CI65" s="2" t="str">
        <f>IF(ISBLANK(Values!F64),"",Values!$B$7)</f>
        <v/>
      </c>
      <c r="CJ65" s="2" t="str">
        <f>IF(ISBLANK(Values!F64),"",Values!$B$8)</f>
        <v/>
      </c>
      <c r="CK65" s="2" t="str">
        <f>IF(ISBLANK(Values!F64),"",Values!$B$9)</f>
        <v/>
      </c>
      <c r="CL65" s="2" t="str">
        <f>IF(ISBLANK(Values!F64),"","CM")</f>
        <v/>
      </c>
      <c r="CO65" s="2" t="str">
        <f>IF(ISBLANK(Values!F64), "", IF(AND(Values!$B$37=options!$G$2, Values!$C64), "AMAZON_NA", IF(AND(Values!$B$37=options!$G$1, Values!$D64), "AMAZON_EU", "DEFAULT")))</f>
        <v/>
      </c>
      <c r="CP65" s="37" t="str">
        <f>IF(ISBLANK(Values!F64),"",Values!$B$7)</f>
        <v/>
      </c>
      <c r="CQ65" s="37" t="str">
        <f>IF(ISBLANK(Values!F64),"",Values!$B$8)</f>
        <v/>
      </c>
      <c r="CR65" s="37" t="str">
        <f>IF(ISBLANK(Values!F64),"",Values!$B$9)</f>
        <v/>
      </c>
      <c r="CS65" s="2" t="str">
        <f>IF(ISBLANK(Values!F64),"",Values!$B$11)</f>
        <v/>
      </c>
      <c r="CT65" s="2" t="str">
        <f>IF(ISBLANK(Values!F64),"","GR")</f>
        <v/>
      </c>
      <c r="CU65" s="2" t="str">
        <f>IF(ISBLANK(Values!F64),"","CM")</f>
        <v/>
      </c>
      <c r="CV65" s="2" t="str">
        <f>IF(ISBLANK(Values!F64),"",IF(Values!$B$36=options!$F$1,"Denmark", IF(Values!$B$36=options!$F$2, "Danemark",IF(Values!$B$36=options!$F$3, "Dänemark",IF(Values!$B$36=options!$F$4, "Danimarca",IF(Values!$B$36=options!$F$5, "Dinamarca",IF(Values!$B$36=options!$F$6, "Denemarken","" ) ) ) ) )))</f>
        <v/>
      </c>
      <c r="CZ65" s="2" t="str">
        <f>IF(ISBLANK(Values!F64),"","No")</f>
        <v/>
      </c>
      <c r="DA65" s="2" t="str">
        <f>IF(ISBLANK(Values!F64),"","No")</f>
        <v/>
      </c>
      <c r="DO65" s="28" t="str">
        <f>IF(ISBLANK(Values!F64),"","Parts")</f>
        <v/>
      </c>
      <c r="DP65" s="28" t="str">
        <f>IF(ISBLANK(Values!F64),"",Values!$B$31)</f>
        <v/>
      </c>
      <c r="DS65" s="32"/>
      <c r="DY65" s="44" t="str">
        <f>IF(ISBLANK(Values!$F64), "", "not_applicable")</f>
        <v/>
      </c>
      <c r="DZ65" s="32"/>
      <c r="EA65" s="32"/>
      <c r="EB65" s="32"/>
      <c r="EC65" s="32"/>
      <c r="EI65" s="2" t="str">
        <f>IF(ISBLANK(Values!F64),"",Values!$B$31)</f>
        <v/>
      </c>
      <c r="ES65" s="2" t="str">
        <f>IF(ISBLANK(Values!F64),"","Amazon Tellus UPS")</f>
        <v/>
      </c>
      <c r="EV65" s="32" t="str">
        <f>IF(ISBLANK(Values!F64),"","New")</f>
        <v/>
      </c>
      <c r="FE65" s="2" t="str">
        <f>IF(ISBLANK(Values!F64),"",IF(CO65&lt;&gt;"DEFAULT", "", 3))</f>
        <v/>
      </c>
      <c r="FH65" s="2" t="str">
        <f>IF(ISBLANK(Values!F64),"","FALSE")</f>
        <v/>
      </c>
      <c r="FI65" s="37" t="str">
        <f>IF(ISBLANK(Values!F64),"","FALSE")</f>
        <v/>
      </c>
      <c r="FJ65" s="37" t="str">
        <f>IF(ISBLANK(Values!F64),"","FALSE")</f>
        <v/>
      </c>
      <c r="FM65" s="2" t="str">
        <f>IF(ISBLANK(Values!F64),"","1")</f>
        <v/>
      </c>
      <c r="FO65" s="29" t="str">
        <f>IF(ISBLANK(Values!F64),"",IF(Values!K64, Values!$B$4, Values!$B$5))</f>
        <v/>
      </c>
      <c r="FP65" s="2" t="str">
        <f>IF(ISBLANK(Values!F64),"","Percent")</f>
        <v/>
      </c>
      <c r="FQ65" s="2" t="str">
        <f>IF(ISBLANK(Values!F64),"","2")</f>
        <v/>
      </c>
      <c r="FR65" s="2" t="str">
        <f>IF(ISBLANK(Values!F64),"","3")</f>
        <v/>
      </c>
      <c r="FS65" s="2" t="str">
        <f>IF(ISBLANK(Values!F64),"","5")</f>
        <v/>
      </c>
      <c r="FT65" s="2" t="str">
        <f>IF(ISBLANK(Values!F64),"","6")</f>
        <v/>
      </c>
      <c r="FU65" s="2" t="str">
        <f>IF(ISBLANK(Values!F64),"","10")</f>
        <v/>
      </c>
      <c r="FV65" s="2" t="str">
        <f>IF(ISBLANK(Values!F64),"","10")</f>
        <v/>
      </c>
    </row>
    <row r="66" spans="1:178" ht="17" x14ac:dyDescent="0.2">
      <c r="A66" s="28" t="str">
        <f>IF(ISBLANK(Values!F65),"",IF(Values!$B$37="EU","computercomponent","computer"))</f>
        <v/>
      </c>
      <c r="B66" s="39" t="str">
        <f>IF(ISBLANK(Values!F65),"",Values!G65)</f>
        <v/>
      </c>
      <c r="C66" s="33" t="str">
        <f>IF(ISBLANK(Values!F65),"","TellusRem")</f>
        <v/>
      </c>
      <c r="D66" s="31" t="str">
        <f>IF(ISBLANK(Values!F65),"",Values!F65)</f>
        <v/>
      </c>
      <c r="E66" s="32" t="str">
        <f>IF(ISBLANK(Values!F65),"","EAN")</f>
        <v/>
      </c>
      <c r="F66" s="29" t="str">
        <f>IF(ISBLANK(Values!F65),"",IF(Values!K65, SUBSTITUTE(Values!$B$1, "{language}", Values!I65) &amp; " " &amp;Values!$B$3, SUBSTITUTE(Values!$B$2, "{language}", Values!$I65) &amp; " " &amp;Values!$B$3))</f>
        <v/>
      </c>
      <c r="G66" s="33" t="str">
        <f>IF(ISBLANK(Values!F65),"","TellusRem")</f>
        <v/>
      </c>
      <c r="H66" s="28" t="str">
        <f>IF(ISBLANK(Values!F65),"",Values!$B$16)</f>
        <v/>
      </c>
      <c r="I66" s="28" t="str">
        <f>IF(ISBLANK(Values!F65),"","4730574031")</f>
        <v/>
      </c>
      <c r="J66" s="40" t="str">
        <f>IF(ISBLANK(Values!F65),"",Values!G65 )</f>
        <v/>
      </c>
      <c r="K66" s="29" t="str">
        <f>IF(ISBLANK(Values!F65),"",IF(Values!K65, Values!$B$4, Values!$B$5))</f>
        <v/>
      </c>
      <c r="L66" s="41" t="str">
        <f>IF(ISBLANK(Values!F65),"",IF($CO66="DEFAULT", Values!$B$18, ""))</f>
        <v/>
      </c>
      <c r="M66" s="29" t="str">
        <f>IF(ISBLANK(Values!F65),"",Values!$N65)</f>
        <v/>
      </c>
      <c r="N66" s="29" t="str">
        <f>IF(ISBLANK(Values!$G65),"",Values!O65)</f>
        <v/>
      </c>
      <c r="O66" s="29" t="str">
        <f>IF(ISBLANK(Values!$G65),"",Values!P65)</f>
        <v/>
      </c>
      <c r="P66" s="29" t="str">
        <f>IF(ISBLANK(Values!$G65),"",Values!Q65)</f>
        <v/>
      </c>
      <c r="Q66" s="29" t="str">
        <f>IF(ISBLANK(Values!$G65),"",Values!R65)</f>
        <v/>
      </c>
      <c r="R66" s="29" t="str">
        <f>IF(ISBLANK(Values!$G65),"",Values!S65)</f>
        <v/>
      </c>
      <c r="S66" s="29" t="str">
        <f>IF(ISBLANK(Values!$G65),"",Values!T65)</f>
        <v/>
      </c>
      <c r="T66" s="29" t="str">
        <f>IF(ISBLANK(Values!$G65),"",Values!U65)</f>
        <v/>
      </c>
      <c r="U66" s="29" t="str">
        <f>IF(ISBLANK(Values!$G65),"",Values!V65)</f>
        <v/>
      </c>
      <c r="W66" s="33" t="str">
        <f>IF(ISBLANK(Values!F65),"","Child")</f>
        <v/>
      </c>
      <c r="X66" s="33" t="str">
        <f>IF(ISBLANK(Values!F65),"",Values!$B$13)</f>
        <v/>
      </c>
      <c r="Y66" s="40" t="str">
        <f>IF(ISBLANK(Values!F65),"","Size-Color")</f>
        <v/>
      </c>
      <c r="Z66" s="33" t="str">
        <f>IF(ISBLANK(Values!F65),"","variation")</f>
        <v/>
      </c>
      <c r="AA66" s="37" t="str">
        <f>IF(ISBLANK(Values!F65),"",Values!$B$20)</f>
        <v/>
      </c>
      <c r="AB66" s="37" t="str">
        <f>IF(ISBLANK(Values!F65),"",Values!$B$29)</f>
        <v/>
      </c>
      <c r="AI66" s="42" t="str">
        <f>IF(ISBLANK(Values!F65),"",IF(Values!J65,Values!$B$23,Values!$B$33))</f>
        <v/>
      </c>
      <c r="AJ66" s="43" t="str">
        <f>IF(ISBLANK(Values!F65),"",Values!$B$24 &amp;" "&amp;Values!$B$3)</f>
        <v/>
      </c>
      <c r="AK66" s="2" t="str">
        <f>IF(ISBLANK(Values!F65),"",Values!$B$25)</f>
        <v/>
      </c>
      <c r="AL66" s="2" t="str">
        <f>IF(ISBLANK(Values!F65),"",SUBSTITUTE(SUBSTITUTE(IF(Values!$K65, Values!$B$26, Values!$B$33), "{language}", Values!$I65), "{flag}", INDEX(options!$E$1:$E$20, Values!$W65)))</f>
        <v/>
      </c>
      <c r="AM66" s="2" t="str">
        <f>SUBSTITUTE(IF(ISBLANK(Values!F65),"",Values!$B$27), "{model}", Values!$B$3)</f>
        <v/>
      </c>
      <c r="AT66" s="29" t="str">
        <f>IF(ISBLANK(Values!F65),"",Values!I65)</f>
        <v/>
      </c>
      <c r="AV66" s="37" t="str">
        <f>IF(ISBLANK(Values!F65),"",IF(Values!K65,"Backlit", "Non-Backlit"))</f>
        <v/>
      </c>
      <c r="BE66" s="28" t="str">
        <f>IF(ISBLANK(Values!F65),"","Professional Audience")</f>
        <v/>
      </c>
      <c r="BF66" s="28" t="str">
        <f>IF(ISBLANK(Values!F65),"","Consumer Audience")</f>
        <v/>
      </c>
      <c r="BG66" s="28" t="str">
        <f>IF(ISBLANK(Values!F65),"","Adults")</f>
        <v/>
      </c>
      <c r="BH66" s="28" t="str">
        <f>IF(ISBLANK(Values!F65),"","People")</f>
        <v/>
      </c>
      <c r="CG66" s="2" t="str">
        <f>IF(ISBLANK(Values!F65),"",Values!$B$11)</f>
        <v/>
      </c>
      <c r="CH66" s="2" t="str">
        <f>IF(ISBLANK(Values!F65),"","GR")</f>
        <v/>
      </c>
      <c r="CI66" s="2" t="str">
        <f>IF(ISBLANK(Values!F65),"",Values!$B$7)</f>
        <v/>
      </c>
      <c r="CJ66" s="2" t="str">
        <f>IF(ISBLANK(Values!F65),"",Values!$B$8)</f>
        <v/>
      </c>
      <c r="CK66" s="2" t="str">
        <f>IF(ISBLANK(Values!F65),"",Values!$B$9)</f>
        <v/>
      </c>
      <c r="CL66" s="2" t="str">
        <f>IF(ISBLANK(Values!F65),"","CM")</f>
        <v/>
      </c>
      <c r="CO66" s="2" t="str">
        <f>IF(ISBLANK(Values!F65), "", IF(AND(Values!$B$37=options!$G$2, Values!$C65), "AMAZON_NA", IF(AND(Values!$B$37=options!$G$1, Values!$D65), "AMAZON_EU", "DEFAULT")))</f>
        <v/>
      </c>
      <c r="CP66" s="37" t="str">
        <f>IF(ISBLANK(Values!F65),"",Values!$B$7)</f>
        <v/>
      </c>
      <c r="CQ66" s="37" t="str">
        <f>IF(ISBLANK(Values!F65),"",Values!$B$8)</f>
        <v/>
      </c>
      <c r="CR66" s="37" t="str">
        <f>IF(ISBLANK(Values!F65),"",Values!$B$9)</f>
        <v/>
      </c>
      <c r="CS66" s="2" t="str">
        <f>IF(ISBLANK(Values!F65),"",Values!$B$11)</f>
        <v/>
      </c>
      <c r="CT66" s="2" t="str">
        <f>IF(ISBLANK(Values!F65),"","GR")</f>
        <v/>
      </c>
      <c r="CU66" s="2" t="str">
        <f>IF(ISBLANK(Values!F65),"","CM")</f>
        <v/>
      </c>
      <c r="CV66" s="2" t="str">
        <f>IF(ISBLANK(Values!F65),"",IF(Values!$B$36=options!$F$1,"Denmark", IF(Values!$B$36=options!$F$2, "Danemark",IF(Values!$B$36=options!$F$3, "Dänemark",IF(Values!$B$36=options!$F$4, "Danimarca",IF(Values!$B$36=options!$F$5, "Dinamarca",IF(Values!$B$36=options!$F$6, "Denemarken","" ) ) ) ) )))</f>
        <v/>
      </c>
      <c r="CZ66" s="2" t="str">
        <f>IF(ISBLANK(Values!F65),"","No")</f>
        <v/>
      </c>
      <c r="DA66" s="2" t="str">
        <f>IF(ISBLANK(Values!F65),"","No")</f>
        <v/>
      </c>
      <c r="DO66" s="28" t="str">
        <f>IF(ISBLANK(Values!F65),"","Parts")</f>
        <v/>
      </c>
      <c r="DP66" s="28" t="str">
        <f>IF(ISBLANK(Values!F65),"",Values!$B$31)</f>
        <v/>
      </c>
      <c r="DS66" s="32"/>
      <c r="DY66" s="44" t="str">
        <f>IF(ISBLANK(Values!$F65), "", "not_applicable")</f>
        <v/>
      </c>
      <c r="DZ66" s="32"/>
      <c r="EA66" s="32"/>
      <c r="EB66" s="32"/>
      <c r="EC66" s="32"/>
      <c r="EI66" s="2" t="str">
        <f>IF(ISBLANK(Values!F65),"",Values!$B$31)</f>
        <v/>
      </c>
      <c r="ES66" s="2" t="str">
        <f>IF(ISBLANK(Values!F65),"","Amazon Tellus UPS")</f>
        <v/>
      </c>
      <c r="EV66" s="32" t="str">
        <f>IF(ISBLANK(Values!F65),"","New")</f>
        <v/>
      </c>
      <c r="FE66" s="2" t="str">
        <f>IF(ISBLANK(Values!F65),"",IF(CO66&lt;&gt;"DEFAULT", "", 3))</f>
        <v/>
      </c>
      <c r="FH66" s="2" t="str">
        <f>IF(ISBLANK(Values!F65),"","FALSE")</f>
        <v/>
      </c>
      <c r="FI66" s="37" t="str">
        <f>IF(ISBLANK(Values!F65),"","FALSE")</f>
        <v/>
      </c>
      <c r="FJ66" s="37" t="str">
        <f>IF(ISBLANK(Values!F65),"","FALSE")</f>
        <v/>
      </c>
      <c r="FM66" s="2" t="str">
        <f>IF(ISBLANK(Values!F65),"","1")</f>
        <v/>
      </c>
      <c r="FO66" s="29" t="str">
        <f>IF(ISBLANK(Values!F65),"",IF(Values!K65, Values!$B$4, Values!$B$5))</f>
        <v/>
      </c>
      <c r="FP66" s="2" t="str">
        <f>IF(ISBLANK(Values!F65),"","Percent")</f>
        <v/>
      </c>
      <c r="FQ66" s="2" t="str">
        <f>IF(ISBLANK(Values!F65),"","2")</f>
        <v/>
      </c>
      <c r="FR66" s="2" t="str">
        <f>IF(ISBLANK(Values!F65),"","3")</f>
        <v/>
      </c>
      <c r="FS66" s="2" t="str">
        <f>IF(ISBLANK(Values!F65),"","5")</f>
        <v/>
      </c>
      <c r="FT66" s="2" t="str">
        <f>IF(ISBLANK(Values!F65),"","6")</f>
        <v/>
      </c>
      <c r="FU66" s="2" t="str">
        <f>IF(ISBLANK(Values!F65),"","10")</f>
        <v/>
      </c>
      <c r="FV66" s="2" t="str">
        <f>IF(ISBLANK(Values!F65),"","10")</f>
        <v/>
      </c>
    </row>
    <row r="67" spans="1:178" ht="17" x14ac:dyDescent="0.2">
      <c r="A67" s="28" t="str">
        <f>IF(ISBLANK(Values!F66),"",IF(Values!$B$37="EU","computercomponent","computer"))</f>
        <v/>
      </c>
      <c r="B67" s="39" t="str">
        <f>IF(ISBLANK(Values!F66),"",Values!G66)</f>
        <v/>
      </c>
      <c r="C67" s="33" t="str">
        <f>IF(ISBLANK(Values!F66),"","TellusRem")</f>
        <v/>
      </c>
      <c r="D67" s="31" t="str">
        <f>IF(ISBLANK(Values!F66),"",Values!F66)</f>
        <v/>
      </c>
      <c r="E67" s="32" t="str">
        <f>IF(ISBLANK(Values!F66),"","EAN")</f>
        <v/>
      </c>
      <c r="F67" s="29" t="str">
        <f>IF(ISBLANK(Values!F66),"",IF(Values!K66, SUBSTITUTE(Values!$B$1, "{language}", Values!I66) &amp; " " &amp;Values!$B$3, SUBSTITUTE(Values!$B$2, "{language}", Values!$I66) &amp; " " &amp;Values!$B$3))</f>
        <v/>
      </c>
      <c r="G67" s="33" t="str">
        <f>IF(ISBLANK(Values!F66),"","TellusRem")</f>
        <v/>
      </c>
      <c r="H67" s="28" t="str">
        <f>IF(ISBLANK(Values!F66),"",Values!$B$16)</f>
        <v/>
      </c>
      <c r="I67" s="28" t="str">
        <f>IF(ISBLANK(Values!F66),"","4730574031")</f>
        <v/>
      </c>
      <c r="J67" s="40" t="str">
        <f>IF(ISBLANK(Values!F66),"",Values!G66 )</f>
        <v/>
      </c>
      <c r="K67" s="29" t="str">
        <f>IF(ISBLANK(Values!F66),"",IF(Values!K66, Values!$B$4, Values!$B$5))</f>
        <v/>
      </c>
      <c r="L67" s="41" t="str">
        <f>IF(ISBLANK(Values!F66),"",IF($CO67="DEFAULT", Values!$B$18, ""))</f>
        <v/>
      </c>
      <c r="M67" s="29" t="str">
        <f>IF(ISBLANK(Values!F66),"",Values!$N66)</f>
        <v/>
      </c>
      <c r="N67" s="29" t="str">
        <f>IF(ISBLANK(Values!$G66),"",Values!O66)</f>
        <v/>
      </c>
      <c r="O67" s="29" t="str">
        <f>IF(ISBLANK(Values!$G66),"",Values!P66)</f>
        <v/>
      </c>
      <c r="P67" s="29" t="str">
        <f>IF(ISBLANK(Values!$G66),"",Values!Q66)</f>
        <v/>
      </c>
      <c r="Q67" s="29" t="str">
        <f>IF(ISBLANK(Values!$G66),"",Values!R66)</f>
        <v/>
      </c>
      <c r="R67" s="29" t="str">
        <f>IF(ISBLANK(Values!$G66),"",Values!S66)</f>
        <v/>
      </c>
      <c r="S67" s="29" t="str">
        <f>IF(ISBLANK(Values!$G66),"",Values!T66)</f>
        <v/>
      </c>
      <c r="T67" s="29" t="str">
        <f>IF(ISBLANK(Values!$G66),"",Values!U66)</f>
        <v/>
      </c>
      <c r="U67" s="29" t="str">
        <f>IF(ISBLANK(Values!$G66),"",Values!V66)</f>
        <v/>
      </c>
      <c r="W67" s="33" t="str">
        <f>IF(ISBLANK(Values!F66),"","Child")</f>
        <v/>
      </c>
      <c r="X67" s="33" t="str">
        <f>IF(ISBLANK(Values!F66),"",Values!$B$13)</f>
        <v/>
      </c>
      <c r="Y67" s="40" t="str">
        <f>IF(ISBLANK(Values!F66),"","Size-Color")</f>
        <v/>
      </c>
      <c r="Z67" s="33" t="str">
        <f>IF(ISBLANK(Values!F66),"","variation")</f>
        <v/>
      </c>
      <c r="AA67" s="37" t="str">
        <f>IF(ISBLANK(Values!F66),"",Values!$B$20)</f>
        <v/>
      </c>
      <c r="AB67" s="37" t="str">
        <f>IF(ISBLANK(Values!F66),"",Values!$B$29)</f>
        <v/>
      </c>
      <c r="AI67" s="42" t="str">
        <f>IF(ISBLANK(Values!F66),"",IF(Values!J66,Values!$B$23,Values!$B$33))</f>
        <v/>
      </c>
      <c r="AJ67" s="43" t="str">
        <f>IF(ISBLANK(Values!F66),"",Values!$B$24 &amp;" "&amp;Values!$B$3)</f>
        <v/>
      </c>
      <c r="AK67" s="2" t="str">
        <f>IF(ISBLANK(Values!F66),"",Values!$B$25)</f>
        <v/>
      </c>
      <c r="AL67" s="2" t="str">
        <f>IF(ISBLANK(Values!F66),"",SUBSTITUTE(SUBSTITUTE(IF(Values!$K66, Values!$B$26, Values!$B$33), "{language}", Values!$I66), "{flag}", INDEX(options!$E$1:$E$20, Values!$W66)))</f>
        <v/>
      </c>
      <c r="AM67" s="2" t="str">
        <f>SUBSTITUTE(IF(ISBLANK(Values!F66),"",Values!$B$27), "{model}", Values!$B$3)</f>
        <v/>
      </c>
      <c r="AT67" s="29" t="str">
        <f>IF(ISBLANK(Values!F66),"",Values!I66)</f>
        <v/>
      </c>
      <c r="AV67" s="37" t="str">
        <f>IF(ISBLANK(Values!F66),"",IF(Values!K66,"Backlit", "Non-Backlit"))</f>
        <v/>
      </c>
      <c r="BE67" s="28" t="str">
        <f>IF(ISBLANK(Values!F66),"","Professional Audience")</f>
        <v/>
      </c>
      <c r="BF67" s="28" t="str">
        <f>IF(ISBLANK(Values!F66),"","Consumer Audience")</f>
        <v/>
      </c>
      <c r="BG67" s="28" t="str">
        <f>IF(ISBLANK(Values!F66),"","Adults")</f>
        <v/>
      </c>
      <c r="BH67" s="28" t="str">
        <f>IF(ISBLANK(Values!F66),"","People")</f>
        <v/>
      </c>
      <c r="CG67" s="2" t="str">
        <f>IF(ISBLANK(Values!F66),"",Values!$B$11)</f>
        <v/>
      </c>
      <c r="CH67" s="2" t="str">
        <f>IF(ISBLANK(Values!F66),"","GR")</f>
        <v/>
      </c>
      <c r="CI67" s="2" t="str">
        <f>IF(ISBLANK(Values!F66),"",Values!$B$7)</f>
        <v/>
      </c>
      <c r="CJ67" s="2" t="str">
        <f>IF(ISBLANK(Values!F66),"",Values!$B$8)</f>
        <v/>
      </c>
      <c r="CK67" s="2" t="str">
        <f>IF(ISBLANK(Values!F66),"",Values!$B$9)</f>
        <v/>
      </c>
      <c r="CL67" s="2" t="str">
        <f>IF(ISBLANK(Values!F66),"","CM")</f>
        <v/>
      </c>
      <c r="CO67" s="2" t="str">
        <f>IF(ISBLANK(Values!F66), "", IF(AND(Values!$B$37=options!$G$2, Values!$C66), "AMAZON_NA", IF(AND(Values!$B$37=options!$G$1, Values!$D66), "AMAZON_EU", "DEFAULT")))</f>
        <v/>
      </c>
      <c r="CP67" s="37" t="str">
        <f>IF(ISBLANK(Values!F66),"",Values!$B$7)</f>
        <v/>
      </c>
      <c r="CQ67" s="37" t="str">
        <f>IF(ISBLANK(Values!F66),"",Values!$B$8)</f>
        <v/>
      </c>
      <c r="CR67" s="37" t="str">
        <f>IF(ISBLANK(Values!F66),"",Values!$B$9)</f>
        <v/>
      </c>
      <c r="CS67" s="2" t="str">
        <f>IF(ISBLANK(Values!F66),"",Values!$B$11)</f>
        <v/>
      </c>
      <c r="CT67" s="2" t="str">
        <f>IF(ISBLANK(Values!F66),"","GR")</f>
        <v/>
      </c>
      <c r="CU67" s="2" t="str">
        <f>IF(ISBLANK(Values!F66),"","CM")</f>
        <v/>
      </c>
      <c r="CV67" s="2" t="str">
        <f>IF(ISBLANK(Values!F66),"",IF(Values!$B$36=options!$F$1,"Denmark", IF(Values!$B$36=options!$F$2, "Danemark",IF(Values!$B$36=options!$F$3, "Dänemark",IF(Values!$B$36=options!$F$4, "Danimarca",IF(Values!$B$36=options!$F$5, "Dinamarca",IF(Values!$B$36=options!$F$6, "Denemarken","" ) ) ) ) )))</f>
        <v/>
      </c>
      <c r="CZ67" s="2" t="str">
        <f>IF(ISBLANK(Values!F66),"","No")</f>
        <v/>
      </c>
      <c r="DA67" s="2" t="str">
        <f>IF(ISBLANK(Values!F66),"","No")</f>
        <v/>
      </c>
      <c r="DO67" s="28" t="str">
        <f>IF(ISBLANK(Values!F66),"","Parts")</f>
        <v/>
      </c>
      <c r="DP67" s="28" t="str">
        <f>IF(ISBLANK(Values!F66),"",Values!$B$31)</f>
        <v/>
      </c>
      <c r="DS67" s="32"/>
      <c r="DY67" s="44" t="str">
        <f>IF(ISBLANK(Values!$F66), "", "not_applicable")</f>
        <v/>
      </c>
      <c r="DZ67" s="32"/>
      <c r="EA67" s="32"/>
      <c r="EB67" s="32"/>
      <c r="EC67" s="32"/>
      <c r="EI67" s="2" t="str">
        <f>IF(ISBLANK(Values!F66),"",Values!$B$31)</f>
        <v/>
      </c>
      <c r="ES67" s="2" t="str">
        <f>IF(ISBLANK(Values!F66),"","Amazon Tellus UPS")</f>
        <v/>
      </c>
      <c r="EV67" s="32" t="str">
        <f>IF(ISBLANK(Values!F66),"","New")</f>
        <v/>
      </c>
      <c r="FE67" s="2" t="str">
        <f>IF(ISBLANK(Values!F66),"",IF(CO67&lt;&gt;"DEFAULT", "", 3))</f>
        <v/>
      </c>
      <c r="FH67" s="2" t="str">
        <f>IF(ISBLANK(Values!F66),"","FALSE")</f>
        <v/>
      </c>
      <c r="FI67" s="37" t="str">
        <f>IF(ISBLANK(Values!F66),"","FALSE")</f>
        <v/>
      </c>
      <c r="FJ67" s="37" t="str">
        <f>IF(ISBLANK(Values!F66),"","FALSE")</f>
        <v/>
      </c>
      <c r="FM67" s="2" t="str">
        <f>IF(ISBLANK(Values!F66),"","1")</f>
        <v/>
      </c>
      <c r="FO67" s="29" t="str">
        <f>IF(ISBLANK(Values!F66),"",IF(Values!K66, Values!$B$4, Values!$B$5))</f>
        <v/>
      </c>
      <c r="FP67" s="2" t="str">
        <f>IF(ISBLANK(Values!F66),"","Percent")</f>
        <v/>
      </c>
      <c r="FQ67" s="2" t="str">
        <f>IF(ISBLANK(Values!F66),"","2")</f>
        <v/>
      </c>
      <c r="FR67" s="2" t="str">
        <f>IF(ISBLANK(Values!F66),"","3")</f>
        <v/>
      </c>
      <c r="FS67" s="2" t="str">
        <f>IF(ISBLANK(Values!F66),"","5")</f>
        <v/>
      </c>
      <c r="FT67" s="2" t="str">
        <f>IF(ISBLANK(Values!F66),"","6")</f>
        <v/>
      </c>
      <c r="FU67" s="2" t="str">
        <f>IF(ISBLANK(Values!F66),"","10")</f>
        <v/>
      </c>
      <c r="FV67" s="2" t="str">
        <f>IF(ISBLANK(Values!F66),"","10")</f>
        <v/>
      </c>
    </row>
    <row r="68" spans="1:178" ht="17" x14ac:dyDescent="0.2">
      <c r="A68" s="28" t="str">
        <f>IF(ISBLANK(Values!F67),"",IF(Values!$B$37="EU","computercomponent","computer"))</f>
        <v/>
      </c>
      <c r="B68" s="39" t="str">
        <f>IF(ISBLANK(Values!F67),"",Values!G67)</f>
        <v/>
      </c>
      <c r="C68" s="33" t="str">
        <f>IF(ISBLANK(Values!F67),"","TellusRem")</f>
        <v/>
      </c>
      <c r="D68" s="31" t="str">
        <f>IF(ISBLANK(Values!F67),"",Values!F67)</f>
        <v/>
      </c>
      <c r="E68" s="32" t="str">
        <f>IF(ISBLANK(Values!F67),"","EAN")</f>
        <v/>
      </c>
      <c r="F68" s="29" t="str">
        <f>IF(ISBLANK(Values!F67),"",IF(Values!K67, SUBSTITUTE(Values!$B$1, "{language}", Values!I67) &amp; " " &amp;Values!$B$3, SUBSTITUTE(Values!$B$2, "{language}", Values!$I67) &amp; " " &amp;Values!$B$3))</f>
        <v/>
      </c>
      <c r="G68" s="33" t="str">
        <f>IF(ISBLANK(Values!F67),"","TellusRem")</f>
        <v/>
      </c>
      <c r="H68" s="28" t="str">
        <f>IF(ISBLANK(Values!F67),"",Values!$B$16)</f>
        <v/>
      </c>
      <c r="I68" s="28" t="str">
        <f>IF(ISBLANK(Values!F67),"","4730574031")</f>
        <v/>
      </c>
      <c r="J68" s="40" t="str">
        <f>IF(ISBLANK(Values!F67),"",Values!G67 )</f>
        <v/>
      </c>
      <c r="K68" s="29" t="str">
        <f>IF(ISBLANK(Values!F67),"",IF(Values!K67, Values!$B$4, Values!$B$5))</f>
        <v/>
      </c>
      <c r="L68" s="41" t="str">
        <f>IF(ISBLANK(Values!F67),"",IF($CO68="DEFAULT", Values!$B$18, ""))</f>
        <v/>
      </c>
      <c r="M68" s="29" t="str">
        <f>IF(ISBLANK(Values!F67),"",Values!$N67)</f>
        <v/>
      </c>
      <c r="N68" s="29" t="str">
        <f>IF(ISBLANK(Values!$G67),"",Values!O67)</f>
        <v/>
      </c>
      <c r="O68" s="29" t="str">
        <f>IF(ISBLANK(Values!$G67),"",Values!P67)</f>
        <v/>
      </c>
      <c r="P68" s="29" t="str">
        <f>IF(ISBLANK(Values!$G67),"",Values!Q67)</f>
        <v/>
      </c>
      <c r="Q68" s="29" t="str">
        <f>IF(ISBLANK(Values!$G67),"",Values!R67)</f>
        <v/>
      </c>
      <c r="R68" s="29" t="str">
        <f>IF(ISBLANK(Values!$G67),"",Values!S67)</f>
        <v/>
      </c>
      <c r="S68" s="29" t="str">
        <f>IF(ISBLANK(Values!$G67),"",Values!T67)</f>
        <v/>
      </c>
      <c r="T68" s="29" t="str">
        <f>IF(ISBLANK(Values!$G67),"",Values!U67)</f>
        <v/>
      </c>
      <c r="U68" s="29" t="str">
        <f>IF(ISBLANK(Values!$G67),"",Values!V67)</f>
        <v/>
      </c>
      <c r="W68" s="33" t="str">
        <f>IF(ISBLANK(Values!F67),"","Child")</f>
        <v/>
      </c>
      <c r="X68" s="33" t="str">
        <f>IF(ISBLANK(Values!F67),"",Values!$B$13)</f>
        <v/>
      </c>
      <c r="Y68" s="40" t="str">
        <f>IF(ISBLANK(Values!F67),"","Size-Color")</f>
        <v/>
      </c>
      <c r="Z68" s="33" t="str">
        <f>IF(ISBLANK(Values!F67),"","variation")</f>
        <v/>
      </c>
      <c r="AA68" s="37" t="str">
        <f>IF(ISBLANK(Values!F67),"",Values!$B$20)</f>
        <v/>
      </c>
      <c r="AB68" s="37" t="str">
        <f>IF(ISBLANK(Values!F67),"",Values!$B$29)</f>
        <v/>
      </c>
      <c r="AI68" s="42" t="str">
        <f>IF(ISBLANK(Values!F67),"",IF(Values!J67,Values!$B$23,Values!$B$33))</f>
        <v/>
      </c>
      <c r="AJ68" s="43" t="str">
        <f>IF(ISBLANK(Values!F67),"",Values!$B$24 &amp;" "&amp;Values!$B$3)</f>
        <v/>
      </c>
      <c r="AK68" s="2" t="str">
        <f>IF(ISBLANK(Values!F67),"",Values!$B$25)</f>
        <v/>
      </c>
      <c r="AL68" s="2" t="str">
        <f>IF(ISBLANK(Values!F67),"",SUBSTITUTE(SUBSTITUTE(IF(Values!$K67, Values!$B$26, Values!$B$33), "{language}", Values!$I67), "{flag}", INDEX(options!$E$1:$E$20, Values!$W67)))</f>
        <v/>
      </c>
      <c r="AM68" s="2" t="str">
        <f>SUBSTITUTE(IF(ISBLANK(Values!F67),"",Values!$B$27), "{model}", Values!$B$3)</f>
        <v/>
      </c>
      <c r="AT68" s="29" t="str">
        <f>IF(ISBLANK(Values!F67),"",Values!I67)</f>
        <v/>
      </c>
      <c r="AV68" s="37" t="str">
        <f>IF(ISBLANK(Values!F67),"",IF(Values!K67,"Backlit", "Non-Backlit"))</f>
        <v/>
      </c>
      <c r="BE68" s="28" t="str">
        <f>IF(ISBLANK(Values!F67),"","Professional Audience")</f>
        <v/>
      </c>
      <c r="BF68" s="28" t="str">
        <f>IF(ISBLANK(Values!F67),"","Consumer Audience")</f>
        <v/>
      </c>
      <c r="BG68" s="28" t="str">
        <f>IF(ISBLANK(Values!F67),"","Adults")</f>
        <v/>
      </c>
      <c r="BH68" s="28" t="str">
        <f>IF(ISBLANK(Values!F67),"","People")</f>
        <v/>
      </c>
      <c r="CG68" s="2" t="str">
        <f>IF(ISBLANK(Values!F67),"",Values!$B$11)</f>
        <v/>
      </c>
      <c r="CH68" s="2" t="str">
        <f>IF(ISBLANK(Values!F67),"","GR")</f>
        <v/>
      </c>
      <c r="CI68" s="2" t="str">
        <f>IF(ISBLANK(Values!F67),"",Values!$B$7)</f>
        <v/>
      </c>
      <c r="CJ68" s="2" t="str">
        <f>IF(ISBLANK(Values!F67),"",Values!$B$8)</f>
        <v/>
      </c>
      <c r="CK68" s="2" t="str">
        <f>IF(ISBLANK(Values!F67),"",Values!$B$9)</f>
        <v/>
      </c>
      <c r="CL68" s="2" t="str">
        <f>IF(ISBLANK(Values!F67),"","CM")</f>
        <v/>
      </c>
      <c r="CO68" s="2" t="str">
        <f>IF(ISBLANK(Values!F67), "", IF(AND(Values!$B$37=options!$G$2, Values!$C67), "AMAZON_NA", IF(AND(Values!$B$37=options!$G$1, Values!$D67), "AMAZON_EU", "DEFAULT")))</f>
        <v/>
      </c>
      <c r="CP68" s="37" t="str">
        <f>IF(ISBLANK(Values!F67),"",Values!$B$7)</f>
        <v/>
      </c>
      <c r="CQ68" s="37" t="str">
        <f>IF(ISBLANK(Values!F67),"",Values!$B$8)</f>
        <v/>
      </c>
      <c r="CR68" s="37" t="str">
        <f>IF(ISBLANK(Values!F67),"",Values!$B$9)</f>
        <v/>
      </c>
      <c r="CS68" s="2" t="str">
        <f>IF(ISBLANK(Values!F67),"",Values!$B$11)</f>
        <v/>
      </c>
      <c r="CT68" s="2" t="str">
        <f>IF(ISBLANK(Values!F67),"","GR")</f>
        <v/>
      </c>
      <c r="CU68" s="2" t="str">
        <f>IF(ISBLANK(Values!F67),"","CM")</f>
        <v/>
      </c>
      <c r="CV68" s="2" t="str">
        <f>IF(ISBLANK(Values!F67),"",IF(Values!$B$36=options!$F$1,"Denmark", IF(Values!$B$36=options!$F$2, "Danemark",IF(Values!$B$36=options!$F$3, "Dänemark",IF(Values!$B$36=options!$F$4, "Danimarca",IF(Values!$B$36=options!$F$5, "Dinamarca",IF(Values!$B$36=options!$F$6, "Denemarken","" ) ) ) ) )))</f>
        <v/>
      </c>
      <c r="CZ68" s="2" t="str">
        <f>IF(ISBLANK(Values!F67),"","No")</f>
        <v/>
      </c>
      <c r="DA68" s="2" t="str">
        <f>IF(ISBLANK(Values!F67),"","No")</f>
        <v/>
      </c>
      <c r="DO68" s="28" t="str">
        <f>IF(ISBLANK(Values!F67),"","Parts")</f>
        <v/>
      </c>
      <c r="DP68" s="28" t="str">
        <f>IF(ISBLANK(Values!F67),"",Values!$B$31)</f>
        <v/>
      </c>
      <c r="DS68" s="32"/>
      <c r="DY68" s="44" t="str">
        <f>IF(ISBLANK(Values!$F67), "", "not_applicable")</f>
        <v/>
      </c>
      <c r="DZ68" s="32"/>
      <c r="EA68" s="32"/>
      <c r="EB68" s="32"/>
      <c r="EC68" s="32"/>
      <c r="EI68" s="2" t="str">
        <f>IF(ISBLANK(Values!F67),"",Values!$B$31)</f>
        <v/>
      </c>
      <c r="ES68" s="2" t="str">
        <f>IF(ISBLANK(Values!F67),"","Amazon Tellus UPS")</f>
        <v/>
      </c>
      <c r="EV68" s="32" t="str">
        <f>IF(ISBLANK(Values!F67),"","New")</f>
        <v/>
      </c>
      <c r="FE68" s="2" t="str">
        <f>IF(ISBLANK(Values!F67),"",IF(CO68&lt;&gt;"DEFAULT", "", 3))</f>
        <v/>
      </c>
      <c r="FH68" s="2" t="str">
        <f>IF(ISBLANK(Values!F67),"","FALSE")</f>
        <v/>
      </c>
      <c r="FI68" s="37" t="str">
        <f>IF(ISBLANK(Values!F67),"","FALSE")</f>
        <v/>
      </c>
      <c r="FJ68" s="37" t="str">
        <f>IF(ISBLANK(Values!F67),"","FALSE")</f>
        <v/>
      </c>
      <c r="FM68" s="2" t="str">
        <f>IF(ISBLANK(Values!F67),"","1")</f>
        <v/>
      </c>
      <c r="FO68" s="29" t="str">
        <f>IF(ISBLANK(Values!F67),"",IF(Values!K67, Values!$B$4, Values!$B$5))</f>
        <v/>
      </c>
      <c r="FP68" s="2" t="str">
        <f>IF(ISBLANK(Values!F67),"","Percent")</f>
        <v/>
      </c>
      <c r="FQ68" s="2" t="str">
        <f>IF(ISBLANK(Values!F67),"","2")</f>
        <v/>
      </c>
      <c r="FR68" s="2" t="str">
        <f>IF(ISBLANK(Values!F67),"","3")</f>
        <v/>
      </c>
      <c r="FS68" s="2" t="str">
        <f>IF(ISBLANK(Values!F67),"","5")</f>
        <v/>
      </c>
      <c r="FT68" s="2" t="str">
        <f>IF(ISBLANK(Values!F67),"","6")</f>
        <v/>
      </c>
      <c r="FU68" s="2" t="str">
        <f>IF(ISBLANK(Values!F67),"","10")</f>
        <v/>
      </c>
      <c r="FV68" s="2" t="str">
        <f>IF(ISBLANK(Values!F67),"","10")</f>
        <v/>
      </c>
    </row>
    <row r="69" spans="1:178" ht="17" x14ac:dyDescent="0.2">
      <c r="A69" s="28" t="str">
        <f>IF(ISBLANK(Values!F68),"",IF(Values!$B$37="EU","computercomponent","computer"))</f>
        <v/>
      </c>
      <c r="B69" s="39" t="str">
        <f>IF(ISBLANK(Values!F68),"",Values!G68)</f>
        <v/>
      </c>
      <c r="C69" s="33" t="str">
        <f>IF(ISBLANK(Values!F68),"","TellusRem")</f>
        <v/>
      </c>
      <c r="D69" s="31" t="str">
        <f>IF(ISBLANK(Values!F68),"",Values!F68)</f>
        <v/>
      </c>
      <c r="E69" s="32" t="str">
        <f>IF(ISBLANK(Values!F68),"","EAN")</f>
        <v/>
      </c>
      <c r="F69" s="29" t="str">
        <f>IF(ISBLANK(Values!F68),"",IF(Values!K68, SUBSTITUTE(Values!$B$1, "{language}", Values!I68) &amp; " " &amp;Values!$B$3, SUBSTITUTE(Values!$B$2, "{language}", Values!$I68) &amp; " " &amp;Values!$B$3))</f>
        <v/>
      </c>
      <c r="G69" s="33" t="str">
        <f>IF(ISBLANK(Values!F68),"","TellusRem")</f>
        <v/>
      </c>
      <c r="H69" s="28" t="str">
        <f>IF(ISBLANK(Values!F68),"",Values!$B$16)</f>
        <v/>
      </c>
      <c r="I69" s="28" t="str">
        <f>IF(ISBLANK(Values!F68),"","4730574031")</f>
        <v/>
      </c>
      <c r="J69" s="40" t="str">
        <f>IF(ISBLANK(Values!F68),"",Values!G68 )</f>
        <v/>
      </c>
      <c r="K69" s="29" t="str">
        <f>IF(ISBLANK(Values!F68),"",IF(Values!K68, Values!$B$4, Values!$B$5))</f>
        <v/>
      </c>
      <c r="L69" s="41" t="str">
        <f>IF(ISBLANK(Values!F68),"",IF($CO69="DEFAULT", Values!$B$18, ""))</f>
        <v/>
      </c>
      <c r="M69" s="29" t="str">
        <f>IF(ISBLANK(Values!F68),"",Values!$N68)</f>
        <v/>
      </c>
      <c r="N69" s="29" t="str">
        <f>IF(ISBLANK(Values!$G68),"",Values!O68)</f>
        <v/>
      </c>
      <c r="O69" s="29" t="str">
        <f>IF(ISBLANK(Values!$G68),"",Values!P68)</f>
        <v/>
      </c>
      <c r="P69" s="29" t="str">
        <f>IF(ISBLANK(Values!$G68),"",Values!Q68)</f>
        <v/>
      </c>
      <c r="Q69" s="29" t="str">
        <f>IF(ISBLANK(Values!$G68),"",Values!R68)</f>
        <v/>
      </c>
      <c r="R69" s="29" t="str">
        <f>IF(ISBLANK(Values!$G68),"",Values!S68)</f>
        <v/>
      </c>
      <c r="S69" s="29" t="str">
        <f>IF(ISBLANK(Values!$G68),"",Values!T68)</f>
        <v/>
      </c>
      <c r="T69" s="29" t="str">
        <f>IF(ISBLANK(Values!$G68),"",Values!U68)</f>
        <v/>
      </c>
      <c r="U69" s="29" t="str">
        <f>IF(ISBLANK(Values!$G68),"",Values!V68)</f>
        <v/>
      </c>
      <c r="W69" s="33" t="str">
        <f>IF(ISBLANK(Values!F68),"","Child")</f>
        <v/>
      </c>
      <c r="X69" s="33" t="str">
        <f>IF(ISBLANK(Values!F68),"",Values!$B$13)</f>
        <v/>
      </c>
      <c r="Y69" s="40" t="str">
        <f>IF(ISBLANK(Values!F68),"","Size-Color")</f>
        <v/>
      </c>
      <c r="Z69" s="33" t="str">
        <f>IF(ISBLANK(Values!F68),"","variation")</f>
        <v/>
      </c>
      <c r="AA69" s="37" t="str">
        <f>IF(ISBLANK(Values!F68),"",Values!$B$20)</f>
        <v/>
      </c>
      <c r="AB69" s="37" t="str">
        <f>IF(ISBLANK(Values!F68),"",Values!$B$29)</f>
        <v/>
      </c>
      <c r="AI69" s="42" t="str">
        <f>IF(ISBLANK(Values!F68),"",IF(Values!J68,Values!$B$23,Values!$B$33))</f>
        <v/>
      </c>
      <c r="AJ69" s="43" t="str">
        <f>IF(ISBLANK(Values!F68),"",Values!$B$24 &amp;" "&amp;Values!$B$3)</f>
        <v/>
      </c>
      <c r="AK69" s="2" t="str">
        <f>IF(ISBLANK(Values!F68),"",Values!$B$25)</f>
        <v/>
      </c>
      <c r="AL69" s="2" t="str">
        <f>IF(ISBLANK(Values!F68),"",SUBSTITUTE(SUBSTITUTE(IF(Values!$K68, Values!$B$26, Values!$B$33), "{language}", Values!$I68), "{flag}", INDEX(options!$E$1:$E$20, Values!$W68)))</f>
        <v/>
      </c>
      <c r="AM69" s="2" t="str">
        <f>SUBSTITUTE(IF(ISBLANK(Values!F68),"",Values!$B$27), "{model}", Values!$B$3)</f>
        <v/>
      </c>
      <c r="AT69" s="29" t="str">
        <f>IF(ISBLANK(Values!F68),"",Values!I68)</f>
        <v/>
      </c>
      <c r="AV69" s="37" t="str">
        <f>IF(ISBLANK(Values!F68),"",IF(Values!K68,"Backlit", "Non-Backlit"))</f>
        <v/>
      </c>
      <c r="BE69" s="28" t="str">
        <f>IF(ISBLANK(Values!F68),"","Professional Audience")</f>
        <v/>
      </c>
      <c r="BF69" s="28" t="str">
        <f>IF(ISBLANK(Values!F68),"","Consumer Audience")</f>
        <v/>
      </c>
      <c r="BG69" s="28" t="str">
        <f>IF(ISBLANK(Values!F68),"","Adults")</f>
        <v/>
      </c>
      <c r="BH69" s="28" t="str">
        <f>IF(ISBLANK(Values!F68),"","People")</f>
        <v/>
      </c>
      <c r="CG69" s="2" t="str">
        <f>IF(ISBLANK(Values!F68),"",Values!$B$11)</f>
        <v/>
      </c>
      <c r="CH69" s="2" t="str">
        <f>IF(ISBLANK(Values!F68),"","GR")</f>
        <v/>
      </c>
      <c r="CI69" s="2" t="str">
        <f>IF(ISBLANK(Values!F68),"",Values!$B$7)</f>
        <v/>
      </c>
      <c r="CJ69" s="2" t="str">
        <f>IF(ISBLANK(Values!F68),"",Values!$B$8)</f>
        <v/>
      </c>
      <c r="CK69" s="2" t="str">
        <f>IF(ISBLANK(Values!F68),"",Values!$B$9)</f>
        <v/>
      </c>
      <c r="CL69" s="2" t="str">
        <f>IF(ISBLANK(Values!F68),"","CM")</f>
        <v/>
      </c>
      <c r="CO69" s="2" t="str">
        <f>IF(ISBLANK(Values!F68), "", IF(AND(Values!$B$37=options!$G$2, Values!$C68), "AMAZON_NA", IF(AND(Values!$B$37=options!$G$1, Values!$D68), "AMAZON_EU", "DEFAULT")))</f>
        <v/>
      </c>
      <c r="CP69" s="37" t="str">
        <f>IF(ISBLANK(Values!F68),"",Values!$B$7)</f>
        <v/>
      </c>
      <c r="CQ69" s="37" t="str">
        <f>IF(ISBLANK(Values!F68),"",Values!$B$8)</f>
        <v/>
      </c>
      <c r="CR69" s="37" t="str">
        <f>IF(ISBLANK(Values!F68),"",Values!$B$9)</f>
        <v/>
      </c>
      <c r="CS69" s="2" t="str">
        <f>IF(ISBLANK(Values!F68),"",Values!$B$11)</f>
        <v/>
      </c>
      <c r="CT69" s="2" t="str">
        <f>IF(ISBLANK(Values!F68),"","GR")</f>
        <v/>
      </c>
      <c r="CU69" s="2" t="str">
        <f>IF(ISBLANK(Values!F68),"","CM")</f>
        <v/>
      </c>
      <c r="CV69" s="2" t="str">
        <f>IF(ISBLANK(Values!F68),"",IF(Values!$B$36=options!$F$1,"Denmark", IF(Values!$B$36=options!$F$2, "Danemark",IF(Values!$B$36=options!$F$3, "Dänemark",IF(Values!$B$36=options!$F$4, "Danimarca",IF(Values!$B$36=options!$F$5, "Dinamarca",IF(Values!$B$36=options!$F$6, "Denemarken","" ) ) ) ) )))</f>
        <v/>
      </c>
      <c r="CZ69" s="2" t="str">
        <f>IF(ISBLANK(Values!F68),"","No")</f>
        <v/>
      </c>
      <c r="DA69" s="2" t="str">
        <f>IF(ISBLANK(Values!F68),"","No")</f>
        <v/>
      </c>
      <c r="DO69" s="28" t="str">
        <f>IF(ISBLANK(Values!F68),"","Parts")</f>
        <v/>
      </c>
      <c r="DP69" s="28" t="str">
        <f>IF(ISBLANK(Values!F68),"",Values!$B$31)</f>
        <v/>
      </c>
      <c r="DS69" s="32"/>
      <c r="DY69" s="44" t="str">
        <f>IF(ISBLANK(Values!$F68), "", "not_applicable")</f>
        <v/>
      </c>
      <c r="DZ69" s="32"/>
      <c r="EA69" s="32"/>
      <c r="EB69" s="32"/>
      <c r="EC69" s="32"/>
      <c r="EI69" s="2" t="str">
        <f>IF(ISBLANK(Values!F68),"",Values!$B$31)</f>
        <v/>
      </c>
      <c r="ES69" s="2" t="str">
        <f>IF(ISBLANK(Values!F68),"","Amazon Tellus UPS")</f>
        <v/>
      </c>
      <c r="EV69" s="32" t="str">
        <f>IF(ISBLANK(Values!F68),"","New")</f>
        <v/>
      </c>
      <c r="FE69" s="2" t="str">
        <f>IF(ISBLANK(Values!F68),"",IF(CO69&lt;&gt;"DEFAULT", "", 3))</f>
        <v/>
      </c>
      <c r="FH69" s="2" t="str">
        <f>IF(ISBLANK(Values!F68),"","FALSE")</f>
        <v/>
      </c>
      <c r="FI69" s="37" t="str">
        <f>IF(ISBLANK(Values!F68),"","FALSE")</f>
        <v/>
      </c>
      <c r="FJ69" s="37" t="str">
        <f>IF(ISBLANK(Values!F68),"","FALSE")</f>
        <v/>
      </c>
      <c r="FM69" s="2" t="str">
        <f>IF(ISBLANK(Values!F68),"","1")</f>
        <v/>
      </c>
      <c r="FO69" s="29" t="str">
        <f>IF(ISBLANK(Values!F68),"",IF(Values!K68, Values!$B$4, Values!$B$5))</f>
        <v/>
      </c>
      <c r="FP69" s="2" t="str">
        <f>IF(ISBLANK(Values!F68),"","Percent")</f>
        <v/>
      </c>
      <c r="FQ69" s="2" t="str">
        <f>IF(ISBLANK(Values!F68),"","2")</f>
        <v/>
      </c>
      <c r="FR69" s="2" t="str">
        <f>IF(ISBLANK(Values!F68),"","3")</f>
        <v/>
      </c>
      <c r="FS69" s="2" t="str">
        <f>IF(ISBLANK(Values!F68),"","5")</f>
        <v/>
      </c>
      <c r="FT69" s="2" t="str">
        <f>IF(ISBLANK(Values!F68),"","6")</f>
        <v/>
      </c>
      <c r="FU69" s="2" t="str">
        <f>IF(ISBLANK(Values!F68),"","10")</f>
        <v/>
      </c>
      <c r="FV69" s="2" t="str">
        <f>IF(ISBLANK(Values!F68),"","10")</f>
        <v/>
      </c>
    </row>
    <row r="70" spans="1:178" ht="17" x14ac:dyDescent="0.2">
      <c r="A70" s="28" t="str">
        <f>IF(ISBLANK(Values!F69),"",IF(Values!$B$37="EU","computercomponent","computer"))</f>
        <v/>
      </c>
      <c r="B70" s="39" t="str">
        <f>IF(ISBLANK(Values!F69),"",Values!G69)</f>
        <v/>
      </c>
      <c r="C70" s="33" t="str">
        <f>IF(ISBLANK(Values!F69),"","TellusRem")</f>
        <v/>
      </c>
      <c r="D70" s="31" t="str">
        <f>IF(ISBLANK(Values!F69),"",Values!F69)</f>
        <v/>
      </c>
      <c r="E70" s="32" t="str">
        <f>IF(ISBLANK(Values!F69),"","EAN")</f>
        <v/>
      </c>
      <c r="F70" s="29" t="str">
        <f>IF(ISBLANK(Values!F69),"",IF(Values!K69, SUBSTITUTE(Values!$B$1, "{language}", Values!I69) &amp; " " &amp;Values!$B$3, SUBSTITUTE(Values!$B$2, "{language}", Values!$I69) &amp; " " &amp;Values!$B$3))</f>
        <v/>
      </c>
      <c r="G70" s="33" t="str">
        <f>IF(ISBLANK(Values!F69),"","TellusRem")</f>
        <v/>
      </c>
      <c r="H70" s="28" t="str">
        <f>IF(ISBLANK(Values!F69),"",Values!$B$16)</f>
        <v/>
      </c>
      <c r="I70" s="28" t="str">
        <f>IF(ISBLANK(Values!F69),"","4730574031")</f>
        <v/>
      </c>
      <c r="J70" s="40" t="str">
        <f>IF(ISBLANK(Values!F69),"",Values!G69 )</f>
        <v/>
      </c>
      <c r="K70" s="29" t="str">
        <f>IF(ISBLANK(Values!F69),"",IF(Values!K69, Values!$B$4, Values!$B$5))</f>
        <v/>
      </c>
      <c r="L70" s="41" t="str">
        <f>IF(ISBLANK(Values!F69),"",IF($CO70="DEFAULT", Values!$B$18, ""))</f>
        <v/>
      </c>
      <c r="M70" s="29" t="str">
        <f>IF(ISBLANK(Values!F69),"",Values!$N69)</f>
        <v/>
      </c>
      <c r="N70" s="29" t="str">
        <f>IF(ISBLANK(Values!$G69),"",Values!O69)</f>
        <v/>
      </c>
      <c r="O70" s="29" t="str">
        <f>IF(ISBLANK(Values!$G69),"",Values!P69)</f>
        <v/>
      </c>
      <c r="P70" s="29" t="str">
        <f>IF(ISBLANK(Values!$G69),"",Values!Q69)</f>
        <v/>
      </c>
      <c r="Q70" s="29" t="str">
        <f>IF(ISBLANK(Values!$G69),"",Values!R69)</f>
        <v/>
      </c>
      <c r="R70" s="29" t="str">
        <f>IF(ISBLANK(Values!$G69),"",Values!S69)</f>
        <v/>
      </c>
      <c r="S70" s="29" t="str">
        <f>IF(ISBLANK(Values!$G69),"",Values!T69)</f>
        <v/>
      </c>
      <c r="T70" s="29" t="str">
        <f>IF(ISBLANK(Values!$G69),"",Values!U69)</f>
        <v/>
      </c>
      <c r="U70" s="29" t="str">
        <f>IF(ISBLANK(Values!$G69),"",Values!V69)</f>
        <v/>
      </c>
      <c r="W70" s="33" t="str">
        <f>IF(ISBLANK(Values!F69),"","Child")</f>
        <v/>
      </c>
      <c r="X70" s="33" t="str">
        <f>IF(ISBLANK(Values!F69),"",Values!$B$13)</f>
        <v/>
      </c>
      <c r="Y70" s="40" t="str">
        <f>IF(ISBLANK(Values!F69),"","Size-Color")</f>
        <v/>
      </c>
      <c r="Z70" s="33" t="str">
        <f>IF(ISBLANK(Values!F69),"","variation")</f>
        <v/>
      </c>
      <c r="AA70" s="37" t="str">
        <f>IF(ISBLANK(Values!F69),"",Values!$B$20)</f>
        <v/>
      </c>
      <c r="AB70" s="37" t="str">
        <f>IF(ISBLANK(Values!F69),"",Values!$B$29)</f>
        <v/>
      </c>
      <c r="AI70" s="42" t="str">
        <f>IF(ISBLANK(Values!F69),"",IF(Values!J69,Values!$B$23,Values!$B$33))</f>
        <v/>
      </c>
      <c r="AJ70" s="43" t="str">
        <f>IF(ISBLANK(Values!F69),"",Values!$B$24 &amp;" "&amp;Values!$B$3)</f>
        <v/>
      </c>
      <c r="AK70" s="2" t="str">
        <f>IF(ISBLANK(Values!F69),"",Values!$B$25)</f>
        <v/>
      </c>
      <c r="AL70" s="2" t="str">
        <f>IF(ISBLANK(Values!F69),"",SUBSTITUTE(SUBSTITUTE(IF(Values!$K69, Values!$B$26, Values!$B$33), "{language}", Values!$I69), "{flag}", INDEX(options!$E$1:$E$20, Values!$W69)))</f>
        <v/>
      </c>
      <c r="AM70" s="2" t="str">
        <f>SUBSTITUTE(IF(ISBLANK(Values!F69),"",Values!$B$27), "{model}", Values!$B$3)</f>
        <v/>
      </c>
      <c r="AT70" s="29" t="str">
        <f>IF(ISBLANK(Values!F69),"",Values!I69)</f>
        <v/>
      </c>
      <c r="AV70" s="37" t="str">
        <f>IF(ISBLANK(Values!F69),"",IF(Values!K69,"Backlit", "Non-Backlit"))</f>
        <v/>
      </c>
      <c r="BE70" s="28" t="str">
        <f>IF(ISBLANK(Values!F69),"","Professional Audience")</f>
        <v/>
      </c>
      <c r="BF70" s="28" t="str">
        <f>IF(ISBLANK(Values!F69),"","Consumer Audience")</f>
        <v/>
      </c>
      <c r="BG70" s="28" t="str">
        <f>IF(ISBLANK(Values!F69),"","Adults")</f>
        <v/>
      </c>
      <c r="BH70" s="28" t="str">
        <f>IF(ISBLANK(Values!F69),"","People")</f>
        <v/>
      </c>
      <c r="CG70" s="2" t="str">
        <f>IF(ISBLANK(Values!F69),"",Values!$B$11)</f>
        <v/>
      </c>
      <c r="CH70" s="2" t="str">
        <f>IF(ISBLANK(Values!F69),"","GR")</f>
        <v/>
      </c>
      <c r="CI70" s="2" t="str">
        <f>IF(ISBLANK(Values!F69),"",Values!$B$7)</f>
        <v/>
      </c>
      <c r="CJ70" s="2" t="str">
        <f>IF(ISBLANK(Values!F69),"",Values!$B$8)</f>
        <v/>
      </c>
      <c r="CK70" s="2" t="str">
        <f>IF(ISBLANK(Values!F69),"",Values!$B$9)</f>
        <v/>
      </c>
      <c r="CL70" s="2" t="str">
        <f>IF(ISBLANK(Values!F69),"","CM")</f>
        <v/>
      </c>
      <c r="CO70" s="2" t="str">
        <f>IF(ISBLANK(Values!F69), "", IF(AND(Values!$B$37=options!$G$2, Values!$C69), "AMAZON_NA", IF(AND(Values!$B$37=options!$G$1, Values!$D69), "AMAZON_EU", "DEFAULT")))</f>
        <v/>
      </c>
      <c r="CP70" s="37" t="str">
        <f>IF(ISBLANK(Values!F69),"",Values!$B$7)</f>
        <v/>
      </c>
      <c r="CQ70" s="37" t="str">
        <f>IF(ISBLANK(Values!F69),"",Values!$B$8)</f>
        <v/>
      </c>
      <c r="CR70" s="37" t="str">
        <f>IF(ISBLANK(Values!F69),"",Values!$B$9)</f>
        <v/>
      </c>
      <c r="CS70" s="2" t="str">
        <f>IF(ISBLANK(Values!F69),"",Values!$B$11)</f>
        <v/>
      </c>
      <c r="CT70" s="2" t="str">
        <f>IF(ISBLANK(Values!F69),"","GR")</f>
        <v/>
      </c>
      <c r="CU70" s="2" t="str">
        <f>IF(ISBLANK(Values!F69),"","CM")</f>
        <v/>
      </c>
      <c r="CV70" s="2" t="str">
        <f>IF(ISBLANK(Values!F69),"",IF(Values!$B$36=options!$F$1,"Denmark", IF(Values!$B$36=options!$F$2, "Danemark",IF(Values!$B$36=options!$F$3, "Dänemark",IF(Values!$B$36=options!$F$4, "Danimarca",IF(Values!$B$36=options!$F$5, "Dinamarca",IF(Values!$B$36=options!$F$6, "Denemarken","" ) ) ) ) )))</f>
        <v/>
      </c>
      <c r="CZ70" s="2" t="str">
        <f>IF(ISBLANK(Values!F69),"","No")</f>
        <v/>
      </c>
      <c r="DA70" s="2" t="str">
        <f>IF(ISBLANK(Values!F69),"","No")</f>
        <v/>
      </c>
      <c r="DO70" s="28" t="str">
        <f>IF(ISBLANK(Values!F69),"","Parts")</f>
        <v/>
      </c>
      <c r="DP70" s="28" t="str">
        <f>IF(ISBLANK(Values!F69),"",Values!$B$31)</f>
        <v/>
      </c>
      <c r="DS70" s="32"/>
      <c r="DY70" s="44" t="str">
        <f>IF(ISBLANK(Values!$F69), "", "not_applicable")</f>
        <v/>
      </c>
      <c r="DZ70" s="32"/>
      <c r="EA70" s="32"/>
      <c r="EB70" s="32"/>
      <c r="EC70" s="32"/>
      <c r="EI70" s="2" t="str">
        <f>IF(ISBLANK(Values!F69),"",Values!$B$31)</f>
        <v/>
      </c>
      <c r="ES70" s="2" t="str">
        <f>IF(ISBLANK(Values!F69),"","Amazon Tellus UPS")</f>
        <v/>
      </c>
      <c r="EV70" s="32" t="str">
        <f>IF(ISBLANK(Values!F69),"","New")</f>
        <v/>
      </c>
      <c r="FE70" s="2" t="str">
        <f>IF(ISBLANK(Values!F69),"",IF(CO70&lt;&gt;"DEFAULT", "", 3))</f>
        <v/>
      </c>
      <c r="FH70" s="2" t="str">
        <f>IF(ISBLANK(Values!F69),"","FALSE")</f>
        <v/>
      </c>
      <c r="FI70" s="37" t="str">
        <f>IF(ISBLANK(Values!F69),"","FALSE")</f>
        <v/>
      </c>
      <c r="FJ70" s="37" t="str">
        <f>IF(ISBLANK(Values!F69),"","FALSE")</f>
        <v/>
      </c>
      <c r="FM70" s="2" t="str">
        <f>IF(ISBLANK(Values!F69),"","1")</f>
        <v/>
      </c>
      <c r="FO70" s="29" t="str">
        <f>IF(ISBLANK(Values!F69),"",IF(Values!K69, Values!$B$4, Values!$B$5))</f>
        <v/>
      </c>
      <c r="FP70" s="2" t="str">
        <f>IF(ISBLANK(Values!F69),"","Percent")</f>
        <v/>
      </c>
      <c r="FQ70" s="2" t="str">
        <f>IF(ISBLANK(Values!F69),"","2")</f>
        <v/>
      </c>
      <c r="FR70" s="2" t="str">
        <f>IF(ISBLANK(Values!F69),"","3")</f>
        <v/>
      </c>
      <c r="FS70" s="2" t="str">
        <f>IF(ISBLANK(Values!F69),"","5")</f>
        <v/>
      </c>
      <c r="FT70" s="2" t="str">
        <f>IF(ISBLANK(Values!F69),"","6")</f>
        <v/>
      </c>
      <c r="FU70" s="2" t="str">
        <f>IF(ISBLANK(Values!F69),"","10")</f>
        <v/>
      </c>
      <c r="FV70" s="2" t="str">
        <f>IF(ISBLANK(Values!F69),"","10")</f>
        <v/>
      </c>
    </row>
    <row r="71" spans="1:178" ht="17" x14ac:dyDescent="0.2">
      <c r="A71" s="28" t="str">
        <f>IF(ISBLANK(Values!F70),"",IF(Values!$B$37="EU","computercomponent","computer"))</f>
        <v/>
      </c>
      <c r="B71" s="39" t="str">
        <f>IF(ISBLANK(Values!F70),"",Values!G70)</f>
        <v/>
      </c>
      <c r="C71" s="33" t="str">
        <f>IF(ISBLANK(Values!F70),"","TellusRem")</f>
        <v/>
      </c>
      <c r="D71" s="31" t="str">
        <f>IF(ISBLANK(Values!F70),"",Values!F70)</f>
        <v/>
      </c>
      <c r="E71" s="32" t="str">
        <f>IF(ISBLANK(Values!F70),"","EAN")</f>
        <v/>
      </c>
      <c r="F71" s="29" t="str">
        <f>IF(ISBLANK(Values!F70),"",IF(Values!K70, SUBSTITUTE(Values!$B$1, "{language}", Values!I70) &amp; " " &amp;Values!$B$3, SUBSTITUTE(Values!$B$2, "{language}", Values!$I70) &amp; " " &amp;Values!$B$3))</f>
        <v/>
      </c>
      <c r="G71" s="33" t="str">
        <f>IF(ISBLANK(Values!F70),"","TellusRem")</f>
        <v/>
      </c>
      <c r="H71" s="28" t="str">
        <f>IF(ISBLANK(Values!F70),"",Values!$B$16)</f>
        <v/>
      </c>
      <c r="I71" s="28" t="str">
        <f>IF(ISBLANK(Values!F70),"","4730574031")</f>
        <v/>
      </c>
      <c r="J71" s="40" t="str">
        <f>IF(ISBLANK(Values!F70),"",Values!G70 )</f>
        <v/>
      </c>
      <c r="K71" s="29" t="str">
        <f>IF(ISBLANK(Values!F70),"",IF(Values!K70, Values!$B$4, Values!$B$5))</f>
        <v/>
      </c>
      <c r="L71" s="41" t="str">
        <f>IF(ISBLANK(Values!F70),"",IF($CO71="DEFAULT", Values!$B$18, ""))</f>
        <v/>
      </c>
      <c r="M71" s="29" t="str">
        <f>IF(ISBLANK(Values!F70),"",Values!$N70)</f>
        <v/>
      </c>
      <c r="N71" s="29" t="str">
        <f>IF(ISBLANK(Values!$G70),"",Values!O70)</f>
        <v/>
      </c>
      <c r="O71" s="29" t="str">
        <f>IF(ISBLANK(Values!$G70),"",Values!P70)</f>
        <v/>
      </c>
      <c r="P71" s="29" t="str">
        <f>IF(ISBLANK(Values!$G70),"",Values!Q70)</f>
        <v/>
      </c>
      <c r="Q71" s="29" t="str">
        <f>IF(ISBLANK(Values!$G70),"",Values!R70)</f>
        <v/>
      </c>
      <c r="R71" s="29" t="str">
        <f>IF(ISBLANK(Values!$G70),"",Values!S70)</f>
        <v/>
      </c>
      <c r="S71" s="29" t="str">
        <f>IF(ISBLANK(Values!$G70),"",Values!T70)</f>
        <v/>
      </c>
      <c r="T71" s="29" t="str">
        <f>IF(ISBLANK(Values!$G70),"",Values!U70)</f>
        <v/>
      </c>
      <c r="U71" s="29" t="str">
        <f>IF(ISBLANK(Values!$G70),"",Values!V70)</f>
        <v/>
      </c>
      <c r="W71" s="33" t="str">
        <f>IF(ISBLANK(Values!F70),"","Child")</f>
        <v/>
      </c>
      <c r="X71" s="33" t="str">
        <f>IF(ISBLANK(Values!F70),"",Values!$B$13)</f>
        <v/>
      </c>
      <c r="Y71" s="40" t="str">
        <f>IF(ISBLANK(Values!F70),"","Size-Color")</f>
        <v/>
      </c>
      <c r="Z71" s="33" t="str">
        <f>IF(ISBLANK(Values!F70),"","variation")</f>
        <v/>
      </c>
      <c r="AA71" s="37" t="str">
        <f>IF(ISBLANK(Values!F70),"",Values!$B$20)</f>
        <v/>
      </c>
      <c r="AB71" s="37" t="str">
        <f>IF(ISBLANK(Values!F70),"",Values!$B$29)</f>
        <v/>
      </c>
      <c r="AI71" s="42" t="str">
        <f>IF(ISBLANK(Values!F70),"",IF(Values!J70,Values!$B$23,Values!$B$33))</f>
        <v/>
      </c>
      <c r="AJ71" s="43" t="str">
        <f>IF(ISBLANK(Values!F70),"",Values!$B$24 &amp;" "&amp;Values!$B$3)</f>
        <v/>
      </c>
      <c r="AK71" s="2" t="str">
        <f>IF(ISBLANK(Values!F70),"",Values!$B$25)</f>
        <v/>
      </c>
      <c r="AL71" s="2" t="str">
        <f>IF(ISBLANK(Values!F70),"",SUBSTITUTE(SUBSTITUTE(IF(Values!$K70, Values!$B$26, Values!$B$33), "{language}", Values!$I70), "{flag}", INDEX(options!$E$1:$E$20, Values!$W70)))</f>
        <v/>
      </c>
      <c r="AM71" s="2" t="str">
        <f>SUBSTITUTE(IF(ISBLANK(Values!F70),"",Values!$B$27), "{model}", Values!$B$3)</f>
        <v/>
      </c>
      <c r="AT71" s="29" t="str">
        <f>IF(ISBLANK(Values!F70),"",Values!I70)</f>
        <v/>
      </c>
      <c r="AV71" s="37" t="str">
        <f>IF(ISBLANK(Values!F70),"",IF(Values!K70,"Backlit", "Non-Backlit"))</f>
        <v/>
      </c>
      <c r="BE71" s="28" t="str">
        <f>IF(ISBLANK(Values!F70),"","Professional Audience")</f>
        <v/>
      </c>
      <c r="BF71" s="28" t="str">
        <f>IF(ISBLANK(Values!F70),"","Consumer Audience")</f>
        <v/>
      </c>
      <c r="BG71" s="28" t="str">
        <f>IF(ISBLANK(Values!F70),"","Adults")</f>
        <v/>
      </c>
      <c r="BH71" s="28" t="str">
        <f>IF(ISBLANK(Values!F70),"","People")</f>
        <v/>
      </c>
      <c r="CG71" s="2" t="str">
        <f>IF(ISBLANK(Values!F70),"",Values!$B$11)</f>
        <v/>
      </c>
      <c r="CH71" s="2" t="str">
        <f>IF(ISBLANK(Values!F70),"","GR")</f>
        <v/>
      </c>
      <c r="CI71" s="2" t="str">
        <f>IF(ISBLANK(Values!F70),"",Values!$B$7)</f>
        <v/>
      </c>
      <c r="CJ71" s="2" t="str">
        <f>IF(ISBLANK(Values!F70),"",Values!$B$8)</f>
        <v/>
      </c>
      <c r="CK71" s="2" t="str">
        <f>IF(ISBLANK(Values!F70),"",Values!$B$9)</f>
        <v/>
      </c>
      <c r="CL71" s="2" t="str">
        <f>IF(ISBLANK(Values!F70),"","CM")</f>
        <v/>
      </c>
      <c r="CO71" s="2" t="str">
        <f>IF(ISBLANK(Values!F70), "", IF(AND(Values!$B$37=options!$G$2, Values!$C70), "AMAZON_NA", IF(AND(Values!$B$37=options!$G$1, Values!$D70), "AMAZON_EU", "DEFAULT")))</f>
        <v/>
      </c>
      <c r="CP71" s="37" t="str">
        <f>IF(ISBLANK(Values!F70),"",Values!$B$7)</f>
        <v/>
      </c>
      <c r="CQ71" s="37" t="str">
        <f>IF(ISBLANK(Values!F70),"",Values!$B$8)</f>
        <v/>
      </c>
      <c r="CR71" s="37" t="str">
        <f>IF(ISBLANK(Values!F70),"",Values!$B$9)</f>
        <v/>
      </c>
      <c r="CS71" s="2" t="str">
        <f>IF(ISBLANK(Values!F70),"",Values!$B$11)</f>
        <v/>
      </c>
      <c r="CT71" s="2" t="str">
        <f>IF(ISBLANK(Values!F70),"","GR")</f>
        <v/>
      </c>
      <c r="CU71" s="2" t="str">
        <f>IF(ISBLANK(Values!F70),"","CM")</f>
        <v/>
      </c>
      <c r="CV71" s="2" t="str">
        <f>IF(ISBLANK(Values!F70),"",IF(Values!$B$36=options!$F$1,"Denmark", IF(Values!$B$36=options!$F$2, "Danemark",IF(Values!$B$36=options!$F$3, "Dänemark",IF(Values!$B$36=options!$F$4, "Danimarca",IF(Values!$B$36=options!$F$5, "Dinamarca",IF(Values!$B$36=options!$F$6, "Denemarken","" ) ) ) ) )))</f>
        <v/>
      </c>
      <c r="CZ71" s="2" t="str">
        <f>IF(ISBLANK(Values!F70),"","No")</f>
        <v/>
      </c>
      <c r="DA71" s="2" t="str">
        <f>IF(ISBLANK(Values!F70),"","No")</f>
        <v/>
      </c>
      <c r="DO71" s="28" t="str">
        <f>IF(ISBLANK(Values!F70),"","Parts")</f>
        <v/>
      </c>
      <c r="DP71" s="28" t="str">
        <f>IF(ISBLANK(Values!F70),"",Values!$B$31)</f>
        <v/>
      </c>
      <c r="DS71" s="32"/>
      <c r="DY71" s="44" t="str">
        <f>IF(ISBLANK(Values!$F70), "", "not_applicable")</f>
        <v/>
      </c>
      <c r="DZ71" s="32"/>
      <c r="EA71" s="32"/>
      <c r="EB71" s="32"/>
      <c r="EC71" s="32"/>
      <c r="EI71" s="2" t="str">
        <f>IF(ISBLANK(Values!F70),"",Values!$B$31)</f>
        <v/>
      </c>
      <c r="ES71" s="2" t="str">
        <f>IF(ISBLANK(Values!F70),"","Amazon Tellus UPS")</f>
        <v/>
      </c>
      <c r="EV71" s="32" t="str">
        <f>IF(ISBLANK(Values!F70),"","New")</f>
        <v/>
      </c>
      <c r="FE71" s="2" t="str">
        <f>IF(ISBLANK(Values!F70),"",IF(CO71&lt;&gt;"DEFAULT", "", 3))</f>
        <v/>
      </c>
      <c r="FH71" s="2" t="str">
        <f>IF(ISBLANK(Values!F70),"","FALSE")</f>
        <v/>
      </c>
      <c r="FI71" s="37" t="str">
        <f>IF(ISBLANK(Values!F70),"","FALSE")</f>
        <v/>
      </c>
      <c r="FJ71" s="37" t="str">
        <f>IF(ISBLANK(Values!F70),"","FALSE")</f>
        <v/>
      </c>
      <c r="FM71" s="2" t="str">
        <f>IF(ISBLANK(Values!F70),"","1")</f>
        <v/>
      </c>
      <c r="FO71" s="29" t="str">
        <f>IF(ISBLANK(Values!F70),"",IF(Values!K70, Values!$B$4, Values!$B$5))</f>
        <v/>
      </c>
      <c r="FP71" s="2" t="str">
        <f>IF(ISBLANK(Values!F70),"","Percent")</f>
        <v/>
      </c>
      <c r="FQ71" s="2" t="str">
        <f>IF(ISBLANK(Values!F70),"","2")</f>
        <v/>
      </c>
      <c r="FR71" s="2" t="str">
        <f>IF(ISBLANK(Values!F70),"","3")</f>
        <v/>
      </c>
      <c r="FS71" s="2" t="str">
        <f>IF(ISBLANK(Values!F70),"","5")</f>
        <v/>
      </c>
      <c r="FT71" s="2" t="str">
        <f>IF(ISBLANK(Values!F70),"","6")</f>
        <v/>
      </c>
      <c r="FU71" s="2" t="str">
        <f>IF(ISBLANK(Values!F70),"","10")</f>
        <v/>
      </c>
      <c r="FV71" s="2" t="str">
        <f>IF(ISBLANK(Values!F70),"","10")</f>
        <v/>
      </c>
    </row>
    <row r="72" spans="1:178" ht="17" x14ac:dyDescent="0.2">
      <c r="A72" s="28" t="str">
        <f>IF(ISBLANK(Values!F71),"",IF(Values!$B$37="EU","computercomponent","computer"))</f>
        <v/>
      </c>
      <c r="B72" s="39" t="str">
        <f>IF(ISBLANK(Values!F71),"",Values!G71)</f>
        <v/>
      </c>
      <c r="C72" s="33" t="str">
        <f>IF(ISBLANK(Values!F71),"","TellusRem")</f>
        <v/>
      </c>
      <c r="D72" s="31" t="str">
        <f>IF(ISBLANK(Values!F71),"",Values!F71)</f>
        <v/>
      </c>
      <c r="E72" s="32" t="str">
        <f>IF(ISBLANK(Values!F71),"","EAN")</f>
        <v/>
      </c>
      <c r="F72" s="29" t="str">
        <f>IF(ISBLANK(Values!F71),"",IF(Values!K71, SUBSTITUTE(Values!$B$1, "{language}", Values!I71) &amp; " " &amp;Values!$B$3, SUBSTITUTE(Values!$B$2, "{language}", Values!$I71) &amp; " " &amp;Values!$B$3))</f>
        <v/>
      </c>
      <c r="G72" s="33" t="str">
        <f>IF(ISBLANK(Values!F71),"","TellusRem")</f>
        <v/>
      </c>
      <c r="H72" s="28" t="str">
        <f>IF(ISBLANK(Values!F71),"",Values!$B$16)</f>
        <v/>
      </c>
      <c r="I72" s="28" t="str">
        <f>IF(ISBLANK(Values!F71),"","4730574031")</f>
        <v/>
      </c>
      <c r="J72" s="40" t="str">
        <f>IF(ISBLANK(Values!F71),"",Values!G71 )</f>
        <v/>
      </c>
      <c r="K72" s="29" t="str">
        <f>IF(ISBLANK(Values!F71),"",IF(Values!K71, Values!$B$4, Values!$B$5))</f>
        <v/>
      </c>
      <c r="L72" s="41" t="str">
        <f>IF(ISBLANK(Values!F71),"",IF($CO72="DEFAULT", Values!$B$18, ""))</f>
        <v/>
      </c>
      <c r="M72" s="29" t="str">
        <f>IF(ISBLANK(Values!F71),"",Values!$N71)</f>
        <v/>
      </c>
      <c r="N72" s="29" t="str">
        <f>IF(ISBLANK(Values!$G71),"",Values!O71)</f>
        <v/>
      </c>
      <c r="O72" s="29" t="str">
        <f>IF(ISBLANK(Values!$G71),"",Values!P71)</f>
        <v/>
      </c>
      <c r="P72" s="29" t="str">
        <f>IF(ISBLANK(Values!$G71),"",Values!Q71)</f>
        <v/>
      </c>
      <c r="Q72" s="29" t="str">
        <f>IF(ISBLANK(Values!$G71),"",Values!R71)</f>
        <v/>
      </c>
      <c r="R72" s="29" t="str">
        <f>IF(ISBLANK(Values!$G71),"",Values!S71)</f>
        <v/>
      </c>
      <c r="S72" s="29" t="str">
        <f>IF(ISBLANK(Values!$G71),"",Values!T71)</f>
        <v/>
      </c>
      <c r="T72" s="29" t="str">
        <f>IF(ISBLANK(Values!$G71),"",Values!U71)</f>
        <v/>
      </c>
      <c r="U72" s="29" t="str">
        <f>IF(ISBLANK(Values!$G71),"",Values!V71)</f>
        <v/>
      </c>
      <c r="W72" s="33" t="str">
        <f>IF(ISBLANK(Values!F71),"","Child")</f>
        <v/>
      </c>
      <c r="X72" s="33" t="str">
        <f>IF(ISBLANK(Values!F71),"",Values!$B$13)</f>
        <v/>
      </c>
      <c r="Y72" s="40" t="str">
        <f>IF(ISBLANK(Values!F71),"","Size-Color")</f>
        <v/>
      </c>
      <c r="Z72" s="33" t="str">
        <f>IF(ISBLANK(Values!F71),"","variation")</f>
        <v/>
      </c>
      <c r="AA72" s="37" t="str">
        <f>IF(ISBLANK(Values!F71),"",Values!$B$20)</f>
        <v/>
      </c>
      <c r="AB72" s="37" t="str">
        <f>IF(ISBLANK(Values!F71),"",Values!$B$29)</f>
        <v/>
      </c>
      <c r="AI72" s="42" t="str">
        <f>IF(ISBLANK(Values!F71),"",IF(Values!J71,Values!$B$23,Values!$B$33))</f>
        <v/>
      </c>
      <c r="AJ72" s="43" t="str">
        <f>IF(ISBLANK(Values!F71),"",Values!$B$24 &amp;" "&amp;Values!$B$3)</f>
        <v/>
      </c>
      <c r="AK72" s="2" t="str">
        <f>IF(ISBLANK(Values!F71),"",Values!$B$25)</f>
        <v/>
      </c>
      <c r="AL72" s="2" t="str">
        <f>IF(ISBLANK(Values!F71),"",SUBSTITUTE(SUBSTITUTE(IF(Values!$K71, Values!$B$26, Values!$B$33), "{language}", Values!$I71), "{flag}", INDEX(options!$E$1:$E$20, Values!$W71)))</f>
        <v/>
      </c>
      <c r="AM72" s="2" t="str">
        <f>SUBSTITUTE(IF(ISBLANK(Values!F71),"",Values!$B$27), "{model}", Values!$B$3)</f>
        <v/>
      </c>
      <c r="AT72" s="29" t="str">
        <f>IF(ISBLANK(Values!F71),"",Values!I71)</f>
        <v/>
      </c>
      <c r="AV72" s="37" t="str">
        <f>IF(ISBLANK(Values!F71),"",IF(Values!K71,"Backlit", "Non-Backlit"))</f>
        <v/>
      </c>
      <c r="BE72" s="28" t="str">
        <f>IF(ISBLANK(Values!F71),"","Professional Audience")</f>
        <v/>
      </c>
      <c r="BF72" s="28" t="str">
        <f>IF(ISBLANK(Values!F71),"","Consumer Audience")</f>
        <v/>
      </c>
      <c r="BG72" s="28" t="str">
        <f>IF(ISBLANK(Values!F71),"","Adults")</f>
        <v/>
      </c>
      <c r="BH72" s="28" t="str">
        <f>IF(ISBLANK(Values!F71),"","People")</f>
        <v/>
      </c>
      <c r="CG72" s="2" t="str">
        <f>IF(ISBLANK(Values!F71),"",Values!$B$11)</f>
        <v/>
      </c>
      <c r="CH72" s="2" t="str">
        <f>IF(ISBLANK(Values!F71),"","GR")</f>
        <v/>
      </c>
      <c r="CI72" s="2" t="str">
        <f>IF(ISBLANK(Values!F71),"",Values!$B$7)</f>
        <v/>
      </c>
      <c r="CJ72" s="2" t="str">
        <f>IF(ISBLANK(Values!F71),"",Values!$B$8)</f>
        <v/>
      </c>
      <c r="CK72" s="2" t="str">
        <f>IF(ISBLANK(Values!F71),"",Values!$B$9)</f>
        <v/>
      </c>
      <c r="CL72" s="2" t="str">
        <f>IF(ISBLANK(Values!F71),"","CM")</f>
        <v/>
      </c>
      <c r="CO72" s="2" t="str">
        <f>IF(ISBLANK(Values!F71), "", IF(AND(Values!$B$37=options!$G$2, Values!$C71), "AMAZON_NA", IF(AND(Values!$B$37=options!$G$1, Values!$D71), "AMAZON_EU", "DEFAULT")))</f>
        <v/>
      </c>
      <c r="CP72" s="37" t="str">
        <f>IF(ISBLANK(Values!F71),"",Values!$B$7)</f>
        <v/>
      </c>
      <c r="CQ72" s="37" t="str">
        <f>IF(ISBLANK(Values!F71),"",Values!$B$8)</f>
        <v/>
      </c>
      <c r="CR72" s="37" t="str">
        <f>IF(ISBLANK(Values!F71),"",Values!$B$9)</f>
        <v/>
      </c>
      <c r="CS72" s="2" t="str">
        <f>IF(ISBLANK(Values!F71),"",Values!$B$11)</f>
        <v/>
      </c>
      <c r="CT72" s="2" t="str">
        <f>IF(ISBLANK(Values!F71),"","GR")</f>
        <v/>
      </c>
      <c r="CU72" s="2" t="str">
        <f>IF(ISBLANK(Values!F71),"","CM")</f>
        <v/>
      </c>
      <c r="CV72" s="2" t="str">
        <f>IF(ISBLANK(Values!F71),"",IF(Values!$B$36=options!$F$1,"Denmark", IF(Values!$B$36=options!$F$2, "Danemark",IF(Values!$B$36=options!$F$3, "Dänemark",IF(Values!$B$36=options!$F$4, "Danimarca",IF(Values!$B$36=options!$F$5, "Dinamarca",IF(Values!$B$36=options!$F$6, "Denemarken","" ) ) ) ) )))</f>
        <v/>
      </c>
      <c r="CZ72" s="2" t="str">
        <f>IF(ISBLANK(Values!F71),"","No")</f>
        <v/>
      </c>
      <c r="DA72" s="2" t="str">
        <f>IF(ISBLANK(Values!F71),"","No")</f>
        <v/>
      </c>
      <c r="DO72" s="28" t="str">
        <f>IF(ISBLANK(Values!F71),"","Parts")</f>
        <v/>
      </c>
      <c r="DP72" s="28" t="str">
        <f>IF(ISBLANK(Values!F71),"",Values!$B$31)</f>
        <v/>
      </c>
      <c r="DS72" s="32"/>
      <c r="DY72" s="44" t="str">
        <f>IF(ISBLANK(Values!$F71), "", "not_applicable")</f>
        <v/>
      </c>
      <c r="DZ72" s="32"/>
      <c r="EA72" s="32"/>
      <c r="EB72" s="32"/>
      <c r="EC72" s="32"/>
      <c r="EI72" s="2" t="str">
        <f>IF(ISBLANK(Values!F71),"",Values!$B$31)</f>
        <v/>
      </c>
      <c r="ES72" s="2" t="str">
        <f>IF(ISBLANK(Values!F71),"","Amazon Tellus UPS")</f>
        <v/>
      </c>
      <c r="EV72" s="32" t="str">
        <f>IF(ISBLANK(Values!F71),"","New")</f>
        <v/>
      </c>
      <c r="FE72" s="2" t="str">
        <f>IF(ISBLANK(Values!F71),"",IF(CO72&lt;&gt;"DEFAULT", "", 3))</f>
        <v/>
      </c>
      <c r="FH72" s="2" t="str">
        <f>IF(ISBLANK(Values!F71),"","FALSE")</f>
        <v/>
      </c>
      <c r="FI72" s="37" t="str">
        <f>IF(ISBLANK(Values!F71),"","FALSE")</f>
        <v/>
      </c>
      <c r="FJ72" s="37" t="str">
        <f>IF(ISBLANK(Values!F71),"","FALSE")</f>
        <v/>
      </c>
      <c r="FM72" s="2" t="str">
        <f>IF(ISBLANK(Values!F71),"","1")</f>
        <v/>
      </c>
      <c r="FO72" s="29" t="str">
        <f>IF(ISBLANK(Values!F71),"",IF(Values!K71, Values!$B$4, Values!$B$5))</f>
        <v/>
      </c>
      <c r="FP72" s="2" t="str">
        <f>IF(ISBLANK(Values!F71),"","Percent")</f>
        <v/>
      </c>
      <c r="FQ72" s="2" t="str">
        <f>IF(ISBLANK(Values!F71),"","2")</f>
        <v/>
      </c>
      <c r="FR72" s="2" t="str">
        <f>IF(ISBLANK(Values!F71),"","3")</f>
        <v/>
      </c>
      <c r="FS72" s="2" t="str">
        <f>IF(ISBLANK(Values!F71),"","5")</f>
        <v/>
      </c>
      <c r="FT72" s="2" t="str">
        <f>IF(ISBLANK(Values!F71),"","6")</f>
        <v/>
      </c>
      <c r="FU72" s="2" t="str">
        <f>IF(ISBLANK(Values!F71),"","10")</f>
        <v/>
      </c>
      <c r="FV72" s="2" t="str">
        <f>IF(ISBLANK(Values!F71),"","10")</f>
        <v/>
      </c>
    </row>
    <row r="73" spans="1:178" ht="17" x14ac:dyDescent="0.2">
      <c r="A73" s="28" t="str">
        <f>IF(ISBLANK(Values!F72),"",IF(Values!$B$37="EU","computercomponent","computer"))</f>
        <v/>
      </c>
      <c r="B73" s="39" t="str">
        <f>IF(ISBLANK(Values!F72),"",Values!G72)</f>
        <v/>
      </c>
      <c r="C73" s="33" t="str">
        <f>IF(ISBLANK(Values!F72),"","TellusRem")</f>
        <v/>
      </c>
      <c r="D73" s="31" t="str">
        <f>IF(ISBLANK(Values!F72),"",Values!F72)</f>
        <v/>
      </c>
      <c r="E73" s="32" t="str">
        <f>IF(ISBLANK(Values!F72),"","EAN")</f>
        <v/>
      </c>
      <c r="F73" s="29" t="str">
        <f>IF(ISBLANK(Values!F72),"",IF(Values!K72, SUBSTITUTE(Values!$B$1, "{language}", Values!I72) &amp; " " &amp;Values!$B$3, SUBSTITUTE(Values!$B$2, "{language}", Values!$I72) &amp; " " &amp;Values!$B$3))</f>
        <v/>
      </c>
      <c r="G73" s="33" t="str">
        <f>IF(ISBLANK(Values!F72),"","TellusRem")</f>
        <v/>
      </c>
      <c r="H73" s="28" t="str">
        <f>IF(ISBLANK(Values!F72),"",Values!$B$16)</f>
        <v/>
      </c>
      <c r="I73" s="28" t="str">
        <f>IF(ISBLANK(Values!F72),"","4730574031")</f>
        <v/>
      </c>
      <c r="J73" s="40" t="str">
        <f>IF(ISBLANK(Values!F72),"",Values!G72 )</f>
        <v/>
      </c>
      <c r="K73" s="29" t="str">
        <f>IF(ISBLANK(Values!F72),"",IF(Values!K72, Values!$B$4, Values!$B$5))</f>
        <v/>
      </c>
      <c r="L73" s="41" t="str">
        <f>IF(ISBLANK(Values!F72),"",IF($CO73="DEFAULT", Values!$B$18, ""))</f>
        <v/>
      </c>
      <c r="M73" s="29" t="str">
        <f>IF(ISBLANK(Values!F72),"",Values!$N72)</f>
        <v/>
      </c>
      <c r="N73" s="29" t="str">
        <f>IF(ISBLANK(Values!$G72),"",Values!O72)</f>
        <v/>
      </c>
      <c r="O73" s="29" t="str">
        <f>IF(ISBLANK(Values!$G72),"",Values!P72)</f>
        <v/>
      </c>
      <c r="P73" s="29" t="str">
        <f>IF(ISBLANK(Values!$G72),"",Values!Q72)</f>
        <v/>
      </c>
      <c r="Q73" s="29" t="str">
        <f>IF(ISBLANK(Values!$G72),"",Values!R72)</f>
        <v/>
      </c>
      <c r="R73" s="29" t="str">
        <f>IF(ISBLANK(Values!$G72),"",Values!S72)</f>
        <v/>
      </c>
      <c r="S73" s="29" t="str">
        <f>IF(ISBLANK(Values!$G72),"",Values!T72)</f>
        <v/>
      </c>
      <c r="T73" s="29" t="str">
        <f>IF(ISBLANK(Values!$G72),"",Values!U72)</f>
        <v/>
      </c>
      <c r="U73" s="29" t="str">
        <f>IF(ISBLANK(Values!$G72),"",Values!V72)</f>
        <v/>
      </c>
      <c r="W73" s="33" t="str">
        <f>IF(ISBLANK(Values!F72),"","Child")</f>
        <v/>
      </c>
      <c r="X73" s="33" t="str">
        <f>IF(ISBLANK(Values!F72),"",Values!$B$13)</f>
        <v/>
      </c>
      <c r="Y73" s="40" t="str">
        <f>IF(ISBLANK(Values!F72),"","Size-Color")</f>
        <v/>
      </c>
      <c r="Z73" s="33" t="str">
        <f>IF(ISBLANK(Values!F72),"","variation")</f>
        <v/>
      </c>
      <c r="AA73" s="37" t="str">
        <f>IF(ISBLANK(Values!F72),"",Values!$B$20)</f>
        <v/>
      </c>
      <c r="AB73" s="37" t="str">
        <f>IF(ISBLANK(Values!F72),"",Values!$B$29)</f>
        <v/>
      </c>
      <c r="AI73" s="42" t="str">
        <f>IF(ISBLANK(Values!F72),"",IF(Values!J72,Values!$B$23,Values!$B$33))</f>
        <v/>
      </c>
      <c r="AJ73" s="43" t="str">
        <f>IF(ISBLANK(Values!F72),"",Values!$B$24 &amp;" "&amp;Values!$B$3)</f>
        <v/>
      </c>
      <c r="AK73" s="2" t="str">
        <f>IF(ISBLANK(Values!F72),"",Values!$B$25)</f>
        <v/>
      </c>
      <c r="AL73" s="2" t="str">
        <f>IF(ISBLANK(Values!F72),"",SUBSTITUTE(SUBSTITUTE(IF(Values!$K72, Values!$B$26, Values!$B$33), "{language}", Values!$I72), "{flag}", INDEX(options!$E$1:$E$20, Values!$W72)))</f>
        <v/>
      </c>
      <c r="AM73" s="2" t="str">
        <f>SUBSTITUTE(IF(ISBLANK(Values!F72),"",Values!$B$27), "{model}", Values!$B$3)</f>
        <v/>
      </c>
      <c r="AT73" s="29" t="str">
        <f>IF(ISBLANK(Values!F72),"",Values!I72)</f>
        <v/>
      </c>
      <c r="AV73" s="37" t="str">
        <f>IF(ISBLANK(Values!F72),"",IF(Values!K72,"Backlit", "Non-Backlit"))</f>
        <v/>
      </c>
      <c r="BE73" s="28" t="str">
        <f>IF(ISBLANK(Values!F72),"","Professional Audience")</f>
        <v/>
      </c>
      <c r="BF73" s="28" t="str">
        <f>IF(ISBLANK(Values!F72),"","Consumer Audience")</f>
        <v/>
      </c>
      <c r="BG73" s="28" t="str">
        <f>IF(ISBLANK(Values!F72),"","Adults")</f>
        <v/>
      </c>
      <c r="BH73" s="28" t="str">
        <f>IF(ISBLANK(Values!F72),"","People")</f>
        <v/>
      </c>
      <c r="CG73" s="2" t="str">
        <f>IF(ISBLANK(Values!F72),"",Values!$B$11)</f>
        <v/>
      </c>
      <c r="CH73" s="2" t="str">
        <f>IF(ISBLANK(Values!F72),"","GR")</f>
        <v/>
      </c>
      <c r="CI73" s="2" t="str">
        <f>IF(ISBLANK(Values!F72),"",Values!$B$7)</f>
        <v/>
      </c>
      <c r="CJ73" s="2" t="str">
        <f>IF(ISBLANK(Values!F72),"",Values!$B$8)</f>
        <v/>
      </c>
      <c r="CK73" s="2" t="str">
        <f>IF(ISBLANK(Values!F72),"",Values!$B$9)</f>
        <v/>
      </c>
      <c r="CL73" s="2" t="str">
        <f>IF(ISBLANK(Values!F72),"","CM")</f>
        <v/>
      </c>
      <c r="CO73" s="2" t="str">
        <f>IF(ISBLANK(Values!F72), "", IF(AND(Values!$B$37=options!$G$2, Values!$C72), "AMAZON_NA", IF(AND(Values!$B$37=options!$G$1, Values!$D72), "AMAZON_EU", "DEFAULT")))</f>
        <v/>
      </c>
      <c r="CP73" s="37" t="str">
        <f>IF(ISBLANK(Values!F72),"",Values!$B$7)</f>
        <v/>
      </c>
      <c r="CQ73" s="37" t="str">
        <f>IF(ISBLANK(Values!F72),"",Values!$B$8)</f>
        <v/>
      </c>
      <c r="CR73" s="37" t="str">
        <f>IF(ISBLANK(Values!F72),"",Values!$B$9)</f>
        <v/>
      </c>
      <c r="CS73" s="2" t="str">
        <f>IF(ISBLANK(Values!F72),"",Values!$B$11)</f>
        <v/>
      </c>
      <c r="CT73" s="2" t="str">
        <f>IF(ISBLANK(Values!F72),"","GR")</f>
        <v/>
      </c>
      <c r="CU73" s="2" t="str">
        <f>IF(ISBLANK(Values!F72),"","CM")</f>
        <v/>
      </c>
      <c r="CV73" s="2" t="str">
        <f>IF(ISBLANK(Values!F72),"",IF(Values!$B$36=options!$F$1,"Denmark", IF(Values!$B$36=options!$F$2, "Danemark",IF(Values!$B$36=options!$F$3, "Dänemark",IF(Values!$B$36=options!$F$4, "Danimarca",IF(Values!$B$36=options!$F$5, "Dinamarca",IF(Values!$B$36=options!$F$6, "Denemarken","" ) ) ) ) )))</f>
        <v/>
      </c>
      <c r="CZ73" s="2" t="str">
        <f>IF(ISBLANK(Values!F72),"","No")</f>
        <v/>
      </c>
      <c r="DA73" s="2" t="str">
        <f>IF(ISBLANK(Values!F72),"","No")</f>
        <v/>
      </c>
      <c r="DO73" s="28" t="str">
        <f>IF(ISBLANK(Values!F72),"","Parts")</f>
        <v/>
      </c>
      <c r="DP73" s="28" t="str">
        <f>IF(ISBLANK(Values!F72),"",Values!$B$31)</f>
        <v/>
      </c>
      <c r="DS73" s="32"/>
      <c r="DY73" s="44" t="str">
        <f>IF(ISBLANK(Values!$F72), "", "not_applicable")</f>
        <v/>
      </c>
      <c r="DZ73" s="32"/>
      <c r="EA73" s="32"/>
      <c r="EB73" s="32"/>
      <c r="EC73" s="32"/>
      <c r="EI73" s="2" t="str">
        <f>IF(ISBLANK(Values!F72),"",Values!$B$31)</f>
        <v/>
      </c>
      <c r="ES73" s="2" t="str">
        <f>IF(ISBLANK(Values!F72),"","Amazon Tellus UPS")</f>
        <v/>
      </c>
      <c r="EV73" s="32" t="str">
        <f>IF(ISBLANK(Values!F72),"","New")</f>
        <v/>
      </c>
      <c r="FE73" s="2" t="str">
        <f>IF(ISBLANK(Values!F72),"",IF(CO73&lt;&gt;"DEFAULT", "", 3))</f>
        <v/>
      </c>
      <c r="FH73" s="2" t="str">
        <f>IF(ISBLANK(Values!F72),"","FALSE")</f>
        <v/>
      </c>
      <c r="FI73" s="37" t="str">
        <f>IF(ISBLANK(Values!F72),"","FALSE")</f>
        <v/>
      </c>
      <c r="FJ73" s="37" t="str">
        <f>IF(ISBLANK(Values!F72),"","FALSE")</f>
        <v/>
      </c>
      <c r="FM73" s="2" t="str">
        <f>IF(ISBLANK(Values!F72),"","1")</f>
        <v/>
      </c>
      <c r="FO73" s="29" t="str">
        <f>IF(ISBLANK(Values!F72),"",IF(Values!K72, Values!$B$4, Values!$B$5))</f>
        <v/>
      </c>
      <c r="FP73" s="2" t="str">
        <f>IF(ISBLANK(Values!F72),"","Percent")</f>
        <v/>
      </c>
      <c r="FQ73" s="2" t="str">
        <f>IF(ISBLANK(Values!F72),"","2")</f>
        <v/>
      </c>
      <c r="FR73" s="2" t="str">
        <f>IF(ISBLANK(Values!F72),"","3")</f>
        <v/>
      </c>
      <c r="FS73" s="2" t="str">
        <f>IF(ISBLANK(Values!F72),"","5")</f>
        <v/>
      </c>
      <c r="FT73" s="2" t="str">
        <f>IF(ISBLANK(Values!F72),"","6")</f>
        <v/>
      </c>
      <c r="FU73" s="2" t="str">
        <f>IF(ISBLANK(Values!F72),"","10")</f>
        <v/>
      </c>
      <c r="FV73" s="2" t="str">
        <f>IF(ISBLANK(Values!F72),"","10")</f>
        <v/>
      </c>
    </row>
    <row r="74" spans="1:178" ht="17" x14ac:dyDescent="0.2">
      <c r="A74" s="28" t="str">
        <f>IF(ISBLANK(Values!F73),"",IF(Values!$B$37="EU","computercomponent","computer"))</f>
        <v/>
      </c>
      <c r="B74" s="39" t="str">
        <f>IF(ISBLANK(Values!F73),"",Values!G73)</f>
        <v/>
      </c>
      <c r="C74" s="33" t="str">
        <f>IF(ISBLANK(Values!F73),"","TellusRem")</f>
        <v/>
      </c>
      <c r="D74" s="31" t="str">
        <f>IF(ISBLANK(Values!F73),"",Values!F73)</f>
        <v/>
      </c>
      <c r="E74" s="32" t="str">
        <f>IF(ISBLANK(Values!F73),"","EAN")</f>
        <v/>
      </c>
      <c r="F74" s="29" t="str">
        <f>IF(ISBLANK(Values!F73),"",IF(Values!K73, SUBSTITUTE(Values!$B$1, "{language}", Values!I73) &amp; " " &amp;Values!$B$3, SUBSTITUTE(Values!$B$2, "{language}", Values!$I73) &amp; " " &amp;Values!$B$3))</f>
        <v/>
      </c>
      <c r="G74" s="33" t="str">
        <f>IF(ISBLANK(Values!F73),"","TellusRem")</f>
        <v/>
      </c>
      <c r="H74" s="28" t="str">
        <f>IF(ISBLANK(Values!F73),"",Values!$B$16)</f>
        <v/>
      </c>
      <c r="I74" s="28" t="str">
        <f>IF(ISBLANK(Values!F73),"","4730574031")</f>
        <v/>
      </c>
      <c r="J74" s="40" t="str">
        <f>IF(ISBLANK(Values!F73),"",Values!G73 )</f>
        <v/>
      </c>
      <c r="K74" s="29" t="str">
        <f>IF(ISBLANK(Values!F73),"",IF(Values!K73, Values!$B$4, Values!$B$5))</f>
        <v/>
      </c>
      <c r="L74" s="41" t="str">
        <f>IF(ISBLANK(Values!F73),"",IF($CO74="DEFAULT", Values!$B$18, ""))</f>
        <v/>
      </c>
      <c r="M74" s="29" t="str">
        <f>IF(ISBLANK(Values!F73),"",Values!$N73)</f>
        <v/>
      </c>
      <c r="N74" s="29" t="str">
        <f>IF(ISBLANK(Values!$G73),"",Values!O73)</f>
        <v/>
      </c>
      <c r="O74" s="29" t="str">
        <f>IF(ISBLANK(Values!$G73),"",Values!P73)</f>
        <v/>
      </c>
      <c r="P74" s="29" t="str">
        <f>IF(ISBLANK(Values!$G73),"",Values!Q73)</f>
        <v/>
      </c>
      <c r="Q74" s="29" t="str">
        <f>IF(ISBLANK(Values!$G73),"",Values!R73)</f>
        <v/>
      </c>
      <c r="R74" s="29" t="str">
        <f>IF(ISBLANK(Values!$G73),"",Values!S73)</f>
        <v/>
      </c>
      <c r="S74" s="29" t="str">
        <f>IF(ISBLANK(Values!$G73),"",Values!T73)</f>
        <v/>
      </c>
      <c r="T74" s="29" t="str">
        <f>IF(ISBLANK(Values!$G73),"",Values!U73)</f>
        <v/>
      </c>
      <c r="U74" s="29" t="str">
        <f>IF(ISBLANK(Values!$G73),"",Values!V73)</f>
        <v/>
      </c>
      <c r="W74" s="33" t="str">
        <f>IF(ISBLANK(Values!F73),"","Child")</f>
        <v/>
      </c>
      <c r="X74" s="33" t="str">
        <f>IF(ISBLANK(Values!F73),"",Values!$B$13)</f>
        <v/>
      </c>
      <c r="Y74" s="40" t="str">
        <f>IF(ISBLANK(Values!F73),"","Size-Color")</f>
        <v/>
      </c>
      <c r="Z74" s="33" t="str">
        <f>IF(ISBLANK(Values!F73),"","variation")</f>
        <v/>
      </c>
      <c r="AA74" s="37" t="str">
        <f>IF(ISBLANK(Values!F73),"",Values!$B$20)</f>
        <v/>
      </c>
      <c r="AB74" s="37" t="str">
        <f>IF(ISBLANK(Values!F73),"",Values!$B$29)</f>
        <v/>
      </c>
      <c r="AI74" s="42" t="str">
        <f>IF(ISBLANK(Values!F73),"",IF(Values!J73,Values!$B$23,Values!$B$33))</f>
        <v/>
      </c>
      <c r="AJ74" s="43" t="str">
        <f>IF(ISBLANK(Values!F73),"",Values!$B$24 &amp;" "&amp;Values!$B$3)</f>
        <v/>
      </c>
      <c r="AK74" s="2" t="str">
        <f>IF(ISBLANK(Values!F73),"",Values!$B$25)</f>
        <v/>
      </c>
      <c r="AL74" s="2" t="str">
        <f>IF(ISBLANK(Values!F73),"",SUBSTITUTE(SUBSTITUTE(IF(Values!$K73, Values!$B$26, Values!$B$33), "{language}", Values!$I73), "{flag}", INDEX(options!$E$1:$E$20, Values!$W73)))</f>
        <v/>
      </c>
      <c r="AM74" s="2" t="str">
        <f>SUBSTITUTE(IF(ISBLANK(Values!F73),"",Values!$B$27), "{model}", Values!$B$3)</f>
        <v/>
      </c>
      <c r="AT74" s="29" t="str">
        <f>IF(ISBLANK(Values!F73),"",Values!I73)</f>
        <v/>
      </c>
      <c r="AV74" s="37" t="str">
        <f>IF(ISBLANK(Values!F73),"",IF(Values!K73,"Backlit", "Non-Backlit"))</f>
        <v/>
      </c>
      <c r="BE74" s="28" t="str">
        <f>IF(ISBLANK(Values!F73),"","Professional Audience")</f>
        <v/>
      </c>
      <c r="BF74" s="28" t="str">
        <f>IF(ISBLANK(Values!F73),"","Consumer Audience")</f>
        <v/>
      </c>
      <c r="BG74" s="28" t="str">
        <f>IF(ISBLANK(Values!F73),"","Adults")</f>
        <v/>
      </c>
      <c r="BH74" s="28" t="str">
        <f>IF(ISBLANK(Values!F73),"","People")</f>
        <v/>
      </c>
      <c r="CG74" s="2" t="str">
        <f>IF(ISBLANK(Values!F73),"",Values!$B$11)</f>
        <v/>
      </c>
      <c r="CH74" s="2" t="str">
        <f>IF(ISBLANK(Values!F73),"","GR")</f>
        <v/>
      </c>
      <c r="CI74" s="2" t="str">
        <f>IF(ISBLANK(Values!F73),"",Values!$B$7)</f>
        <v/>
      </c>
      <c r="CJ74" s="2" t="str">
        <f>IF(ISBLANK(Values!F73),"",Values!$B$8)</f>
        <v/>
      </c>
      <c r="CK74" s="2" t="str">
        <f>IF(ISBLANK(Values!F73),"",Values!$B$9)</f>
        <v/>
      </c>
      <c r="CL74" s="2" t="str">
        <f>IF(ISBLANK(Values!F73),"","CM")</f>
        <v/>
      </c>
      <c r="CO74" s="2" t="str">
        <f>IF(ISBLANK(Values!F73), "", IF(AND(Values!$B$37=options!$G$2, Values!$C73), "AMAZON_NA", IF(AND(Values!$B$37=options!$G$1, Values!$D73), "AMAZON_EU", "DEFAULT")))</f>
        <v/>
      </c>
      <c r="CP74" s="37" t="str">
        <f>IF(ISBLANK(Values!F73),"",Values!$B$7)</f>
        <v/>
      </c>
      <c r="CQ74" s="37" t="str">
        <f>IF(ISBLANK(Values!F73),"",Values!$B$8)</f>
        <v/>
      </c>
      <c r="CR74" s="37" t="str">
        <f>IF(ISBLANK(Values!F73),"",Values!$B$9)</f>
        <v/>
      </c>
      <c r="CS74" s="2" t="str">
        <f>IF(ISBLANK(Values!F73),"",Values!$B$11)</f>
        <v/>
      </c>
      <c r="CT74" s="2" t="str">
        <f>IF(ISBLANK(Values!F73),"","GR")</f>
        <v/>
      </c>
      <c r="CU74" s="2" t="str">
        <f>IF(ISBLANK(Values!F73),"","CM")</f>
        <v/>
      </c>
      <c r="CV74" s="2" t="str">
        <f>IF(ISBLANK(Values!F73),"",IF(Values!$B$36=options!$F$1,"Denmark", IF(Values!$B$36=options!$F$2, "Danemark",IF(Values!$B$36=options!$F$3, "Dänemark",IF(Values!$B$36=options!$F$4, "Danimarca",IF(Values!$B$36=options!$F$5, "Dinamarca",IF(Values!$B$36=options!$F$6, "Denemarken","" ) ) ) ) )))</f>
        <v/>
      </c>
      <c r="CZ74" s="2" t="str">
        <f>IF(ISBLANK(Values!F73),"","No")</f>
        <v/>
      </c>
      <c r="DA74" s="2" t="str">
        <f>IF(ISBLANK(Values!F73),"","No")</f>
        <v/>
      </c>
      <c r="DO74" s="28" t="str">
        <f>IF(ISBLANK(Values!F73),"","Parts")</f>
        <v/>
      </c>
      <c r="DP74" s="28" t="str">
        <f>IF(ISBLANK(Values!F73),"",Values!$B$31)</f>
        <v/>
      </c>
      <c r="DS74" s="32"/>
      <c r="DY74" s="44" t="str">
        <f>IF(ISBLANK(Values!$F73), "", "not_applicable")</f>
        <v/>
      </c>
      <c r="DZ74" s="32"/>
      <c r="EA74" s="32"/>
      <c r="EB74" s="32"/>
      <c r="EC74" s="32"/>
      <c r="EI74" s="2" t="str">
        <f>IF(ISBLANK(Values!F73),"",Values!$B$31)</f>
        <v/>
      </c>
      <c r="ES74" s="2" t="str">
        <f>IF(ISBLANK(Values!F73),"","Amazon Tellus UPS")</f>
        <v/>
      </c>
      <c r="EV74" s="32" t="str">
        <f>IF(ISBLANK(Values!F73),"","New")</f>
        <v/>
      </c>
      <c r="FE74" s="2" t="str">
        <f>IF(ISBLANK(Values!F73),"",IF(CO74&lt;&gt;"DEFAULT", "", 3))</f>
        <v/>
      </c>
      <c r="FH74" s="2" t="str">
        <f>IF(ISBLANK(Values!F73),"","FALSE")</f>
        <v/>
      </c>
      <c r="FI74" s="37" t="str">
        <f>IF(ISBLANK(Values!F73),"","FALSE")</f>
        <v/>
      </c>
      <c r="FJ74" s="37" t="str">
        <f>IF(ISBLANK(Values!F73),"","FALSE")</f>
        <v/>
      </c>
      <c r="FM74" s="2" t="str">
        <f>IF(ISBLANK(Values!F73),"","1")</f>
        <v/>
      </c>
      <c r="FO74" s="29" t="str">
        <f>IF(ISBLANK(Values!F73),"",IF(Values!K73, Values!$B$4, Values!$B$5))</f>
        <v/>
      </c>
      <c r="FP74" s="2" t="str">
        <f>IF(ISBLANK(Values!F73),"","Percent")</f>
        <v/>
      </c>
      <c r="FQ74" s="2" t="str">
        <f>IF(ISBLANK(Values!F73),"","2")</f>
        <v/>
      </c>
      <c r="FR74" s="2" t="str">
        <f>IF(ISBLANK(Values!F73),"","3")</f>
        <v/>
      </c>
      <c r="FS74" s="2" t="str">
        <f>IF(ISBLANK(Values!F73),"","5")</f>
        <v/>
      </c>
      <c r="FT74" s="2" t="str">
        <f>IF(ISBLANK(Values!F73),"","6")</f>
        <v/>
      </c>
      <c r="FU74" s="2" t="str">
        <f>IF(ISBLANK(Values!F73),"","10")</f>
        <v/>
      </c>
      <c r="FV74" s="2" t="str">
        <f>IF(ISBLANK(Values!F73),"","10")</f>
        <v/>
      </c>
    </row>
    <row r="75" spans="1:178" ht="17" x14ac:dyDescent="0.2">
      <c r="A75" s="28" t="str">
        <f>IF(ISBLANK(Values!F74),"",IF(Values!$B$37="EU","computercomponent","computer"))</f>
        <v/>
      </c>
      <c r="B75" s="39" t="str">
        <f>IF(ISBLANK(Values!F74),"",Values!G74)</f>
        <v/>
      </c>
      <c r="C75" s="33" t="str">
        <f>IF(ISBLANK(Values!F74),"","TellusRem")</f>
        <v/>
      </c>
      <c r="D75" s="31" t="str">
        <f>IF(ISBLANK(Values!F74),"",Values!F74)</f>
        <v/>
      </c>
      <c r="E75" s="32" t="str">
        <f>IF(ISBLANK(Values!F74),"","EAN")</f>
        <v/>
      </c>
      <c r="F75" s="29" t="str">
        <f>IF(ISBLANK(Values!F74),"",IF(Values!K74, SUBSTITUTE(Values!$B$1, "{language}", Values!I74) &amp; " " &amp;Values!$B$3, SUBSTITUTE(Values!$B$2, "{language}", Values!$I74) &amp; " " &amp;Values!$B$3))</f>
        <v/>
      </c>
      <c r="G75" s="33" t="str">
        <f>IF(ISBLANK(Values!F74),"","TellusRem")</f>
        <v/>
      </c>
      <c r="H75" s="28" t="str">
        <f>IF(ISBLANK(Values!F74),"",Values!$B$16)</f>
        <v/>
      </c>
      <c r="I75" s="28" t="str">
        <f>IF(ISBLANK(Values!F74),"","4730574031")</f>
        <v/>
      </c>
      <c r="J75" s="40" t="str">
        <f>IF(ISBLANK(Values!F74),"",Values!G74 )</f>
        <v/>
      </c>
      <c r="K75" s="29" t="str">
        <f>IF(ISBLANK(Values!F74),"",IF(Values!K74, Values!$B$4, Values!$B$5))</f>
        <v/>
      </c>
      <c r="L75" s="41" t="str">
        <f>IF(ISBLANK(Values!F74),"",IF($CO75="DEFAULT", Values!$B$18, ""))</f>
        <v/>
      </c>
      <c r="M75" s="29" t="str">
        <f>IF(ISBLANK(Values!F74),"",Values!$N74)</f>
        <v/>
      </c>
      <c r="N75" s="29" t="str">
        <f>IF(ISBLANK(Values!$G74),"",Values!O74)</f>
        <v/>
      </c>
      <c r="O75" s="29" t="str">
        <f>IF(ISBLANK(Values!$G74),"",Values!P74)</f>
        <v/>
      </c>
      <c r="P75" s="29" t="str">
        <f>IF(ISBLANK(Values!$G74),"",Values!Q74)</f>
        <v/>
      </c>
      <c r="Q75" s="29" t="str">
        <f>IF(ISBLANK(Values!$G74),"",Values!R74)</f>
        <v/>
      </c>
      <c r="R75" s="29" t="str">
        <f>IF(ISBLANK(Values!$G74),"",Values!S74)</f>
        <v/>
      </c>
      <c r="S75" s="29" t="str">
        <f>IF(ISBLANK(Values!$G74),"",Values!T74)</f>
        <v/>
      </c>
      <c r="T75" s="29" t="str">
        <f>IF(ISBLANK(Values!$G74),"",Values!U74)</f>
        <v/>
      </c>
      <c r="U75" s="29" t="str">
        <f>IF(ISBLANK(Values!$G74),"",Values!V74)</f>
        <v/>
      </c>
      <c r="W75" s="33" t="str">
        <f>IF(ISBLANK(Values!F74),"","Child")</f>
        <v/>
      </c>
      <c r="X75" s="33" t="str">
        <f>IF(ISBLANK(Values!F74),"",Values!$B$13)</f>
        <v/>
      </c>
      <c r="Y75" s="40" t="str">
        <f>IF(ISBLANK(Values!F74),"","Size-Color")</f>
        <v/>
      </c>
      <c r="Z75" s="33" t="str">
        <f>IF(ISBLANK(Values!F74),"","variation")</f>
        <v/>
      </c>
      <c r="AA75" s="37" t="str">
        <f>IF(ISBLANK(Values!F74),"",Values!$B$20)</f>
        <v/>
      </c>
      <c r="AB75" s="37" t="str">
        <f>IF(ISBLANK(Values!F74),"",Values!$B$29)</f>
        <v/>
      </c>
      <c r="AI75" s="42" t="str">
        <f>IF(ISBLANK(Values!F74),"",IF(Values!J74,Values!$B$23,Values!$B$33))</f>
        <v/>
      </c>
      <c r="AJ75" s="43" t="str">
        <f>IF(ISBLANK(Values!F74),"",Values!$B$24 &amp;" "&amp;Values!$B$3)</f>
        <v/>
      </c>
      <c r="AK75" s="2" t="str">
        <f>IF(ISBLANK(Values!F74),"",Values!$B$25)</f>
        <v/>
      </c>
      <c r="AL75" s="2" t="str">
        <f>IF(ISBLANK(Values!F74),"",SUBSTITUTE(SUBSTITUTE(IF(Values!$K74, Values!$B$26, Values!$B$33), "{language}", Values!$I74), "{flag}", INDEX(options!$E$1:$E$20, Values!$W74)))</f>
        <v/>
      </c>
      <c r="AM75" s="2" t="str">
        <f>SUBSTITUTE(IF(ISBLANK(Values!F74),"",Values!$B$27), "{model}", Values!$B$3)</f>
        <v/>
      </c>
      <c r="AT75" s="29" t="str">
        <f>IF(ISBLANK(Values!F74),"",Values!I74)</f>
        <v/>
      </c>
      <c r="AV75" s="37" t="str">
        <f>IF(ISBLANK(Values!F74),"",IF(Values!K74,"Backlit", "Non-Backlit"))</f>
        <v/>
      </c>
      <c r="BE75" s="28" t="str">
        <f>IF(ISBLANK(Values!F74),"","Professional Audience")</f>
        <v/>
      </c>
      <c r="BF75" s="28" t="str">
        <f>IF(ISBLANK(Values!F74),"","Consumer Audience")</f>
        <v/>
      </c>
      <c r="BG75" s="28" t="str">
        <f>IF(ISBLANK(Values!F74),"","Adults")</f>
        <v/>
      </c>
      <c r="BH75" s="28" t="str">
        <f>IF(ISBLANK(Values!F74),"","People")</f>
        <v/>
      </c>
      <c r="CG75" s="2" t="str">
        <f>IF(ISBLANK(Values!F74),"",Values!$B$11)</f>
        <v/>
      </c>
      <c r="CH75" s="2" t="str">
        <f>IF(ISBLANK(Values!F74),"","GR")</f>
        <v/>
      </c>
      <c r="CI75" s="2" t="str">
        <f>IF(ISBLANK(Values!F74),"",Values!$B$7)</f>
        <v/>
      </c>
      <c r="CJ75" s="2" t="str">
        <f>IF(ISBLANK(Values!F74),"",Values!$B$8)</f>
        <v/>
      </c>
      <c r="CK75" s="2" t="str">
        <f>IF(ISBLANK(Values!F74),"",Values!$B$9)</f>
        <v/>
      </c>
      <c r="CL75" s="2" t="str">
        <f>IF(ISBLANK(Values!F74),"","CM")</f>
        <v/>
      </c>
      <c r="CO75" s="2" t="str">
        <f>IF(ISBLANK(Values!F74), "", IF(AND(Values!$B$37=options!$G$2, Values!$C74), "AMAZON_NA", IF(AND(Values!$B$37=options!$G$1, Values!$D74), "AMAZON_EU", "DEFAULT")))</f>
        <v/>
      </c>
      <c r="CP75" s="37" t="str">
        <f>IF(ISBLANK(Values!F74),"",Values!$B$7)</f>
        <v/>
      </c>
      <c r="CQ75" s="37" t="str">
        <f>IF(ISBLANK(Values!F74),"",Values!$B$8)</f>
        <v/>
      </c>
      <c r="CR75" s="37" t="str">
        <f>IF(ISBLANK(Values!F74),"",Values!$B$9)</f>
        <v/>
      </c>
      <c r="CS75" s="2" t="str">
        <f>IF(ISBLANK(Values!F74),"",Values!$B$11)</f>
        <v/>
      </c>
      <c r="CT75" s="2" t="str">
        <f>IF(ISBLANK(Values!F74),"","GR")</f>
        <v/>
      </c>
      <c r="CU75" s="2" t="str">
        <f>IF(ISBLANK(Values!F74),"","CM")</f>
        <v/>
      </c>
      <c r="CV75" s="2" t="str">
        <f>IF(ISBLANK(Values!F74),"",IF(Values!$B$36=options!$F$1,"Denmark", IF(Values!$B$36=options!$F$2, "Danemark",IF(Values!$B$36=options!$F$3, "Dänemark",IF(Values!$B$36=options!$F$4, "Danimarca",IF(Values!$B$36=options!$F$5, "Dinamarca",IF(Values!$B$36=options!$F$6, "Denemarken","" ) ) ) ) )))</f>
        <v/>
      </c>
      <c r="CZ75" s="2" t="str">
        <f>IF(ISBLANK(Values!F74),"","No")</f>
        <v/>
      </c>
      <c r="DA75" s="2" t="str">
        <f>IF(ISBLANK(Values!F74),"","No")</f>
        <v/>
      </c>
      <c r="DO75" s="28" t="str">
        <f>IF(ISBLANK(Values!F74),"","Parts")</f>
        <v/>
      </c>
      <c r="DP75" s="28" t="str">
        <f>IF(ISBLANK(Values!F74),"",Values!$B$31)</f>
        <v/>
      </c>
      <c r="DS75" s="32"/>
      <c r="DY75" s="44" t="str">
        <f>IF(ISBLANK(Values!$F74), "", "not_applicable")</f>
        <v/>
      </c>
      <c r="DZ75" s="32"/>
      <c r="EA75" s="32"/>
      <c r="EB75" s="32"/>
      <c r="EC75" s="32"/>
      <c r="EI75" s="2" t="str">
        <f>IF(ISBLANK(Values!F74),"",Values!$B$31)</f>
        <v/>
      </c>
      <c r="ES75" s="2" t="str">
        <f>IF(ISBLANK(Values!F74),"","Amazon Tellus UPS")</f>
        <v/>
      </c>
      <c r="EV75" s="32" t="str">
        <f>IF(ISBLANK(Values!F74),"","New")</f>
        <v/>
      </c>
      <c r="FE75" s="2" t="str">
        <f>IF(ISBLANK(Values!F74),"",IF(CO75&lt;&gt;"DEFAULT", "", 3))</f>
        <v/>
      </c>
      <c r="FH75" s="2" t="str">
        <f>IF(ISBLANK(Values!F74),"","FALSE")</f>
        <v/>
      </c>
      <c r="FI75" s="37" t="str">
        <f>IF(ISBLANK(Values!F74),"","FALSE")</f>
        <v/>
      </c>
      <c r="FJ75" s="37" t="str">
        <f>IF(ISBLANK(Values!F74),"","FALSE")</f>
        <v/>
      </c>
      <c r="FM75" s="2" t="str">
        <f>IF(ISBLANK(Values!F74),"","1")</f>
        <v/>
      </c>
      <c r="FO75" s="29" t="str">
        <f>IF(ISBLANK(Values!F74),"",IF(Values!K74, Values!$B$4, Values!$B$5))</f>
        <v/>
      </c>
      <c r="FP75" s="2" t="str">
        <f>IF(ISBLANK(Values!F74),"","Percent")</f>
        <v/>
      </c>
      <c r="FQ75" s="2" t="str">
        <f>IF(ISBLANK(Values!F74),"","2")</f>
        <v/>
      </c>
      <c r="FR75" s="2" t="str">
        <f>IF(ISBLANK(Values!F74),"","3")</f>
        <v/>
      </c>
      <c r="FS75" s="2" t="str">
        <f>IF(ISBLANK(Values!F74),"","5")</f>
        <v/>
      </c>
      <c r="FT75" s="2" t="str">
        <f>IF(ISBLANK(Values!F74),"","6")</f>
        <v/>
      </c>
      <c r="FU75" s="2" t="str">
        <f>IF(ISBLANK(Values!F74),"","10")</f>
        <v/>
      </c>
      <c r="FV75" s="2" t="str">
        <f>IF(ISBLANK(Values!F74),"","10")</f>
        <v/>
      </c>
    </row>
    <row r="76" spans="1:178" ht="17" x14ac:dyDescent="0.2">
      <c r="A76" s="28" t="str">
        <f>IF(ISBLANK(Values!F75),"",IF(Values!$B$37="EU","computercomponent","computer"))</f>
        <v/>
      </c>
      <c r="B76" s="39" t="str">
        <f>IF(ISBLANK(Values!F75),"",Values!G75)</f>
        <v/>
      </c>
      <c r="C76" s="33" t="str">
        <f>IF(ISBLANK(Values!F75),"","TellusRem")</f>
        <v/>
      </c>
      <c r="D76" s="31" t="str">
        <f>IF(ISBLANK(Values!F75),"",Values!F75)</f>
        <v/>
      </c>
      <c r="E76" s="32" t="str">
        <f>IF(ISBLANK(Values!F75),"","EAN")</f>
        <v/>
      </c>
      <c r="F76" s="29" t="str">
        <f>IF(ISBLANK(Values!F75),"",IF(Values!K75, SUBSTITUTE(Values!$B$1, "{language}", Values!I75) &amp; " " &amp;Values!$B$3, SUBSTITUTE(Values!$B$2, "{language}", Values!$I75) &amp; " " &amp;Values!$B$3))</f>
        <v/>
      </c>
      <c r="G76" s="33" t="str">
        <f>IF(ISBLANK(Values!F75),"","TellusRem")</f>
        <v/>
      </c>
      <c r="H76" s="28" t="str">
        <f>IF(ISBLANK(Values!F75),"",Values!$B$16)</f>
        <v/>
      </c>
      <c r="I76" s="28" t="str">
        <f>IF(ISBLANK(Values!F75),"","4730574031")</f>
        <v/>
      </c>
      <c r="J76" s="40" t="str">
        <f>IF(ISBLANK(Values!F75),"",Values!G75 )</f>
        <v/>
      </c>
      <c r="K76" s="29" t="str">
        <f>IF(ISBLANK(Values!F75),"",IF(Values!K75, Values!$B$4, Values!$B$5))</f>
        <v/>
      </c>
      <c r="L76" s="41" t="str">
        <f>IF(ISBLANK(Values!F75),"",IF($CO76="DEFAULT", Values!$B$18, ""))</f>
        <v/>
      </c>
      <c r="M76" s="29" t="str">
        <f>IF(ISBLANK(Values!F75),"",Values!$N75)</f>
        <v/>
      </c>
      <c r="N76" s="29" t="str">
        <f>IF(ISBLANK(Values!$G75),"",Values!O75)</f>
        <v/>
      </c>
      <c r="O76" s="29" t="str">
        <f>IF(ISBLANK(Values!$G75),"",Values!P75)</f>
        <v/>
      </c>
      <c r="P76" s="29" t="str">
        <f>IF(ISBLANK(Values!$G75),"",Values!Q75)</f>
        <v/>
      </c>
      <c r="Q76" s="29" t="str">
        <f>IF(ISBLANK(Values!$G75),"",Values!R75)</f>
        <v/>
      </c>
      <c r="R76" s="29" t="str">
        <f>IF(ISBLANK(Values!$G75),"",Values!S75)</f>
        <v/>
      </c>
      <c r="S76" s="29" t="str">
        <f>IF(ISBLANK(Values!$G75),"",Values!T75)</f>
        <v/>
      </c>
      <c r="T76" s="29" t="str">
        <f>IF(ISBLANK(Values!$G75),"",Values!U75)</f>
        <v/>
      </c>
      <c r="U76" s="29" t="str">
        <f>IF(ISBLANK(Values!$G75),"",Values!V75)</f>
        <v/>
      </c>
      <c r="W76" s="33" t="str">
        <f>IF(ISBLANK(Values!F75),"","Child")</f>
        <v/>
      </c>
      <c r="X76" s="33" t="str">
        <f>IF(ISBLANK(Values!F75),"",Values!$B$13)</f>
        <v/>
      </c>
      <c r="Y76" s="40" t="str">
        <f>IF(ISBLANK(Values!F75),"","Size-Color")</f>
        <v/>
      </c>
      <c r="Z76" s="33" t="str">
        <f>IF(ISBLANK(Values!F75),"","variation")</f>
        <v/>
      </c>
      <c r="AA76" s="37" t="str">
        <f>IF(ISBLANK(Values!F75),"",Values!$B$20)</f>
        <v/>
      </c>
      <c r="AB76" s="37" t="str">
        <f>IF(ISBLANK(Values!F75),"",Values!$B$29)</f>
        <v/>
      </c>
      <c r="AI76" s="42" t="str">
        <f>IF(ISBLANK(Values!F75),"",IF(Values!J75,Values!$B$23,Values!$B$33))</f>
        <v/>
      </c>
      <c r="AJ76" s="43" t="str">
        <f>IF(ISBLANK(Values!F75),"",Values!$B$24 &amp;" "&amp;Values!$B$3)</f>
        <v/>
      </c>
      <c r="AK76" s="2" t="str">
        <f>IF(ISBLANK(Values!F75),"",Values!$B$25)</f>
        <v/>
      </c>
      <c r="AL76" s="2" t="str">
        <f>IF(ISBLANK(Values!F75),"",SUBSTITUTE(SUBSTITUTE(IF(Values!$K75, Values!$B$26, Values!$B$33), "{language}", Values!$I75), "{flag}", INDEX(options!$E$1:$E$20, Values!$W75)))</f>
        <v/>
      </c>
      <c r="AM76" s="2" t="str">
        <f>SUBSTITUTE(IF(ISBLANK(Values!F75),"",Values!$B$27), "{model}", Values!$B$3)</f>
        <v/>
      </c>
      <c r="AT76" s="29" t="str">
        <f>IF(ISBLANK(Values!F75),"",Values!I75)</f>
        <v/>
      </c>
      <c r="AV76" s="37" t="str">
        <f>IF(ISBLANK(Values!F75),"",IF(Values!K75,"Backlit", "Non-Backlit"))</f>
        <v/>
      </c>
      <c r="BE76" s="28" t="str">
        <f>IF(ISBLANK(Values!F75),"","Professional Audience")</f>
        <v/>
      </c>
      <c r="BF76" s="28" t="str">
        <f>IF(ISBLANK(Values!F75),"","Consumer Audience")</f>
        <v/>
      </c>
      <c r="BG76" s="28" t="str">
        <f>IF(ISBLANK(Values!F75),"","Adults")</f>
        <v/>
      </c>
      <c r="BH76" s="28" t="str">
        <f>IF(ISBLANK(Values!F75),"","People")</f>
        <v/>
      </c>
      <c r="CG76" s="2" t="str">
        <f>IF(ISBLANK(Values!F75),"",Values!$B$11)</f>
        <v/>
      </c>
      <c r="CH76" s="2" t="str">
        <f>IF(ISBLANK(Values!F75),"","GR")</f>
        <v/>
      </c>
      <c r="CI76" s="2" t="str">
        <f>IF(ISBLANK(Values!F75),"",Values!$B$7)</f>
        <v/>
      </c>
      <c r="CJ76" s="2" t="str">
        <f>IF(ISBLANK(Values!F75),"",Values!$B$8)</f>
        <v/>
      </c>
      <c r="CK76" s="2" t="str">
        <f>IF(ISBLANK(Values!F75),"",Values!$B$9)</f>
        <v/>
      </c>
      <c r="CL76" s="2" t="str">
        <f>IF(ISBLANK(Values!F75),"","CM")</f>
        <v/>
      </c>
      <c r="CO76" s="2" t="str">
        <f>IF(ISBLANK(Values!F75), "", IF(AND(Values!$B$37=options!$G$2, Values!$C75), "AMAZON_NA", IF(AND(Values!$B$37=options!$G$1, Values!$D75), "AMAZON_EU", "DEFAULT")))</f>
        <v/>
      </c>
      <c r="CP76" s="37" t="str">
        <f>IF(ISBLANK(Values!F75),"",Values!$B$7)</f>
        <v/>
      </c>
      <c r="CQ76" s="37" t="str">
        <f>IF(ISBLANK(Values!F75),"",Values!$B$8)</f>
        <v/>
      </c>
      <c r="CR76" s="37" t="str">
        <f>IF(ISBLANK(Values!F75),"",Values!$B$9)</f>
        <v/>
      </c>
      <c r="CS76" s="2" t="str">
        <f>IF(ISBLANK(Values!F75),"",Values!$B$11)</f>
        <v/>
      </c>
      <c r="CT76" s="2" t="str">
        <f>IF(ISBLANK(Values!F75),"","GR")</f>
        <v/>
      </c>
      <c r="CU76" s="2" t="str">
        <f>IF(ISBLANK(Values!F75),"","CM")</f>
        <v/>
      </c>
      <c r="CV76" s="2" t="str">
        <f>IF(ISBLANK(Values!F75),"",IF(Values!$B$36=options!$F$1,"Denmark", IF(Values!$B$36=options!$F$2, "Danemark",IF(Values!$B$36=options!$F$3, "Dänemark",IF(Values!$B$36=options!$F$4, "Danimarca",IF(Values!$B$36=options!$F$5, "Dinamarca",IF(Values!$B$36=options!$F$6, "Denemarken","" ) ) ) ) )))</f>
        <v/>
      </c>
      <c r="CZ76" s="2" t="str">
        <f>IF(ISBLANK(Values!F75),"","No")</f>
        <v/>
      </c>
      <c r="DA76" s="2" t="str">
        <f>IF(ISBLANK(Values!F75),"","No")</f>
        <v/>
      </c>
      <c r="DO76" s="28" t="str">
        <f>IF(ISBLANK(Values!F75),"","Parts")</f>
        <v/>
      </c>
      <c r="DP76" s="28" t="str">
        <f>IF(ISBLANK(Values!F75),"",Values!$B$31)</f>
        <v/>
      </c>
      <c r="DS76" s="32"/>
      <c r="DY76" s="44" t="str">
        <f>IF(ISBLANK(Values!$F75), "", "not_applicable")</f>
        <v/>
      </c>
      <c r="DZ76" s="32"/>
      <c r="EA76" s="32"/>
      <c r="EB76" s="32"/>
      <c r="EC76" s="32"/>
      <c r="EI76" s="2" t="str">
        <f>IF(ISBLANK(Values!F75),"",Values!$B$31)</f>
        <v/>
      </c>
      <c r="ES76" s="2" t="str">
        <f>IF(ISBLANK(Values!F75),"","Amazon Tellus UPS")</f>
        <v/>
      </c>
      <c r="EV76" s="32" t="str">
        <f>IF(ISBLANK(Values!F75),"","New")</f>
        <v/>
      </c>
      <c r="FE76" s="2" t="str">
        <f>IF(ISBLANK(Values!F75),"",IF(CO76&lt;&gt;"DEFAULT", "", 3))</f>
        <v/>
      </c>
      <c r="FH76" s="2" t="str">
        <f>IF(ISBLANK(Values!F75),"","FALSE")</f>
        <v/>
      </c>
      <c r="FI76" s="37" t="str">
        <f>IF(ISBLANK(Values!F75),"","FALSE")</f>
        <v/>
      </c>
      <c r="FJ76" s="37" t="str">
        <f>IF(ISBLANK(Values!F75),"","FALSE")</f>
        <v/>
      </c>
      <c r="FM76" s="2" t="str">
        <f>IF(ISBLANK(Values!F75),"","1")</f>
        <v/>
      </c>
      <c r="FO76" s="29" t="str">
        <f>IF(ISBLANK(Values!F75),"",IF(Values!K75, Values!$B$4, Values!$B$5))</f>
        <v/>
      </c>
      <c r="FP76" s="2" t="str">
        <f>IF(ISBLANK(Values!F75),"","Percent")</f>
        <v/>
      </c>
      <c r="FQ76" s="2" t="str">
        <f>IF(ISBLANK(Values!F75),"","2")</f>
        <v/>
      </c>
      <c r="FR76" s="2" t="str">
        <f>IF(ISBLANK(Values!F75),"","3")</f>
        <v/>
      </c>
      <c r="FS76" s="2" t="str">
        <f>IF(ISBLANK(Values!F75),"","5")</f>
        <v/>
      </c>
      <c r="FT76" s="2" t="str">
        <f>IF(ISBLANK(Values!F75),"","6")</f>
        <v/>
      </c>
      <c r="FU76" s="2" t="str">
        <f>IF(ISBLANK(Values!F75),"","10")</f>
        <v/>
      </c>
      <c r="FV76" s="2" t="str">
        <f>IF(ISBLANK(Values!F75),"","10")</f>
        <v/>
      </c>
    </row>
    <row r="77" spans="1:178" ht="17" x14ac:dyDescent="0.2">
      <c r="A77" s="28" t="str">
        <f>IF(ISBLANK(Values!F76),"",IF(Values!$B$37="EU","computercomponent","computer"))</f>
        <v/>
      </c>
      <c r="B77" s="39" t="str">
        <f>IF(ISBLANK(Values!F76),"",Values!G76)</f>
        <v/>
      </c>
      <c r="C77" s="33" t="str">
        <f>IF(ISBLANK(Values!F76),"","TellusRem")</f>
        <v/>
      </c>
      <c r="D77" s="31" t="str">
        <f>IF(ISBLANK(Values!F76),"",Values!F76)</f>
        <v/>
      </c>
      <c r="E77" s="32" t="str">
        <f>IF(ISBLANK(Values!F76),"","EAN")</f>
        <v/>
      </c>
      <c r="F77" s="29" t="str">
        <f>IF(ISBLANK(Values!F76),"",IF(Values!K76, SUBSTITUTE(Values!$B$1, "{language}", Values!I76) &amp; " " &amp;Values!$B$3, SUBSTITUTE(Values!$B$2, "{language}", Values!$I76) &amp; " " &amp;Values!$B$3))</f>
        <v/>
      </c>
      <c r="G77" s="33" t="str">
        <f>IF(ISBLANK(Values!F76),"","TellusRem")</f>
        <v/>
      </c>
      <c r="H77" s="28" t="str">
        <f>IF(ISBLANK(Values!F76),"",Values!$B$16)</f>
        <v/>
      </c>
      <c r="I77" s="28" t="str">
        <f>IF(ISBLANK(Values!F76),"","4730574031")</f>
        <v/>
      </c>
      <c r="J77" s="40" t="str">
        <f>IF(ISBLANK(Values!F76),"",Values!G76 )</f>
        <v/>
      </c>
      <c r="K77" s="29" t="str">
        <f>IF(ISBLANK(Values!F76),"",IF(Values!K76, Values!$B$4, Values!$B$5))</f>
        <v/>
      </c>
      <c r="L77" s="41" t="str">
        <f>IF(ISBLANK(Values!F76),"",IF($CO77="DEFAULT", Values!$B$18, ""))</f>
        <v/>
      </c>
      <c r="M77" s="29" t="str">
        <f>IF(ISBLANK(Values!F76),"",Values!$N76)</f>
        <v/>
      </c>
      <c r="N77" s="29" t="str">
        <f>IF(ISBLANK(Values!$G76),"",Values!O76)</f>
        <v/>
      </c>
      <c r="O77" s="29" t="str">
        <f>IF(ISBLANK(Values!$G76),"",Values!P76)</f>
        <v/>
      </c>
      <c r="P77" s="29" t="str">
        <f>IF(ISBLANK(Values!$G76),"",Values!Q76)</f>
        <v/>
      </c>
      <c r="Q77" s="29" t="str">
        <f>IF(ISBLANK(Values!$G76),"",Values!R76)</f>
        <v/>
      </c>
      <c r="R77" s="29" t="str">
        <f>IF(ISBLANK(Values!$G76),"",Values!S76)</f>
        <v/>
      </c>
      <c r="S77" s="29" t="str">
        <f>IF(ISBLANK(Values!$G76),"",Values!T76)</f>
        <v/>
      </c>
      <c r="T77" s="29" t="str">
        <f>IF(ISBLANK(Values!$G76),"",Values!U76)</f>
        <v/>
      </c>
      <c r="U77" s="29" t="str">
        <f>IF(ISBLANK(Values!$G76),"",Values!V76)</f>
        <v/>
      </c>
      <c r="W77" s="33" t="str">
        <f>IF(ISBLANK(Values!F76),"","Child")</f>
        <v/>
      </c>
      <c r="X77" s="33" t="str">
        <f>IF(ISBLANK(Values!F76),"",Values!$B$13)</f>
        <v/>
      </c>
      <c r="Y77" s="40" t="str">
        <f>IF(ISBLANK(Values!F76),"","Size-Color")</f>
        <v/>
      </c>
      <c r="Z77" s="33" t="str">
        <f>IF(ISBLANK(Values!F76),"","variation")</f>
        <v/>
      </c>
      <c r="AA77" s="37" t="str">
        <f>IF(ISBLANK(Values!F76),"",Values!$B$20)</f>
        <v/>
      </c>
      <c r="AB77" s="37" t="str">
        <f>IF(ISBLANK(Values!F76),"",Values!$B$29)</f>
        <v/>
      </c>
      <c r="AI77" s="42" t="str">
        <f>IF(ISBLANK(Values!F76),"",IF(Values!J76,Values!$B$23,Values!$B$33))</f>
        <v/>
      </c>
      <c r="AJ77" s="43" t="str">
        <f>IF(ISBLANK(Values!F76),"",Values!$B$24 &amp;" "&amp;Values!$B$3)</f>
        <v/>
      </c>
      <c r="AK77" s="2" t="str">
        <f>IF(ISBLANK(Values!F76),"",Values!$B$25)</f>
        <v/>
      </c>
      <c r="AL77" s="2" t="str">
        <f>IF(ISBLANK(Values!F76),"",SUBSTITUTE(SUBSTITUTE(IF(Values!$K76, Values!$B$26, Values!$B$33), "{language}", Values!$I76), "{flag}", INDEX(options!$E$1:$E$20, Values!$W76)))</f>
        <v/>
      </c>
      <c r="AM77" s="2" t="str">
        <f>SUBSTITUTE(IF(ISBLANK(Values!F76),"",Values!$B$27), "{model}", Values!$B$3)</f>
        <v/>
      </c>
      <c r="AT77" s="29" t="str">
        <f>IF(ISBLANK(Values!F76),"",Values!I76)</f>
        <v/>
      </c>
      <c r="AV77" s="37" t="str">
        <f>IF(ISBLANK(Values!F76),"",IF(Values!K76,"Backlit", "Non-Backlit"))</f>
        <v/>
      </c>
      <c r="BE77" s="28" t="str">
        <f>IF(ISBLANK(Values!F76),"","Professional Audience")</f>
        <v/>
      </c>
      <c r="BF77" s="28" t="str">
        <f>IF(ISBLANK(Values!F76),"","Consumer Audience")</f>
        <v/>
      </c>
      <c r="BG77" s="28" t="str">
        <f>IF(ISBLANK(Values!F76),"","Adults")</f>
        <v/>
      </c>
      <c r="BH77" s="28" t="str">
        <f>IF(ISBLANK(Values!F76),"","People")</f>
        <v/>
      </c>
      <c r="CG77" s="2" t="str">
        <f>IF(ISBLANK(Values!F76),"",Values!$B$11)</f>
        <v/>
      </c>
      <c r="CH77" s="2" t="str">
        <f>IF(ISBLANK(Values!F76),"","GR")</f>
        <v/>
      </c>
      <c r="CI77" s="2" t="str">
        <f>IF(ISBLANK(Values!F76),"",Values!$B$7)</f>
        <v/>
      </c>
      <c r="CJ77" s="2" t="str">
        <f>IF(ISBLANK(Values!F76),"",Values!$B$8)</f>
        <v/>
      </c>
      <c r="CK77" s="2" t="str">
        <f>IF(ISBLANK(Values!F76),"",Values!$B$9)</f>
        <v/>
      </c>
      <c r="CL77" s="2" t="str">
        <f>IF(ISBLANK(Values!F76),"","CM")</f>
        <v/>
      </c>
      <c r="CO77" s="2" t="str">
        <f>IF(ISBLANK(Values!F76), "", IF(AND(Values!$B$37=options!$G$2, Values!$C76), "AMAZON_NA", IF(AND(Values!$B$37=options!$G$1, Values!$D76), "AMAZON_EU", "DEFAULT")))</f>
        <v/>
      </c>
      <c r="CP77" s="37" t="str">
        <f>IF(ISBLANK(Values!F76),"",Values!$B$7)</f>
        <v/>
      </c>
      <c r="CQ77" s="37" t="str">
        <f>IF(ISBLANK(Values!F76),"",Values!$B$8)</f>
        <v/>
      </c>
      <c r="CR77" s="37" t="str">
        <f>IF(ISBLANK(Values!F76),"",Values!$B$9)</f>
        <v/>
      </c>
      <c r="CS77" s="2" t="str">
        <f>IF(ISBLANK(Values!F76),"",Values!$B$11)</f>
        <v/>
      </c>
      <c r="CT77" s="2" t="str">
        <f>IF(ISBLANK(Values!F76),"","GR")</f>
        <v/>
      </c>
      <c r="CU77" s="2" t="str">
        <f>IF(ISBLANK(Values!F76),"","CM")</f>
        <v/>
      </c>
      <c r="CV77" s="2" t="str">
        <f>IF(ISBLANK(Values!F76),"",IF(Values!$B$36=options!$F$1,"Denmark", IF(Values!$B$36=options!$F$2, "Danemark",IF(Values!$B$36=options!$F$3, "Dänemark",IF(Values!$B$36=options!$F$4, "Danimarca",IF(Values!$B$36=options!$F$5, "Dinamarca",IF(Values!$B$36=options!$F$6, "Denemarken","" ) ) ) ) )))</f>
        <v/>
      </c>
      <c r="CZ77" s="2" t="str">
        <f>IF(ISBLANK(Values!F76),"","No")</f>
        <v/>
      </c>
      <c r="DA77" s="2" t="str">
        <f>IF(ISBLANK(Values!F76),"","No")</f>
        <v/>
      </c>
      <c r="DO77" s="28" t="str">
        <f>IF(ISBLANK(Values!F76),"","Parts")</f>
        <v/>
      </c>
      <c r="DP77" s="28" t="str">
        <f>IF(ISBLANK(Values!F76),"",Values!$B$31)</f>
        <v/>
      </c>
      <c r="DS77" s="32"/>
      <c r="DY77" s="44" t="str">
        <f>IF(ISBLANK(Values!$F76), "", "not_applicable")</f>
        <v/>
      </c>
      <c r="DZ77" s="32"/>
      <c r="EA77" s="32"/>
      <c r="EB77" s="32"/>
      <c r="EC77" s="32"/>
      <c r="EI77" s="2" t="str">
        <f>IF(ISBLANK(Values!F76),"",Values!$B$31)</f>
        <v/>
      </c>
      <c r="ES77" s="2" t="str">
        <f>IF(ISBLANK(Values!F76),"","Amazon Tellus UPS")</f>
        <v/>
      </c>
      <c r="EV77" s="32" t="str">
        <f>IF(ISBLANK(Values!F76),"","New")</f>
        <v/>
      </c>
      <c r="FE77" s="2" t="str">
        <f>IF(ISBLANK(Values!F76),"",IF(CO77&lt;&gt;"DEFAULT", "", 3))</f>
        <v/>
      </c>
      <c r="FH77" s="2" t="str">
        <f>IF(ISBLANK(Values!F76),"","FALSE")</f>
        <v/>
      </c>
      <c r="FI77" s="37" t="str">
        <f>IF(ISBLANK(Values!F76),"","FALSE")</f>
        <v/>
      </c>
      <c r="FJ77" s="37" t="str">
        <f>IF(ISBLANK(Values!F76),"","FALSE")</f>
        <v/>
      </c>
      <c r="FM77" s="2" t="str">
        <f>IF(ISBLANK(Values!F76),"","1")</f>
        <v/>
      </c>
      <c r="FO77" s="29" t="str">
        <f>IF(ISBLANK(Values!F76),"",IF(Values!K76, Values!$B$4, Values!$B$5))</f>
        <v/>
      </c>
      <c r="FP77" s="2" t="str">
        <f>IF(ISBLANK(Values!F76),"","Percent")</f>
        <v/>
      </c>
      <c r="FQ77" s="2" t="str">
        <f>IF(ISBLANK(Values!F76),"","2")</f>
        <v/>
      </c>
      <c r="FR77" s="2" t="str">
        <f>IF(ISBLANK(Values!F76),"","3")</f>
        <v/>
      </c>
      <c r="FS77" s="2" t="str">
        <f>IF(ISBLANK(Values!F76),"","5")</f>
        <v/>
      </c>
      <c r="FT77" s="2" t="str">
        <f>IF(ISBLANK(Values!F76),"","6")</f>
        <v/>
      </c>
      <c r="FU77" s="2" t="str">
        <f>IF(ISBLANK(Values!F76),"","10")</f>
        <v/>
      </c>
      <c r="FV77" s="2" t="str">
        <f>IF(ISBLANK(Values!F76),"","10")</f>
        <v/>
      </c>
    </row>
    <row r="78" spans="1:178" ht="17" x14ac:dyDescent="0.2">
      <c r="A78" s="28" t="str">
        <f>IF(ISBLANK(Values!F77),"",IF(Values!$B$37="EU","computercomponent","computer"))</f>
        <v/>
      </c>
      <c r="B78" s="39" t="str">
        <f>IF(ISBLANK(Values!F77),"",Values!G77)</f>
        <v/>
      </c>
      <c r="C78" s="33" t="str">
        <f>IF(ISBLANK(Values!F77),"","TellusRem")</f>
        <v/>
      </c>
      <c r="D78" s="31" t="str">
        <f>IF(ISBLANK(Values!F77),"",Values!F77)</f>
        <v/>
      </c>
      <c r="E78" s="32" t="str">
        <f>IF(ISBLANK(Values!F77),"","EAN")</f>
        <v/>
      </c>
      <c r="F78" s="29" t="str">
        <f>IF(ISBLANK(Values!F77),"",IF(Values!K77, SUBSTITUTE(Values!$B$1, "{language}", Values!I77) &amp; " " &amp;Values!$B$3, SUBSTITUTE(Values!$B$2, "{language}", Values!$I77) &amp; " " &amp;Values!$B$3))</f>
        <v/>
      </c>
      <c r="G78" s="33" t="str">
        <f>IF(ISBLANK(Values!F77),"","TellusRem")</f>
        <v/>
      </c>
      <c r="H78" s="28" t="str">
        <f>IF(ISBLANK(Values!F77),"",Values!$B$16)</f>
        <v/>
      </c>
      <c r="I78" s="28" t="str">
        <f>IF(ISBLANK(Values!F77),"","4730574031")</f>
        <v/>
      </c>
      <c r="J78" s="40" t="str">
        <f>IF(ISBLANK(Values!F77),"",Values!G77 )</f>
        <v/>
      </c>
      <c r="K78" s="29" t="str">
        <f>IF(ISBLANK(Values!F77),"",IF(Values!K77, Values!$B$4, Values!$B$5))</f>
        <v/>
      </c>
      <c r="L78" s="41" t="str">
        <f>IF(ISBLANK(Values!F77),"",IF($CO78="DEFAULT", Values!$B$18, ""))</f>
        <v/>
      </c>
      <c r="M78" s="29" t="str">
        <f>IF(ISBLANK(Values!F77),"",Values!$N77)</f>
        <v/>
      </c>
      <c r="N78" s="29" t="str">
        <f>IF(ISBLANK(Values!$G77),"",Values!O77)</f>
        <v/>
      </c>
      <c r="O78" s="29" t="str">
        <f>IF(ISBLANK(Values!$G77),"",Values!P77)</f>
        <v/>
      </c>
      <c r="P78" s="29" t="str">
        <f>IF(ISBLANK(Values!$G77),"",Values!Q77)</f>
        <v/>
      </c>
      <c r="Q78" s="29" t="str">
        <f>IF(ISBLANK(Values!$G77),"",Values!R77)</f>
        <v/>
      </c>
      <c r="R78" s="29" t="str">
        <f>IF(ISBLANK(Values!$G77),"",Values!S77)</f>
        <v/>
      </c>
      <c r="S78" s="29" t="str">
        <f>IF(ISBLANK(Values!$G77),"",Values!T77)</f>
        <v/>
      </c>
      <c r="T78" s="29" t="str">
        <f>IF(ISBLANK(Values!$G77),"",Values!U77)</f>
        <v/>
      </c>
      <c r="U78" s="29" t="str">
        <f>IF(ISBLANK(Values!$G77),"",Values!V77)</f>
        <v/>
      </c>
      <c r="W78" s="33" t="str">
        <f>IF(ISBLANK(Values!F77),"","Child")</f>
        <v/>
      </c>
      <c r="X78" s="33" t="str">
        <f>IF(ISBLANK(Values!F77),"",Values!$B$13)</f>
        <v/>
      </c>
      <c r="Y78" s="40" t="str">
        <f>IF(ISBLANK(Values!F77),"","Size-Color")</f>
        <v/>
      </c>
      <c r="Z78" s="33" t="str">
        <f>IF(ISBLANK(Values!F77),"","variation")</f>
        <v/>
      </c>
      <c r="AA78" s="37" t="str">
        <f>IF(ISBLANK(Values!F77),"",Values!$B$20)</f>
        <v/>
      </c>
      <c r="AB78" s="37" t="str">
        <f>IF(ISBLANK(Values!F77),"",Values!$B$29)</f>
        <v/>
      </c>
      <c r="AI78" s="42" t="str">
        <f>IF(ISBLANK(Values!F77),"",IF(Values!J77,Values!$B$23,Values!$B$33))</f>
        <v/>
      </c>
      <c r="AJ78" s="43" t="str">
        <f>IF(ISBLANK(Values!F77),"",Values!$B$24 &amp;" "&amp;Values!$B$3)</f>
        <v/>
      </c>
      <c r="AK78" s="2" t="str">
        <f>IF(ISBLANK(Values!F77),"",Values!$B$25)</f>
        <v/>
      </c>
      <c r="AL78" s="2" t="str">
        <f>IF(ISBLANK(Values!F77),"",SUBSTITUTE(SUBSTITUTE(IF(Values!$K77, Values!$B$26, Values!$B$33), "{language}", Values!$I77), "{flag}", INDEX(options!$E$1:$E$20, Values!$W77)))</f>
        <v/>
      </c>
      <c r="AM78" s="2" t="str">
        <f>SUBSTITUTE(IF(ISBLANK(Values!F77),"",Values!$B$27), "{model}", Values!$B$3)</f>
        <v/>
      </c>
      <c r="AT78" s="29" t="str">
        <f>IF(ISBLANK(Values!F77),"",Values!I77)</f>
        <v/>
      </c>
      <c r="AV78" s="37" t="str">
        <f>IF(ISBLANK(Values!F77),"",IF(Values!K77,"Backlit", "Non-Backlit"))</f>
        <v/>
      </c>
      <c r="BE78" s="28" t="str">
        <f>IF(ISBLANK(Values!F77),"","Professional Audience")</f>
        <v/>
      </c>
      <c r="BF78" s="28" t="str">
        <f>IF(ISBLANK(Values!F77),"","Consumer Audience")</f>
        <v/>
      </c>
      <c r="BG78" s="28" t="str">
        <f>IF(ISBLANK(Values!F77),"","Adults")</f>
        <v/>
      </c>
      <c r="BH78" s="28" t="str">
        <f>IF(ISBLANK(Values!F77),"","People")</f>
        <v/>
      </c>
      <c r="CG78" s="2" t="str">
        <f>IF(ISBLANK(Values!F77),"",Values!$B$11)</f>
        <v/>
      </c>
      <c r="CH78" s="2" t="str">
        <f>IF(ISBLANK(Values!F77),"","GR")</f>
        <v/>
      </c>
      <c r="CI78" s="2" t="str">
        <f>IF(ISBLANK(Values!F77),"",Values!$B$7)</f>
        <v/>
      </c>
      <c r="CJ78" s="2" t="str">
        <f>IF(ISBLANK(Values!F77),"",Values!$B$8)</f>
        <v/>
      </c>
      <c r="CK78" s="2" t="str">
        <f>IF(ISBLANK(Values!F77),"",Values!$B$9)</f>
        <v/>
      </c>
      <c r="CL78" s="2" t="str">
        <f>IF(ISBLANK(Values!F77),"","CM")</f>
        <v/>
      </c>
      <c r="CO78" s="2" t="str">
        <f>IF(ISBLANK(Values!F77), "", IF(AND(Values!$B$37=options!$G$2, Values!$C77), "AMAZON_NA", IF(AND(Values!$B$37=options!$G$1, Values!$D77), "AMAZON_EU", "DEFAULT")))</f>
        <v/>
      </c>
      <c r="CP78" s="37" t="str">
        <f>IF(ISBLANK(Values!F77),"",Values!$B$7)</f>
        <v/>
      </c>
      <c r="CQ78" s="37" t="str">
        <f>IF(ISBLANK(Values!F77),"",Values!$B$8)</f>
        <v/>
      </c>
      <c r="CR78" s="37" t="str">
        <f>IF(ISBLANK(Values!F77),"",Values!$B$9)</f>
        <v/>
      </c>
      <c r="CS78" s="2" t="str">
        <f>IF(ISBLANK(Values!F77),"",Values!$B$11)</f>
        <v/>
      </c>
      <c r="CT78" s="2" t="str">
        <f>IF(ISBLANK(Values!F77),"","GR")</f>
        <v/>
      </c>
      <c r="CU78" s="2" t="str">
        <f>IF(ISBLANK(Values!F77),"","CM")</f>
        <v/>
      </c>
      <c r="CV78" s="2" t="str">
        <f>IF(ISBLANK(Values!F77),"",IF(Values!$B$36=options!$F$1,"Denmark", IF(Values!$B$36=options!$F$2, "Danemark",IF(Values!$B$36=options!$F$3, "Dänemark",IF(Values!$B$36=options!$F$4, "Danimarca",IF(Values!$B$36=options!$F$5, "Dinamarca",IF(Values!$B$36=options!$F$6, "Denemarken","" ) ) ) ) )))</f>
        <v/>
      </c>
      <c r="CZ78" s="2" t="str">
        <f>IF(ISBLANK(Values!F77),"","No")</f>
        <v/>
      </c>
      <c r="DA78" s="2" t="str">
        <f>IF(ISBLANK(Values!F77),"","No")</f>
        <v/>
      </c>
      <c r="DO78" s="28" t="str">
        <f>IF(ISBLANK(Values!F77),"","Parts")</f>
        <v/>
      </c>
      <c r="DP78" s="28" t="str">
        <f>IF(ISBLANK(Values!F77),"",Values!$B$31)</f>
        <v/>
      </c>
      <c r="DS78" s="32"/>
      <c r="DY78" s="44" t="str">
        <f>IF(ISBLANK(Values!$F77), "", "not_applicable")</f>
        <v/>
      </c>
      <c r="DZ78" s="32"/>
      <c r="EA78" s="32"/>
      <c r="EB78" s="32"/>
      <c r="EC78" s="32"/>
      <c r="EI78" s="2" t="str">
        <f>IF(ISBLANK(Values!F77),"",Values!$B$31)</f>
        <v/>
      </c>
      <c r="ES78" s="2" t="str">
        <f>IF(ISBLANK(Values!F77),"","Amazon Tellus UPS")</f>
        <v/>
      </c>
      <c r="EV78" s="32" t="str">
        <f>IF(ISBLANK(Values!F77),"","New")</f>
        <v/>
      </c>
      <c r="FE78" s="2" t="str">
        <f>IF(ISBLANK(Values!F77),"",IF(CO78&lt;&gt;"DEFAULT", "", 3))</f>
        <v/>
      </c>
      <c r="FH78" s="2" t="str">
        <f>IF(ISBLANK(Values!F77),"","FALSE")</f>
        <v/>
      </c>
      <c r="FI78" s="37" t="str">
        <f>IF(ISBLANK(Values!F77),"","FALSE")</f>
        <v/>
      </c>
      <c r="FJ78" s="37" t="str">
        <f>IF(ISBLANK(Values!F77),"","FALSE")</f>
        <v/>
      </c>
      <c r="FM78" s="2" t="str">
        <f>IF(ISBLANK(Values!F77),"","1")</f>
        <v/>
      </c>
      <c r="FO78" s="29" t="str">
        <f>IF(ISBLANK(Values!F77),"",IF(Values!K77, Values!$B$4, Values!$B$5))</f>
        <v/>
      </c>
      <c r="FP78" s="2" t="str">
        <f>IF(ISBLANK(Values!F77),"","Percent")</f>
        <v/>
      </c>
      <c r="FQ78" s="2" t="str">
        <f>IF(ISBLANK(Values!F77),"","2")</f>
        <v/>
      </c>
      <c r="FR78" s="2" t="str">
        <f>IF(ISBLANK(Values!F77),"","3")</f>
        <v/>
      </c>
      <c r="FS78" s="2" t="str">
        <f>IF(ISBLANK(Values!F77),"","5")</f>
        <v/>
      </c>
      <c r="FT78" s="2" t="str">
        <f>IF(ISBLANK(Values!F77),"","6")</f>
        <v/>
      </c>
      <c r="FU78" s="2" t="str">
        <f>IF(ISBLANK(Values!F77),"","10")</f>
        <v/>
      </c>
      <c r="FV78" s="2" t="str">
        <f>IF(ISBLANK(Values!F77),"","10")</f>
        <v/>
      </c>
    </row>
    <row r="79" spans="1:178" ht="17" x14ac:dyDescent="0.2">
      <c r="A79" s="28" t="str">
        <f>IF(ISBLANK(Values!F78),"",IF(Values!$B$37="EU","computercomponent","computer"))</f>
        <v/>
      </c>
      <c r="B79" s="39" t="str">
        <f>IF(ISBLANK(Values!F78),"",Values!G78)</f>
        <v/>
      </c>
      <c r="C79" s="33" t="str">
        <f>IF(ISBLANK(Values!F78),"","TellusRem")</f>
        <v/>
      </c>
      <c r="D79" s="31" t="str">
        <f>IF(ISBLANK(Values!F78),"",Values!F78)</f>
        <v/>
      </c>
      <c r="E79" s="32" t="str">
        <f>IF(ISBLANK(Values!F78),"","EAN")</f>
        <v/>
      </c>
      <c r="F79" s="29" t="str">
        <f>IF(ISBLANK(Values!F78),"",IF(Values!K78, SUBSTITUTE(Values!$B$1, "{language}", Values!I78) &amp; " " &amp;Values!$B$3, SUBSTITUTE(Values!$B$2, "{language}", Values!$I78) &amp; " " &amp;Values!$B$3))</f>
        <v/>
      </c>
      <c r="G79" s="33" t="str">
        <f>IF(ISBLANK(Values!F78),"","TellusRem")</f>
        <v/>
      </c>
      <c r="H79" s="28" t="str">
        <f>IF(ISBLANK(Values!F78),"",Values!$B$16)</f>
        <v/>
      </c>
      <c r="I79" s="28" t="str">
        <f>IF(ISBLANK(Values!F78),"","4730574031")</f>
        <v/>
      </c>
      <c r="J79" s="40" t="str">
        <f>IF(ISBLANK(Values!F78),"",Values!G78 )</f>
        <v/>
      </c>
      <c r="K79" s="29" t="str">
        <f>IF(ISBLANK(Values!F78),"",IF(Values!K78, Values!$B$4, Values!$B$5))</f>
        <v/>
      </c>
      <c r="L79" s="41" t="str">
        <f>IF(ISBLANK(Values!F78),"",IF($CO79="DEFAULT", Values!$B$18, ""))</f>
        <v/>
      </c>
      <c r="M79" s="29" t="str">
        <f>IF(ISBLANK(Values!F78),"",Values!$N78)</f>
        <v/>
      </c>
      <c r="N79" s="29" t="str">
        <f>IF(ISBLANK(Values!$G78),"",Values!O78)</f>
        <v/>
      </c>
      <c r="O79" s="29" t="str">
        <f>IF(ISBLANK(Values!$G78),"",Values!P78)</f>
        <v/>
      </c>
      <c r="P79" s="29" t="str">
        <f>IF(ISBLANK(Values!$G78),"",Values!Q78)</f>
        <v/>
      </c>
      <c r="Q79" s="29" t="str">
        <f>IF(ISBLANK(Values!$G78),"",Values!R78)</f>
        <v/>
      </c>
      <c r="R79" s="29" t="str">
        <f>IF(ISBLANK(Values!$G78),"",Values!S78)</f>
        <v/>
      </c>
      <c r="S79" s="29" t="str">
        <f>IF(ISBLANK(Values!$G78),"",Values!T78)</f>
        <v/>
      </c>
      <c r="T79" s="29" t="str">
        <f>IF(ISBLANK(Values!$G78),"",Values!U78)</f>
        <v/>
      </c>
      <c r="U79" s="29" t="str">
        <f>IF(ISBLANK(Values!$G78),"",Values!V78)</f>
        <v/>
      </c>
      <c r="W79" s="33" t="str">
        <f>IF(ISBLANK(Values!F78),"","Child")</f>
        <v/>
      </c>
      <c r="X79" s="33" t="str">
        <f>IF(ISBLANK(Values!F78),"",Values!$B$13)</f>
        <v/>
      </c>
      <c r="Y79" s="40" t="str">
        <f>IF(ISBLANK(Values!F78),"","Size-Color")</f>
        <v/>
      </c>
      <c r="Z79" s="33" t="str">
        <f>IF(ISBLANK(Values!F78),"","variation")</f>
        <v/>
      </c>
      <c r="AA79" s="37" t="str">
        <f>IF(ISBLANK(Values!F78),"",Values!$B$20)</f>
        <v/>
      </c>
      <c r="AB79" s="37" t="str">
        <f>IF(ISBLANK(Values!F78),"",Values!$B$29)</f>
        <v/>
      </c>
      <c r="AI79" s="42" t="str">
        <f>IF(ISBLANK(Values!F78),"",IF(Values!J78,Values!$B$23,Values!$B$33))</f>
        <v/>
      </c>
      <c r="AJ79" s="43" t="str">
        <f>IF(ISBLANK(Values!F78),"",Values!$B$24 &amp;" "&amp;Values!$B$3)</f>
        <v/>
      </c>
      <c r="AK79" s="2" t="str">
        <f>IF(ISBLANK(Values!F78),"",Values!$B$25)</f>
        <v/>
      </c>
      <c r="AL79" s="2" t="str">
        <f>IF(ISBLANK(Values!F78),"",SUBSTITUTE(SUBSTITUTE(IF(Values!$K78, Values!$B$26, Values!$B$33), "{language}", Values!$I78), "{flag}", INDEX(options!$E$1:$E$20, Values!$W78)))</f>
        <v/>
      </c>
      <c r="AM79" s="2" t="str">
        <f>SUBSTITUTE(IF(ISBLANK(Values!F78),"",Values!$B$27), "{model}", Values!$B$3)</f>
        <v/>
      </c>
      <c r="AT79" s="29" t="str">
        <f>IF(ISBLANK(Values!F78),"",Values!I78)</f>
        <v/>
      </c>
      <c r="AV79" s="37" t="str">
        <f>IF(ISBLANK(Values!F78),"",IF(Values!K78,"Backlit", "Non-Backlit"))</f>
        <v/>
      </c>
      <c r="BE79" s="28" t="str">
        <f>IF(ISBLANK(Values!F78),"","Professional Audience")</f>
        <v/>
      </c>
      <c r="BF79" s="28" t="str">
        <f>IF(ISBLANK(Values!F78),"","Consumer Audience")</f>
        <v/>
      </c>
      <c r="BG79" s="28" t="str">
        <f>IF(ISBLANK(Values!F78),"","Adults")</f>
        <v/>
      </c>
      <c r="BH79" s="28" t="str">
        <f>IF(ISBLANK(Values!F78),"","People")</f>
        <v/>
      </c>
      <c r="CG79" s="2" t="str">
        <f>IF(ISBLANK(Values!F78),"",Values!$B$11)</f>
        <v/>
      </c>
      <c r="CH79" s="2" t="str">
        <f>IF(ISBLANK(Values!F78),"","GR")</f>
        <v/>
      </c>
      <c r="CI79" s="2" t="str">
        <f>IF(ISBLANK(Values!F78),"",Values!$B$7)</f>
        <v/>
      </c>
      <c r="CJ79" s="2" t="str">
        <f>IF(ISBLANK(Values!F78),"",Values!$B$8)</f>
        <v/>
      </c>
      <c r="CK79" s="2" t="str">
        <f>IF(ISBLANK(Values!F78),"",Values!$B$9)</f>
        <v/>
      </c>
      <c r="CL79" s="2" t="str">
        <f>IF(ISBLANK(Values!F78),"","CM")</f>
        <v/>
      </c>
      <c r="CO79" s="2" t="str">
        <f>IF(ISBLANK(Values!F78), "", IF(AND(Values!$B$37=options!$G$2, Values!$C78), "AMAZON_NA", IF(AND(Values!$B$37=options!$G$1, Values!$D78), "AMAZON_EU", "DEFAULT")))</f>
        <v/>
      </c>
      <c r="CP79" s="37" t="str">
        <f>IF(ISBLANK(Values!F78),"",Values!$B$7)</f>
        <v/>
      </c>
      <c r="CQ79" s="37" t="str">
        <f>IF(ISBLANK(Values!F78),"",Values!$B$8)</f>
        <v/>
      </c>
      <c r="CR79" s="37" t="str">
        <f>IF(ISBLANK(Values!F78),"",Values!$B$9)</f>
        <v/>
      </c>
      <c r="CS79" s="2" t="str">
        <f>IF(ISBLANK(Values!F78),"",Values!$B$11)</f>
        <v/>
      </c>
      <c r="CT79" s="2" t="str">
        <f>IF(ISBLANK(Values!F78),"","GR")</f>
        <v/>
      </c>
      <c r="CU79" s="2" t="str">
        <f>IF(ISBLANK(Values!F78),"","CM")</f>
        <v/>
      </c>
      <c r="CV79" s="2" t="str">
        <f>IF(ISBLANK(Values!F78),"",IF(Values!$B$36=options!$F$1,"Denmark", IF(Values!$B$36=options!$F$2, "Danemark",IF(Values!$B$36=options!$F$3, "Dänemark",IF(Values!$B$36=options!$F$4, "Danimarca",IF(Values!$B$36=options!$F$5, "Dinamarca",IF(Values!$B$36=options!$F$6, "Denemarken","" ) ) ) ) )))</f>
        <v/>
      </c>
      <c r="CZ79" s="2" t="str">
        <f>IF(ISBLANK(Values!F78),"","No")</f>
        <v/>
      </c>
      <c r="DA79" s="2" t="str">
        <f>IF(ISBLANK(Values!F78),"","No")</f>
        <v/>
      </c>
      <c r="DO79" s="28" t="str">
        <f>IF(ISBLANK(Values!F78),"","Parts")</f>
        <v/>
      </c>
      <c r="DP79" s="28" t="str">
        <f>IF(ISBLANK(Values!F78),"",Values!$B$31)</f>
        <v/>
      </c>
      <c r="DS79" s="32"/>
      <c r="DY79" s="44" t="str">
        <f>IF(ISBLANK(Values!$F78), "", "not_applicable")</f>
        <v/>
      </c>
      <c r="DZ79" s="32"/>
      <c r="EA79" s="32"/>
      <c r="EB79" s="32"/>
      <c r="EC79" s="32"/>
      <c r="EI79" s="2" t="str">
        <f>IF(ISBLANK(Values!F78),"",Values!$B$31)</f>
        <v/>
      </c>
      <c r="ES79" s="2" t="str">
        <f>IF(ISBLANK(Values!F78),"","Amazon Tellus UPS")</f>
        <v/>
      </c>
      <c r="EV79" s="32" t="str">
        <f>IF(ISBLANK(Values!F78),"","New")</f>
        <v/>
      </c>
      <c r="FE79" s="2" t="str">
        <f>IF(ISBLANK(Values!F78),"",IF(CO79&lt;&gt;"DEFAULT", "", 3))</f>
        <v/>
      </c>
      <c r="FH79" s="2" t="str">
        <f>IF(ISBLANK(Values!F78),"","FALSE")</f>
        <v/>
      </c>
      <c r="FI79" s="37" t="str">
        <f>IF(ISBLANK(Values!F78),"","FALSE")</f>
        <v/>
      </c>
      <c r="FJ79" s="37" t="str">
        <f>IF(ISBLANK(Values!F78),"","FALSE")</f>
        <v/>
      </c>
      <c r="FM79" s="2" t="str">
        <f>IF(ISBLANK(Values!F78),"","1")</f>
        <v/>
      </c>
      <c r="FO79" s="29" t="str">
        <f>IF(ISBLANK(Values!F78),"",IF(Values!K78, Values!$B$4, Values!$B$5))</f>
        <v/>
      </c>
      <c r="FP79" s="2" t="str">
        <f>IF(ISBLANK(Values!F78),"","Percent")</f>
        <v/>
      </c>
      <c r="FQ79" s="2" t="str">
        <f>IF(ISBLANK(Values!F78),"","2")</f>
        <v/>
      </c>
      <c r="FR79" s="2" t="str">
        <f>IF(ISBLANK(Values!F78),"","3")</f>
        <v/>
      </c>
      <c r="FS79" s="2" t="str">
        <f>IF(ISBLANK(Values!F78),"","5")</f>
        <v/>
      </c>
      <c r="FT79" s="2" t="str">
        <f>IF(ISBLANK(Values!F78),"","6")</f>
        <v/>
      </c>
      <c r="FU79" s="2" t="str">
        <f>IF(ISBLANK(Values!F78),"","10")</f>
        <v/>
      </c>
      <c r="FV79" s="2" t="str">
        <f>IF(ISBLANK(Values!F78),"","10")</f>
        <v/>
      </c>
    </row>
    <row r="80" spans="1:178" ht="17" x14ac:dyDescent="0.2">
      <c r="A80" s="28" t="str">
        <f>IF(ISBLANK(Values!F79),"",IF(Values!$B$37="EU","computercomponent","computer"))</f>
        <v/>
      </c>
      <c r="B80" s="39" t="str">
        <f>IF(ISBLANK(Values!F79),"",Values!G79)</f>
        <v/>
      </c>
      <c r="C80" s="33" t="str">
        <f>IF(ISBLANK(Values!F79),"","TellusRem")</f>
        <v/>
      </c>
      <c r="D80" s="31" t="str">
        <f>IF(ISBLANK(Values!F79),"",Values!F79)</f>
        <v/>
      </c>
      <c r="E80" s="32" t="str">
        <f>IF(ISBLANK(Values!F79),"","EAN")</f>
        <v/>
      </c>
      <c r="F80" s="29" t="str">
        <f>IF(ISBLANK(Values!F79),"",IF(Values!K79, SUBSTITUTE(Values!$B$1, "{language}", Values!I79) &amp; " " &amp;Values!$B$3, SUBSTITUTE(Values!$B$2, "{language}", Values!$I79) &amp; " " &amp;Values!$B$3))</f>
        <v/>
      </c>
      <c r="G80" s="33" t="str">
        <f>IF(ISBLANK(Values!F79),"","TellusRem")</f>
        <v/>
      </c>
      <c r="H80" s="28" t="str">
        <f>IF(ISBLANK(Values!F79),"",Values!$B$16)</f>
        <v/>
      </c>
      <c r="I80" s="28" t="str">
        <f>IF(ISBLANK(Values!F79),"","4730574031")</f>
        <v/>
      </c>
      <c r="J80" s="40" t="str">
        <f>IF(ISBLANK(Values!F79),"",Values!G79 )</f>
        <v/>
      </c>
      <c r="K80" s="29" t="str">
        <f>IF(ISBLANK(Values!F79),"",IF(Values!K79, Values!$B$4, Values!$B$5))</f>
        <v/>
      </c>
      <c r="L80" s="41" t="str">
        <f>IF(ISBLANK(Values!F79),"",IF($CO80="DEFAULT", Values!$B$18, ""))</f>
        <v/>
      </c>
      <c r="M80" s="29" t="str">
        <f>IF(ISBLANK(Values!F79),"",Values!$N79)</f>
        <v/>
      </c>
      <c r="N80" s="29" t="str">
        <f>IF(ISBLANK(Values!$G79),"",Values!O79)</f>
        <v/>
      </c>
      <c r="O80" s="29" t="str">
        <f>IF(ISBLANK(Values!$G79),"",Values!P79)</f>
        <v/>
      </c>
      <c r="P80" s="29" t="str">
        <f>IF(ISBLANK(Values!$G79),"",Values!Q79)</f>
        <v/>
      </c>
      <c r="Q80" s="29" t="str">
        <f>IF(ISBLANK(Values!$G79),"",Values!R79)</f>
        <v/>
      </c>
      <c r="R80" s="29" t="str">
        <f>IF(ISBLANK(Values!$G79),"",Values!S79)</f>
        <v/>
      </c>
      <c r="S80" s="29" t="str">
        <f>IF(ISBLANK(Values!$G79),"",Values!T79)</f>
        <v/>
      </c>
      <c r="T80" s="29" t="str">
        <f>IF(ISBLANK(Values!$G79),"",Values!U79)</f>
        <v/>
      </c>
      <c r="U80" s="29" t="str">
        <f>IF(ISBLANK(Values!$G79),"",Values!V79)</f>
        <v/>
      </c>
      <c r="W80" s="33" t="str">
        <f>IF(ISBLANK(Values!F79),"","Child")</f>
        <v/>
      </c>
      <c r="X80" s="33" t="str">
        <f>IF(ISBLANK(Values!F79),"",Values!$B$13)</f>
        <v/>
      </c>
      <c r="Y80" s="40" t="str">
        <f>IF(ISBLANK(Values!F79),"","Size-Color")</f>
        <v/>
      </c>
      <c r="Z80" s="33" t="str">
        <f>IF(ISBLANK(Values!F79),"","variation")</f>
        <v/>
      </c>
      <c r="AA80" s="37" t="str">
        <f>IF(ISBLANK(Values!F79),"",Values!$B$20)</f>
        <v/>
      </c>
      <c r="AB80" s="37" t="str">
        <f>IF(ISBLANK(Values!F79),"",Values!$B$29)</f>
        <v/>
      </c>
      <c r="AI80" s="42" t="str">
        <f>IF(ISBLANK(Values!F79),"",IF(Values!J79,Values!$B$23,Values!$B$33))</f>
        <v/>
      </c>
      <c r="AJ80" s="43" t="str">
        <f>IF(ISBLANK(Values!F79),"",Values!$B$24 &amp;" "&amp;Values!$B$3)</f>
        <v/>
      </c>
      <c r="AK80" s="2" t="str">
        <f>IF(ISBLANK(Values!F79),"",Values!$B$25)</f>
        <v/>
      </c>
      <c r="AL80" s="2" t="str">
        <f>IF(ISBLANK(Values!F79),"",SUBSTITUTE(SUBSTITUTE(IF(Values!$K79, Values!$B$26, Values!$B$33), "{language}", Values!$I79), "{flag}", INDEX(options!$E$1:$E$20, Values!$W79)))</f>
        <v/>
      </c>
      <c r="AM80" s="2" t="str">
        <f>SUBSTITUTE(IF(ISBLANK(Values!F79),"",Values!$B$27), "{model}", Values!$B$3)</f>
        <v/>
      </c>
      <c r="AT80" s="29" t="str">
        <f>IF(ISBLANK(Values!F79),"",Values!I79)</f>
        <v/>
      </c>
      <c r="AV80" s="37" t="str">
        <f>IF(ISBLANK(Values!F79),"",IF(Values!K79,"Backlit", "Non-Backlit"))</f>
        <v/>
      </c>
      <c r="BE80" s="28" t="str">
        <f>IF(ISBLANK(Values!F79),"","Professional Audience")</f>
        <v/>
      </c>
      <c r="BF80" s="28" t="str">
        <f>IF(ISBLANK(Values!F79),"","Consumer Audience")</f>
        <v/>
      </c>
      <c r="BG80" s="28" t="str">
        <f>IF(ISBLANK(Values!F79),"","Adults")</f>
        <v/>
      </c>
      <c r="BH80" s="28" t="str">
        <f>IF(ISBLANK(Values!F79),"","People")</f>
        <v/>
      </c>
      <c r="CG80" s="2" t="str">
        <f>IF(ISBLANK(Values!F79),"",Values!$B$11)</f>
        <v/>
      </c>
      <c r="CH80" s="2" t="str">
        <f>IF(ISBLANK(Values!F79),"","GR")</f>
        <v/>
      </c>
      <c r="CI80" s="2" t="str">
        <f>IF(ISBLANK(Values!F79),"",Values!$B$7)</f>
        <v/>
      </c>
      <c r="CJ80" s="2" t="str">
        <f>IF(ISBLANK(Values!F79),"",Values!$B$8)</f>
        <v/>
      </c>
      <c r="CK80" s="2" t="str">
        <f>IF(ISBLANK(Values!F79),"",Values!$B$9)</f>
        <v/>
      </c>
      <c r="CL80" s="2" t="str">
        <f>IF(ISBLANK(Values!F79),"","CM")</f>
        <v/>
      </c>
      <c r="CO80" s="2" t="str">
        <f>IF(ISBLANK(Values!F79), "", IF(AND(Values!$B$37=options!$G$2, Values!$C79), "AMAZON_NA", IF(AND(Values!$B$37=options!$G$1, Values!$D79), "AMAZON_EU", "DEFAULT")))</f>
        <v/>
      </c>
      <c r="CP80" s="37" t="str">
        <f>IF(ISBLANK(Values!F79),"",Values!$B$7)</f>
        <v/>
      </c>
      <c r="CQ80" s="37" t="str">
        <f>IF(ISBLANK(Values!F79),"",Values!$B$8)</f>
        <v/>
      </c>
      <c r="CR80" s="37" t="str">
        <f>IF(ISBLANK(Values!F79),"",Values!$B$9)</f>
        <v/>
      </c>
      <c r="CS80" s="2" t="str">
        <f>IF(ISBLANK(Values!F79),"",Values!$B$11)</f>
        <v/>
      </c>
      <c r="CT80" s="2" t="str">
        <f>IF(ISBLANK(Values!F79),"","GR")</f>
        <v/>
      </c>
      <c r="CU80" s="2" t="str">
        <f>IF(ISBLANK(Values!F79),"","CM")</f>
        <v/>
      </c>
      <c r="CV80" s="2" t="str">
        <f>IF(ISBLANK(Values!F79),"",IF(Values!$B$36=options!$F$1,"Denmark", IF(Values!$B$36=options!$F$2, "Danemark",IF(Values!$B$36=options!$F$3, "Dänemark",IF(Values!$B$36=options!$F$4, "Danimarca",IF(Values!$B$36=options!$F$5, "Dinamarca",IF(Values!$B$36=options!$F$6, "Denemarken","" ) ) ) ) )))</f>
        <v/>
      </c>
      <c r="CZ80" s="2" t="str">
        <f>IF(ISBLANK(Values!F79),"","No")</f>
        <v/>
      </c>
      <c r="DA80" s="2" t="str">
        <f>IF(ISBLANK(Values!F79),"","No")</f>
        <v/>
      </c>
      <c r="DO80" s="28" t="str">
        <f>IF(ISBLANK(Values!F79),"","Parts")</f>
        <v/>
      </c>
      <c r="DP80" s="28" t="str">
        <f>IF(ISBLANK(Values!F79),"",Values!$B$31)</f>
        <v/>
      </c>
      <c r="DS80" s="32"/>
      <c r="DY80" s="44" t="str">
        <f>IF(ISBLANK(Values!$F79), "", "not_applicable")</f>
        <v/>
      </c>
      <c r="DZ80" s="32"/>
      <c r="EA80" s="32"/>
      <c r="EB80" s="32"/>
      <c r="EC80" s="32"/>
      <c r="EI80" s="2" t="str">
        <f>IF(ISBLANK(Values!F79),"",Values!$B$31)</f>
        <v/>
      </c>
      <c r="ES80" s="2" t="str">
        <f>IF(ISBLANK(Values!F79),"","Amazon Tellus UPS")</f>
        <v/>
      </c>
      <c r="EV80" s="32" t="str">
        <f>IF(ISBLANK(Values!F79),"","New")</f>
        <v/>
      </c>
      <c r="FE80" s="2" t="str">
        <f>IF(ISBLANK(Values!F79),"",IF(CO80&lt;&gt;"DEFAULT", "", 3))</f>
        <v/>
      </c>
      <c r="FH80" s="2" t="str">
        <f>IF(ISBLANK(Values!F79),"","FALSE")</f>
        <v/>
      </c>
      <c r="FI80" s="37" t="str">
        <f>IF(ISBLANK(Values!F79),"","FALSE")</f>
        <v/>
      </c>
      <c r="FJ80" s="37" t="str">
        <f>IF(ISBLANK(Values!F79),"","FALSE")</f>
        <v/>
      </c>
      <c r="FM80" s="2" t="str">
        <f>IF(ISBLANK(Values!F79),"","1")</f>
        <v/>
      </c>
      <c r="FO80" s="29" t="str">
        <f>IF(ISBLANK(Values!F79),"",IF(Values!K79, Values!$B$4, Values!$B$5))</f>
        <v/>
      </c>
      <c r="FP80" s="2" t="str">
        <f>IF(ISBLANK(Values!F79),"","Percent")</f>
        <v/>
      </c>
      <c r="FQ80" s="2" t="str">
        <f>IF(ISBLANK(Values!F79),"","2")</f>
        <v/>
      </c>
      <c r="FR80" s="2" t="str">
        <f>IF(ISBLANK(Values!F79),"","3")</f>
        <v/>
      </c>
      <c r="FS80" s="2" t="str">
        <f>IF(ISBLANK(Values!F79),"","5")</f>
        <v/>
      </c>
      <c r="FT80" s="2" t="str">
        <f>IF(ISBLANK(Values!F79),"","6")</f>
        <v/>
      </c>
      <c r="FU80" s="2" t="str">
        <f>IF(ISBLANK(Values!F79),"","10")</f>
        <v/>
      </c>
      <c r="FV80" s="2" t="str">
        <f>IF(ISBLANK(Values!F79),"","10")</f>
        <v/>
      </c>
    </row>
    <row r="81" spans="1:178" ht="17" x14ac:dyDescent="0.2">
      <c r="A81" s="28" t="str">
        <f>IF(ISBLANK(Values!F80),"",IF(Values!$B$37="EU","computercomponent","computer"))</f>
        <v/>
      </c>
      <c r="B81" s="39" t="str">
        <f>IF(ISBLANK(Values!F80),"",Values!G80)</f>
        <v/>
      </c>
      <c r="C81" s="33" t="str">
        <f>IF(ISBLANK(Values!F80),"","TellusRem")</f>
        <v/>
      </c>
      <c r="D81" s="31" t="str">
        <f>IF(ISBLANK(Values!F80),"",Values!F80)</f>
        <v/>
      </c>
      <c r="E81" s="32" t="str">
        <f>IF(ISBLANK(Values!F80),"","EAN")</f>
        <v/>
      </c>
      <c r="F81" s="29" t="str">
        <f>IF(ISBLANK(Values!F80),"",IF(Values!K80, SUBSTITUTE(Values!$B$1, "{language}", Values!I80) &amp; " " &amp;Values!$B$3, SUBSTITUTE(Values!$B$2, "{language}", Values!$I80) &amp; " " &amp;Values!$B$3))</f>
        <v/>
      </c>
      <c r="G81" s="33" t="str">
        <f>IF(ISBLANK(Values!F80),"","TellusRem")</f>
        <v/>
      </c>
      <c r="H81" s="28" t="str">
        <f>IF(ISBLANK(Values!F80),"",Values!$B$16)</f>
        <v/>
      </c>
      <c r="I81" s="28" t="str">
        <f>IF(ISBLANK(Values!F80),"","4730574031")</f>
        <v/>
      </c>
      <c r="J81" s="40" t="str">
        <f>IF(ISBLANK(Values!F80),"",Values!G80 )</f>
        <v/>
      </c>
      <c r="K81" s="29" t="str">
        <f>IF(ISBLANK(Values!F80),"",IF(Values!K80, Values!$B$4, Values!$B$5))</f>
        <v/>
      </c>
      <c r="L81" s="41" t="str">
        <f>IF(ISBLANK(Values!F80),"",IF($CO81="DEFAULT", Values!$B$18, ""))</f>
        <v/>
      </c>
      <c r="M81" s="29" t="str">
        <f>IF(ISBLANK(Values!F80),"",Values!$N80)</f>
        <v/>
      </c>
      <c r="N81" s="29" t="str">
        <f>IF(ISBLANK(Values!$G80),"",Values!O80)</f>
        <v/>
      </c>
      <c r="O81" s="29" t="str">
        <f>IF(ISBLANK(Values!$G80),"",Values!P80)</f>
        <v/>
      </c>
      <c r="P81" s="29" t="str">
        <f>IF(ISBLANK(Values!$G80),"",Values!Q80)</f>
        <v/>
      </c>
      <c r="Q81" s="29" t="str">
        <f>IF(ISBLANK(Values!$G80),"",Values!R80)</f>
        <v/>
      </c>
      <c r="R81" s="29" t="str">
        <f>IF(ISBLANK(Values!$G80),"",Values!S80)</f>
        <v/>
      </c>
      <c r="S81" s="29" t="str">
        <f>IF(ISBLANK(Values!$G80),"",Values!T80)</f>
        <v/>
      </c>
      <c r="T81" s="29" t="str">
        <f>IF(ISBLANK(Values!$G80),"",Values!U80)</f>
        <v/>
      </c>
      <c r="U81" s="29" t="str">
        <f>IF(ISBLANK(Values!$G80),"",Values!V80)</f>
        <v/>
      </c>
      <c r="W81" s="33" t="str">
        <f>IF(ISBLANK(Values!F80),"","Child")</f>
        <v/>
      </c>
      <c r="X81" s="33" t="str">
        <f>IF(ISBLANK(Values!F80),"",Values!$B$13)</f>
        <v/>
      </c>
      <c r="Y81" s="40" t="str">
        <f>IF(ISBLANK(Values!F80),"","Size-Color")</f>
        <v/>
      </c>
      <c r="Z81" s="33" t="str">
        <f>IF(ISBLANK(Values!F80),"","variation")</f>
        <v/>
      </c>
      <c r="AA81" s="37" t="str">
        <f>IF(ISBLANK(Values!F80),"",Values!$B$20)</f>
        <v/>
      </c>
      <c r="AB81" s="37" t="str">
        <f>IF(ISBLANK(Values!F80),"",Values!$B$29)</f>
        <v/>
      </c>
      <c r="AI81" s="42" t="str">
        <f>IF(ISBLANK(Values!F80),"",IF(Values!J80,Values!$B$23,Values!$B$33))</f>
        <v/>
      </c>
      <c r="AJ81" s="43" t="str">
        <f>IF(ISBLANK(Values!F80),"",Values!$B$24 &amp;" "&amp;Values!$B$3)</f>
        <v/>
      </c>
      <c r="AK81" s="2" t="str">
        <f>IF(ISBLANK(Values!F80),"",Values!$B$25)</f>
        <v/>
      </c>
      <c r="AL81" s="2" t="str">
        <f>IF(ISBLANK(Values!F80),"",SUBSTITUTE(SUBSTITUTE(IF(Values!$K80, Values!$B$26, Values!$B$33), "{language}", Values!$I80), "{flag}", INDEX(options!$E$1:$E$20, Values!$W80)))</f>
        <v/>
      </c>
      <c r="AM81" s="2" t="str">
        <f>SUBSTITUTE(IF(ISBLANK(Values!F80),"",Values!$B$27), "{model}", Values!$B$3)</f>
        <v/>
      </c>
      <c r="AT81" s="29" t="str">
        <f>IF(ISBLANK(Values!F80),"",Values!I80)</f>
        <v/>
      </c>
      <c r="AV81" s="37" t="str">
        <f>IF(ISBLANK(Values!F80),"",IF(Values!K80,"Backlit", "Non-Backlit"))</f>
        <v/>
      </c>
      <c r="BE81" s="28" t="str">
        <f>IF(ISBLANK(Values!F80),"","Professional Audience")</f>
        <v/>
      </c>
      <c r="BF81" s="28" t="str">
        <f>IF(ISBLANK(Values!F80),"","Consumer Audience")</f>
        <v/>
      </c>
      <c r="BG81" s="28" t="str">
        <f>IF(ISBLANK(Values!F80),"","Adults")</f>
        <v/>
      </c>
      <c r="BH81" s="28" t="str">
        <f>IF(ISBLANK(Values!F80),"","People")</f>
        <v/>
      </c>
      <c r="CG81" s="2" t="str">
        <f>IF(ISBLANK(Values!F80),"",Values!$B$11)</f>
        <v/>
      </c>
      <c r="CH81" s="2" t="str">
        <f>IF(ISBLANK(Values!F80),"","GR")</f>
        <v/>
      </c>
      <c r="CI81" s="2" t="str">
        <f>IF(ISBLANK(Values!F80),"",Values!$B$7)</f>
        <v/>
      </c>
      <c r="CJ81" s="2" t="str">
        <f>IF(ISBLANK(Values!F80),"",Values!$B$8)</f>
        <v/>
      </c>
      <c r="CK81" s="2" t="str">
        <f>IF(ISBLANK(Values!F80),"",Values!$B$9)</f>
        <v/>
      </c>
      <c r="CL81" s="2" t="str">
        <f>IF(ISBLANK(Values!F80),"","CM")</f>
        <v/>
      </c>
      <c r="CO81" s="2" t="str">
        <f>IF(ISBLANK(Values!F80), "", IF(AND(Values!$B$37=options!$G$2, Values!$C80), "AMAZON_NA", IF(AND(Values!$B$37=options!$G$1, Values!$D80), "AMAZON_EU", "DEFAULT")))</f>
        <v/>
      </c>
      <c r="CP81" s="37" t="str">
        <f>IF(ISBLANK(Values!F80),"",Values!$B$7)</f>
        <v/>
      </c>
      <c r="CQ81" s="37" t="str">
        <f>IF(ISBLANK(Values!F80),"",Values!$B$8)</f>
        <v/>
      </c>
      <c r="CR81" s="37" t="str">
        <f>IF(ISBLANK(Values!F80),"",Values!$B$9)</f>
        <v/>
      </c>
      <c r="CS81" s="2" t="str">
        <f>IF(ISBLANK(Values!F80),"",Values!$B$11)</f>
        <v/>
      </c>
      <c r="CT81" s="2" t="str">
        <f>IF(ISBLANK(Values!F80),"","GR")</f>
        <v/>
      </c>
      <c r="CU81" s="2" t="str">
        <f>IF(ISBLANK(Values!F80),"","CM")</f>
        <v/>
      </c>
      <c r="CV81" s="2" t="str">
        <f>IF(ISBLANK(Values!F80),"",IF(Values!$B$36=options!$F$1,"Denmark", IF(Values!$B$36=options!$F$2, "Danemark",IF(Values!$B$36=options!$F$3, "Dänemark",IF(Values!$B$36=options!$F$4, "Danimarca",IF(Values!$B$36=options!$F$5, "Dinamarca",IF(Values!$B$36=options!$F$6, "Denemarken","" ) ) ) ) )))</f>
        <v/>
      </c>
      <c r="CZ81" s="2" t="str">
        <f>IF(ISBLANK(Values!F80),"","No")</f>
        <v/>
      </c>
      <c r="DA81" s="2" t="str">
        <f>IF(ISBLANK(Values!F80),"","No")</f>
        <v/>
      </c>
      <c r="DO81" s="28" t="str">
        <f>IF(ISBLANK(Values!F80),"","Parts")</f>
        <v/>
      </c>
      <c r="DP81" s="28" t="str">
        <f>IF(ISBLANK(Values!F80),"",Values!$B$31)</f>
        <v/>
      </c>
      <c r="DS81" s="32"/>
      <c r="DY81" s="44" t="str">
        <f>IF(ISBLANK(Values!$F80), "", "not_applicable")</f>
        <v/>
      </c>
      <c r="DZ81" s="32"/>
      <c r="EA81" s="32"/>
      <c r="EB81" s="32"/>
      <c r="EC81" s="32"/>
      <c r="EI81" s="2" t="str">
        <f>IF(ISBLANK(Values!F80),"",Values!$B$31)</f>
        <v/>
      </c>
      <c r="ES81" s="2" t="str">
        <f>IF(ISBLANK(Values!F80),"","Amazon Tellus UPS")</f>
        <v/>
      </c>
      <c r="EV81" s="32" t="str">
        <f>IF(ISBLANK(Values!F80),"","New")</f>
        <v/>
      </c>
      <c r="FE81" s="2" t="str">
        <f>IF(ISBLANK(Values!F80),"",IF(CO81&lt;&gt;"DEFAULT", "", 3))</f>
        <v/>
      </c>
      <c r="FH81" s="2" t="str">
        <f>IF(ISBLANK(Values!F80),"","FALSE")</f>
        <v/>
      </c>
      <c r="FI81" s="37" t="str">
        <f>IF(ISBLANK(Values!F80),"","FALSE")</f>
        <v/>
      </c>
      <c r="FJ81" s="37" t="str">
        <f>IF(ISBLANK(Values!F80),"","FALSE")</f>
        <v/>
      </c>
      <c r="FM81" s="2" t="str">
        <f>IF(ISBLANK(Values!F80),"","1")</f>
        <v/>
      </c>
      <c r="FO81" s="29" t="str">
        <f>IF(ISBLANK(Values!F80),"",IF(Values!K80, Values!$B$4, Values!$B$5))</f>
        <v/>
      </c>
      <c r="FP81" s="2" t="str">
        <f>IF(ISBLANK(Values!F80),"","Percent")</f>
        <v/>
      </c>
      <c r="FQ81" s="2" t="str">
        <f>IF(ISBLANK(Values!F80),"","2")</f>
        <v/>
      </c>
      <c r="FR81" s="2" t="str">
        <f>IF(ISBLANK(Values!F80),"","3")</f>
        <v/>
      </c>
      <c r="FS81" s="2" t="str">
        <f>IF(ISBLANK(Values!F80),"","5")</f>
        <v/>
      </c>
      <c r="FT81" s="2" t="str">
        <f>IF(ISBLANK(Values!F80),"","6")</f>
        <v/>
      </c>
      <c r="FU81" s="2" t="str">
        <f>IF(ISBLANK(Values!F80),"","10")</f>
        <v/>
      </c>
      <c r="FV81" s="2" t="str">
        <f>IF(ISBLANK(Values!F80),"","10")</f>
        <v/>
      </c>
    </row>
    <row r="82" spans="1:178" ht="17" x14ac:dyDescent="0.2">
      <c r="A82" s="28" t="str">
        <f>IF(ISBLANK(Values!F81),"",IF(Values!$B$37="EU","computercomponent","computer"))</f>
        <v/>
      </c>
      <c r="B82" s="39" t="str">
        <f>IF(ISBLANK(Values!F81),"",Values!G81)</f>
        <v/>
      </c>
      <c r="C82" s="33" t="str">
        <f>IF(ISBLANK(Values!F81),"","TellusRem")</f>
        <v/>
      </c>
      <c r="D82" s="31" t="str">
        <f>IF(ISBLANK(Values!F81),"",Values!F81)</f>
        <v/>
      </c>
      <c r="E82" s="32" t="str">
        <f>IF(ISBLANK(Values!F81),"","EAN")</f>
        <v/>
      </c>
      <c r="F82" s="29" t="str">
        <f>IF(ISBLANK(Values!F81),"",IF(Values!K81, SUBSTITUTE(Values!$B$1, "{language}", Values!I81) &amp; " " &amp;Values!$B$3, SUBSTITUTE(Values!$B$2, "{language}", Values!$I81) &amp; " " &amp;Values!$B$3))</f>
        <v/>
      </c>
      <c r="G82" s="33" t="str">
        <f>IF(ISBLANK(Values!F81),"","TellusRem")</f>
        <v/>
      </c>
      <c r="H82" s="28" t="str">
        <f>IF(ISBLANK(Values!F81),"",Values!$B$16)</f>
        <v/>
      </c>
      <c r="I82" s="28" t="str">
        <f>IF(ISBLANK(Values!F81),"","4730574031")</f>
        <v/>
      </c>
      <c r="J82" s="40" t="str">
        <f>IF(ISBLANK(Values!F81),"",Values!G81 )</f>
        <v/>
      </c>
      <c r="K82" s="29" t="str">
        <f>IF(ISBLANK(Values!F81),"",IF(Values!K81, Values!$B$4, Values!$B$5))</f>
        <v/>
      </c>
      <c r="L82" s="41" t="str">
        <f>IF(ISBLANK(Values!F81),"",IF($CO82="DEFAULT", Values!$B$18, ""))</f>
        <v/>
      </c>
      <c r="M82" s="29" t="str">
        <f>IF(ISBLANK(Values!F81),"",Values!$N81)</f>
        <v/>
      </c>
      <c r="N82" s="29" t="str">
        <f>IF(ISBLANK(Values!$G81),"",Values!O81)</f>
        <v/>
      </c>
      <c r="O82" s="29" t="str">
        <f>IF(ISBLANK(Values!$G81),"",Values!P81)</f>
        <v/>
      </c>
      <c r="P82" s="29" t="str">
        <f>IF(ISBLANK(Values!$G81),"",Values!Q81)</f>
        <v/>
      </c>
      <c r="Q82" s="29" t="str">
        <f>IF(ISBLANK(Values!$G81),"",Values!R81)</f>
        <v/>
      </c>
      <c r="R82" s="29" t="str">
        <f>IF(ISBLANK(Values!$G81),"",Values!S81)</f>
        <v/>
      </c>
      <c r="S82" s="29" t="str">
        <f>IF(ISBLANK(Values!$G81),"",Values!T81)</f>
        <v/>
      </c>
      <c r="T82" s="29" t="str">
        <f>IF(ISBLANK(Values!$G81),"",Values!U81)</f>
        <v/>
      </c>
      <c r="U82" s="29" t="str">
        <f>IF(ISBLANK(Values!$G81),"",Values!V81)</f>
        <v/>
      </c>
      <c r="W82" s="33" t="str">
        <f>IF(ISBLANK(Values!F81),"","Child")</f>
        <v/>
      </c>
      <c r="X82" s="33" t="str">
        <f>IF(ISBLANK(Values!F81),"",Values!$B$13)</f>
        <v/>
      </c>
      <c r="Y82" s="40" t="str">
        <f>IF(ISBLANK(Values!F81),"","Size-Color")</f>
        <v/>
      </c>
      <c r="Z82" s="33" t="str">
        <f>IF(ISBLANK(Values!F81),"","variation")</f>
        <v/>
      </c>
      <c r="AA82" s="37" t="str">
        <f>IF(ISBLANK(Values!F81),"",Values!$B$20)</f>
        <v/>
      </c>
      <c r="AB82" s="37" t="str">
        <f>IF(ISBLANK(Values!F81),"",Values!$B$29)</f>
        <v/>
      </c>
      <c r="AI82" s="42" t="str">
        <f>IF(ISBLANK(Values!F81),"",IF(Values!J81,Values!$B$23,Values!$B$33))</f>
        <v/>
      </c>
      <c r="AJ82" s="43" t="str">
        <f>IF(ISBLANK(Values!F81),"",Values!$B$24 &amp;" "&amp;Values!$B$3)</f>
        <v/>
      </c>
      <c r="AK82" s="2" t="str">
        <f>IF(ISBLANK(Values!F81),"",Values!$B$25)</f>
        <v/>
      </c>
      <c r="AL82" s="2" t="str">
        <f>IF(ISBLANK(Values!F81),"",SUBSTITUTE(SUBSTITUTE(IF(Values!$K81, Values!$B$26, Values!$B$33), "{language}", Values!$I81), "{flag}", INDEX(options!$E$1:$E$20, Values!$W81)))</f>
        <v/>
      </c>
      <c r="AM82" s="2" t="str">
        <f>SUBSTITUTE(IF(ISBLANK(Values!F81),"",Values!$B$27), "{model}", Values!$B$3)</f>
        <v/>
      </c>
      <c r="AT82" s="29" t="str">
        <f>IF(ISBLANK(Values!F81),"",Values!I81)</f>
        <v/>
      </c>
      <c r="AV82" s="37" t="str">
        <f>IF(ISBLANK(Values!F81),"",IF(Values!K81,"Backlit", "Non-Backlit"))</f>
        <v/>
      </c>
      <c r="BE82" s="28" t="str">
        <f>IF(ISBLANK(Values!F81),"","Professional Audience")</f>
        <v/>
      </c>
      <c r="BF82" s="28" t="str">
        <f>IF(ISBLANK(Values!F81),"","Consumer Audience")</f>
        <v/>
      </c>
      <c r="BG82" s="28" t="str">
        <f>IF(ISBLANK(Values!F81),"","Adults")</f>
        <v/>
      </c>
      <c r="BH82" s="28" t="str">
        <f>IF(ISBLANK(Values!F81),"","People")</f>
        <v/>
      </c>
      <c r="CG82" s="2" t="str">
        <f>IF(ISBLANK(Values!F81),"",Values!$B$11)</f>
        <v/>
      </c>
      <c r="CH82" s="2" t="str">
        <f>IF(ISBLANK(Values!F81),"","GR")</f>
        <v/>
      </c>
      <c r="CI82" s="2" t="str">
        <f>IF(ISBLANK(Values!F81),"",Values!$B$7)</f>
        <v/>
      </c>
      <c r="CJ82" s="2" t="str">
        <f>IF(ISBLANK(Values!F81),"",Values!$B$8)</f>
        <v/>
      </c>
      <c r="CK82" s="2" t="str">
        <f>IF(ISBLANK(Values!F81),"",Values!$B$9)</f>
        <v/>
      </c>
      <c r="CL82" s="2" t="str">
        <f>IF(ISBLANK(Values!F81),"","CM")</f>
        <v/>
      </c>
      <c r="CO82" s="2" t="str">
        <f>IF(ISBLANK(Values!F81), "", IF(AND(Values!$B$37=options!$G$2, Values!$C81), "AMAZON_NA", IF(AND(Values!$B$37=options!$G$1, Values!$D81), "AMAZON_EU", "DEFAULT")))</f>
        <v/>
      </c>
      <c r="CP82" s="37" t="str">
        <f>IF(ISBLANK(Values!F81),"",Values!$B$7)</f>
        <v/>
      </c>
      <c r="CQ82" s="37" t="str">
        <f>IF(ISBLANK(Values!F81),"",Values!$B$8)</f>
        <v/>
      </c>
      <c r="CR82" s="37" t="str">
        <f>IF(ISBLANK(Values!F81),"",Values!$B$9)</f>
        <v/>
      </c>
      <c r="CS82" s="2" t="str">
        <f>IF(ISBLANK(Values!F81),"",Values!$B$11)</f>
        <v/>
      </c>
      <c r="CT82" s="2" t="str">
        <f>IF(ISBLANK(Values!F81),"","GR")</f>
        <v/>
      </c>
      <c r="CU82" s="2" t="str">
        <f>IF(ISBLANK(Values!F81),"","CM")</f>
        <v/>
      </c>
      <c r="CV82" s="2" t="str">
        <f>IF(ISBLANK(Values!F81),"",IF(Values!$B$36=options!$F$1,"Denmark", IF(Values!$B$36=options!$F$2, "Danemark",IF(Values!$B$36=options!$F$3, "Dänemark",IF(Values!$B$36=options!$F$4, "Danimarca",IF(Values!$B$36=options!$F$5, "Dinamarca",IF(Values!$B$36=options!$F$6, "Denemarken","" ) ) ) ) )))</f>
        <v/>
      </c>
      <c r="CZ82" s="2" t="str">
        <f>IF(ISBLANK(Values!F81),"","No")</f>
        <v/>
      </c>
      <c r="DA82" s="2" t="str">
        <f>IF(ISBLANK(Values!F81),"","No")</f>
        <v/>
      </c>
      <c r="DO82" s="28" t="str">
        <f>IF(ISBLANK(Values!F81),"","Parts")</f>
        <v/>
      </c>
      <c r="DP82" s="28" t="str">
        <f>IF(ISBLANK(Values!F81),"",Values!$B$31)</f>
        <v/>
      </c>
      <c r="DS82" s="32"/>
      <c r="DY82" s="44" t="str">
        <f>IF(ISBLANK(Values!$F81), "", "not_applicable")</f>
        <v/>
      </c>
      <c r="DZ82" s="32"/>
      <c r="EA82" s="32"/>
      <c r="EB82" s="32"/>
      <c r="EC82" s="32"/>
      <c r="EI82" s="2" t="str">
        <f>IF(ISBLANK(Values!F81),"",Values!$B$31)</f>
        <v/>
      </c>
      <c r="ES82" s="2" t="str">
        <f>IF(ISBLANK(Values!F81),"","Amazon Tellus UPS")</f>
        <v/>
      </c>
      <c r="EV82" s="32" t="str">
        <f>IF(ISBLANK(Values!F81),"","New")</f>
        <v/>
      </c>
      <c r="FE82" s="2" t="str">
        <f>IF(ISBLANK(Values!F81),"",IF(CO82&lt;&gt;"DEFAULT", "", 3))</f>
        <v/>
      </c>
      <c r="FH82" s="2" t="str">
        <f>IF(ISBLANK(Values!F81),"","FALSE")</f>
        <v/>
      </c>
      <c r="FI82" s="37" t="str">
        <f>IF(ISBLANK(Values!F81),"","FALSE")</f>
        <v/>
      </c>
      <c r="FJ82" s="37" t="str">
        <f>IF(ISBLANK(Values!F81),"","FALSE")</f>
        <v/>
      </c>
      <c r="FM82" s="2" t="str">
        <f>IF(ISBLANK(Values!F81),"","1")</f>
        <v/>
      </c>
      <c r="FO82" s="29" t="str">
        <f>IF(ISBLANK(Values!F81),"",IF(Values!K81, Values!$B$4, Values!$B$5))</f>
        <v/>
      </c>
      <c r="FP82" s="2" t="str">
        <f>IF(ISBLANK(Values!F81),"","Percent")</f>
        <v/>
      </c>
      <c r="FQ82" s="2" t="str">
        <f>IF(ISBLANK(Values!F81),"","2")</f>
        <v/>
      </c>
      <c r="FR82" s="2" t="str">
        <f>IF(ISBLANK(Values!F81),"","3")</f>
        <v/>
      </c>
      <c r="FS82" s="2" t="str">
        <f>IF(ISBLANK(Values!F81),"","5")</f>
        <v/>
      </c>
      <c r="FT82" s="2" t="str">
        <f>IF(ISBLANK(Values!F81),"","6")</f>
        <v/>
      </c>
      <c r="FU82" s="2" t="str">
        <f>IF(ISBLANK(Values!F81),"","10")</f>
        <v/>
      </c>
      <c r="FV82" s="2" t="str">
        <f>IF(ISBLANK(Values!F81),"","10")</f>
        <v/>
      </c>
    </row>
    <row r="83" spans="1:178" ht="17" x14ac:dyDescent="0.2">
      <c r="A83" s="28" t="str">
        <f>IF(ISBLANK(Values!F82),"",IF(Values!$B$37="EU","computercomponent","computer"))</f>
        <v/>
      </c>
      <c r="B83" s="39" t="str">
        <f>IF(ISBLANK(Values!F82),"",Values!G82)</f>
        <v/>
      </c>
      <c r="C83" s="33" t="str">
        <f>IF(ISBLANK(Values!F82),"","TellusRem")</f>
        <v/>
      </c>
      <c r="D83" s="31" t="str">
        <f>IF(ISBLANK(Values!F82),"",Values!F82)</f>
        <v/>
      </c>
      <c r="E83" s="32" t="str">
        <f>IF(ISBLANK(Values!F82),"","EAN")</f>
        <v/>
      </c>
      <c r="F83" s="29" t="str">
        <f>IF(ISBLANK(Values!F82),"",IF(Values!K82, SUBSTITUTE(Values!$B$1, "{language}", Values!I82) &amp; " " &amp;Values!$B$3, SUBSTITUTE(Values!$B$2, "{language}", Values!$I82) &amp; " " &amp;Values!$B$3))</f>
        <v/>
      </c>
      <c r="G83" s="33" t="str">
        <f>IF(ISBLANK(Values!F82),"","TellusRem")</f>
        <v/>
      </c>
      <c r="H83" s="28" t="str">
        <f>IF(ISBLANK(Values!F82),"",Values!$B$16)</f>
        <v/>
      </c>
      <c r="I83" s="28" t="str">
        <f>IF(ISBLANK(Values!F82),"","4730574031")</f>
        <v/>
      </c>
      <c r="J83" s="40" t="str">
        <f>IF(ISBLANK(Values!F82),"",Values!G82 )</f>
        <v/>
      </c>
      <c r="K83" s="29" t="str">
        <f>IF(ISBLANK(Values!F82),"",IF(Values!K82, Values!$B$4, Values!$B$5))</f>
        <v/>
      </c>
      <c r="L83" s="41" t="str">
        <f>IF(ISBLANK(Values!F82),"",IF($CO83="DEFAULT", Values!$B$18, ""))</f>
        <v/>
      </c>
      <c r="M83" s="29" t="str">
        <f>IF(ISBLANK(Values!F82),"",Values!$N82)</f>
        <v/>
      </c>
      <c r="N83" s="29" t="str">
        <f>IF(ISBLANK(Values!$G82),"",Values!O82)</f>
        <v/>
      </c>
      <c r="O83" s="29" t="str">
        <f>IF(ISBLANK(Values!$G82),"",Values!P82)</f>
        <v/>
      </c>
      <c r="P83" s="29" t="str">
        <f>IF(ISBLANK(Values!$G82),"",Values!Q82)</f>
        <v/>
      </c>
      <c r="Q83" s="29" t="str">
        <f>IF(ISBLANK(Values!$G82),"",Values!R82)</f>
        <v/>
      </c>
      <c r="R83" s="29" t="str">
        <f>IF(ISBLANK(Values!$G82),"",Values!S82)</f>
        <v/>
      </c>
      <c r="S83" s="29" t="str">
        <f>IF(ISBLANK(Values!$G82),"",Values!T82)</f>
        <v/>
      </c>
      <c r="T83" s="29" t="str">
        <f>IF(ISBLANK(Values!$G82),"",Values!U82)</f>
        <v/>
      </c>
      <c r="U83" s="29" t="str">
        <f>IF(ISBLANK(Values!$G82),"",Values!V82)</f>
        <v/>
      </c>
      <c r="W83" s="33" t="str">
        <f>IF(ISBLANK(Values!F82),"","Child")</f>
        <v/>
      </c>
      <c r="X83" s="33" t="str">
        <f>IF(ISBLANK(Values!F82),"",Values!$B$13)</f>
        <v/>
      </c>
      <c r="Y83" s="40" t="str">
        <f>IF(ISBLANK(Values!F82),"","Size-Color")</f>
        <v/>
      </c>
      <c r="Z83" s="33" t="str">
        <f>IF(ISBLANK(Values!F82),"","variation")</f>
        <v/>
      </c>
      <c r="AA83" s="37" t="str">
        <f>IF(ISBLANK(Values!F82),"",Values!$B$20)</f>
        <v/>
      </c>
      <c r="AB83" s="37" t="str">
        <f>IF(ISBLANK(Values!F82),"",Values!$B$29)</f>
        <v/>
      </c>
      <c r="AI83" s="42" t="str">
        <f>IF(ISBLANK(Values!F82),"",IF(Values!J82,Values!$B$23,Values!$B$33))</f>
        <v/>
      </c>
      <c r="AJ83" s="43" t="str">
        <f>IF(ISBLANK(Values!F82),"",Values!$B$24 &amp;" "&amp;Values!$B$3)</f>
        <v/>
      </c>
      <c r="AK83" s="2" t="str">
        <f>IF(ISBLANK(Values!F82),"",Values!$B$25)</f>
        <v/>
      </c>
      <c r="AL83" s="2" t="str">
        <f>IF(ISBLANK(Values!F82),"",SUBSTITUTE(SUBSTITUTE(IF(Values!$K82, Values!$B$26, Values!$B$33), "{language}", Values!$I82), "{flag}", INDEX(options!$E$1:$E$20, Values!$W82)))</f>
        <v/>
      </c>
      <c r="AM83" s="2" t="str">
        <f>SUBSTITUTE(IF(ISBLANK(Values!F82),"",Values!$B$27), "{model}", Values!$B$3)</f>
        <v/>
      </c>
      <c r="AT83" s="29" t="str">
        <f>IF(ISBLANK(Values!F82),"",Values!I82)</f>
        <v/>
      </c>
      <c r="AV83" s="37" t="str">
        <f>IF(ISBLANK(Values!F82),"",IF(Values!K82,"Backlit", "Non-Backlit"))</f>
        <v/>
      </c>
      <c r="BE83" s="28" t="str">
        <f>IF(ISBLANK(Values!F82),"","Professional Audience")</f>
        <v/>
      </c>
      <c r="BF83" s="28" t="str">
        <f>IF(ISBLANK(Values!F82),"","Consumer Audience")</f>
        <v/>
      </c>
      <c r="BG83" s="28" t="str">
        <f>IF(ISBLANK(Values!F82),"","Adults")</f>
        <v/>
      </c>
      <c r="BH83" s="28" t="str">
        <f>IF(ISBLANK(Values!F82),"","People")</f>
        <v/>
      </c>
      <c r="CG83" s="2" t="str">
        <f>IF(ISBLANK(Values!F82),"",Values!$B$11)</f>
        <v/>
      </c>
      <c r="CH83" s="2" t="str">
        <f>IF(ISBLANK(Values!F82),"","GR")</f>
        <v/>
      </c>
      <c r="CI83" s="2" t="str">
        <f>IF(ISBLANK(Values!F82),"",Values!$B$7)</f>
        <v/>
      </c>
      <c r="CJ83" s="2" t="str">
        <f>IF(ISBLANK(Values!F82),"",Values!$B$8)</f>
        <v/>
      </c>
      <c r="CK83" s="2" t="str">
        <f>IF(ISBLANK(Values!F82),"",Values!$B$9)</f>
        <v/>
      </c>
      <c r="CL83" s="2" t="str">
        <f>IF(ISBLANK(Values!F82),"","CM")</f>
        <v/>
      </c>
      <c r="CO83" s="2" t="str">
        <f>IF(ISBLANK(Values!F82), "", IF(AND(Values!$B$37=options!$G$2, Values!$C82), "AMAZON_NA", IF(AND(Values!$B$37=options!$G$1, Values!$D82), "AMAZON_EU", "DEFAULT")))</f>
        <v/>
      </c>
      <c r="CP83" s="37" t="str">
        <f>IF(ISBLANK(Values!F82),"",Values!$B$7)</f>
        <v/>
      </c>
      <c r="CQ83" s="37" t="str">
        <f>IF(ISBLANK(Values!F82),"",Values!$B$8)</f>
        <v/>
      </c>
      <c r="CR83" s="37" t="str">
        <f>IF(ISBLANK(Values!F82),"",Values!$B$9)</f>
        <v/>
      </c>
      <c r="CS83" s="2" t="str">
        <f>IF(ISBLANK(Values!F82),"",Values!$B$11)</f>
        <v/>
      </c>
      <c r="CT83" s="2" t="str">
        <f>IF(ISBLANK(Values!F82),"","GR")</f>
        <v/>
      </c>
      <c r="CU83" s="2" t="str">
        <f>IF(ISBLANK(Values!F82),"","CM")</f>
        <v/>
      </c>
      <c r="CV83" s="2" t="str">
        <f>IF(ISBLANK(Values!F82),"",IF(Values!$B$36=options!$F$1,"Denmark", IF(Values!$B$36=options!$F$2, "Danemark",IF(Values!$B$36=options!$F$3, "Dänemark",IF(Values!$B$36=options!$F$4, "Danimarca",IF(Values!$B$36=options!$F$5, "Dinamarca",IF(Values!$B$36=options!$F$6, "Denemarken","" ) ) ) ) )))</f>
        <v/>
      </c>
      <c r="CZ83" s="2" t="str">
        <f>IF(ISBLANK(Values!F82),"","No")</f>
        <v/>
      </c>
      <c r="DA83" s="2" t="str">
        <f>IF(ISBLANK(Values!F82),"","No")</f>
        <v/>
      </c>
      <c r="DO83" s="28" t="str">
        <f>IF(ISBLANK(Values!F82),"","Parts")</f>
        <v/>
      </c>
      <c r="DP83" s="28" t="str">
        <f>IF(ISBLANK(Values!F82),"",Values!$B$31)</f>
        <v/>
      </c>
      <c r="DS83" s="32"/>
      <c r="DY83" s="32"/>
      <c r="DZ83" s="32"/>
      <c r="EA83" s="32"/>
      <c r="EB83" s="32"/>
      <c r="EC83" s="32"/>
      <c r="EI83" s="2" t="str">
        <f>IF(ISBLANK(Values!F82),"",Values!$B$31)</f>
        <v/>
      </c>
      <c r="ES83" s="2" t="str">
        <f>IF(ISBLANK(Values!F82),"","Amazon Tellus UPS")</f>
        <v/>
      </c>
      <c r="EV83" s="32" t="str">
        <f>IF(ISBLANK(Values!F82),"","New")</f>
        <v/>
      </c>
      <c r="FE83" s="2" t="str">
        <f>IF(ISBLANK(Values!F82),"",IF(CO83&lt;&gt;"DEFAULT", "", 3))</f>
        <v/>
      </c>
      <c r="FH83" s="2" t="str">
        <f>IF(ISBLANK(Values!F82),"","FALSE")</f>
        <v/>
      </c>
      <c r="FI83" s="37" t="str">
        <f>IF(ISBLANK(Values!F82),"","FALSE")</f>
        <v/>
      </c>
      <c r="FJ83" s="37" t="str">
        <f>IF(ISBLANK(Values!F82),"","FALSE")</f>
        <v/>
      </c>
      <c r="FM83" s="2" t="str">
        <f>IF(ISBLANK(Values!F82),"","1")</f>
        <v/>
      </c>
      <c r="FO83" s="29" t="str">
        <f>IF(ISBLANK(Values!F82),"",IF(Values!K82, Values!$B$4, Values!$B$5))</f>
        <v/>
      </c>
      <c r="FP83" s="2" t="str">
        <f>IF(ISBLANK(Values!F82),"","Percent")</f>
        <v/>
      </c>
      <c r="FQ83" s="2" t="str">
        <f>IF(ISBLANK(Values!F82),"","2")</f>
        <v/>
      </c>
      <c r="FR83" s="2" t="str">
        <f>IF(ISBLANK(Values!F82),"","3")</f>
        <v/>
      </c>
      <c r="FS83" s="2" t="str">
        <f>IF(ISBLANK(Values!F82),"","5")</f>
        <v/>
      </c>
      <c r="FT83" s="2" t="str">
        <f>IF(ISBLANK(Values!F82),"","6")</f>
        <v/>
      </c>
      <c r="FU83" s="2" t="str">
        <f>IF(ISBLANK(Values!F82),"","10")</f>
        <v/>
      </c>
      <c r="FV83" s="2" t="str">
        <f>IF(ISBLANK(Values!F82),"","10")</f>
        <v/>
      </c>
    </row>
    <row r="84" spans="1:178" ht="17" x14ac:dyDescent="0.2">
      <c r="A84" s="28" t="str">
        <f>IF(ISBLANK(Values!F83),"",IF(Values!$B$37="EU","computercomponent","computer"))</f>
        <v/>
      </c>
      <c r="B84" s="39" t="str">
        <f>IF(ISBLANK(Values!F83),"",Values!G83)</f>
        <v/>
      </c>
      <c r="C84" s="33" t="str">
        <f>IF(ISBLANK(Values!F83),"","TellusRem")</f>
        <v/>
      </c>
      <c r="D84" s="31" t="str">
        <f>IF(ISBLANK(Values!F83),"",Values!F83)</f>
        <v/>
      </c>
      <c r="E84" s="32" t="str">
        <f>IF(ISBLANK(Values!F83),"","EAN")</f>
        <v/>
      </c>
      <c r="F84" s="29" t="str">
        <f>IF(ISBLANK(Values!F83),"",IF(Values!K83, SUBSTITUTE(Values!$B$1, "{language}", Values!I83) &amp; " " &amp;Values!$B$3, SUBSTITUTE(Values!$B$2, "{language}", Values!$I83) &amp; " " &amp;Values!$B$3))</f>
        <v/>
      </c>
      <c r="G84" s="33" t="str">
        <f>IF(ISBLANK(Values!F83),"","TellusRem")</f>
        <v/>
      </c>
      <c r="H84" s="28" t="str">
        <f>IF(ISBLANK(Values!F83),"",Values!$B$16)</f>
        <v/>
      </c>
      <c r="I84" s="28" t="str">
        <f>IF(ISBLANK(Values!F83),"","4730574031")</f>
        <v/>
      </c>
      <c r="J84" s="40" t="str">
        <f>IF(ISBLANK(Values!F83),"",Values!G83 )</f>
        <v/>
      </c>
      <c r="K84" s="29" t="str">
        <f>IF(ISBLANK(Values!F83),"",IF(Values!K83, Values!$B$4, Values!$B$5))</f>
        <v/>
      </c>
      <c r="L84" s="41" t="str">
        <f>IF(ISBLANK(Values!F83),"",IF($CO84="DEFAULT", Values!$B$18, ""))</f>
        <v/>
      </c>
      <c r="M84" s="29" t="str">
        <f>IF(ISBLANK(Values!F83),"",Values!$N83)</f>
        <v/>
      </c>
      <c r="N84" s="29" t="str">
        <f>IF(ISBLANK(Values!$G83),"",Values!O83)</f>
        <v/>
      </c>
      <c r="O84" s="29" t="str">
        <f>IF(ISBLANK(Values!$G83),"",Values!P83)</f>
        <v/>
      </c>
      <c r="P84" s="29" t="str">
        <f>IF(ISBLANK(Values!$G83),"",Values!Q83)</f>
        <v/>
      </c>
      <c r="Q84" s="29" t="str">
        <f>IF(ISBLANK(Values!$G83),"",Values!R83)</f>
        <v/>
      </c>
      <c r="R84" s="29" t="str">
        <f>IF(ISBLANK(Values!$G83),"",Values!S83)</f>
        <v/>
      </c>
      <c r="S84" s="29" t="str">
        <f>IF(ISBLANK(Values!$G83),"",Values!T83)</f>
        <v/>
      </c>
      <c r="T84" s="29" t="str">
        <f>IF(ISBLANK(Values!$G83),"",Values!U83)</f>
        <v/>
      </c>
      <c r="U84" s="29" t="str">
        <f>IF(ISBLANK(Values!$G83),"",Values!V83)</f>
        <v/>
      </c>
      <c r="W84" s="33" t="str">
        <f>IF(ISBLANK(Values!F83),"","Child")</f>
        <v/>
      </c>
      <c r="X84" s="33" t="str">
        <f>IF(ISBLANK(Values!F83),"",Values!$B$13)</f>
        <v/>
      </c>
      <c r="Y84" s="40" t="str">
        <f>IF(ISBLANK(Values!F83),"","Size-Color")</f>
        <v/>
      </c>
      <c r="Z84" s="33" t="str">
        <f>IF(ISBLANK(Values!F83),"","variation")</f>
        <v/>
      </c>
      <c r="AA84" s="37" t="str">
        <f>IF(ISBLANK(Values!F83),"",Values!$B$20)</f>
        <v/>
      </c>
      <c r="AB84" s="37" t="str">
        <f>IF(ISBLANK(Values!F83),"",Values!$B$29)</f>
        <v/>
      </c>
      <c r="AI84" s="42" t="str">
        <f>IF(ISBLANK(Values!F83),"",IF(Values!J83,Values!$B$23,Values!$B$33))</f>
        <v/>
      </c>
      <c r="AJ84" s="43" t="str">
        <f>IF(ISBLANK(Values!F83),"",Values!$B$24 &amp;" "&amp;Values!$B$3)</f>
        <v/>
      </c>
      <c r="AK84" s="2" t="str">
        <f>IF(ISBLANK(Values!F83),"",Values!$B$25)</f>
        <v/>
      </c>
      <c r="AL84" s="2" t="str">
        <f>IF(ISBLANK(Values!F83),"",SUBSTITUTE(SUBSTITUTE(IF(Values!$K83, Values!$B$26, Values!$B$33), "{language}", Values!$I83), "{flag}", INDEX(options!$E$1:$E$20, Values!$W83)))</f>
        <v/>
      </c>
      <c r="AM84" s="2" t="str">
        <f>SUBSTITUTE(IF(ISBLANK(Values!F83),"",Values!$B$27), "{model}", Values!$B$3)</f>
        <v/>
      </c>
      <c r="AT84" s="29" t="str">
        <f>IF(ISBLANK(Values!F83),"",Values!I83)</f>
        <v/>
      </c>
      <c r="AV84" s="37" t="str">
        <f>IF(ISBLANK(Values!F83),"",IF(Values!K83,"Backlit", "Non-Backlit"))</f>
        <v/>
      </c>
      <c r="BE84" s="28" t="str">
        <f>IF(ISBLANK(Values!F83),"","Professional Audience")</f>
        <v/>
      </c>
      <c r="BF84" s="28" t="str">
        <f>IF(ISBLANK(Values!F83),"","Consumer Audience")</f>
        <v/>
      </c>
      <c r="BG84" s="28" t="str">
        <f>IF(ISBLANK(Values!F83),"","Adults")</f>
        <v/>
      </c>
      <c r="BH84" s="28" t="str">
        <f>IF(ISBLANK(Values!F83),"","People")</f>
        <v/>
      </c>
      <c r="CG84" s="2" t="str">
        <f>IF(ISBLANK(Values!F83),"",Values!$B$11)</f>
        <v/>
      </c>
      <c r="CH84" s="2" t="str">
        <f>IF(ISBLANK(Values!F83),"","GR")</f>
        <v/>
      </c>
      <c r="CI84" s="2" t="str">
        <f>IF(ISBLANK(Values!F83),"",Values!$B$7)</f>
        <v/>
      </c>
      <c r="CJ84" s="2" t="str">
        <f>IF(ISBLANK(Values!F83),"",Values!$B$8)</f>
        <v/>
      </c>
      <c r="CK84" s="2" t="str">
        <f>IF(ISBLANK(Values!F83),"",Values!$B$9)</f>
        <v/>
      </c>
      <c r="CL84" s="2" t="str">
        <f>IF(ISBLANK(Values!F83),"","CM")</f>
        <v/>
      </c>
      <c r="CO84" s="2" t="str">
        <f>IF(ISBLANK(Values!F83), "", IF(AND(Values!$B$37=options!$G$2, Values!$C83), "AMAZON_NA", IF(AND(Values!$B$37=options!$G$1, Values!$D83), "AMAZON_EU", "DEFAULT")))</f>
        <v/>
      </c>
      <c r="CP84" s="37" t="str">
        <f>IF(ISBLANK(Values!F83),"",Values!$B$7)</f>
        <v/>
      </c>
      <c r="CQ84" s="37" t="str">
        <f>IF(ISBLANK(Values!F83),"",Values!$B$8)</f>
        <v/>
      </c>
      <c r="CR84" s="37" t="str">
        <f>IF(ISBLANK(Values!F83),"",Values!$B$9)</f>
        <v/>
      </c>
      <c r="CS84" s="2" t="str">
        <f>IF(ISBLANK(Values!F83),"",Values!$B$11)</f>
        <v/>
      </c>
      <c r="CT84" s="2" t="str">
        <f>IF(ISBLANK(Values!F83),"","GR")</f>
        <v/>
      </c>
      <c r="CU84" s="2" t="str">
        <f>IF(ISBLANK(Values!F83),"","CM")</f>
        <v/>
      </c>
      <c r="CV84" s="2" t="str">
        <f>IF(ISBLANK(Values!F83),"",IF(Values!$B$36=options!$F$1,"Denmark", IF(Values!$B$36=options!$F$2, "Danemark",IF(Values!$B$36=options!$F$3, "Dänemark",IF(Values!$B$36=options!$F$4, "Danimarca",IF(Values!$B$36=options!$F$5, "Dinamarca",IF(Values!$B$36=options!$F$6, "Denemarken","" ) ) ) ) )))</f>
        <v/>
      </c>
      <c r="CZ84" s="2" t="str">
        <f>IF(ISBLANK(Values!F83),"","No")</f>
        <v/>
      </c>
      <c r="DA84" s="2" t="str">
        <f>IF(ISBLANK(Values!F83),"","No")</f>
        <v/>
      </c>
      <c r="DO84" s="28" t="str">
        <f>IF(ISBLANK(Values!F83),"","Parts")</f>
        <v/>
      </c>
      <c r="DP84" s="28" t="str">
        <f>IF(ISBLANK(Values!F83),"",Values!$B$31)</f>
        <v/>
      </c>
      <c r="DS84" s="32"/>
      <c r="DY84" s="32"/>
      <c r="DZ84" s="32"/>
      <c r="EA84" s="32"/>
      <c r="EB84" s="32"/>
      <c r="EC84" s="32"/>
      <c r="EI84" s="2" t="str">
        <f>IF(ISBLANK(Values!F83),"",Values!$B$31)</f>
        <v/>
      </c>
      <c r="ES84" s="2" t="str">
        <f>IF(ISBLANK(Values!F83),"","Amazon Tellus UPS")</f>
        <v/>
      </c>
      <c r="EV84" s="32" t="str">
        <f>IF(ISBLANK(Values!F83),"","New")</f>
        <v/>
      </c>
      <c r="FE84" s="2" t="str">
        <f>IF(ISBLANK(Values!F83),"",IF(CO84&lt;&gt;"DEFAULT", "", 3))</f>
        <v/>
      </c>
      <c r="FH84" s="2" t="str">
        <f>IF(ISBLANK(Values!F83),"","FALSE")</f>
        <v/>
      </c>
      <c r="FI84" s="37" t="str">
        <f>IF(ISBLANK(Values!F83),"","FALSE")</f>
        <v/>
      </c>
      <c r="FJ84" s="37" t="str">
        <f>IF(ISBLANK(Values!F83),"","FALSE")</f>
        <v/>
      </c>
      <c r="FM84" s="2" t="str">
        <f>IF(ISBLANK(Values!F83),"","1")</f>
        <v/>
      </c>
      <c r="FO84" s="29" t="str">
        <f>IF(ISBLANK(Values!F83),"",IF(Values!K83, Values!$B$4, Values!$B$5))</f>
        <v/>
      </c>
      <c r="FP84" s="2" t="str">
        <f>IF(ISBLANK(Values!F83),"","Percent")</f>
        <v/>
      </c>
      <c r="FQ84" s="2" t="str">
        <f>IF(ISBLANK(Values!F83),"","2")</f>
        <v/>
      </c>
      <c r="FR84" s="2" t="str">
        <f>IF(ISBLANK(Values!F83),"","3")</f>
        <v/>
      </c>
      <c r="FS84" s="2" t="str">
        <f>IF(ISBLANK(Values!F83),"","5")</f>
        <v/>
      </c>
      <c r="FT84" s="2" t="str">
        <f>IF(ISBLANK(Values!F83),"","6")</f>
        <v/>
      </c>
      <c r="FU84" s="2" t="str">
        <f>IF(ISBLANK(Values!F83),"","10")</f>
        <v/>
      </c>
      <c r="FV84" s="2" t="str">
        <f>IF(ISBLANK(Values!F83),"","10")</f>
        <v/>
      </c>
    </row>
    <row r="85" spans="1:178" ht="17" x14ac:dyDescent="0.2">
      <c r="A85" s="28" t="str">
        <f>IF(ISBLANK(Values!F84),"",IF(Values!$B$37="EU","computercomponent","computer"))</f>
        <v/>
      </c>
      <c r="B85" s="39" t="str">
        <f>IF(ISBLANK(Values!F84),"",Values!G84)</f>
        <v/>
      </c>
      <c r="C85" s="33" t="str">
        <f>IF(ISBLANK(Values!F84),"","TellusRem")</f>
        <v/>
      </c>
      <c r="D85" s="31" t="str">
        <f>IF(ISBLANK(Values!F84),"",Values!F84)</f>
        <v/>
      </c>
      <c r="E85" s="32" t="str">
        <f>IF(ISBLANK(Values!F84),"","EAN")</f>
        <v/>
      </c>
      <c r="F85" s="29" t="str">
        <f>IF(ISBLANK(Values!F84),"",IF(Values!K84, SUBSTITUTE(Values!$B$1, "{language}", Values!I84) &amp; " " &amp;Values!$B$3, SUBSTITUTE(Values!$B$2, "{language}", Values!$I84) &amp; " " &amp;Values!$B$3))</f>
        <v/>
      </c>
      <c r="G85" s="33" t="str">
        <f>IF(ISBLANK(Values!F84),"","TellusRem")</f>
        <v/>
      </c>
      <c r="H85" s="28" t="str">
        <f>IF(ISBLANK(Values!F84),"",Values!$B$16)</f>
        <v/>
      </c>
      <c r="I85" s="28" t="str">
        <f>IF(ISBLANK(Values!F84),"","4730574031")</f>
        <v/>
      </c>
      <c r="J85" s="40" t="str">
        <f>IF(ISBLANK(Values!F84),"",Values!G84 )</f>
        <v/>
      </c>
      <c r="K85" s="29" t="str">
        <f>IF(ISBLANK(Values!F84),"",IF(Values!K84, Values!$B$4, Values!$B$5))</f>
        <v/>
      </c>
      <c r="L85" s="41" t="str">
        <f>IF(ISBLANK(Values!F84),"",IF($CO85="DEFAULT", Values!$B$18, ""))</f>
        <v/>
      </c>
      <c r="M85" s="29" t="str">
        <f>IF(ISBLANK(Values!F84),"",Values!$N84)</f>
        <v/>
      </c>
      <c r="N85" s="29" t="str">
        <f>IF(ISBLANK(Values!$G84),"",Values!O84)</f>
        <v/>
      </c>
      <c r="O85" s="29" t="str">
        <f>IF(ISBLANK(Values!$G84),"",Values!P84)</f>
        <v/>
      </c>
      <c r="P85" s="29" t="str">
        <f>IF(ISBLANK(Values!$G84),"",Values!Q84)</f>
        <v/>
      </c>
      <c r="Q85" s="29" t="str">
        <f>IF(ISBLANK(Values!$G84),"",Values!R84)</f>
        <v/>
      </c>
      <c r="R85" s="29" t="str">
        <f>IF(ISBLANK(Values!$G84),"",Values!S84)</f>
        <v/>
      </c>
      <c r="S85" s="29" t="str">
        <f>IF(ISBLANK(Values!$G84),"",Values!T84)</f>
        <v/>
      </c>
      <c r="T85" s="29" t="str">
        <f>IF(ISBLANK(Values!$G84),"",Values!U84)</f>
        <v/>
      </c>
      <c r="U85" s="29" t="str">
        <f>IF(ISBLANK(Values!$G84),"",Values!V84)</f>
        <v/>
      </c>
      <c r="W85" s="33" t="str">
        <f>IF(ISBLANK(Values!F84),"","Child")</f>
        <v/>
      </c>
      <c r="X85" s="33" t="str">
        <f>IF(ISBLANK(Values!F84),"",Values!$B$13)</f>
        <v/>
      </c>
      <c r="Y85" s="40" t="str">
        <f>IF(ISBLANK(Values!F84),"","Size-Color")</f>
        <v/>
      </c>
      <c r="Z85" s="33" t="str">
        <f>IF(ISBLANK(Values!F84),"","variation")</f>
        <v/>
      </c>
      <c r="AA85" s="37" t="str">
        <f>IF(ISBLANK(Values!F84),"",Values!$B$20)</f>
        <v/>
      </c>
      <c r="AB85" s="37" t="str">
        <f>IF(ISBLANK(Values!F84),"",Values!$B$29)</f>
        <v/>
      </c>
      <c r="AI85" s="42" t="str">
        <f>IF(ISBLANK(Values!F84),"",IF(Values!J84,Values!$B$23,Values!$B$33))</f>
        <v/>
      </c>
      <c r="AJ85" s="43" t="str">
        <f>IF(ISBLANK(Values!F84),"",Values!$B$24 &amp;" "&amp;Values!$B$3)</f>
        <v/>
      </c>
      <c r="AK85" s="2" t="str">
        <f>IF(ISBLANK(Values!F84),"",Values!$B$25)</f>
        <v/>
      </c>
      <c r="AL85" s="2" t="str">
        <f>IF(ISBLANK(Values!F84),"",SUBSTITUTE(SUBSTITUTE(IF(Values!$K84, Values!$B$26, Values!$B$33), "{language}", Values!$I84), "{flag}", INDEX(options!$E$1:$E$20, Values!$W84)))</f>
        <v/>
      </c>
      <c r="AM85" s="2" t="str">
        <f>SUBSTITUTE(IF(ISBLANK(Values!F84),"",Values!$B$27), "{model}", Values!$B$3)</f>
        <v/>
      </c>
      <c r="AT85" s="29" t="str">
        <f>IF(ISBLANK(Values!F84),"",Values!I84)</f>
        <v/>
      </c>
      <c r="AV85" s="37" t="str">
        <f>IF(ISBLANK(Values!F84),"",IF(Values!K84,"Backlit", "Non-Backlit"))</f>
        <v/>
      </c>
      <c r="BE85" s="28" t="str">
        <f>IF(ISBLANK(Values!F84),"","Professional Audience")</f>
        <v/>
      </c>
      <c r="BF85" s="28" t="str">
        <f>IF(ISBLANK(Values!F84),"","Consumer Audience")</f>
        <v/>
      </c>
      <c r="BG85" s="28" t="str">
        <f>IF(ISBLANK(Values!F84),"","Adults")</f>
        <v/>
      </c>
      <c r="BH85" s="28" t="str">
        <f>IF(ISBLANK(Values!F84),"","People")</f>
        <v/>
      </c>
      <c r="CG85" s="2" t="str">
        <f>IF(ISBLANK(Values!F84),"",Values!$B$11)</f>
        <v/>
      </c>
      <c r="CH85" s="2" t="str">
        <f>IF(ISBLANK(Values!F84),"","GR")</f>
        <v/>
      </c>
      <c r="CI85" s="2" t="str">
        <f>IF(ISBLANK(Values!F84),"",Values!$B$7)</f>
        <v/>
      </c>
      <c r="CJ85" s="2" t="str">
        <f>IF(ISBLANK(Values!F84),"",Values!$B$8)</f>
        <v/>
      </c>
      <c r="CK85" s="2" t="str">
        <f>IF(ISBLANK(Values!F84),"",Values!$B$9)</f>
        <v/>
      </c>
      <c r="CL85" s="2" t="str">
        <f>IF(ISBLANK(Values!F84),"","CM")</f>
        <v/>
      </c>
      <c r="CO85" s="2" t="str">
        <f>IF(ISBLANK(Values!F84), "", IF(AND(Values!$B$37=options!$G$2, Values!$C84), "AMAZON_NA", IF(AND(Values!$B$37=options!$G$1, Values!$D84), "AMAZON_EU", "DEFAULT")))</f>
        <v/>
      </c>
      <c r="CP85" s="37" t="str">
        <f>IF(ISBLANK(Values!F84),"",Values!$B$7)</f>
        <v/>
      </c>
      <c r="CQ85" s="37" t="str">
        <f>IF(ISBLANK(Values!F84),"",Values!$B$8)</f>
        <v/>
      </c>
      <c r="CR85" s="37" t="str">
        <f>IF(ISBLANK(Values!F84),"",Values!$B$9)</f>
        <v/>
      </c>
      <c r="CS85" s="2" t="str">
        <f>IF(ISBLANK(Values!F84),"",Values!$B$11)</f>
        <v/>
      </c>
      <c r="CT85" s="2" t="str">
        <f>IF(ISBLANK(Values!F84),"","GR")</f>
        <v/>
      </c>
      <c r="CU85" s="2" t="str">
        <f>IF(ISBLANK(Values!F84),"","CM")</f>
        <v/>
      </c>
      <c r="CV85" s="2" t="str">
        <f>IF(ISBLANK(Values!F84),"",IF(Values!$B$36=options!$F$1,"Denmark", IF(Values!$B$36=options!$F$2, "Danemark",IF(Values!$B$36=options!$F$3, "Dänemark",IF(Values!$B$36=options!$F$4, "Danimarca",IF(Values!$B$36=options!$F$5, "Dinamarca",IF(Values!$B$36=options!$F$6, "Denemarken","" ) ) ) ) )))</f>
        <v/>
      </c>
      <c r="CZ85" s="2" t="str">
        <f>IF(ISBLANK(Values!F84),"","No")</f>
        <v/>
      </c>
      <c r="DA85" s="2" t="str">
        <f>IF(ISBLANK(Values!F84),"","No")</f>
        <v/>
      </c>
      <c r="DO85" s="28" t="str">
        <f>IF(ISBLANK(Values!F84),"","Parts")</f>
        <v/>
      </c>
      <c r="DP85" s="28" t="str">
        <f>IF(ISBLANK(Values!F84),"",Values!$B$31)</f>
        <v/>
      </c>
      <c r="DS85" s="32"/>
      <c r="DY85" s="32"/>
      <c r="DZ85" s="32"/>
      <c r="EA85" s="32"/>
      <c r="EB85" s="32"/>
      <c r="EC85" s="32"/>
      <c r="EI85" s="2" t="str">
        <f>IF(ISBLANK(Values!F84),"",Values!$B$31)</f>
        <v/>
      </c>
      <c r="ES85" s="2" t="str">
        <f>IF(ISBLANK(Values!F84),"","Amazon Tellus UPS")</f>
        <v/>
      </c>
      <c r="EV85" s="32" t="str">
        <f>IF(ISBLANK(Values!F84),"","New")</f>
        <v/>
      </c>
      <c r="FE85" s="2" t="str">
        <f>IF(ISBLANK(Values!F84),"",IF(CO85&lt;&gt;"DEFAULT", "", 3))</f>
        <v/>
      </c>
      <c r="FH85" s="2" t="str">
        <f>IF(ISBLANK(Values!F84),"","FALSE")</f>
        <v/>
      </c>
      <c r="FI85" s="37" t="str">
        <f>IF(ISBLANK(Values!F84),"","FALSE")</f>
        <v/>
      </c>
      <c r="FJ85" s="37" t="str">
        <f>IF(ISBLANK(Values!F84),"","FALSE")</f>
        <v/>
      </c>
      <c r="FM85" s="2" t="str">
        <f>IF(ISBLANK(Values!F84),"","1")</f>
        <v/>
      </c>
      <c r="FO85" s="29" t="str">
        <f>IF(ISBLANK(Values!F84),"",IF(Values!K84, Values!$B$4, Values!$B$5))</f>
        <v/>
      </c>
      <c r="FP85" s="2" t="str">
        <f>IF(ISBLANK(Values!F84),"","Percent")</f>
        <v/>
      </c>
      <c r="FQ85" s="2" t="str">
        <f>IF(ISBLANK(Values!F84),"","2")</f>
        <v/>
      </c>
      <c r="FR85" s="2" t="str">
        <f>IF(ISBLANK(Values!F84),"","3")</f>
        <v/>
      </c>
      <c r="FS85" s="2" t="str">
        <f>IF(ISBLANK(Values!F84),"","5")</f>
        <v/>
      </c>
      <c r="FT85" s="2" t="str">
        <f>IF(ISBLANK(Values!F84),"","6")</f>
        <v/>
      </c>
      <c r="FU85" s="2" t="str">
        <f>IF(ISBLANK(Values!F84),"","10")</f>
        <v/>
      </c>
      <c r="FV85" s="2" t="str">
        <f>IF(ISBLANK(Values!F84),"","10")</f>
        <v/>
      </c>
    </row>
    <row r="86" spans="1:178" ht="17" x14ac:dyDescent="0.2">
      <c r="A86" s="28" t="str">
        <f>IF(ISBLANK(Values!F85),"",IF(Values!$B$37="EU","computercomponent","computer"))</f>
        <v/>
      </c>
      <c r="B86" s="39" t="str">
        <f>IF(ISBLANK(Values!F85),"",Values!G85)</f>
        <v/>
      </c>
      <c r="C86" s="33" t="str">
        <f>IF(ISBLANK(Values!F85),"","TellusRem")</f>
        <v/>
      </c>
      <c r="D86" s="31" t="str">
        <f>IF(ISBLANK(Values!F85),"",Values!F85)</f>
        <v/>
      </c>
      <c r="E86" s="32" t="str">
        <f>IF(ISBLANK(Values!F85),"","EAN")</f>
        <v/>
      </c>
      <c r="F86" s="29" t="str">
        <f>IF(ISBLANK(Values!F85),"",IF(Values!K85, SUBSTITUTE(Values!$B$1, "{language}", Values!I85) &amp; " " &amp;Values!$B$3, SUBSTITUTE(Values!$B$2, "{language}", Values!$I85) &amp; " " &amp;Values!$B$3))</f>
        <v/>
      </c>
      <c r="G86" s="33" t="str">
        <f>IF(ISBLANK(Values!F85),"","TellusRem")</f>
        <v/>
      </c>
      <c r="H86" s="28" t="str">
        <f>IF(ISBLANK(Values!F85),"",Values!$B$16)</f>
        <v/>
      </c>
      <c r="I86" s="28" t="str">
        <f>IF(ISBLANK(Values!F85),"","4730574031")</f>
        <v/>
      </c>
      <c r="J86" s="40" t="str">
        <f>IF(ISBLANK(Values!F85),"",Values!G85 )</f>
        <v/>
      </c>
      <c r="K86" s="29" t="str">
        <f>IF(ISBLANK(Values!F85),"",IF(Values!K85, Values!$B$4, Values!$B$5))</f>
        <v/>
      </c>
      <c r="L86" s="41" t="str">
        <f>IF(ISBLANK(Values!F85),"",IF($CO86="DEFAULT", Values!$B$18, ""))</f>
        <v/>
      </c>
      <c r="M86" s="29" t="str">
        <f>IF(ISBLANK(Values!F85),"",Values!$N85)</f>
        <v/>
      </c>
      <c r="N86" s="29" t="str">
        <f>IF(ISBLANK(Values!$G85),"",Values!O85)</f>
        <v/>
      </c>
      <c r="O86" s="29" t="str">
        <f>IF(ISBLANK(Values!$G85),"",Values!P85)</f>
        <v/>
      </c>
      <c r="P86" s="29" t="str">
        <f>IF(ISBLANK(Values!$G85),"",Values!Q85)</f>
        <v/>
      </c>
      <c r="Q86" s="29" t="str">
        <f>IF(ISBLANK(Values!$G85),"",Values!R85)</f>
        <v/>
      </c>
      <c r="R86" s="29" t="str">
        <f>IF(ISBLANK(Values!$G85),"",Values!S85)</f>
        <v/>
      </c>
      <c r="S86" s="29" t="str">
        <f>IF(ISBLANK(Values!$G85),"",Values!T85)</f>
        <v/>
      </c>
      <c r="T86" s="29" t="str">
        <f>IF(ISBLANK(Values!$G85),"",Values!U85)</f>
        <v/>
      </c>
      <c r="U86" s="29" t="str">
        <f>IF(ISBLANK(Values!$G85),"",Values!V85)</f>
        <v/>
      </c>
      <c r="W86" s="33" t="str">
        <f>IF(ISBLANK(Values!F85),"","Child")</f>
        <v/>
      </c>
      <c r="X86" s="33" t="str">
        <f>IF(ISBLANK(Values!F85),"",Values!$B$13)</f>
        <v/>
      </c>
      <c r="Y86" s="40" t="str">
        <f>IF(ISBLANK(Values!F85),"","Size-Color")</f>
        <v/>
      </c>
      <c r="Z86" s="33" t="str">
        <f>IF(ISBLANK(Values!F85),"","variation")</f>
        <v/>
      </c>
      <c r="AA86" s="37" t="str">
        <f>IF(ISBLANK(Values!F85),"",Values!$B$20)</f>
        <v/>
      </c>
      <c r="AB86" s="37" t="str">
        <f>IF(ISBLANK(Values!F85),"",Values!$B$29)</f>
        <v/>
      </c>
      <c r="AI86" s="42" t="str">
        <f>IF(ISBLANK(Values!F85),"",IF(Values!J85,Values!$B$23,Values!$B$33))</f>
        <v/>
      </c>
      <c r="AJ86" s="43" t="str">
        <f>IF(ISBLANK(Values!F85),"",Values!$B$24 &amp;" "&amp;Values!$B$3)</f>
        <v/>
      </c>
      <c r="AK86" s="2" t="str">
        <f>IF(ISBLANK(Values!F85),"",Values!$B$25)</f>
        <v/>
      </c>
      <c r="AL86" s="2" t="str">
        <f>IF(ISBLANK(Values!F85),"",SUBSTITUTE(SUBSTITUTE(IF(Values!$K85, Values!$B$26, Values!$B$33), "{language}", Values!$I85), "{flag}", INDEX(options!$E$1:$E$20, Values!$W85)))</f>
        <v/>
      </c>
      <c r="AM86" s="2" t="str">
        <f>SUBSTITUTE(IF(ISBLANK(Values!F85),"",Values!$B$27), "{model}", Values!$B$3)</f>
        <v/>
      </c>
      <c r="AT86" s="29" t="str">
        <f>IF(ISBLANK(Values!F85),"",Values!I85)</f>
        <v/>
      </c>
      <c r="AV86" s="37" t="str">
        <f>IF(ISBLANK(Values!F85),"",IF(Values!K85,"Backlit", "Non-Backlit"))</f>
        <v/>
      </c>
      <c r="BE86" s="28" t="str">
        <f>IF(ISBLANK(Values!F85),"","Professional Audience")</f>
        <v/>
      </c>
      <c r="BF86" s="28" t="str">
        <f>IF(ISBLANK(Values!F85),"","Consumer Audience")</f>
        <v/>
      </c>
      <c r="BG86" s="28" t="str">
        <f>IF(ISBLANK(Values!F85),"","Adults")</f>
        <v/>
      </c>
      <c r="BH86" s="28" t="str">
        <f>IF(ISBLANK(Values!F85),"","People")</f>
        <v/>
      </c>
      <c r="CG86" s="2" t="str">
        <f>IF(ISBLANK(Values!F85),"",Values!$B$11)</f>
        <v/>
      </c>
      <c r="CH86" s="2" t="str">
        <f>IF(ISBLANK(Values!F85),"","GR")</f>
        <v/>
      </c>
      <c r="CI86" s="2" t="str">
        <f>IF(ISBLANK(Values!F85),"",Values!$B$7)</f>
        <v/>
      </c>
      <c r="CJ86" s="2" t="str">
        <f>IF(ISBLANK(Values!F85),"",Values!$B$8)</f>
        <v/>
      </c>
      <c r="CK86" s="2" t="str">
        <f>IF(ISBLANK(Values!F85),"",Values!$B$9)</f>
        <v/>
      </c>
      <c r="CL86" s="2" t="str">
        <f>IF(ISBLANK(Values!F85),"","CM")</f>
        <v/>
      </c>
      <c r="CO86" s="2" t="str">
        <f>IF(ISBLANK(Values!F85), "", IF(AND(Values!$B$37=options!$G$2, Values!$C85), "AMAZON_NA", IF(AND(Values!$B$37=options!$G$1, Values!$D85), "AMAZON_EU", "DEFAULT")))</f>
        <v/>
      </c>
      <c r="CP86" s="37" t="str">
        <f>IF(ISBLANK(Values!F85),"",Values!$B$7)</f>
        <v/>
      </c>
      <c r="CQ86" s="37" t="str">
        <f>IF(ISBLANK(Values!F85),"",Values!$B$8)</f>
        <v/>
      </c>
      <c r="CR86" s="37" t="str">
        <f>IF(ISBLANK(Values!F85),"",Values!$B$9)</f>
        <v/>
      </c>
      <c r="CS86" s="2" t="str">
        <f>IF(ISBLANK(Values!F85),"",Values!$B$11)</f>
        <v/>
      </c>
      <c r="CT86" s="2" t="str">
        <f>IF(ISBLANK(Values!F85),"","GR")</f>
        <v/>
      </c>
      <c r="CU86" s="2" t="str">
        <f>IF(ISBLANK(Values!F85),"","CM")</f>
        <v/>
      </c>
      <c r="CV86" s="2" t="str">
        <f>IF(ISBLANK(Values!F85),"",IF(Values!$B$36=options!$F$1,"Denmark", IF(Values!$B$36=options!$F$2, "Danemark",IF(Values!$B$36=options!$F$3, "Dänemark",IF(Values!$B$36=options!$F$4, "Danimarca",IF(Values!$B$36=options!$F$5, "Dinamarca",IF(Values!$B$36=options!$F$6, "Denemarken","" ) ) ) ) )))</f>
        <v/>
      </c>
      <c r="CZ86" s="2" t="str">
        <f>IF(ISBLANK(Values!F85),"","No")</f>
        <v/>
      </c>
      <c r="DA86" s="2" t="str">
        <f>IF(ISBLANK(Values!F85),"","No")</f>
        <v/>
      </c>
      <c r="DO86" s="28" t="str">
        <f>IF(ISBLANK(Values!F85),"","Parts")</f>
        <v/>
      </c>
      <c r="DP86" s="28" t="str">
        <f>IF(ISBLANK(Values!F85),"",Values!$B$31)</f>
        <v/>
      </c>
      <c r="DS86" s="32"/>
      <c r="DY86" s="32"/>
      <c r="DZ86" s="32"/>
      <c r="EA86" s="32"/>
      <c r="EB86" s="32"/>
      <c r="EC86" s="32"/>
      <c r="EI86" s="2" t="str">
        <f>IF(ISBLANK(Values!F85),"",Values!$B$31)</f>
        <v/>
      </c>
      <c r="ES86" s="2" t="str">
        <f>IF(ISBLANK(Values!F85),"","Amazon Tellus UPS")</f>
        <v/>
      </c>
      <c r="EV86" s="32" t="str">
        <f>IF(ISBLANK(Values!F85),"","New")</f>
        <v/>
      </c>
      <c r="FE86" s="2" t="str">
        <f>IF(ISBLANK(Values!F85),"",IF(CO86&lt;&gt;"DEFAULT", "", 3))</f>
        <v/>
      </c>
      <c r="FH86" s="2" t="str">
        <f>IF(ISBLANK(Values!F85),"","FALSE")</f>
        <v/>
      </c>
      <c r="FI86" s="37" t="str">
        <f>IF(ISBLANK(Values!F85),"","FALSE")</f>
        <v/>
      </c>
      <c r="FJ86" s="37" t="str">
        <f>IF(ISBLANK(Values!F85),"","FALSE")</f>
        <v/>
      </c>
      <c r="FM86" s="2" t="str">
        <f>IF(ISBLANK(Values!F85),"","1")</f>
        <v/>
      </c>
      <c r="FO86" s="29" t="str">
        <f>IF(ISBLANK(Values!F85),"",IF(Values!K85, Values!$B$4, Values!$B$5))</f>
        <v/>
      </c>
      <c r="FP86" s="2" t="str">
        <f>IF(ISBLANK(Values!F85),"","Percent")</f>
        <v/>
      </c>
      <c r="FQ86" s="2" t="str">
        <f>IF(ISBLANK(Values!F85),"","2")</f>
        <v/>
      </c>
      <c r="FR86" s="2" t="str">
        <f>IF(ISBLANK(Values!F85),"","3")</f>
        <v/>
      </c>
      <c r="FS86" s="2" t="str">
        <f>IF(ISBLANK(Values!F85),"","5")</f>
        <v/>
      </c>
      <c r="FT86" s="2" t="str">
        <f>IF(ISBLANK(Values!F85),"","6")</f>
        <v/>
      </c>
      <c r="FU86" s="2" t="str">
        <f>IF(ISBLANK(Values!F85),"","10")</f>
        <v/>
      </c>
      <c r="FV86" s="2" t="str">
        <f>IF(ISBLANK(Values!F85),"","10")</f>
        <v/>
      </c>
    </row>
    <row r="87" spans="1:178" ht="17" x14ac:dyDescent="0.2">
      <c r="A87" s="28" t="str">
        <f>IF(ISBLANK(Values!F86),"",IF(Values!$B$37="EU","computercomponent","computer"))</f>
        <v/>
      </c>
      <c r="B87" s="39" t="str">
        <f>IF(ISBLANK(Values!F86),"",Values!G86)</f>
        <v/>
      </c>
      <c r="C87" s="33" t="str">
        <f>IF(ISBLANK(Values!F86),"","TellusRem")</f>
        <v/>
      </c>
      <c r="D87" s="31" t="str">
        <f>IF(ISBLANK(Values!F86),"",Values!F86)</f>
        <v/>
      </c>
      <c r="E87" s="32" t="str">
        <f>IF(ISBLANK(Values!F86),"","EAN")</f>
        <v/>
      </c>
      <c r="F87" s="29" t="str">
        <f>IF(ISBLANK(Values!F86),"",IF(Values!K86, SUBSTITUTE(Values!$B$1, "{language}", Values!I86) &amp; " " &amp;Values!$B$3, SUBSTITUTE(Values!$B$2, "{language}", Values!$I86) &amp; " " &amp;Values!$B$3))</f>
        <v/>
      </c>
      <c r="G87" s="33" t="str">
        <f>IF(ISBLANK(Values!F86),"","TellusRem")</f>
        <v/>
      </c>
      <c r="H87" s="28" t="str">
        <f>IF(ISBLANK(Values!F86),"",Values!$B$16)</f>
        <v/>
      </c>
      <c r="I87" s="28" t="str">
        <f>IF(ISBLANK(Values!F86),"","4730574031")</f>
        <v/>
      </c>
      <c r="J87" s="40" t="str">
        <f>IF(ISBLANK(Values!F86),"",Values!G86 )</f>
        <v/>
      </c>
      <c r="K87" s="29" t="str">
        <f>IF(ISBLANK(Values!F86),"",IF(Values!K86, Values!$B$4, Values!$B$5))</f>
        <v/>
      </c>
      <c r="L87" s="41" t="str">
        <f>IF(ISBLANK(Values!F86),"",IF($CO87="DEFAULT", Values!$B$18, ""))</f>
        <v/>
      </c>
      <c r="M87" s="29" t="str">
        <f>IF(ISBLANK(Values!F86),"",Values!$N86)</f>
        <v/>
      </c>
      <c r="N87" s="29" t="str">
        <f>IF(ISBLANK(Values!$G86),"",Values!O86)</f>
        <v/>
      </c>
      <c r="O87" s="29" t="str">
        <f>IF(ISBLANK(Values!$G86),"",Values!P86)</f>
        <v/>
      </c>
      <c r="P87" s="29" t="str">
        <f>IF(ISBLANK(Values!$G86),"",Values!Q86)</f>
        <v/>
      </c>
      <c r="Q87" s="29" t="str">
        <f>IF(ISBLANK(Values!$G86),"",Values!R86)</f>
        <v/>
      </c>
      <c r="R87" s="29" t="str">
        <f>IF(ISBLANK(Values!$G86),"",Values!S86)</f>
        <v/>
      </c>
      <c r="S87" s="29" t="str">
        <f>IF(ISBLANK(Values!$G86),"",Values!T86)</f>
        <v/>
      </c>
      <c r="T87" s="29" t="str">
        <f>IF(ISBLANK(Values!$G86),"",Values!U86)</f>
        <v/>
      </c>
      <c r="U87" s="29" t="str">
        <f>IF(ISBLANK(Values!$G86),"",Values!V86)</f>
        <v/>
      </c>
      <c r="W87" s="33" t="str">
        <f>IF(ISBLANK(Values!F86),"","Child")</f>
        <v/>
      </c>
      <c r="X87" s="33" t="str">
        <f>IF(ISBLANK(Values!F86),"",Values!$B$13)</f>
        <v/>
      </c>
      <c r="Y87" s="40" t="str">
        <f>IF(ISBLANK(Values!F86),"","Size-Color")</f>
        <v/>
      </c>
      <c r="Z87" s="33" t="str">
        <f>IF(ISBLANK(Values!F86),"","variation")</f>
        <v/>
      </c>
      <c r="AA87" s="37" t="str">
        <f>IF(ISBLANK(Values!F86),"",Values!$B$20)</f>
        <v/>
      </c>
      <c r="AB87" s="37" t="str">
        <f>IF(ISBLANK(Values!F86),"",Values!$B$29)</f>
        <v/>
      </c>
      <c r="AI87" s="42" t="str">
        <f>IF(ISBLANK(Values!F86),"",IF(Values!J86,Values!$B$23,Values!$B$33))</f>
        <v/>
      </c>
      <c r="AJ87" s="43" t="str">
        <f>IF(ISBLANK(Values!F86),"",Values!$B$24 &amp;" "&amp;Values!$B$3)</f>
        <v/>
      </c>
      <c r="AK87" s="2" t="str">
        <f>IF(ISBLANK(Values!F86),"",Values!$B$25)</f>
        <v/>
      </c>
      <c r="AL87" s="2" t="str">
        <f>IF(ISBLANK(Values!F86),"",SUBSTITUTE(SUBSTITUTE(IF(Values!$K86, Values!$B$26, Values!$B$33), "{language}", Values!$I86), "{flag}", INDEX(options!$E$1:$E$20, Values!$W86)))</f>
        <v/>
      </c>
      <c r="AM87" s="2" t="str">
        <f>SUBSTITUTE(IF(ISBLANK(Values!F86),"",Values!$B$27), "{model}", Values!$B$3)</f>
        <v/>
      </c>
      <c r="AT87" s="29" t="str">
        <f>IF(ISBLANK(Values!F86),"",Values!I86)</f>
        <v/>
      </c>
      <c r="AV87" s="37" t="str">
        <f>IF(ISBLANK(Values!F86),"",IF(Values!K86,"Backlit", "Non-Backlit"))</f>
        <v/>
      </c>
      <c r="BE87" s="28" t="str">
        <f>IF(ISBLANK(Values!F86),"","Professional Audience")</f>
        <v/>
      </c>
      <c r="BF87" s="28" t="str">
        <f>IF(ISBLANK(Values!F86),"","Consumer Audience")</f>
        <v/>
      </c>
      <c r="BG87" s="28" t="str">
        <f>IF(ISBLANK(Values!F86),"","Adults")</f>
        <v/>
      </c>
      <c r="BH87" s="28" t="str">
        <f>IF(ISBLANK(Values!F86),"","People")</f>
        <v/>
      </c>
      <c r="CG87" s="2" t="str">
        <f>IF(ISBLANK(Values!F86),"",Values!$B$11)</f>
        <v/>
      </c>
      <c r="CH87" s="2" t="str">
        <f>IF(ISBLANK(Values!F86),"","GR")</f>
        <v/>
      </c>
      <c r="CI87" s="2" t="str">
        <f>IF(ISBLANK(Values!F86),"",Values!$B$7)</f>
        <v/>
      </c>
      <c r="CJ87" s="2" t="str">
        <f>IF(ISBLANK(Values!F86),"",Values!$B$8)</f>
        <v/>
      </c>
      <c r="CK87" s="2" t="str">
        <f>IF(ISBLANK(Values!F86),"",Values!$B$9)</f>
        <v/>
      </c>
      <c r="CL87" s="2" t="str">
        <f>IF(ISBLANK(Values!F86),"","CM")</f>
        <v/>
      </c>
      <c r="CO87" s="2" t="str">
        <f>IF(ISBLANK(Values!F86), "", IF(AND(Values!$B$37=options!$G$2, Values!$C86), "AMAZON_NA", IF(AND(Values!$B$37=options!$G$1, Values!$D86), "AMAZON_EU", "DEFAULT")))</f>
        <v/>
      </c>
      <c r="CP87" s="37" t="str">
        <f>IF(ISBLANK(Values!F86),"",Values!$B$7)</f>
        <v/>
      </c>
      <c r="CQ87" s="37" t="str">
        <f>IF(ISBLANK(Values!F86),"",Values!$B$8)</f>
        <v/>
      </c>
      <c r="CR87" s="37" t="str">
        <f>IF(ISBLANK(Values!F86),"",Values!$B$9)</f>
        <v/>
      </c>
      <c r="CS87" s="2" t="str">
        <f>IF(ISBLANK(Values!F86),"",Values!$B$11)</f>
        <v/>
      </c>
      <c r="CT87" s="2" t="str">
        <f>IF(ISBLANK(Values!F86),"","GR")</f>
        <v/>
      </c>
      <c r="CU87" s="2" t="str">
        <f>IF(ISBLANK(Values!F86),"","CM")</f>
        <v/>
      </c>
      <c r="CV87" s="2" t="str">
        <f>IF(ISBLANK(Values!F86),"",IF(Values!$B$36=options!$F$1,"Denmark", IF(Values!$B$36=options!$F$2, "Danemark",IF(Values!$B$36=options!$F$3, "Dänemark",IF(Values!$B$36=options!$F$4, "Danimarca",IF(Values!$B$36=options!$F$5, "Dinamarca",IF(Values!$B$36=options!$F$6, "Denemarken","" ) ) ) ) )))</f>
        <v/>
      </c>
      <c r="CZ87" s="2" t="str">
        <f>IF(ISBLANK(Values!F86),"","No")</f>
        <v/>
      </c>
      <c r="DA87" s="2" t="str">
        <f>IF(ISBLANK(Values!F86),"","No")</f>
        <v/>
      </c>
      <c r="DO87" s="28" t="str">
        <f>IF(ISBLANK(Values!F86),"","Parts")</f>
        <v/>
      </c>
      <c r="DP87" s="28" t="str">
        <f>IF(ISBLANK(Values!F86),"",Values!$B$31)</f>
        <v/>
      </c>
      <c r="DS87" s="32"/>
      <c r="DY87" s="32"/>
      <c r="DZ87" s="32"/>
      <c r="EA87" s="32"/>
      <c r="EB87" s="32"/>
      <c r="EC87" s="32"/>
      <c r="EI87" s="2" t="str">
        <f>IF(ISBLANK(Values!F86),"",Values!$B$31)</f>
        <v/>
      </c>
      <c r="ES87" s="2" t="str">
        <f>IF(ISBLANK(Values!F86),"","Amazon Tellus UPS")</f>
        <v/>
      </c>
      <c r="EV87" s="32" t="str">
        <f>IF(ISBLANK(Values!F86),"","New")</f>
        <v/>
      </c>
      <c r="FE87" s="2" t="str">
        <f>IF(ISBLANK(Values!F86),"",IF(CO87&lt;&gt;"DEFAULT", "", 3))</f>
        <v/>
      </c>
      <c r="FH87" s="2" t="str">
        <f>IF(ISBLANK(Values!F86),"","FALSE")</f>
        <v/>
      </c>
      <c r="FI87" s="37" t="str">
        <f>IF(ISBLANK(Values!F86),"","FALSE")</f>
        <v/>
      </c>
      <c r="FJ87" s="37" t="str">
        <f>IF(ISBLANK(Values!F86),"","FALSE")</f>
        <v/>
      </c>
      <c r="FM87" s="2" t="str">
        <f>IF(ISBLANK(Values!F86),"","1")</f>
        <v/>
      </c>
      <c r="FO87" s="29" t="str">
        <f>IF(ISBLANK(Values!F86),"",IF(Values!K86, Values!$B$4, Values!$B$5))</f>
        <v/>
      </c>
      <c r="FP87" s="2" t="str">
        <f>IF(ISBLANK(Values!F86),"","Percent")</f>
        <v/>
      </c>
      <c r="FQ87" s="2" t="str">
        <f>IF(ISBLANK(Values!F86),"","2")</f>
        <v/>
      </c>
      <c r="FR87" s="2" t="str">
        <f>IF(ISBLANK(Values!F86),"","3")</f>
        <v/>
      </c>
      <c r="FS87" s="2" t="str">
        <f>IF(ISBLANK(Values!F86),"","5")</f>
        <v/>
      </c>
      <c r="FT87" s="2" t="str">
        <f>IF(ISBLANK(Values!F86),"","6")</f>
        <v/>
      </c>
      <c r="FU87" s="2" t="str">
        <f>IF(ISBLANK(Values!F86),"","10")</f>
        <v/>
      </c>
      <c r="FV87" s="2" t="str">
        <f>IF(ISBLANK(Values!F86),"","10")</f>
        <v/>
      </c>
    </row>
    <row r="88" spans="1:178" ht="17" x14ac:dyDescent="0.2">
      <c r="A88" s="28" t="str">
        <f>IF(ISBLANK(Values!F87),"",IF(Values!$B$37="EU","computercomponent","computer"))</f>
        <v/>
      </c>
      <c r="B88" s="39" t="str">
        <f>IF(ISBLANK(Values!F87),"",Values!G87)</f>
        <v/>
      </c>
      <c r="C88" s="33" t="str">
        <f>IF(ISBLANK(Values!F87),"","TellusRem")</f>
        <v/>
      </c>
      <c r="D88" s="31" t="str">
        <f>IF(ISBLANK(Values!F87),"",Values!F87)</f>
        <v/>
      </c>
      <c r="E88" s="32" t="str">
        <f>IF(ISBLANK(Values!F87),"","EAN")</f>
        <v/>
      </c>
      <c r="F88" s="29" t="str">
        <f>IF(ISBLANK(Values!F87),"",IF(Values!K87, SUBSTITUTE(Values!$B$1, "{language}", Values!I87) &amp; " " &amp;Values!$B$3, SUBSTITUTE(Values!$B$2, "{language}", Values!$I87) &amp; " " &amp;Values!$B$3))</f>
        <v/>
      </c>
      <c r="G88" s="33" t="str">
        <f>IF(ISBLANK(Values!F87),"","TellusRem")</f>
        <v/>
      </c>
      <c r="H88" s="28" t="str">
        <f>IF(ISBLANK(Values!F87),"",Values!$B$16)</f>
        <v/>
      </c>
      <c r="I88" s="28" t="str">
        <f>IF(ISBLANK(Values!F87),"","4730574031")</f>
        <v/>
      </c>
      <c r="J88" s="40" t="str">
        <f>IF(ISBLANK(Values!F87),"",Values!G87 )</f>
        <v/>
      </c>
      <c r="K88" s="29" t="str">
        <f>IF(ISBLANK(Values!F87),"",IF(Values!K87, Values!$B$4, Values!$B$5))</f>
        <v/>
      </c>
      <c r="L88" s="41" t="str">
        <f>IF(ISBLANK(Values!F87),"",IF($CO88="DEFAULT", Values!$B$18, ""))</f>
        <v/>
      </c>
      <c r="M88" s="29" t="str">
        <f>IF(ISBLANK(Values!F87),"",Values!$N87)</f>
        <v/>
      </c>
      <c r="N88" s="29" t="str">
        <f>IF(ISBLANK(Values!$G87),"",Values!O87)</f>
        <v/>
      </c>
      <c r="O88" s="29" t="str">
        <f>IF(ISBLANK(Values!$G87),"",Values!P87)</f>
        <v/>
      </c>
      <c r="P88" s="29" t="str">
        <f>IF(ISBLANK(Values!$G87),"",Values!Q87)</f>
        <v/>
      </c>
      <c r="Q88" s="29" t="str">
        <f>IF(ISBLANK(Values!$G87),"",Values!R87)</f>
        <v/>
      </c>
      <c r="R88" s="29" t="str">
        <f>IF(ISBLANK(Values!$G87),"",Values!S87)</f>
        <v/>
      </c>
      <c r="S88" s="29" t="str">
        <f>IF(ISBLANK(Values!$G87),"",Values!T87)</f>
        <v/>
      </c>
      <c r="T88" s="29" t="str">
        <f>IF(ISBLANK(Values!$G87),"",Values!U87)</f>
        <v/>
      </c>
      <c r="U88" s="29" t="str">
        <f>IF(ISBLANK(Values!$G87),"",Values!V87)</f>
        <v/>
      </c>
      <c r="W88" s="33" t="str">
        <f>IF(ISBLANK(Values!F87),"","Child")</f>
        <v/>
      </c>
      <c r="X88" s="33" t="str">
        <f>IF(ISBLANK(Values!F87),"",Values!$B$13)</f>
        <v/>
      </c>
      <c r="Y88" s="40" t="str">
        <f>IF(ISBLANK(Values!F87),"","Size-Color")</f>
        <v/>
      </c>
      <c r="Z88" s="33" t="str">
        <f>IF(ISBLANK(Values!F87),"","variation")</f>
        <v/>
      </c>
      <c r="AA88" s="37" t="str">
        <f>IF(ISBLANK(Values!F87),"",Values!$B$20)</f>
        <v/>
      </c>
      <c r="AB88" s="37" t="str">
        <f>IF(ISBLANK(Values!F87),"",Values!$B$29)</f>
        <v/>
      </c>
      <c r="AI88" s="42" t="str">
        <f>IF(ISBLANK(Values!F87),"",IF(Values!J87,Values!$B$23,Values!$B$33))</f>
        <v/>
      </c>
      <c r="AJ88" s="43" t="str">
        <f>IF(ISBLANK(Values!F87),"",Values!$B$24 &amp;" "&amp;Values!$B$3)</f>
        <v/>
      </c>
      <c r="AK88" s="2" t="str">
        <f>IF(ISBLANK(Values!F87),"",Values!$B$25)</f>
        <v/>
      </c>
      <c r="AL88" s="2" t="str">
        <f>IF(ISBLANK(Values!F87),"",SUBSTITUTE(SUBSTITUTE(IF(Values!$K87, Values!$B$26, Values!$B$33), "{language}", Values!$I87), "{flag}", INDEX(options!$E$1:$E$20, Values!$W87)))</f>
        <v/>
      </c>
      <c r="AM88" s="2" t="str">
        <f>SUBSTITUTE(IF(ISBLANK(Values!F87),"",Values!$B$27), "{model}", Values!$B$3)</f>
        <v/>
      </c>
      <c r="AT88" s="29" t="str">
        <f>IF(ISBLANK(Values!F87),"",Values!I87)</f>
        <v/>
      </c>
      <c r="AV88" s="37" t="str">
        <f>IF(ISBLANK(Values!F87),"",IF(Values!K87,"Backlit", "Non-Backlit"))</f>
        <v/>
      </c>
      <c r="BE88" s="28" t="str">
        <f>IF(ISBLANK(Values!F87),"","Professional Audience")</f>
        <v/>
      </c>
      <c r="BF88" s="28" t="str">
        <f>IF(ISBLANK(Values!F87),"","Consumer Audience")</f>
        <v/>
      </c>
      <c r="BG88" s="28" t="str">
        <f>IF(ISBLANK(Values!F87),"","Adults")</f>
        <v/>
      </c>
      <c r="BH88" s="28" t="str">
        <f>IF(ISBLANK(Values!F87),"","People")</f>
        <v/>
      </c>
      <c r="CG88" s="2" t="str">
        <f>IF(ISBLANK(Values!F87),"",Values!$B$11)</f>
        <v/>
      </c>
      <c r="CH88" s="2" t="str">
        <f>IF(ISBLANK(Values!F87),"","GR")</f>
        <v/>
      </c>
      <c r="CI88" s="2" t="str">
        <f>IF(ISBLANK(Values!F87),"",Values!$B$7)</f>
        <v/>
      </c>
      <c r="CJ88" s="2" t="str">
        <f>IF(ISBLANK(Values!F87),"",Values!$B$8)</f>
        <v/>
      </c>
      <c r="CK88" s="2" t="str">
        <f>IF(ISBLANK(Values!F87),"",Values!$B$9)</f>
        <v/>
      </c>
      <c r="CL88" s="2" t="str">
        <f>IF(ISBLANK(Values!F87),"","CM")</f>
        <v/>
      </c>
      <c r="CO88" s="2" t="str">
        <f>IF(ISBLANK(Values!F87), "", IF(AND(Values!$B$37=options!$G$2, Values!$C87), "AMAZON_NA", IF(AND(Values!$B$37=options!$G$1, Values!$D87), "AMAZON_EU", "DEFAULT")))</f>
        <v/>
      </c>
      <c r="CP88" s="37" t="str">
        <f>IF(ISBLANK(Values!F87),"",Values!$B$7)</f>
        <v/>
      </c>
      <c r="CQ88" s="37" t="str">
        <f>IF(ISBLANK(Values!F87),"",Values!$B$8)</f>
        <v/>
      </c>
      <c r="CR88" s="37" t="str">
        <f>IF(ISBLANK(Values!F87),"",Values!$B$9)</f>
        <v/>
      </c>
      <c r="CS88" s="2" t="str">
        <f>IF(ISBLANK(Values!F87),"",Values!$B$11)</f>
        <v/>
      </c>
      <c r="CT88" s="2" t="str">
        <f>IF(ISBLANK(Values!F87),"","GR")</f>
        <v/>
      </c>
      <c r="CU88" s="2" t="str">
        <f>IF(ISBLANK(Values!F87),"","CM")</f>
        <v/>
      </c>
      <c r="CV88" s="2" t="str">
        <f>IF(ISBLANK(Values!F87),"",IF(Values!$B$36=options!$F$1,"Denmark", IF(Values!$B$36=options!$F$2, "Danemark",IF(Values!$B$36=options!$F$3, "Dänemark",IF(Values!$B$36=options!$F$4, "Danimarca",IF(Values!$B$36=options!$F$5, "Dinamarca",IF(Values!$B$36=options!$F$6, "Denemarken","" ) ) ) ) )))</f>
        <v/>
      </c>
      <c r="CZ88" s="2" t="str">
        <f>IF(ISBLANK(Values!F87),"","No")</f>
        <v/>
      </c>
      <c r="DA88" s="2" t="str">
        <f>IF(ISBLANK(Values!F87),"","No")</f>
        <v/>
      </c>
      <c r="DO88" s="28" t="str">
        <f>IF(ISBLANK(Values!F87),"","Parts")</f>
        <v/>
      </c>
      <c r="DP88" s="28" t="str">
        <f>IF(ISBLANK(Values!F87),"",Values!$B$31)</f>
        <v/>
      </c>
      <c r="DS88" s="32"/>
      <c r="DY88" s="32"/>
      <c r="DZ88" s="32"/>
      <c r="EA88" s="32"/>
      <c r="EB88" s="32"/>
      <c r="EC88" s="32"/>
      <c r="EI88" s="2" t="str">
        <f>IF(ISBLANK(Values!F87),"",Values!$B$31)</f>
        <v/>
      </c>
      <c r="ES88" s="2" t="str">
        <f>IF(ISBLANK(Values!F87),"","Amazon Tellus UPS")</f>
        <v/>
      </c>
      <c r="EV88" s="32" t="str">
        <f>IF(ISBLANK(Values!F87),"","New")</f>
        <v/>
      </c>
      <c r="FE88" s="2" t="str">
        <f>IF(ISBLANK(Values!F87),"",IF(CO88&lt;&gt;"DEFAULT", "", 3))</f>
        <v/>
      </c>
      <c r="FH88" s="2" t="str">
        <f>IF(ISBLANK(Values!F87),"","FALSE")</f>
        <v/>
      </c>
      <c r="FI88" s="37" t="str">
        <f>IF(ISBLANK(Values!F87),"","FALSE")</f>
        <v/>
      </c>
      <c r="FJ88" s="37" t="str">
        <f>IF(ISBLANK(Values!F87),"","FALSE")</f>
        <v/>
      </c>
      <c r="FM88" s="2" t="str">
        <f>IF(ISBLANK(Values!F87),"","1")</f>
        <v/>
      </c>
      <c r="FO88" s="29" t="str">
        <f>IF(ISBLANK(Values!F87),"",IF(Values!K87, Values!$B$4, Values!$B$5))</f>
        <v/>
      </c>
      <c r="FP88" s="2" t="str">
        <f>IF(ISBLANK(Values!F87),"","Percent")</f>
        <v/>
      </c>
      <c r="FQ88" s="2" t="str">
        <f>IF(ISBLANK(Values!F87),"","2")</f>
        <v/>
      </c>
      <c r="FR88" s="2" t="str">
        <f>IF(ISBLANK(Values!F87),"","3")</f>
        <v/>
      </c>
      <c r="FS88" s="2" t="str">
        <f>IF(ISBLANK(Values!F87),"","5")</f>
        <v/>
      </c>
      <c r="FT88" s="2" t="str">
        <f>IF(ISBLANK(Values!F87),"","6")</f>
        <v/>
      </c>
      <c r="FU88" s="2" t="str">
        <f>IF(ISBLANK(Values!F87),"","10")</f>
        <v/>
      </c>
      <c r="FV88" s="2" t="str">
        <f>IF(ISBLANK(Values!F87),"","10")</f>
        <v/>
      </c>
    </row>
    <row r="89" spans="1:178" ht="17" x14ac:dyDescent="0.2">
      <c r="A89" s="28" t="str">
        <f>IF(ISBLANK(Values!F88),"",IF(Values!$B$37="EU","computercomponent","computer"))</f>
        <v/>
      </c>
      <c r="B89" s="39" t="str">
        <f>IF(ISBLANK(Values!F88),"",Values!G88)</f>
        <v/>
      </c>
      <c r="C89" s="33" t="str">
        <f>IF(ISBLANK(Values!F88),"","TellusRem")</f>
        <v/>
      </c>
      <c r="D89" s="31" t="str">
        <f>IF(ISBLANK(Values!F88),"",Values!F88)</f>
        <v/>
      </c>
      <c r="E89" s="32" t="str">
        <f>IF(ISBLANK(Values!F88),"","EAN")</f>
        <v/>
      </c>
      <c r="F89" s="29" t="str">
        <f>IF(ISBLANK(Values!F88),"",IF(Values!K88, SUBSTITUTE(Values!$B$1, "{language}", Values!I88) &amp; " " &amp;Values!$B$3, SUBSTITUTE(Values!$B$2, "{language}", Values!$I88) &amp; " " &amp;Values!$B$3))</f>
        <v/>
      </c>
      <c r="G89" s="33" t="str">
        <f>IF(ISBLANK(Values!F88),"","TellusRem")</f>
        <v/>
      </c>
      <c r="H89" s="28" t="str">
        <f>IF(ISBLANK(Values!F88),"",Values!$B$16)</f>
        <v/>
      </c>
      <c r="I89" s="28" t="str">
        <f>IF(ISBLANK(Values!F88),"","4730574031")</f>
        <v/>
      </c>
      <c r="J89" s="40" t="str">
        <f>IF(ISBLANK(Values!F88),"",Values!G88 )</f>
        <v/>
      </c>
      <c r="K89" s="29" t="str">
        <f>IF(ISBLANK(Values!F88),"",IF(Values!K88, Values!$B$4, Values!$B$5))</f>
        <v/>
      </c>
      <c r="L89" s="41" t="str">
        <f>IF(ISBLANK(Values!F88),"",IF($CO89="DEFAULT", Values!$B$18, ""))</f>
        <v/>
      </c>
      <c r="M89" s="29" t="str">
        <f>IF(ISBLANK(Values!F88),"",Values!$N88)</f>
        <v/>
      </c>
      <c r="N89" s="29" t="str">
        <f>IF(ISBLANK(Values!$G88),"",Values!O88)</f>
        <v/>
      </c>
      <c r="O89" s="29" t="str">
        <f>IF(ISBLANK(Values!$G88),"",Values!P88)</f>
        <v/>
      </c>
      <c r="P89" s="29" t="str">
        <f>IF(ISBLANK(Values!$G88),"",Values!Q88)</f>
        <v/>
      </c>
      <c r="Q89" s="29" t="str">
        <f>IF(ISBLANK(Values!$G88),"",Values!R88)</f>
        <v/>
      </c>
      <c r="R89" s="29" t="str">
        <f>IF(ISBLANK(Values!$G88),"",Values!S88)</f>
        <v/>
      </c>
      <c r="S89" s="29" t="str">
        <f>IF(ISBLANK(Values!$G88),"",Values!T88)</f>
        <v/>
      </c>
      <c r="T89" s="29" t="str">
        <f>IF(ISBLANK(Values!$G88),"",Values!U88)</f>
        <v/>
      </c>
      <c r="U89" s="29" t="str">
        <f>IF(ISBLANK(Values!$G88),"",Values!V88)</f>
        <v/>
      </c>
      <c r="W89" s="33" t="str">
        <f>IF(ISBLANK(Values!F88),"","Child")</f>
        <v/>
      </c>
      <c r="X89" s="33" t="str">
        <f>IF(ISBLANK(Values!F88),"",Values!$B$13)</f>
        <v/>
      </c>
      <c r="Y89" s="40" t="str">
        <f>IF(ISBLANK(Values!F88),"","Size-Color")</f>
        <v/>
      </c>
      <c r="Z89" s="33" t="str">
        <f>IF(ISBLANK(Values!F88),"","variation")</f>
        <v/>
      </c>
      <c r="AA89" s="37" t="str">
        <f>IF(ISBLANK(Values!F88),"",Values!$B$20)</f>
        <v/>
      </c>
      <c r="AB89" s="37" t="str">
        <f>IF(ISBLANK(Values!F88),"",Values!$B$29)</f>
        <v/>
      </c>
      <c r="AI89" s="42" t="str">
        <f>IF(ISBLANK(Values!F88),"",IF(Values!J88,Values!$B$23,Values!$B$33))</f>
        <v/>
      </c>
      <c r="AJ89" s="43" t="str">
        <f>IF(ISBLANK(Values!F88),"",Values!$B$24 &amp;" "&amp;Values!$B$3)</f>
        <v/>
      </c>
      <c r="AK89" s="2" t="str">
        <f>IF(ISBLANK(Values!F88),"",Values!$B$25)</f>
        <v/>
      </c>
      <c r="AL89" s="2" t="str">
        <f>IF(ISBLANK(Values!F88),"",SUBSTITUTE(SUBSTITUTE(IF(Values!$K88, Values!$B$26, Values!$B$33), "{language}", Values!$I88), "{flag}", INDEX(options!$E$1:$E$20, Values!$W88)))</f>
        <v/>
      </c>
      <c r="AM89" s="2" t="str">
        <f>SUBSTITUTE(IF(ISBLANK(Values!F88),"",Values!$B$27), "{model}", Values!$B$3)</f>
        <v/>
      </c>
      <c r="AT89" s="29" t="str">
        <f>IF(ISBLANK(Values!F88),"",Values!I88)</f>
        <v/>
      </c>
      <c r="AV89" s="37" t="str">
        <f>IF(ISBLANK(Values!F88),"",IF(Values!K88,"Backlit", "Non-Backlit"))</f>
        <v/>
      </c>
      <c r="BE89" s="28" t="str">
        <f>IF(ISBLANK(Values!F88),"","Professional Audience")</f>
        <v/>
      </c>
      <c r="BF89" s="28" t="str">
        <f>IF(ISBLANK(Values!F88),"","Consumer Audience")</f>
        <v/>
      </c>
      <c r="BG89" s="28" t="str">
        <f>IF(ISBLANK(Values!F88),"","Adults")</f>
        <v/>
      </c>
      <c r="BH89" s="28" t="str">
        <f>IF(ISBLANK(Values!F88),"","People")</f>
        <v/>
      </c>
      <c r="CG89" s="2" t="str">
        <f>IF(ISBLANK(Values!F88),"",Values!$B$11)</f>
        <v/>
      </c>
      <c r="CH89" s="2" t="str">
        <f>IF(ISBLANK(Values!F88),"","GR")</f>
        <v/>
      </c>
      <c r="CI89" s="2" t="str">
        <f>IF(ISBLANK(Values!F88),"",Values!$B$7)</f>
        <v/>
      </c>
      <c r="CJ89" s="2" t="str">
        <f>IF(ISBLANK(Values!F88),"",Values!$B$8)</f>
        <v/>
      </c>
      <c r="CK89" s="2" t="str">
        <f>IF(ISBLANK(Values!F88),"",Values!$B$9)</f>
        <v/>
      </c>
      <c r="CL89" s="2" t="str">
        <f>IF(ISBLANK(Values!F88),"","CM")</f>
        <v/>
      </c>
      <c r="CO89" s="2" t="str">
        <f>IF(ISBLANK(Values!F88), "", IF(AND(Values!$B$37=options!$G$2, Values!$C88), "AMAZON_NA", IF(AND(Values!$B$37=options!$G$1, Values!$D88), "AMAZON_EU", "DEFAULT")))</f>
        <v/>
      </c>
      <c r="CP89" s="37" t="str">
        <f>IF(ISBLANK(Values!F88),"",Values!$B$7)</f>
        <v/>
      </c>
      <c r="CQ89" s="37" t="str">
        <f>IF(ISBLANK(Values!F88),"",Values!$B$8)</f>
        <v/>
      </c>
      <c r="CR89" s="37" t="str">
        <f>IF(ISBLANK(Values!F88),"",Values!$B$9)</f>
        <v/>
      </c>
      <c r="CS89" s="2" t="str">
        <f>IF(ISBLANK(Values!F88),"",Values!$B$11)</f>
        <v/>
      </c>
      <c r="CT89" s="2" t="str">
        <f>IF(ISBLANK(Values!F88),"","GR")</f>
        <v/>
      </c>
      <c r="CU89" s="2" t="str">
        <f>IF(ISBLANK(Values!F88),"","CM")</f>
        <v/>
      </c>
      <c r="CV89" s="2" t="str">
        <f>IF(ISBLANK(Values!F88),"",IF(Values!$B$36=options!$F$1,"Denmark", IF(Values!$B$36=options!$F$2, "Danemark",IF(Values!$B$36=options!$F$3, "Dänemark",IF(Values!$B$36=options!$F$4, "Danimarca",IF(Values!$B$36=options!$F$5, "Dinamarca",IF(Values!$B$36=options!$F$6, "Denemarken","" ) ) ) ) )))</f>
        <v/>
      </c>
      <c r="CZ89" s="2" t="str">
        <f>IF(ISBLANK(Values!F88),"","No")</f>
        <v/>
      </c>
      <c r="DA89" s="2" t="str">
        <f>IF(ISBLANK(Values!F88),"","No")</f>
        <v/>
      </c>
      <c r="DO89" s="28" t="str">
        <f>IF(ISBLANK(Values!F88),"","Parts")</f>
        <v/>
      </c>
      <c r="DP89" s="28" t="str">
        <f>IF(ISBLANK(Values!F88),"",Values!$B$31)</f>
        <v/>
      </c>
      <c r="DS89" s="32"/>
      <c r="DY89" s="32"/>
      <c r="DZ89" s="32"/>
      <c r="EA89" s="32"/>
      <c r="EB89" s="32"/>
      <c r="EC89" s="32"/>
      <c r="EI89" s="2" t="str">
        <f>IF(ISBLANK(Values!F88),"",Values!$B$31)</f>
        <v/>
      </c>
      <c r="ES89" s="2" t="str">
        <f>IF(ISBLANK(Values!F88),"","Amazon Tellus UPS")</f>
        <v/>
      </c>
      <c r="EV89" s="32" t="str">
        <f>IF(ISBLANK(Values!F88),"","New")</f>
        <v/>
      </c>
      <c r="FE89" s="2" t="str">
        <f>IF(ISBLANK(Values!F88),"",IF(CO89&lt;&gt;"DEFAULT", "", 3))</f>
        <v/>
      </c>
      <c r="FH89" s="2" t="str">
        <f>IF(ISBLANK(Values!F88),"","FALSE")</f>
        <v/>
      </c>
      <c r="FI89" s="37" t="str">
        <f>IF(ISBLANK(Values!F88),"","FALSE")</f>
        <v/>
      </c>
      <c r="FJ89" s="37" t="str">
        <f>IF(ISBLANK(Values!F88),"","FALSE")</f>
        <v/>
      </c>
      <c r="FM89" s="2" t="str">
        <f>IF(ISBLANK(Values!F88),"","1")</f>
        <v/>
      </c>
      <c r="FO89" s="29" t="str">
        <f>IF(ISBLANK(Values!F88),"",IF(Values!K88, Values!$B$4, Values!$B$5))</f>
        <v/>
      </c>
      <c r="FP89" s="2" t="str">
        <f>IF(ISBLANK(Values!F88),"","Percent")</f>
        <v/>
      </c>
      <c r="FQ89" s="2" t="str">
        <f>IF(ISBLANK(Values!F88),"","2")</f>
        <v/>
      </c>
      <c r="FR89" s="2" t="str">
        <f>IF(ISBLANK(Values!F88),"","3")</f>
        <v/>
      </c>
      <c r="FS89" s="2" t="str">
        <f>IF(ISBLANK(Values!F88),"","5")</f>
        <v/>
      </c>
      <c r="FT89" s="2" t="str">
        <f>IF(ISBLANK(Values!F88),"","6")</f>
        <v/>
      </c>
      <c r="FU89" s="2" t="str">
        <f>IF(ISBLANK(Values!F88),"","10")</f>
        <v/>
      </c>
      <c r="FV89" s="2" t="str">
        <f>IF(ISBLANK(Values!F88),"","10")</f>
        <v/>
      </c>
    </row>
    <row r="90" spans="1:178" ht="17" x14ac:dyDescent="0.2">
      <c r="A90" s="28" t="str">
        <f>IF(ISBLANK(Values!F89),"",IF(Values!$B$37="EU","computercomponent","computer"))</f>
        <v/>
      </c>
      <c r="B90" s="39" t="str">
        <f>IF(ISBLANK(Values!F89),"",Values!G89)</f>
        <v/>
      </c>
      <c r="C90" s="33" t="str">
        <f>IF(ISBLANK(Values!F89),"","TellusRem")</f>
        <v/>
      </c>
      <c r="D90" s="31" t="str">
        <f>IF(ISBLANK(Values!F89),"",Values!F89)</f>
        <v/>
      </c>
      <c r="E90" s="32" t="str">
        <f>IF(ISBLANK(Values!F89),"","EAN")</f>
        <v/>
      </c>
      <c r="F90" s="29" t="str">
        <f>IF(ISBLANK(Values!F89),"",IF(Values!K89, SUBSTITUTE(Values!$B$1, "{language}", Values!I89) &amp; " " &amp;Values!$B$3, SUBSTITUTE(Values!$B$2, "{language}", Values!$I89) &amp; " " &amp;Values!$B$3))</f>
        <v/>
      </c>
      <c r="G90" s="33" t="str">
        <f>IF(ISBLANK(Values!F89),"","TellusRem")</f>
        <v/>
      </c>
      <c r="H90" s="28" t="str">
        <f>IF(ISBLANK(Values!F89),"",Values!$B$16)</f>
        <v/>
      </c>
      <c r="I90" s="28" t="str">
        <f>IF(ISBLANK(Values!F89),"","4730574031")</f>
        <v/>
      </c>
      <c r="J90" s="40" t="str">
        <f>IF(ISBLANK(Values!F89),"",Values!G89 )</f>
        <v/>
      </c>
      <c r="K90" s="29" t="str">
        <f>IF(ISBLANK(Values!F89),"",IF(Values!K89, Values!$B$4, Values!$B$5))</f>
        <v/>
      </c>
      <c r="L90" s="41" t="str">
        <f>IF(ISBLANK(Values!F89),"",IF($CO90="DEFAULT", Values!$B$18, ""))</f>
        <v/>
      </c>
      <c r="M90" s="29" t="str">
        <f>IF(ISBLANK(Values!F89),"",Values!$N89)</f>
        <v/>
      </c>
      <c r="N90" s="29" t="str">
        <f>IF(ISBLANK(Values!$G89),"",Values!O89)</f>
        <v/>
      </c>
      <c r="O90" s="29" t="str">
        <f>IF(ISBLANK(Values!$G89),"",Values!P89)</f>
        <v/>
      </c>
      <c r="P90" s="29" t="str">
        <f>IF(ISBLANK(Values!$G89),"",Values!Q89)</f>
        <v/>
      </c>
      <c r="Q90" s="29" t="str">
        <f>IF(ISBLANK(Values!$G89),"",Values!R89)</f>
        <v/>
      </c>
      <c r="R90" s="29" t="str">
        <f>IF(ISBLANK(Values!$G89),"",Values!S89)</f>
        <v/>
      </c>
      <c r="S90" s="29" t="str">
        <f>IF(ISBLANK(Values!$G89),"",Values!T89)</f>
        <v/>
      </c>
      <c r="T90" s="29" t="str">
        <f>IF(ISBLANK(Values!$G89),"",Values!U89)</f>
        <v/>
      </c>
      <c r="U90" s="29" t="str">
        <f>IF(ISBLANK(Values!$G89),"",Values!V89)</f>
        <v/>
      </c>
      <c r="W90" s="33" t="str">
        <f>IF(ISBLANK(Values!F89),"","Child")</f>
        <v/>
      </c>
      <c r="X90" s="33" t="str">
        <f>IF(ISBLANK(Values!F89),"",Values!$B$13)</f>
        <v/>
      </c>
      <c r="Y90" s="40" t="str">
        <f>IF(ISBLANK(Values!F89),"","Size-Color")</f>
        <v/>
      </c>
      <c r="Z90" s="33" t="str">
        <f>IF(ISBLANK(Values!F89),"","variation")</f>
        <v/>
      </c>
      <c r="AA90" s="37" t="str">
        <f>IF(ISBLANK(Values!F89),"",Values!$B$20)</f>
        <v/>
      </c>
      <c r="AB90" s="37" t="str">
        <f>IF(ISBLANK(Values!F89),"",Values!$B$29)</f>
        <v/>
      </c>
      <c r="AI90" s="42" t="str">
        <f>IF(ISBLANK(Values!F89),"",IF(Values!J89,Values!$B$23,Values!$B$33))</f>
        <v/>
      </c>
      <c r="AJ90" s="43" t="str">
        <f>IF(ISBLANK(Values!F89),"",Values!$B$24 &amp;" "&amp;Values!$B$3)</f>
        <v/>
      </c>
      <c r="AK90" s="2" t="str">
        <f>IF(ISBLANK(Values!F89),"",Values!$B$25)</f>
        <v/>
      </c>
      <c r="AL90" s="2" t="str">
        <f>IF(ISBLANK(Values!F89),"",SUBSTITUTE(SUBSTITUTE(IF(Values!$K89, Values!$B$26, Values!$B$33), "{language}", Values!$I89), "{flag}", INDEX(options!$E$1:$E$20, Values!$W89)))</f>
        <v/>
      </c>
      <c r="AM90" s="2" t="str">
        <f>SUBSTITUTE(IF(ISBLANK(Values!F89),"",Values!$B$27), "{model}", Values!$B$3)</f>
        <v/>
      </c>
      <c r="AT90" s="29" t="str">
        <f>IF(ISBLANK(Values!F89),"",Values!I89)</f>
        <v/>
      </c>
      <c r="AV90" s="37" t="str">
        <f>IF(ISBLANK(Values!F89),"",IF(Values!K89,"Backlit", "Non-Backlit"))</f>
        <v/>
      </c>
      <c r="BE90" s="28" t="str">
        <f>IF(ISBLANK(Values!F89),"","Professional Audience")</f>
        <v/>
      </c>
      <c r="BF90" s="28" t="str">
        <f>IF(ISBLANK(Values!F89),"","Consumer Audience")</f>
        <v/>
      </c>
      <c r="BG90" s="28" t="str">
        <f>IF(ISBLANK(Values!F89),"","Adults")</f>
        <v/>
      </c>
      <c r="BH90" s="28" t="str">
        <f>IF(ISBLANK(Values!F89),"","People")</f>
        <v/>
      </c>
      <c r="CG90" s="2" t="str">
        <f>IF(ISBLANK(Values!F89),"",Values!$B$11)</f>
        <v/>
      </c>
      <c r="CH90" s="2" t="str">
        <f>IF(ISBLANK(Values!F89),"","GR")</f>
        <v/>
      </c>
      <c r="CI90" s="2" t="str">
        <f>IF(ISBLANK(Values!F89),"",Values!$B$7)</f>
        <v/>
      </c>
      <c r="CJ90" s="2" t="str">
        <f>IF(ISBLANK(Values!F89),"",Values!$B$8)</f>
        <v/>
      </c>
      <c r="CK90" s="2" t="str">
        <f>IF(ISBLANK(Values!F89),"",Values!$B$9)</f>
        <v/>
      </c>
      <c r="CL90" s="2" t="str">
        <f>IF(ISBLANK(Values!F89),"","CM")</f>
        <v/>
      </c>
      <c r="CO90" s="2" t="str">
        <f>IF(ISBLANK(Values!F89), "", IF(AND(Values!$B$37=options!$G$2, Values!$C89), "AMAZON_NA", IF(AND(Values!$B$37=options!$G$1, Values!$D89), "AMAZON_EU", "DEFAULT")))</f>
        <v/>
      </c>
      <c r="CP90" s="37" t="str">
        <f>IF(ISBLANK(Values!F89),"",Values!$B$7)</f>
        <v/>
      </c>
      <c r="CQ90" s="37" t="str">
        <f>IF(ISBLANK(Values!F89),"",Values!$B$8)</f>
        <v/>
      </c>
      <c r="CR90" s="37" t="str">
        <f>IF(ISBLANK(Values!F89),"",Values!$B$9)</f>
        <v/>
      </c>
      <c r="CS90" s="2" t="str">
        <f>IF(ISBLANK(Values!F89),"",Values!$B$11)</f>
        <v/>
      </c>
      <c r="CT90" s="2" t="str">
        <f>IF(ISBLANK(Values!F89),"","GR")</f>
        <v/>
      </c>
      <c r="CU90" s="2" t="str">
        <f>IF(ISBLANK(Values!F89),"","CM")</f>
        <v/>
      </c>
      <c r="CV90" s="2" t="str">
        <f>IF(ISBLANK(Values!F89),"",IF(Values!$B$36=options!$F$1,"Denmark", IF(Values!$B$36=options!$F$2, "Danemark",IF(Values!$B$36=options!$F$3, "Dänemark",IF(Values!$B$36=options!$F$4, "Danimarca",IF(Values!$B$36=options!$F$5, "Dinamarca",IF(Values!$B$36=options!$F$6, "Denemarken","" ) ) ) ) )))</f>
        <v/>
      </c>
      <c r="CZ90" s="2" t="str">
        <f>IF(ISBLANK(Values!F89),"","No")</f>
        <v/>
      </c>
      <c r="DA90" s="2" t="str">
        <f>IF(ISBLANK(Values!F89),"","No")</f>
        <v/>
      </c>
      <c r="DO90" s="28" t="str">
        <f>IF(ISBLANK(Values!F89),"","Parts")</f>
        <v/>
      </c>
      <c r="DP90" s="28" t="str">
        <f>IF(ISBLANK(Values!F89),"",Values!$B$31)</f>
        <v/>
      </c>
      <c r="DS90" s="32"/>
      <c r="DY90" s="32"/>
      <c r="DZ90" s="32"/>
      <c r="EA90" s="32"/>
      <c r="EB90" s="32"/>
      <c r="EC90" s="32"/>
      <c r="EI90" s="2" t="str">
        <f>IF(ISBLANK(Values!F89),"",Values!$B$31)</f>
        <v/>
      </c>
      <c r="ES90" s="2" t="str">
        <f>IF(ISBLANK(Values!F89),"","Amazon Tellus UPS")</f>
        <v/>
      </c>
      <c r="EV90" s="32" t="str">
        <f>IF(ISBLANK(Values!F89),"","New")</f>
        <v/>
      </c>
      <c r="FE90" s="2" t="str">
        <f>IF(ISBLANK(Values!F89),"",IF(CO90&lt;&gt;"DEFAULT", "", 3))</f>
        <v/>
      </c>
      <c r="FH90" s="2" t="str">
        <f>IF(ISBLANK(Values!F89),"","FALSE")</f>
        <v/>
      </c>
      <c r="FI90" s="37" t="str">
        <f>IF(ISBLANK(Values!F89),"","FALSE")</f>
        <v/>
      </c>
      <c r="FJ90" s="37" t="str">
        <f>IF(ISBLANK(Values!F89),"","FALSE")</f>
        <v/>
      </c>
      <c r="FM90" s="2" t="str">
        <f>IF(ISBLANK(Values!F89),"","1")</f>
        <v/>
      </c>
      <c r="FO90" s="29" t="str">
        <f>IF(ISBLANK(Values!F89),"",IF(Values!K89, Values!$B$4, Values!$B$5))</f>
        <v/>
      </c>
      <c r="FP90" s="2" t="str">
        <f>IF(ISBLANK(Values!F89),"","Percent")</f>
        <v/>
      </c>
      <c r="FQ90" s="2" t="str">
        <f>IF(ISBLANK(Values!F89),"","2")</f>
        <v/>
      </c>
      <c r="FR90" s="2" t="str">
        <f>IF(ISBLANK(Values!F89),"","3")</f>
        <v/>
      </c>
      <c r="FS90" s="2" t="str">
        <f>IF(ISBLANK(Values!F89),"","5")</f>
        <v/>
      </c>
      <c r="FT90" s="2" t="str">
        <f>IF(ISBLANK(Values!F89),"","6")</f>
        <v/>
      </c>
      <c r="FU90" s="2" t="str">
        <f>IF(ISBLANK(Values!F89),"","10")</f>
        <v/>
      </c>
      <c r="FV90" s="2" t="str">
        <f>IF(ISBLANK(Values!F89),"","10")</f>
        <v/>
      </c>
    </row>
    <row r="91" spans="1:178" ht="17" x14ac:dyDescent="0.2">
      <c r="A91" s="28" t="str">
        <f>IF(ISBLANK(Values!F90),"",IF(Values!$B$37="EU","computercomponent","computer"))</f>
        <v/>
      </c>
      <c r="B91" s="39" t="str">
        <f>IF(ISBLANK(Values!F90),"",Values!G90)</f>
        <v/>
      </c>
      <c r="C91" s="33" t="str">
        <f>IF(ISBLANK(Values!F90),"","TellusRem")</f>
        <v/>
      </c>
      <c r="D91" s="31" t="str">
        <f>IF(ISBLANK(Values!F90),"",Values!F90)</f>
        <v/>
      </c>
      <c r="E91" s="32" t="str">
        <f>IF(ISBLANK(Values!F90),"","EAN")</f>
        <v/>
      </c>
      <c r="F91" s="29" t="str">
        <f>IF(ISBLANK(Values!F90),"",IF(Values!K90, SUBSTITUTE(Values!$B$1, "{language}", Values!I90) &amp; " " &amp;Values!$B$3, SUBSTITUTE(Values!$B$2, "{language}", Values!$I90) &amp; " " &amp;Values!$B$3))</f>
        <v/>
      </c>
      <c r="G91" s="33" t="str">
        <f>IF(ISBLANK(Values!F90),"","TellusRem")</f>
        <v/>
      </c>
      <c r="H91" s="28" t="str">
        <f>IF(ISBLANK(Values!F90),"",Values!$B$16)</f>
        <v/>
      </c>
      <c r="I91" s="28" t="str">
        <f>IF(ISBLANK(Values!F90),"","4730574031")</f>
        <v/>
      </c>
      <c r="J91" s="40" t="str">
        <f>IF(ISBLANK(Values!F90),"",Values!G90 )</f>
        <v/>
      </c>
      <c r="K91" s="29" t="str">
        <f>IF(ISBLANK(Values!F90),"",IF(Values!K90, Values!$B$4, Values!$B$5))</f>
        <v/>
      </c>
      <c r="L91" s="41" t="str">
        <f>IF(ISBLANK(Values!F90),"",IF($CO91="DEFAULT", Values!$B$18, ""))</f>
        <v/>
      </c>
      <c r="M91" s="29" t="str">
        <f>IF(ISBLANK(Values!F90),"",Values!$N90)</f>
        <v/>
      </c>
      <c r="N91" s="29" t="str">
        <f>IF(ISBLANK(Values!$G90),"",Values!O90)</f>
        <v/>
      </c>
      <c r="O91" s="29" t="str">
        <f>IF(ISBLANK(Values!$G90),"",Values!P90)</f>
        <v/>
      </c>
      <c r="P91" s="29" t="str">
        <f>IF(ISBLANK(Values!$G90),"",Values!Q90)</f>
        <v/>
      </c>
      <c r="Q91" s="29" t="str">
        <f>IF(ISBLANK(Values!$G90),"",Values!R90)</f>
        <v/>
      </c>
      <c r="R91" s="29" t="str">
        <f>IF(ISBLANK(Values!$G90),"",Values!S90)</f>
        <v/>
      </c>
      <c r="S91" s="29" t="str">
        <f>IF(ISBLANK(Values!$G90),"",Values!T90)</f>
        <v/>
      </c>
      <c r="T91" s="29" t="str">
        <f>IF(ISBLANK(Values!$G90),"",Values!U90)</f>
        <v/>
      </c>
      <c r="U91" s="29" t="str">
        <f>IF(ISBLANK(Values!$G90),"",Values!V90)</f>
        <v/>
      </c>
      <c r="W91" s="33" t="str">
        <f>IF(ISBLANK(Values!F90),"","Child")</f>
        <v/>
      </c>
      <c r="X91" s="33" t="str">
        <f>IF(ISBLANK(Values!F90),"",Values!$B$13)</f>
        <v/>
      </c>
      <c r="Y91" s="40" t="str">
        <f>IF(ISBLANK(Values!F90),"","Size-Color")</f>
        <v/>
      </c>
      <c r="Z91" s="33" t="str">
        <f>IF(ISBLANK(Values!F90),"","variation")</f>
        <v/>
      </c>
      <c r="AA91" s="37" t="str">
        <f>IF(ISBLANK(Values!F90),"",Values!$B$20)</f>
        <v/>
      </c>
      <c r="AB91" s="37" t="str">
        <f>IF(ISBLANK(Values!F90),"",Values!$B$29)</f>
        <v/>
      </c>
      <c r="AI91" s="42" t="str">
        <f>IF(ISBLANK(Values!F90),"",IF(Values!J90,Values!$B$23,Values!$B$33))</f>
        <v/>
      </c>
      <c r="AJ91" s="43" t="str">
        <f>IF(ISBLANK(Values!F90),"",Values!$B$24 &amp;" "&amp;Values!$B$3)</f>
        <v/>
      </c>
      <c r="AK91" s="2" t="str">
        <f>IF(ISBLANK(Values!F90),"",Values!$B$25)</f>
        <v/>
      </c>
      <c r="AL91" s="2" t="str">
        <f>IF(ISBLANK(Values!F90),"",SUBSTITUTE(SUBSTITUTE(IF(Values!$K90, Values!$B$26, Values!$B$33), "{language}", Values!$I90), "{flag}", INDEX(options!$E$1:$E$20, Values!$W90)))</f>
        <v/>
      </c>
      <c r="AM91" s="2" t="str">
        <f>SUBSTITUTE(IF(ISBLANK(Values!F90),"",Values!$B$27), "{model}", Values!$B$3)</f>
        <v/>
      </c>
      <c r="AT91" s="29" t="str">
        <f>IF(ISBLANK(Values!F90),"",Values!I90)</f>
        <v/>
      </c>
      <c r="AV91" s="37" t="str">
        <f>IF(ISBLANK(Values!F90),"",IF(Values!K90,"Backlit", "Non-Backlit"))</f>
        <v/>
      </c>
      <c r="BE91" s="28" t="str">
        <f>IF(ISBLANK(Values!F90),"","Professional Audience")</f>
        <v/>
      </c>
      <c r="BF91" s="28" t="str">
        <f>IF(ISBLANK(Values!F90),"","Consumer Audience")</f>
        <v/>
      </c>
      <c r="BG91" s="28" t="str">
        <f>IF(ISBLANK(Values!F90),"","Adults")</f>
        <v/>
      </c>
      <c r="BH91" s="28" t="str">
        <f>IF(ISBLANK(Values!F90),"","People")</f>
        <v/>
      </c>
      <c r="CG91" s="2" t="str">
        <f>IF(ISBLANK(Values!F90),"",Values!$B$11)</f>
        <v/>
      </c>
      <c r="CH91" s="2" t="str">
        <f>IF(ISBLANK(Values!F90),"","GR")</f>
        <v/>
      </c>
      <c r="CI91" s="2" t="str">
        <f>IF(ISBLANK(Values!F90),"",Values!$B$7)</f>
        <v/>
      </c>
      <c r="CJ91" s="2" t="str">
        <f>IF(ISBLANK(Values!F90),"",Values!$B$8)</f>
        <v/>
      </c>
      <c r="CK91" s="2" t="str">
        <f>IF(ISBLANK(Values!F90),"",Values!$B$9)</f>
        <v/>
      </c>
      <c r="CL91" s="2" t="str">
        <f>IF(ISBLANK(Values!F90),"","CM")</f>
        <v/>
      </c>
      <c r="CO91" s="2" t="str">
        <f>IF(ISBLANK(Values!F90), "", IF(AND(Values!$B$37=options!$G$2, Values!$C90), "AMAZON_NA", IF(AND(Values!$B$37=options!$G$1, Values!$D90), "AMAZON_EU", "DEFAULT")))</f>
        <v/>
      </c>
      <c r="CP91" s="37" t="str">
        <f>IF(ISBLANK(Values!F90),"",Values!$B$7)</f>
        <v/>
      </c>
      <c r="CQ91" s="37" t="str">
        <f>IF(ISBLANK(Values!F90),"",Values!$B$8)</f>
        <v/>
      </c>
      <c r="CR91" s="37" t="str">
        <f>IF(ISBLANK(Values!F90),"",Values!$B$9)</f>
        <v/>
      </c>
      <c r="CS91" s="2" t="str">
        <f>IF(ISBLANK(Values!F90),"",Values!$B$11)</f>
        <v/>
      </c>
      <c r="CT91" s="2" t="str">
        <f>IF(ISBLANK(Values!F90),"","GR")</f>
        <v/>
      </c>
      <c r="CU91" s="2" t="str">
        <f>IF(ISBLANK(Values!F90),"","CM")</f>
        <v/>
      </c>
      <c r="CV91" s="2" t="str">
        <f>IF(ISBLANK(Values!F90),"",IF(Values!$B$36=options!$F$1,"Denmark", IF(Values!$B$36=options!$F$2, "Danemark",IF(Values!$B$36=options!$F$3, "Dänemark",IF(Values!$B$36=options!$F$4, "Danimarca",IF(Values!$B$36=options!$F$5, "Dinamarca",IF(Values!$B$36=options!$F$6, "Denemarken","" ) ) ) ) )))</f>
        <v/>
      </c>
      <c r="CZ91" s="2" t="str">
        <f>IF(ISBLANK(Values!F90),"","No")</f>
        <v/>
      </c>
      <c r="DA91" s="2" t="str">
        <f>IF(ISBLANK(Values!F90),"","No")</f>
        <v/>
      </c>
      <c r="DO91" s="28" t="str">
        <f>IF(ISBLANK(Values!F90),"","Parts")</f>
        <v/>
      </c>
      <c r="DP91" s="28" t="str">
        <f>IF(ISBLANK(Values!F90),"",Values!$B$31)</f>
        <v/>
      </c>
      <c r="DS91" s="32"/>
      <c r="DY91" s="32"/>
      <c r="DZ91" s="32"/>
      <c r="EA91" s="32"/>
      <c r="EB91" s="32"/>
      <c r="EC91" s="32"/>
      <c r="EI91" s="2" t="str">
        <f>IF(ISBLANK(Values!F90),"",Values!$B$31)</f>
        <v/>
      </c>
      <c r="ES91" s="2" t="str">
        <f>IF(ISBLANK(Values!F90),"","Amazon Tellus UPS")</f>
        <v/>
      </c>
      <c r="EV91" s="32" t="str">
        <f>IF(ISBLANK(Values!F90),"","New")</f>
        <v/>
      </c>
      <c r="FE91" s="2" t="str">
        <f>IF(ISBLANK(Values!F90),"",IF(CO91&lt;&gt;"DEFAULT", "", 3))</f>
        <v/>
      </c>
      <c r="FH91" s="2" t="str">
        <f>IF(ISBLANK(Values!F90),"","FALSE")</f>
        <v/>
      </c>
      <c r="FI91" s="37" t="str">
        <f>IF(ISBLANK(Values!F90),"","FALSE")</f>
        <v/>
      </c>
      <c r="FJ91" s="37" t="str">
        <f>IF(ISBLANK(Values!F90),"","FALSE")</f>
        <v/>
      </c>
      <c r="FM91" s="2" t="str">
        <f>IF(ISBLANK(Values!F90),"","1")</f>
        <v/>
      </c>
      <c r="FO91" s="29" t="str">
        <f>IF(ISBLANK(Values!F90),"",IF(Values!K90, Values!$B$4, Values!$B$5))</f>
        <v/>
      </c>
      <c r="FP91" s="2" t="str">
        <f>IF(ISBLANK(Values!F90),"","Percent")</f>
        <v/>
      </c>
      <c r="FQ91" s="2" t="str">
        <f>IF(ISBLANK(Values!F90),"","2")</f>
        <v/>
      </c>
      <c r="FR91" s="2" t="str">
        <f>IF(ISBLANK(Values!F90),"","3")</f>
        <v/>
      </c>
      <c r="FS91" s="2" t="str">
        <f>IF(ISBLANK(Values!F90),"","5")</f>
        <v/>
      </c>
      <c r="FT91" s="2" t="str">
        <f>IF(ISBLANK(Values!F90),"","6")</f>
        <v/>
      </c>
      <c r="FU91" s="2" t="str">
        <f>IF(ISBLANK(Values!F90),"","10")</f>
        <v/>
      </c>
      <c r="FV91" s="2" t="str">
        <f>IF(ISBLANK(Values!F90),"","10")</f>
        <v/>
      </c>
    </row>
    <row r="92" spans="1:178" ht="17" x14ac:dyDescent="0.2">
      <c r="A92" s="28" t="str">
        <f>IF(ISBLANK(Values!F91),"",IF(Values!$B$37="EU","computercomponent","computer"))</f>
        <v/>
      </c>
      <c r="B92" s="39" t="str">
        <f>IF(ISBLANK(Values!F91),"",Values!G91)</f>
        <v/>
      </c>
      <c r="C92" s="33" t="str">
        <f>IF(ISBLANK(Values!F91),"","TellusRem")</f>
        <v/>
      </c>
      <c r="D92" s="31" t="str">
        <f>IF(ISBLANK(Values!F91),"",Values!F91)</f>
        <v/>
      </c>
      <c r="E92" s="32" t="str">
        <f>IF(ISBLANK(Values!F91),"","EAN")</f>
        <v/>
      </c>
      <c r="F92" s="29" t="str">
        <f>IF(ISBLANK(Values!F91),"",IF(Values!K91, SUBSTITUTE(Values!$B$1, "{language}", Values!I91) &amp; " " &amp;Values!$B$3, SUBSTITUTE(Values!$B$2, "{language}", Values!$I91) &amp; " " &amp;Values!$B$3))</f>
        <v/>
      </c>
      <c r="G92" s="33" t="str">
        <f>IF(ISBLANK(Values!F91),"","TellusRem")</f>
        <v/>
      </c>
      <c r="H92" s="28" t="str">
        <f>IF(ISBLANK(Values!F91),"",Values!$B$16)</f>
        <v/>
      </c>
      <c r="I92" s="28" t="str">
        <f>IF(ISBLANK(Values!F91),"","4730574031")</f>
        <v/>
      </c>
      <c r="J92" s="40" t="str">
        <f>IF(ISBLANK(Values!F91),"",Values!G91 )</f>
        <v/>
      </c>
      <c r="K92" s="29" t="str">
        <f>IF(ISBLANK(Values!F91),"",IF(Values!K91, Values!$B$4, Values!$B$5))</f>
        <v/>
      </c>
      <c r="L92" s="41" t="str">
        <f>IF(ISBLANK(Values!F91),"",IF($CO92="DEFAULT", Values!$B$18, ""))</f>
        <v/>
      </c>
      <c r="M92" s="29" t="str">
        <f>IF(ISBLANK(Values!F91),"",Values!$N91)</f>
        <v/>
      </c>
      <c r="N92" s="29" t="str">
        <f>IF(ISBLANK(Values!$G91),"",Values!O91)</f>
        <v/>
      </c>
      <c r="O92" s="29" t="str">
        <f>IF(ISBLANK(Values!$G91),"",Values!P91)</f>
        <v/>
      </c>
      <c r="P92" s="29" t="str">
        <f>IF(ISBLANK(Values!$G91),"",Values!Q91)</f>
        <v/>
      </c>
      <c r="Q92" s="29" t="str">
        <f>IF(ISBLANK(Values!$G91),"",Values!R91)</f>
        <v/>
      </c>
      <c r="R92" s="29" t="str">
        <f>IF(ISBLANK(Values!$G91),"",Values!S91)</f>
        <v/>
      </c>
      <c r="S92" s="29" t="str">
        <f>IF(ISBLANK(Values!$G91),"",Values!T91)</f>
        <v/>
      </c>
      <c r="T92" s="29" t="str">
        <f>IF(ISBLANK(Values!$G91),"",Values!U91)</f>
        <v/>
      </c>
      <c r="U92" s="29" t="str">
        <f>IF(ISBLANK(Values!$G91),"",Values!V91)</f>
        <v/>
      </c>
      <c r="W92" s="33" t="str">
        <f>IF(ISBLANK(Values!F91),"","Child")</f>
        <v/>
      </c>
      <c r="X92" s="33" t="str">
        <f>IF(ISBLANK(Values!F91),"",Values!$B$13)</f>
        <v/>
      </c>
      <c r="Y92" s="40" t="str">
        <f>IF(ISBLANK(Values!F91),"","Size-Color")</f>
        <v/>
      </c>
      <c r="Z92" s="33" t="str">
        <f>IF(ISBLANK(Values!F91),"","variation")</f>
        <v/>
      </c>
      <c r="AA92" s="37" t="str">
        <f>IF(ISBLANK(Values!F91),"",Values!$B$20)</f>
        <v/>
      </c>
      <c r="AB92" s="37" t="str">
        <f>IF(ISBLANK(Values!F91),"",Values!$B$29)</f>
        <v/>
      </c>
      <c r="AI92" s="42" t="str">
        <f>IF(ISBLANK(Values!F91),"",IF(Values!J91,Values!$B$23,Values!$B$33))</f>
        <v/>
      </c>
      <c r="AJ92" s="43" t="str">
        <f>IF(ISBLANK(Values!F91),"",Values!$B$24 &amp;" "&amp;Values!$B$3)</f>
        <v/>
      </c>
      <c r="AK92" s="2" t="str">
        <f>IF(ISBLANK(Values!F91),"",Values!$B$25)</f>
        <v/>
      </c>
      <c r="AL92" s="2" t="str">
        <f>IF(ISBLANK(Values!F91),"",SUBSTITUTE(SUBSTITUTE(IF(Values!$K91, Values!$B$26, Values!$B$33), "{language}", Values!$I91), "{flag}", INDEX(options!$E$1:$E$20, Values!$W91)))</f>
        <v/>
      </c>
      <c r="AM92" s="2" t="str">
        <f>SUBSTITUTE(IF(ISBLANK(Values!F91),"",Values!$B$27), "{model}", Values!$B$3)</f>
        <v/>
      </c>
      <c r="AT92" s="29" t="str">
        <f>IF(ISBLANK(Values!F91),"",Values!I91)</f>
        <v/>
      </c>
      <c r="AV92" s="37" t="str">
        <f>IF(ISBLANK(Values!F91),"",IF(Values!K91,"Backlit", "Non-Backlit"))</f>
        <v/>
      </c>
      <c r="BE92" s="28" t="str">
        <f>IF(ISBLANK(Values!F91),"","Professional Audience")</f>
        <v/>
      </c>
      <c r="BF92" s="28" t="str">
        <f>IF(ISBLANK(Values!F91),"","Consumer Audience")</f>
        <v/>
      </c>
      <c r="BG92" s="28" t="str">
        <f>IF(ISBLANK(Values!F91),"","Adults")</f>
        <v/>
      </c>
      <c r="BH92" s="28" t="str">
        <f>IF(ISBLANK(Values!F91),"","People")</f>
        <v/>
      </c>
      <c r="CG92" s="2" t="str">
        <f>IF(ISBLANK(Values!F91),"",Values!$B$11)</f>
        <v/>
      </c>
      <c r="CH92" s="2" t="str">
        <f>IF(ISBLANK(Values!F91),"","GR")</f>
        <v/>
      </c>
      <c r="CI92" s="2" t="str">
        <f>IF(ISBLANK(Values!F91),"",Values!$B$7)</f>
        <v/>
      </c>
      <c r="CJ92" s="2" t="str">
        <f>IF(ISBLANK(Values!F91),"",Values!$B$8)</f>
        <v/>
      </c>
      <c r="CK92" s="2" t="str">
        <f>IF(ISBLANK(Values!F91),"",Values!$B$9)</f>
        <v/>
      </c>
      <c r="CL92" s="2" t="str">
        <f>IF(ISBLANK(Values!F91),"","CM")</f>
        <v/>
      </c>
      <c r="CO92" s="2" t="str">
        <f>IF(ISBLANK(Values!F91), "", IF(AND(Values!$B$37=options!$G$2, Values!$C91), "AMAZON_NA", IF(AND(Values!$B$37=options!$G$1, Values!$D91), "AMAZON_EU", "DEFAULT")))</f>
        <v/>
      </c>
      <c r="CP92" s="37" t="str">
        <f>IF(ISBLANK(Values!F91),"",Values!$B$7)</f>
        <v/>
      </c>
      <c r="CQ92" s="37" t="str">
        <f>IF(ISBLANK(Values!F91),"",Values!$B$8)</f>
        <v/>
      </c>
      <c r="CR92" s="37" t="str">
        <f>IF(ISBLANK(Values!F91),"",Values!$B$9)</f>
        <v/>
      </c>
      <c r="CS92" s="2" t="str">
        <f>IF(ISBLANK(Values!F91),"",Values!$B$11)</f>
        <v/>
      </c>
      <c r="CT92" s="2" t="str">
        <f>IF(ISBLANK(Values!F91),"","GR")</f>
        <v/>
      </c>
      <c r="CU92" s="2" t="str">
        <f>IF(ISBLANK(Values!F91),"","CM")</f>
        <v/>
      </c>
      <c r="CV92" s="2" t="str">
        <f>IF(ISBLANK(Values!F91),"",IF(Values!$B$36=options!$F$1,"Denmark", IF(Values!$B$36=options!$F$2, "Danemark",IF(Values!$B$36=options!$F$3, "Dänemark",IF(Values!$B$36=options!$F$4, "Danimarca",IF(Values!$B$36=options!$F$5, "Dinamarca",IF(Values!$B$36=options!$F$6, "Denemarken","" ) ) ) ) )))</f>
        <v/>
      </c>
      <c r="CZ92" s="2" t="str">
        <f>IF(ISBLANK(Values!F91),"","No")</f>
        <v/>
      </c>
      <c r="DA92" s="2" t="str">
        <f>IF(ISBLANK(Values!F91),"","No")</f>
        <v/>
      </c>
      <c r="DO92" s="28" t="str">
        <f>IF(ISBLANK(Values!F91),"","Parts")</f>
        <v/>
      </c>
      <c r="DP92" s="28" t="str">
        <f>IF(ISBLANK(Values!F91),"",Values!$B$31)</f>
        <v/>
      </c>
      <c r="DS92" s="32"/>
      <c r="DY92" s="32"/>
      <c r="DZ92" s="32"/>
      <c r="EA92" s="32"/>
      <c r="EB92" s="32"/>
      <c r="EC92" s="32"/>
      <c r="EI92" s="2" t="str">
        <f>IF(ISBLANK(Values!F91),"",Values!$B$31)</f>
        <v/>
      </c>
      <c r="ES92" s="2" t="str">
        <f>IF(ISBLANK(Values!F91),"","Amazon Tellus UPS")</f>
        <v/>
      </c>
      <c r="EV92" s="32" t="str">
        <f>IF(ISBLANK(Values!F91),"","New")</f>
        <v/>
      </c>
      <c r="FE92" s="2" t="str">
        <f>IF(ISBLANK(Values!F91),"",IF(CO92&lt;&gt;"DEFAULT", "", 3))</f>
        <v/>
      </c>
      <c r="FH92" s="2" t="str">
        <f>IF(ISBLANK(Values!F91),"","FALSE")</f>
        <v/>
      </c>
      <c r="FI92" s="37" t="str">
        <f>IF(ISBLANK(Values!F91),"","FALSE")</f>
        <v/>
      </c>
      <c r="FJ92" s="37" t="str">
        <f>IF(ISBLANK(Values!F91),"","FALSE")</f>
        <v/>
      </c>
      <c r="FM92" s="2" t="str">
        <f>IF(ISBLANK(Values!F91),"","1")</f>
        <v/>
      </c>
      <c r="FO92" s="29" t="str">
        <f>IF(ISBLANK(Values!F91),"",IF(Values!K91, Values!$B$4, Values!$B$5))</f>
        <v/>
      </c>
      <c r="FP92" s="2" t="str">
        <f>IF(ISBLANK(Values!F91),"","Percent")</f>
        <v/>
      </c>
      <c r="FQ92" s="2" t="str">
        <f>IF(ISBLANK(Values!F91),"","2")</f>
        <v/>
      </c>
      <c r="FR92" s="2" t="str">
        <f>IF(ISBLANK(Values!F91),"","3")</f>
        <v/>
      </c>
      <c r="FS92" s="2" t="str">
        <f>IF(ISBLANK(Values!F91),"","5")</f>
        <v/>
      </c>
      <c r="FT92" s="2" t="str">
        <f>IF(ISBLANK(Values!F91),"","6")</f>
        <v/>
      </c>
      <c r="FU92" s="2" t="str">
        <f>IF(ISBLANK(Values!F91),"","10")</f>
        <v/>
      </c>
      <c r="FV92" s="2" t="str">
        <f>IF(ISBLANK(Values!F91),"","10")</f>
        <v/>
      </c>
    </row>
    <row r="93" spans="1:178" ht="17" x14ac:dyDescent="0.2">
      <c r="A93" s="28" t="str">
        <f>IF(ISBLANK(Values!F92),"",IF(Values!$B$37="EU","computercomponent","computer"))</f>
        <v/>
      </c>
      <c r="B93" s="39" t="str">
        <f>IF(ISBLANK(Values!F92),"",Values!G92)</f>
        <v/>
      </c>
      <c r="C93" s="33" t="str">
        <f>IF(ISBLANK(Values!F92),"","TellusRem")</f>
        <v/>
      </c>
      <c r="D93" s="31" t="str">
        <f>IF(ISBLANK(Values!F92),"",Values!F92)</f>
        <v/>
      </c>
      <c r="E93" s="32" t="str">
        <f>IF(ISBLANK(Values!F92),"","EAN")</f>
        <v/>
      </c>
      <c r="F93" s="29" t="str">
        <f>IF(ISBLANK(Values!F92),"",IF(Values!K92, SUBSTITUTE(Values!$B$1, "{language}", Values!I92) &amp; " " &amp;Values!$B$3, SUBSTITUTE(Values!$B$2, "{language}", Values!$I92) &amp; " " &amp;Values!$B$3))</f>
        <v/>
      </c>
      <c r="G93" s="33" t="str">
        <f>IF(ISBLANK(Values!F92),"","TellusRem")</f>
        <v/>
      </c>
      <c r="H93" s="28" t="str">
        <f>IF(ISBLANK(Values!F92),"",Values!$B$16)</f>
        <v/>
      </c>
      <c r="I93" s="28" t="str">
        <f>IF(ISBLANK(Values!F92),"","4730574031")</f>
        <v/>
      </c>
      <c r="J93" s="40" t="str">
        <f>IF(ISBLANK(Values!F92),"",Values!G92 )</f>
        <v/>
      </c>
      <c r="K93" s="29" t="str">
        <f>IF(ISBLANK(Values!F92),"",IF(Values!K92, Values!$B$4, Values!$B$5))</f>
        <v/>
      </c>
      <c r="L93" s="41" t="str">
        <f>IF(ISBLANK(Values!F92),"",IF($CO93="DEFAULT", Values!$B$18, ""))</f>
        <v/>
      </c>
      <c r="M93" s="29" t="str">
        <f>IF(ISBLANK(Values!F92),"",Values!$N92)</f>
        <v/>
      </c>
      <c r="N93" s="29" t="str">
        <f>IF(ISBLANK(Values!$G92),"",Values!O92)</f>
        <v/>
      </c>
      <c r="O93" s="29" t="str">
        <f>IF(ISBLANK(Values!$G92),"",Values!P92)</f>
        <v/>
      </c>
      <c r="P93" s="29" t="str">
        <f>IF(ISBLANK(Values!$G92),"",Values!Q92)</f>
        <v/>
      </c>
      <c r="Q93" s="29" t="str">
        <f>IF(ISBLANK(Values!$G92),"",Values!R92)</f>
        <v/>
      </c>
      <c r="R93" s="29" t="str">
        <f>IF(ISBLANK(Values!$G92),"",Values!S92)</f>
        <v/>
      </c>
      <c r="S93" s="29" t="str">
        <f>IF(ISBLANK(Values!$G92),"",Values!T92)</f>
        <v/>
      </c>
      <c r="T93" s="29" t="str">
        <f>IF(ISBLANK(Values!$G92),"",Values!U92)</f>
        <v/>
      </c>
      <c r="U93" s="29" t="str">
        <f>IF(ISBLANK(Values!$G92),"",Values!V92)</f>
        <v/>
      </c>
      <c r="W93" s="33" t="str">
        <f>IF(ISBLANK(Values!F92),"","Child")</f>
        <v/>
      </c>
      <c r="X93" s="33" t="str">
        <f>IF(ISBLANK(Values!F92),"",Values!$B$13)</f>
        <v/>
      </c>
      <c r="Y93" s="40" t="str">
        <f>IF(ISBLANK(Values!F92),"","Size-Color")</f>
        <v/>
      </c>
      <c r="Z93" s="33" t="str">
        <f>IF(ISBLANK(Values!F92),"","variation")</f>
        <v/>
      </c>
      <c r="AA93" s="37" t="str">
        <f>IF(ISBLANK(Values!F92),"",Values!$B$20)</f>
        <v/>
      </c>
      <c r="AB93" s="37" t="str">
        <f>IF(ISBLANK(Values!F92),"",Values!$B$29)</f>
        <v/>
      </c>
      <c r="AI93" s="42" t="str">
        <f>IF(ISBLANK(Values!F92),"",IF(Values!J92,Values!$B$23,Values!$B$33))</f>
        <v/>
      </c>
      <c r="AJ93" s="43" t="str">
        <f>IF(ISBLANK(Values!F92),"",Values!$B$24 &amp;" "&amp;Values!$B$3)</f>
        <v/>
      </c>
      <c r="AK93" s="2" t="str">
        <f>IF(ISBLANK(Values!F92),"",Values!$B$25)</f>
        <v/>
      </c>
      <c r="AL93" s="2" t="str">
        <f>IF(ISBLANK(Values!F92),"",SUBSTITUTE(SUBSTITUTE(IF(Values!$K92, Values!$B$26, Values!$B$33), "{language}", Values!$I92), "{flag}", INDEX(options!$E$1:$E$20, Values!$W92)))</f>
        <v/>
      </c>
      <c r="AM93" s="2" t="str">
        <f>SUBSTITUTE(IF(ISBLANK(Values!F92),"",Values!$B$27), "{model}", Values!$B$3)</f>
        <v/>
      </c>
      <c r="AT93" s="29" t="str">
        <f>IF(ISBLANK(Values!F92),"",Values!I92)</f>
        <v/>
      </c>
      <c r="AV93" s="37" t="str">
        <f>IF(ISBLANK(Values!F92),"",IF(Values!K92,"Backlit", "Non-Backlit"))</f>
        <v/>
      </c>
      <c r="BE93" s="28" t="str">
        <f>IF(ISBLANK(Values!F92),"","Professional Audience")</f>
        <v/>
      </c>
      <c r="BF93" s="28" t="str">
        <f>IF(ISBLANK(Values!F92),"","Consumer Audience")</f>
        <v/>
      </c>
      <c r="BG93" s="28" t="str">
        <f>IF(ISBLANK(Values!F92),"","Adults")</f>
        <v/>
      </c>
      <c r="BH93" s="28" t="str">
        <f>IF(ISBLANK(Values!F92),"","People")</f>
        <v/>
      </c>
      <c r="CG93" s="2" t="str">
        <f>IF(ISBLANK(Values!F92),"",Values!$B$11)</f>
        <v/>
      </c>
      <c r="CH93" s="2" t="str">
        <f>IF(ISBLANK(Values!F92),"","GR")</f>
        <v/>
      </c>
      <c r="CI93" s="2" t="str">
        <f>IF(ISBLANK(Values!F92),"",Values!$B$7)</f>
        <v/>
      </c>
      <c r="CJ93" s="2" t="str">
        <f>IF(ISBLANK(Values!F92),"",Values!$B$8)</f>
        <v/>
      </c>
      <c r="CK93" s="2" t="str">
        <f>IF(ISBLANK(Values!F92),"",Values!$B$9)</f>
        <v/>
      </c>
      <c r="CL93" s="2" t="str">
        <f>IF(ISBLANK(Values!F92),"","CM")</f>
        <v/>
      </c>
      <c r="CO93" s="2" t="str">
        <f>IF(ISBLANK(Values!F92), "", IF(AND(Values!$B$37=options!$G$2, Values!$C92), "AMAZON_NA", IF(AND(Values!$B$37=options!$G$1, Values!$D92), "AMAZON_EU", "DEFAULT")))</f>
        <v/>
      </c>
      <c r="CP93" s="37" t="str">
        <f>IF(ISBLANK(Values!F92),"",Values!$B$7)</f>
        <v/>
      </c>
      <c r="CQ93" s="37" t="str">
        <f>IF(ISBLANK(Values!F92),"",Values!$B$8)</f>
        <v/>
      </c>
      <c r="CR93" s="37" t="str">
        <f>IF(ISBLANK(Values!F92),"",Values!$B$9)</f>
        <v/>
      </c>
      <c r="CS93" s="2" t="str">
        <f>IF(ISBLANK(Values!F92),"",Values!$B$11)</f>
        <v/>
      </c>
      <c r="CT93" s="2" t="str">
        <f>IF(ISBLANK(Values!F92),"","GR")</f>
        <v/>
      </c>
      <c r="CU93" s="2" t="str">
        <f>IF(ISBLANK(Values!F92),"","CM")</f>
        <v/>
      </c>
      <c r="CV93" s="2" t="str">
        <f>IF(ISBLANK(Values!F92),"",IF(Values!$B$36=options!$F$1,"Denmark", IF(Values!$B$36=options!$F$2, "Danemark",IF(Values!$B$36=options!$F$3, "Dänemark",IF(Values!$B$36=options!$F$4, "Danimarca",IF(Values!$B$36=options!$F$5, "Dinamarca",IF(Values!$B$36=options!$F$6, "Denemarken","" ) ) ) ) )))</f>
        <v/>
      </c>
      <c r="CZ93" s="2" t="str">
        <f>IF(ISBLANK(Values!F92),"","No")</f>
        <v/>
      </c>
      <c r="DA93" s="2" t="str">
        <f>IF(ISBLANK(Values!F92),"","No")</f>
        <v/>
      </c>
      <c r="DO93" s="28" t="str">
        <f>IF(ISBLANK(Values!F92),"","Parts")</f>
        <v/>
      </c>
      <c r="DP93" s="28" t="str">
        <f>IF(ISBLANK(Values!F92),"",Values!$B$31)</f>
        <v/>
      </c>
      <c r="DS93" s="32"/>
      <c r="DY93" s="32"/>
      <c r="DZ93" s="32"/>
      <c r="EA93" s="32"/>
      <c r="EB93" s="32"/>
      <c r="EC93" s="32"/>
      <c r="EI93" s="2" t="str">
        <f>IF(ISBLANK(Values!F92),"",Values!$B$31)</f>
        <v/>
      </c>
      <c r="ES93" s="2" t="str">
        <f>IF(ISBLANK(Values!F92),"","Amazon Tellus UPS")</f>
        <v/>
      </c>
      <c r="EV93" s="32" t="str">
        <f>IF(ISBLANK(Values!F92),"","New")</f>
        <v/>
      </c>
      <c r="FE93" s="2" t="str">
        <f>IF(ISBLANK(Values!F92),"",IF(CO93&lt;&gt;"DEFAULT", "", 3))</f>
        <v/>
      </c>
      <c r="FH93" s="2" t="str">
        <f>IF(ISBLANK(Values!F92),"","FALSE")</f>
        <v/>
      </c>
      <c r="FI93" s="37" t="str">
        <f>IF(ISBLANK(Values!F92),"","FALSE")</f>
        <v/>
      </c>
      <c r="FJ93" s="37" t="str">
        <f>IF(ISBLANK(Values!F92),"","FALSE")</f>
        <v/>
      </c>
      <c r="FM93" s="2" t="str">
        <f>IF(ISBLANK(Values!F92),"","1")</f>
        <v/>
      </c>
      <c r="FO93" s="29" t="str">
        <f>IF(ISBLANK(Values!F92),"",IF(Values!K92, Values!$B$4, Values!$B$5))</f>
        <v/>
      </c>
      <c r="FP93" s="2" t="str">
        <f>IF(ISBLANK(Values!F92),"","Percent")</f>
        <v/>
      </c>
      <c r="FQ93" s="2" t="str">
        <f>IF(ISBLANK(Values!F92),"","2")</f>
        <v/>
      </c>
      <c r="FR93" s="2" t="str">
        <f>IF(ISBLANK(Values!F92),"","3")</f>
        <v/>
      </c>
      <c r="FS93" s="2" t="str">
        <f>IF(ISBLANK(Values!F92),"","5")</f>
        <v/>
      </c>
      <c r="FT93" s="2" t="str">
        <f>IF(ISBLANK(Values!F92),"","6")</f>
        <v/>
      </c>
      <c r="FU93" s="2" t="str">
        <f>IF(ISBLANK(Values!F92),"","10")</f>
        <v/>
      </c>
      <c r="FV93" s="2" t="str">
        <f>IF(ISBLANK(Values!F92),"","10")</f>
        <v/>
      </c>
    </row>
    <row r="94" spans="1:178" ht="17" x14ac:dyDescent="0.2">
      <c r="A94" s="28" t="str">
        <f>IF(ISBLANK(Values!F93),"",IF(Values!$B$37="EU","computercomponent","computer"))</f>
        <v/>
      </c>
      <c r="B94" s="39" t="str">
        <f>IF(ISBLANK(Values!F93),"",Values!G93)</f>
        <v/>
      </c>
      <c r="C94" s="33" t="str">
        <f>IF(ISBLANK(Values!F93),"","TellusRem")</f>
        <v/>
      </c>
      <c r="D94" s="31" t="str">
        <f>IF(ISBLANK(Values!F93),"",Values!F93)</f>
        <v/>
      </c>
      <c r="E94" s="32" t="str">
        <f>IF(ISBLANK(Values!F93),"","EAN")</f>
        <v/>
      </c>
      <c r="F94" s="29" t="str">
        <f>IF(ISBLANK(Values!F93),"",IF(Values!K93, SUBSTITUTE(Values!$B$1, "{language}", Values!I93) &amp; " " &amp;Values!$B$3, SUBSTITUTE(Values!$B$2, "{language}", Values!$I93) &amp; " " &amp;Values!$B$3))</f>
        <v/>
      </c>
      <c r="G94" s="33" t="str">
        <f>IF(ISBLANK(Values!F93),"","TellusRem")</f>
        <v/>
      </c>
      <c r="H94" s="28" t="str">
        <f>IF(ISBLANK(Values!F93),"",Values!$B$16)</f>
        <v/>
      </c>
      <c r="I94" s="28" t="str">
        <f>IF(ISBLANK(Values!F93),"","4730574031")</f>
        <v/>
      </c>
      <c r="J94" s="40" t="str">
        <f>IF(ISBLANK(Values!F93),"",Values!G93 )</f>
        <v/>
      </c>
      <c r="K94" s="29" t="str">
        <f>IF(ISBLANK(Values!F93),"",IF(Values!K93, Values!$B$4, Values!$B$5))</f>
        <v/>
      </c>
      <c r="L94" s="41" t="str">
        <f>IF(ISBLANK(Values!F93),"",IF($CO94="DEFAULT", Values!$B$18, ""))</f>
        <v/>
      </c>
      <c r="M94" s="29" t="str">
        <f>IF(ISBLANK(Values!F93),"",Values!$N93)</f>
        <v/>
      </c>
      <c r="N94" s="29" t="str">
        <f>IF(ISBLANK(Values!$G93),"",Values!O93)</f>
        <v/>
      </c>
      <c r="O94" s="29" t="str">
        <f>IF(ISBLANK(Values!$G93),"",Values!P93)</f>
        <v/>
      </c>
      <c r="P94" s="29" t="str">
        <f>IF(ISBLANK(Values!$G93),"",Values!Q93)</f>
        <v/>
      </c>
      <c r="Q94" s="29" t="str">
        <f>IF(ISBLANK(Values!$G93),"",Values!R93)</f>
        <v/>
      </c>
      <c r="R94" s="29" t="str">
        <f>IF(ISBLANK(Values!$G93),"",Values!S93)</f>
        <v/>
      </c>
      <c r="S94" s="29" t="str">
        <f>IF(ISBLANK(Values!$G93),"",Values!T93)</f>
        <v/>
      </c>
      <c r="T94" s="29" t="str">
        <f>IF(ISBLANK(Values!$G93),"",Values!U93)</f>
        <v/>
      </c>
      <c r="U94" s="29" t="str">
        <f>IF(ISBLANK(Values!$G93),"",Values!V93)</f>
        <v/>
      </c>
      <c r="W94" s="33" t="str">
        <f>IF(ISBLANK(Values!F93),"","Child")</f>
        <v/>
      </c>
      <c r="X94" s="33" t="str">
        <f>IF(ISBLANK(Values!F93),"",Values!$B$13)</f>
        <v/>
      </c>
      <c r="Y94" s="40" t="str">
        <f>IF(ISBLANK(Values!F93),"","Size-Color")</f>
        <v/>
      </c>
      <c r="Z94" s="33" t="str">
        <f>IF(ISBLANK(Values!F93),"","variation")</f>
        <v/>
      </c>
      <c r="AA94" s="37" t="str">
        <f>IF(ISBLANK(Values!F93),"",Values!$B$20)</f>
        <v/>
      </c>
      <c r="AB94" s="37" t="str">
        <f>IF(ISBLANK(Values!F93),"",Values!$B$29)</f>
        <v/>
      </c>
      <c r="AI94" s="42" t="str">
        <f>IF(ISBLANK(Values!F93),"",IF(Values!J93,Values!$B$23,Values!$B$33))</f>
        <v/>
      </c>
      <c r="AJ94" s="43" t="str">
        <f>IF(ISBLANK(Values!F93),"",Values!$B$24 &amp;" "&amp;Values!$B$3)</f>
        <v/>
      </c>
      <c r="AK94" s="2" t="str">
        <f>IF(ISBLANK(Values!F93),"",Values!$B$25)</f>
        <v/>
      </c>
      <c r="AL94" s="2" t="str">
        <f>IF(ISBLANK(Values!F93),"",SUBSTITUTE(SUBSTITUTE(IF(Values!$K93, Values!$B$26, Values!$B$33), "{language}", Values!$I93), "{flag}", INDEX(options!$E$1:$E$20, Values!$W93)))</f>
        <v/>
      </c>
      <c r="AM94" s="2" t="str">
        <f>SUBSTITUTE(IF(ISBLANK(Values!F93),"",Values!$B$27), "{model}", Values!$B$3)</f>
        <v/>
      </c>
      <c r="AT94" s="29" t="str">
        <f>IF(ISBLANK(Values!F93),"",Values!I93)</f>
        <v/>
      </c>
      <c r="AV94" s="37" t="str">
        <f>IF(ISBLANK(Values!F93),"",IF(Values!K93,"Backlit", "Non-Backlit"))</f>
        <v/>
      </c>
      <c r="BE94" s="28" t="str">
        <f>IF(ISBLANK(Values!F93),"","Professional Audience")</f>
        <v/>
      </c>
      <c r="BF94" s="28" t="str">
        <f>IF(ISBLANK(Values!F93),"","Consumer Audience")</f>
        <v/>
      </c>
      <c r="BG94" s="28" t="str">
        <f>IF(ISBLANK(Values!F93),"","Adults")</f>
        <v/>
      </c>
      <c r="BH94" s="28" t="str">
        <f>IF(ISBLANK(Values!F93),"","People")</f>
        <v/>
      </c>
      <c r="CG94" s="2" t="str">
        <f>IF(ISBLANK(Values!F93),"",Values!$B$11)</f>
        <v/>
      </c>
      <c r="CH94" s="2" t="str">
        <f>IF(ISBLANK(Values!F93),"","GR")</f>
        <v/>
      </c>
      <c r="CI94" s="2" t="str">
        <f>IF(ISBLANK(Values!F93),"",Values!$B$7)</f>
        <v/>
      </c>
      <c r="CJ94" s="2" t="str">
        <f>IF(ISBLANK(Values!F93),"",Values!$B$8)</f>
        <v/>
      </c>
      <c r="CK94" s="2" t="str">
        <f>IF(ISBLANK(Values!F93),"",Values!$B$9)</f>
        <v/>
      </c>
      <c r="CL94" s="2" t="str">
        <f>IF(ISBLANK(Values!F93),"","CM")</f>
        <v/>
      </c>
      <c r="CO94" s="2" t="str">
        <f>IF(ISBLANK(Values!F93), "", IF(AND(Values!$B$37=options!$G$2, Values!$C93), "AMAZON_NA", IF(AND(Values!$B$37=options!$G$1, Values!$D93), "AMAZON_EU", "DEFAULT")))</f>
        <v/>
      </c>
      <c r="CP94" s="37" t="str">
        <f>IF(ISBLANK(Values!F93),"",Values!$B$7)</f>
        <v/>
      </c>
      <c r="CQ94" s="37" t="str">
        <f>IF(ISBLANK(Values!F93),"",Values!$B$8)</f>
        <v/>
      </c>
      <c r="CR94" s="37" t="str">
        <f>IF(ISBLANK(Values!F93),"",Values!$B$9)</f>
        <v/>
      </c>
      <c r="CS94" s="2" t="str">
        <f>IF(ISBLANK(Values!F93),"",Values!$B$11)</f>
        <v/>
      </c>
      <c r="CT94" s="2" t="str">
        <f>IF(ISBLANK(Values!F93),"","GR")</f>
        <v/>
      </c>
      <c r="CU94" s="2" t="str">
        <f>IF(ISBLANK(Values!F93),"","CM")</f>
        <v/>
      </c>
      <c r="CV94" s="2" t="str">
        <f>IF(ISBLANK(Values!F93),"",IF(Values!$B$36=options!$F$1,"Denmark", IF(Values!$B$36=options!$F$2, "Danemark",IF(Values!$B$36=options!$F$3, "Dänemark",IF(Values!$B$36=options!$F$4, "Danimarca",IF(Values!$B$36=options!$F$5, "Dinamarca",IF(Values!$B$36=options!$F$6, "Denemarken","" ) ) ) ) )))</f>
        <v/>
      </c>
      <c r="CZ94" s="2" t="str">
        <f>IF(ISBLANK(Values!F93),"","No")</f>
        <v/>
      </c>
      <c r="DA94" s="2" t="str">
        <f>IF(ISBLANK(Values!F93),"","No")</f>
        <v/>
      </c>
      <c r="DO94" s="28" t="str">
        <f>IF(ISBLANK(Values!F93),"","Parts")</f>
        <v/>
      </c>
      <c r="DP94" s="28" t="str">
        <f>IF(ISBLANK(Values!F93),"",Values!$B$31)</f>
        <v/>
      </c>
      <c r="DS94" s="32"/>
      <c r="DY94" s="32"/>
      <c r="DZ94" s="32"/>
      <c r="EA94" s="32"/>
      <c r="EB94" s="32"/>
      <c r="EC94" s="32"/>
      <c r="EI94" s="2" t="str">
        <f>IF(ISBLANK(Values!F93),"",Values!$B$31)</f>
        <v/>
      </c>
      <c r="ES94" s="2" t="str">
        <f>IF(ISBLANK(Values!F93),"","Amazon Tellus UPS")</f>
        <v/>
      </c>
      <c r="EV94" s="32" t="str">
        <f>IF(ISBLANK(Values!F93),"","New")</f>
        <v/>
      </c>
      <c r="FE94" s="2" t="str">
        <f>IF(ISBLANK(Values!F93),"",IF(CO94&lt;&gt;"DEFAULT", "", 3))</f>
        <v/>
      </c>
      <c r="FH94" s="2" t="str">
        <f>IF(ISBLANK(Values!F93),"","FALSE")</f>
        <v/>
      </c>
      <c r="FI94" s="37" t="str">
        <f>IF(ISBLANK(Values!F93),"","FALSE")</f>
        <v/>
      </c>
      <c r="FJ94" s="37" t="str">
        <f>IF(ISBLANK(Values!F93),"","FALSE")</f>
        <v/>
      </c>
      <c r="FM94" s="2" t="str">
        <f>IF(ISBLANK(Values!F93),"","1")</f>
        <v/>
      </c>
      <c r="FO94" s="29" t="str">
        <f>IF(ISBLANK(Values!F93),"",IF(Values!K93, Values!$B$4, Values!$B$5))</f>
        <v/>
      </c>
      <c r="FP94" s="2" t="str">
        <f>IF(ISBLANK(Values!F93),"","Percent")</f>
        <v/>
      </c>
      <c r="FQ94" s="2" t="str">
        <f>IF(ISBLANK(Values!F93),"","2")</f>
        <v/>
      </c>
      <c r="FR94" s="2" t="str">
        <f>IF(ISBLANK(Values!F93),"","3")</f>
        <v/>
      </c>
      <c r="FS94" s="2" t="str">
        <f>IF(ISBLANK(Values!F93),"","5")</f>
        <v/>
      </c>
      <c r="FT94" s="2" t="str">
        <f>IF(ISBLANK(Values!F93),"","6")</f>
        <v/>
      </c>
      <c r="FU94" s="2" t="str">
        <f>IF(ISBLANK(Values!F93),"","10")</f>
        <v/>
      </c>
      <c r="FV94" s="2" t="str">
        <f>IF(ISBLANK(Values!F93),"","10")</f>
        <v/>
      </c>
    </row>
    <row r="95" spans="1:178" ht="17" x14ac:dyDescent="0.2">
      <c r="A95" s="28" t="str">
        <f>IF(ISBLANK(Values!F94),"",IF(Values!$B$37="EU","computercomponent","computer"))</f>
        <v/>
      </c>
      <c r="B95" s="39" t="str">
        <f>IF(ISBLANK(Values!F94),"",Values!G94)</f>
        <v/>
      </c>
      <c r="C95" s="33" t="str">
        <f>IF(ISBLANK(Values!F94),"","TellusRem")</f>
        <v/>
      </c>
      <c r="D95" s="31" t="str">
        <f>IF(ISBLANK(Values!F94),"",Values!F94)</f>
        <v/>
      </c>
      <c r="E95" s="32" t="str">
        <f>IF(ISBLANK(Values!F94),"","EAN")</f>
        <v/>
      </c>
      <c r="F95" s="29" t="str">
        <f>IF(ISBLANK(Values!F94),"",IF(Values!K94, SUBSTITUTE(Values!$B$1, "{language}", Values!I94) &amp; " " &amp;Values!$B$3, SUBSTITUTE(Values!$B$2, "{language}", Values!$I94) &amp; " " &amp;Values!$B$3))</f>
        <v/>
      </c>
      <c r="G95" s="33" t="str">
        <f>IF(ISBLANK(Values!F94),"","TellusRem")</f>
        <v/>
      </c>
      <c r="H95" s="28" t="str">
        <f>IF(ISBLANK(Values!F94),"",Values!$B$16)</f>
        <v/>
      </c>
      <c r="I95" s="28" t="str">
        <f>IF(ISBLANK(Values!F94),"","4730574031")</f>
        <v/>
      </c>
      <c r="J95" s="40" t="str">
        <f>IF(ISBLANK(Values!F94),"",Values!G94 )</f>
        <v/>
      </c>
      <c r="K95" s="29" t="str">
        <f>IF(ISBLANK(Values!F94),"",IF(Values!K94, Values!$B$4, Values!$B$5))</f>
        <v/>
      </c>
      <c r="L95" s="41" t="str">
        <f>IF(ISBLANK(Values!F94),"",IF($CO95="DEFAULT", Values!$B$18, ""))</f>
        <v/>
      </c>
      <c r="M95" s="29" t="str">
        <f>IF(ISBLANK(Values!F94),"",Values!$N94)</f>
        <v/>
      </c>
      <c r="N95" s="29" t="str">
        <f>IF(ISBLANK(Values!$G94),"",Values!O94)</f>
        <v/>
      </c>
      <c r="O95" s="29" t="str">
        <f>IF(ISBLANK(Values!$G94),"",Values!P94)</f>
        <v/>
      </c>
      <c r="P95" s="29" t="str">
        <f>IF(ISBLANK(Values!$G94),"",Values!Q94)</f>
        <v/>
      </c>
      <c r="Q95" s="29" t="str">
        <f>IF(ISBLANK(Values!$G94),"",Values!R94)</f>
        <v/>
      </c>
      <c r="R95" s="29" t="str">
        <f>IF(ISBLANK(Values!$G94),"",Values!S94)</f>
        <v/>
      </c>
      <c r="S95" s="29" t="str">
        <f>IF(ISBLANK(Values!$G94),"",Values!T94)</f>
        <v/>
      </c>
      <c r="T95" s="29" t="str">
        <f>IF(ISBLANK(Values!$G94),"",Values!U94)</f>
        <v/>
      </c>
      <c r="U95" s="29" t="str">
        <f>IF(ISBLANK(Values!$G94),"",Values!V94)</f>
        <v/>
      </c>
      <c r="W95" s="33" t="str">
        <f>IF(ISBLANK(Values!F94),"","Child")</f>
        <v/>
      </c>
      <c r="X95" s="33" t="str">
        <f>IF(ISBLANK(Values!F94),"",Values!$B$13)</f>
        <v/>
      </c>
      <c r="Y95" s="40" t="str">
        <f>IF(ISBLANK(Values!F94),"","Size-Color")</f>
        <v/>
      </c>
      <c r="Z95" s="33" t="str">
        <f>IF(ISBLANK(Values!F94),"","variation")</f>
        <v/>
      </c>
      <c r="AA95" s="37" t="str">
        <f>IF(ISBLANK(Values!F94),"",Values!$B$20)</f>
        <v/>
      </c>
      <c r="AB95" s="37" t="str">
        <f>IF(ISBLANK(Values!F94),"",Values!$B$29)</f>
        <v/>
      </c>
      <c r="AI95" s="42" t="str">
        <f>IF(ISBLANK(Values!F94),"",IF(Values!J94,Values!$B$23,Values!$B$33))</f>
        <v/>
      </c>
      <c r="AJ95" s="43" t="str">
        <f>IF(ISBLANK(Values!F94),"",Values!$B$24 &amp;" "&amp;Values!$B$3)</f>
        <v/>
      </c>
      <c r="AK95" s="2" t="str">
        <f>IF(ISBLANK(Values!F94),"",Values!$B$25)</f>
        <v/>
      </c>
      <c r="AL95" s="2" t="str">
        <f>IF(ISBLANK(Values!F94),"",SUBSTITUTE(SUBSTITUTE(IF(Values!$K94, Values!$B$26, Values!$B$33), "{language}", Values!$I94), "{flag}", INDEX(options!$E$1:$E$20, Values!$W94)))</f>
        <v/>
      </c>
      <c r="AM95" s="2" t="str">
        <f>SUBSTITUTE(IF(ISBLANK(Values!F94),"",Values!$B$27), "{model}", Values!$B$3)</f>
        <v/>
      </c>
      <c r="AT95" s="29" t="str">
        <f>IF(ISBLANK(Values!F94),"",Values!I94)</f>
        <v/>
      </c>
      <c r="AV95" s="37" t="str">
        <f>IF(ISBLANK(Values!F94),"",IF(Values!K94,"Backlit", "Non-Backlit"))</f>
        <v/>
      </c>
      <c r="BE95" s="28" t="str">
        <f>IF(ISBLANK(Values!F94),"","Professional Audience")</f>
        <v/>
      </c>
      <c r="BF95" s="28" t="str">
        <f>IF(ISBLANK(Values!F94),"","Consumer Audience")</f>
        <v/>
      </c>
      <c r="BG95" s="28" t="str">
        <f>IF(ISBLANK(Values!F94),"","Adults")</f>
        <v/>
      </c>
      <c r="BH95" s="28" t="str">
        <f>IF(ISBLANK(Values!F94),"","People")</f>
        <v/>
      </c>
      <c r="CG95" s="2" t="str">
        <f>IF(ISBLANK(Values!F94),"",Values!$B$11)</f>
        <v/>
      </c>
      <c r="CH95" s="2" t="str">
        <f>IF(ISBLANK(Values!F94),"","GR")</f>
        <v/>
      </c>
      <c r="CI95" s="2" t="str">
        <f>IF(ISBLANK(Values!F94),"",Values!$B$7)</f>
        <v/>
      </c>
      <c r="CJ95" s="2" t="str">
        <f>IF(ISBLANK(Values!F94),"",Values!$B$8)</f>
        <v/>
      </c>
      <c r="CK95" s="2" t="str">
        <f>IF(ISBLANK(Values!F94),"",Values!$B$9)</f>
        <v/>
      </c>
      <c r="CL95" s="2" t="str">
        <f>IF(ISBLANK(Values!F94),"","CM")</f>
        <v/>
      </c>
      <c r="CO95" s="2" t="str">
        <f>IF(ISBLANK(Values!F94), "", IF(AND(Values!$B$37=options!$G$2, Values!$C94), "AMAZON_NA", IF(AND(Values!$B$37=options!$G$1, Values!$D94), "AMAZON_EU", "DEFAULT")))</f>
        <v/>
      </c>
      <c r="CP95" s="37" t="str">
        <f>IF(ISBLANK(Values!F94),"",Values!$B$7)</f>
        <v/>
      </c>
      <c r="CQ95" s="37" t="str">
        <f>IF(ISBLANK(Values!F94),"",Values!$B$8)</f>
        <v/>
      </c>
      <c r="CR95" s="37" t="str">
        <f>IF(ISBLANK(Values!F94),"",Values!$B$9)</f>
        <v/>
      </c>
      <c r="CS95" s="2" t="str">
        <f>IF(ISBLANK(Values!F94),"",Values!$B$11)</f>
        <v/>
      </c>
      <c r="CT95" s="2" t="str">
        <f>IF(ISBLANK(Values!F94),"","GR")</f>
        <v/>
      </c>
      <c r="CU95" s="2" t="str">
        <f>IF(ISBLANK(Values!F94),"","CM")</f>
        <v/>
      </c>
      <c r="CV95" s="2" t="str">
        <f>IF(ISBLANK(Values!F94),"",IF(Values!$B$36=options!$F$1,"Denmark", IF(Values!$B$36=options!$F$2, "Danemark",IF(Values!$B$36=options!$F$3, "Dänemark",IF(Values!$B$36=options!$F$4, "Danimarca",IF(Values!$B$36=options!$F$5, "Dinamarca",IF(Values!$B$36=options!$F$6, "Denemarken","" ) ) ) ) )))</f>
        <v/>
      </c>
      <c r="CZ95" s="2" t="str">
        <f>IF(ISBLANK(Values!F94),"","No")</f>
        <v/>
      </c>
      <c r="DA95" s="2" t="str">
        <f>IF(ISBLANK(Values!F94),"","No")</f>
        <v/>
      </c>
      <c r="DO95" s="28" t="str">
        <f>IF(ISBLANK(Values!F94),"","Parts")</f>
        <v/>
      </c>
      <c r="DP95" s="28" t="str">
        <f>IF(ISBLANK(Values!F94),"",Values!$B$31)</f>
        <v/>
      </c>
      <c r="DS95" s="32"/>
      <c r="DY95" s="32"/>
      <c r="DZ95" s="32"/>
      <c r="EA95" s="32"/>
      <c r="EB95" s="32"/>
      <c r="EC95" s="32"/>
      <c r="EI95" s="2" t="str">
        <f>IF(ISBLANK(Values!F94),"",Values!$B$31)</f>
        <v/>
      </c>
      <c r="ES95" s="2" t="str">
        <f>IF(ISBLANK(Values!F94),"","Amazon Tellus UPS")</f>
        <v/>
      </c>
      <c r="EV95" s="32" t="str">
        <f>IF(ISBLANK(Values!F94),"","New")</f>
        <v/>
      </c>
      <c r="FE95" s="2" t="str">
        <f>IF(ISBLANK(Values!F94),"",IF(CO95&lt;&gt;"DEFAULT", "", 3))</f>
        <v/>
      </c>
      <c r="FH95" s="2" t="str">
        <f>IF(ISBLANK(Values!F94),"","FALSE")</f>
        <v/>
      </c>
      <c r="FI95" s="37" t="str">
        <f>IF(ISBLANK(Values!F94),"","FALSE")</f>
        <v/>
      </c>
      <c r="FJ95" s="37" t="str">
        <f>IF(ISBLANK(Values!F94),"","FALSE")</f>
        <v/>
      </c>
      <c r="FM95" s="2" t="str">
        <f>IF(ISBLANK(Values!F94),"","1")</f>
        <v/>
      </c>
      <c r="FO95" s="29" t="str">
        <f>IF(ISBLANK(Values!F94),"",IF(Values!K94, Values!$B$4, Values!$B$5))</f>
        <v/>
      </c>
      <c r="FP95" s="2" t="str">
        <f>IF(ISBLANK(Values!F94),"","Percent")</f>
        <v/>
      </c>
      <c r="FQ95" s="2" t="str">
        <f>IF(ISBLANK(Values!F94),"","2")</f>
        <v/>
      </c>
      <c r="FR95" s="2" t="str">
        <f>IF(ISBLANK(Values!F94),"","3")</f>
        <v/>
      </c>
      <c r="FS95" s="2" t="str">
        <f>IF(ISBLANK(Values!F94),"","5")</f>
        <v/>
      </c>
      <c r="FT95" s="2" t="str">
        <f>IF(ISBLANK(Values!F94),"","6")</f>
        <v/>
      </c>
      <c r="FU95" s="2" t="str">
        <f>IF(ISBLANK(Values!F94),"","10")</f>
        <v/>
      </c>
      <c r="FV95" s="2" t="str">
        <f>IF(ISBLANK(Values!F94),"","10")</f>
        <v/>
      </c>
    </row>
    <row r="96" spans="1:178" ht="17" x14ac:dyDescent="0.2">
      <c r="A96" s="28" t="str">
        <f>IF(ISBLANK(Values!F95),"",IF(Values!$B$37="EU","computercomponent","computer"))</f>
        <v/>
      </c>
      <c r="B96" s="39" t="str">
        <f>IF(ISBLANK(Values!F95),"",Values!G95)</f>
        <v/>
      </c>
      <c r="C96" s="33" t="str">
        <f>IF(ISBLANK(Values!F95),"","TellusRem")</f>
        <v/>
      </c>
      <c r="D96" s="31" t="str">
        <f>IF(ISBLANK(Values!F95),"",Values!F95)</f>
        <v/>
      </c>
      <c r="E96" s="32" t="str">
        <f>IF(ISBLANK(Values!F95),"","EAN")</f>
        <v/>
      </c>
      <c r="F96" s="29" t="str">
        <f>IF(ISBLANK(Values!F95),"",IF(Values!K95, SUBSTITUTE(Values!$B$1, "{language}", Values!I95) &amp; " " &amp;Values!$B$3, SUBSTITUTE(Values!$B$2, "{language}", Values!$I95) &amp; " " &amp;Values!$B$3))</f>
        <v/>
      </c>
      <c r="G96" s="33" t="str">
        <f>IF(ISBLANK(Values!F95),"","TellusRem")</f>
        <v/>
      </c>
      <c r="H96" s="28" t="str">
        <f>IF(ISBLANK(Values!F95),"",Values!$B$16)</f>
        <v/>
      </c>
      <c r="I96" s="28" t="str">
        <f>IF(ISBLANK(Values!F95),"","4730574031")</f>
        <v/>
      </c>
      <c r="J96" s="40" t="str">
        <f>IF(ISBLANK(Values!F95),"",Values!G95 )</f>
        <v/>
      </c>
      <c r="K96" s="29" t="str">
        <f>IF(ISBLANK(Values!F95),"",IF(Values!K95, Values!$B$4, Values!$B$5))</f>
        <v/>
      </c>
      <c r="L96" s="41" t="str">
        <f>IF(ISBLANK(Values!F95),"",IF($CO96="DEFAULT", Values!$B$18, ""))</f>
        <v/>
      </c>
      <c r="M96" s="29" t="str">
        <f>IF(ISBLANK(Values!F95),"",Values!$N95)</f>
        <v/>
      </c>
      <c r="N96" s="29" t="str">
        <f>IF(ISBLANK(Values!$G95),"",Values!O95)</f>
        <v/>
      </c>
      <c r="O96" s="29" t="str">
        <f>IF(ISBLANK(Values!$G95),"",Values!P95)</f>
        <v/>
      </c>
      <c r="P96" s="29" t="str">
        <f>IF(ISBLANK(Values!$G95),"",Values!Q95)</f>
        <v/>
      </c>
      <c r="Q96" s="29" t="str">
        <f>IF(ISBLANK(Values!$G95),"",Values!R95)</f>
        <v/>
      </c>
      <c r="R96" s="29" t="str">
        <f>IF(ISBLANK(Values!$G95),"",Values!S95)</f>
        <v/>
      </c>
      <c r="S96" s="29" t="str">
        <f>IF(ISBLANK(Values!$G95),"",Values!T95)</f>
        <v/>
      </c>
      <c r="T96" s="29" t="str">
        <f>IF(ISBLANK(Values!$G95),"",Values!U95)</f>
        <v/>
      </c>
      <c r="U96" s="29" t="str">
        <f>IF(ISBLANK(Values!$G95),"",Values!V95)</f>
        <v/>
      </c>
      <c r="W96" s="33" t="str">
        <f>IF(ISBLANK(Values!F95),"","Child")</f>
        <v/>
      </c>
      <c r="X96" s="33" t="str">
        <f>IF(ISBLANK(Values!F95),"",Values!$B$13)</f>
        <v/>
      </c>
      <c r="Y96" s="40" t="str">
        <f>IF(ISBLANK(Values!F95),"","Size-Color")</f>
        <v/>
      </c>
      <c r="Z96" s="33" t="str">
        <f>IF(ISBLANK(Values!F95),"","variation")</f>
        <v/>
      </c>
      <c r="AA96" s="37" t="str">
        <f>IF(ISBLANK(Values!F95),"",Values!$B$20)</f>
        <v/>
      </c>
      <c r="AB96" s="37" t="str">
        <f>IF(ISBLANK(Values!F95),"",Values!$B$29)</f>
        <v/>
      </c>
      <c r="AI96" s="42" t="str">
        <f>IF(ISBLANK(Values!F95),"",IF(Values!J95,Values!$B$23,Values!$B$33))</f>
        <v/>
      </c>
      <c r="AJ96" s="43" t="str">
        <f>IF(ISBLANK(Values!F95),"",Values!$B$24 &amp;" "&amp;Values!$B$3)</f>
        <v/>
      </c>
      <c r="AK96" s="2" t="str">
        <f>IF(ISBLANK(Values!F95),"",Values!$B$25)</f>
        <v/>
      </c>
      <c r="AL96" s="2" t="str">
        <f>IF(ISBLANK(Values!F95),"",SUBSTITUTE(SUBSTITUTE(IF(Values!$K95, Values!$B$26, Values!$B$33), "{language}", Values!$I95), "{flag}", INDEX(options!$E$1:$E$20, Values!$W95)))</f>
        <v/>
      </c>
      <c r="AM96" s="2" t="str">
        <f>SUBSTITUTE(IF(ISBLANK(Values!F95),"",Values!$B$27), "{model}", Values!$B$3)</f>
        <v/>
      </c>
      <c r="AT96" s="29" t="str">
        <f>IF(ISBLANK(Values!F95),"",Values!I95)</f>
        <v/>
      </c>
      <c r="AV96" s="37" t="str">
        <f>IF(ISBLANK(Values!F95),"",IF(Values!K95,"Backlit", "Non-Backlit"))</f>
        <v/>
      </c>
      <c r="BE96" s="28" t="str">
        <f>IF(ISBLANK(Values!F95),"","Professional Audience")</f>
        <v/>
      </c>
      <c r="BF96" s="28" t="str">
        <f>IF(ISBLANK(Values!F95),"","Consumer Audience")</f>
        <v/>
      </c>
      <c r="BG96" s="28" t="str">
        <f>IF(ISBLANK(Values!F95),"","Adults")</f>
        <v/>
      </c>
      <c r="BH96" s="28" t="str">
        <f>IF(ISBLANK(Values!F95),"","People")</f>
        <v/>
      </c>
      <c r="CG96" s="2" t="str">
        <f>IF(ISBLANK(Values!F95),"",Values!$B$11)</f>
        <v/>
      </c>
      <c r="CH96" s="2" t="str">
        <f>IF(ISBLANK(Values!F95),"","GR")</f>
        <v/>
      </c>
      <c r="CI96" s="2" t="str">
        <f>IF(ISBLANK(Values!F95),"",Values!$B$7)</f>
        <v/>
      </c>
      <c r="CJ96" s="2" t="str">
        <f>IF(ISBLANK(Values!F95),"",Values!$B$8)</f>
        <v/>
      </c>
      <c r="CK96" s="2" t="str">
        <f>IF(ISBLANK(Values!F95),"",Values!$B$9)</f>
        <v/>
      </c>
      <c r="CL96" s="2" t="str">
        <f>IF(ISBLANK(Values!F95),"","CM")</f>
        <v/>
      </c>
      <c r="CO96" s="2" t="str">
        <f>IF(ISBLANK(Values!F95), "", IF(AND(Values!$B$37=options!$G$2, Values!$C95), "AMAZON_NA", IF(AND(Values!$B$37=options!$G$1, Values!$D95), "AMAZON_EU", "DEFAULT")))</f>
        <v/>
      </c>
      <c r="CP96" s="37" t="str">
        <f>IF(ISBLANK(Values!F95),"",Values!$B$7)</f>
        <v/>
      </c>
      <c r="CQ96" s="37" t="str">
        <f>IF(ISBLANK(Values!F95),"",Values!$B$8)</f>
        <v/>
      </c>
      <c r="CR96" s="37" t="str">
        <f>IF(ISBLANK(Values!F95),"",Values!$B$9)</f>
        <v/>
      </c>
      <c r="CS96" s="2" t="str">
        <f>IF(ISBLANK(Values!F95),"",Values!$B$11)</f>
        <v/>
      </c>
      <c r="CT96" s="2" t="str">
        <f>IF(ISBLANK(Values!F95),"","GR")</f>
        <v/>
      </c>
      <c r="CU96" s="2" t="str">
        <f>IF(ISBLANK(Values!F95),"","CM")</f>
        <v/>
      </c>
      <c r="CV96" s="2" t="str">
        <f>IF(ISBLANK(Values!F95),"",IF(Values!$B$36=options!$F$1,"Denmark", IF(Values!$B$36=options!$F$2, "Danemark",IF(Values!$B$36=options!$F$3, "Dänemark",IF(Values!$B$36=options!$F$4, "Danimarca",IF(Values!$B$36=options!$F$5, "Dinamarca",IF(Values!$B$36=options!$F$6, "Denemarken","" ) ) ) ) )))</f>
        <v/>
      </c>
      <c r="CZ96" s="2" t="str">
        <f>IF(ISBLANK(Values!F95),"","No")</f>
        <v/>
      </c>
      <c r="DA96" s="2" t="str">
        <f>IF(ISBLANK(Values!F95),"","No")</f>
        <v/>
      </c>
      <c r="DO96" s="28" t="str">
        <f>IF(ISBLANK(Values!F95),"","Parts")</f>
        <v/>
      </c>
      <c r="DP96" s="28" t="str">
        <f>IF(ISBLANK(Values!F95),"",Values!$B$31)</f>
        <v/>
      </c>
      <c r="DS96" s="32"/>
      <c r="DY96" s="32"/>
      <c r="DZ96" s="32"/>
      <c r="EA96" s="32"/>
      <c r="EB96" s="32"/>
      <c r="EC96" s="32"/>
      <c r="EI96" s="2" t="str">
        <f>IF(ISBLANK(Values!F95),"",Values!$B$31)</f>
        <v/>
      </c>
      <c r="ES96" s="2" t="str">
        <f>IF(ISBLANK(Values!F95),"","Amazon Tellus UPS")</f>
        <v/>
      </c>
      <c r="EV96" s="32" t="str">
        <f>IF(ISBLANK(Values!F95),"","New")</f>
        <v/>
      </c>
      <c r="FE96" s="2" t="str">
        <f>IF(ISBLANK(Values!F95),"",IF(CO96&lt;&gt;"DEFAULT", "", 3))</f>
        <v/>
      </c>
      <c r="FH96" s="2" t="str">
        <f>IF(ISBLANK(Values!F95),"","FALSE")</f>
        <v/>
      </c>
      <c r="FI96" s="37" t="str">
        <f>IF(ISBLANK(Values!F95),"","FALSE")</f>
        <v/>
      </c>
      <c r="FJ96" s="37" t="str">
        <f>IF(ISBLANK(Values!F95),"","FALSE")</f>
        <v/>
      </c>
      <c r="FM96" s="2" t="str">
        <f>IF(ISBLANK(Values!F95),"","1")</f>
        <v/>
      </c>
      <c r="FO96" s="29" t="str">
        <f>IF(ISBLANK(Values!F95),"",IF(Values!K95, Values!$B$4, Values!$B$5))</f>
        <v/>
      </c>
      <c r="FP96" s="2" t="str">
        <f>IF(ISBLANK(Values!F95),"","Percent")</f>
        <v/>
      </c>
      <c r="FQ96" s="2" t="str">
        <f>IF(ISBLANK(Values!F95),"","2")</f>
        <v/>
      </c>
      <c r="FR96" s="2" t="str">
        <f>IF(ISBLANK(Values!F95),"","3")</f>
        <v/>
      </c>
      <c r="FS96" s="2" t="str">
        <f>IF(ISBLANK(Values!F95),"","5")</f>
        <v/>
      </c>
      <c r="FT96" s="2" t="str">
        <f>IF(ISBLANK(Values!F95),"","6")</f>
        <v/>
      </c>
      <c r="FU96" s="2" t="str">
        <f>IF(ISBLANK(Values!F95),"","10")</f>
        <v/>
      </c>
      <c r="FV96" s="2" t="str">
        <f>IF(ISBLANK(Values!F95),"","10")</f>
        <v/>
      </c>
    </row>
    <row r="97" spans="1:178" ht="17" x14ac:dyDescent="0.2">
      <c r="A97" s="28" t="str">
        <f>IF(ISBLANK(Values!F96),"",IF(Values!$B$37="EU","computercomponent","computer"))</f>
        <v/>
      </c>
      <c r="B97" s="39" t="str">
        <f>IF(ISBLANK(Values!F96),"",Values!G96)</f>
        <v/>
      </c>
      <c r="C97" s="33" t="str">
        <f>IF(ISBLANK(Values!F96),"","TellusRem")</f>
        <v/>
      </c>
      <c r="D97" s="31" t="str">
        <f>IF(ISBLANK(Values!F96),"",Values!F96)</f>
        <v/>
      </c>
      <c r="E97" s="32" t="str">
        <f>IF(ISBLANK(Values!F96),"","EAN")</f>
        <v/>
      </c>
      <c r="F97" s="29" t="str">
        <f>IF(ISBLANK(Values!F96),"",IF(Values!K96, SUBSTITUTE(Values!$B$1, "{language}", Values!I96) &amp; " " &amp;Values!$B$3, SUBSTITUTE(Values!$B$2, "{language}", Values!$I96) &amp; " " &amp;Values!$B$3))</f>
        <v/>
      </c>
      <c r="G97" s="33" t="str">
        <f>IF(ISBLANK(Values!F96),"","TellusRem")</f>
        <v/>
      </c>
      <c r="H97" s="28" t="str">
        <f>IF(ISBLANK(Values!F96),"",Values!$B$16)</f>
        <v/>
      </c>
      <c r="I97" s="28" t="str">
        <f>IF(ISBLANK(Values!F96),"","4730574031")</f>
        <v/>
      </c>
      <c r="J97" s="40" t="str">
        <f>IF(ISBLANK(Values!F96),"",Values!G96 )</f>
        <v/>
      </c>
      <c r="K97" s="29" t="str">
        <f>IF(ISBLANK(Values!F96),"",IF(Values!K96, Values!$B$4, Values!$B$5))</f>
        <v/>
      </c>
      <c r="L97" s="41" t="str">
        <f>IF(ISBLANK(Values!F96),"",IF($CO97="DEFAULT", Values!$B$18, ""))</f>
        <v/>
      </c>
      <c r="M97" s="29" t="str">
        <f>IF(ISBLANK(Values!F96),"",Values!$N96)</f>
        <v/>
      </c>
      <c r="N97" s="29" t="str">
        <f>IF(ISBLANK(Values!$G96),"",Values!O96)</f>
        <v/>
      </c>
      <c r="O97" s="29" t="str">
        <f>IF(ISBLANK(Values!$G96),"",Values!P96)</f>
        <v/>
      </c>
      <c r="P97" s="29" t="str">
        <f>IF(ISBLANK(Values!$G96),"",Values!Q96)</f>
        <v/>
      </c>
      <c r="Q97" s="29" t="str">
        <f>IF(ISBLANK(Values!$G96),"",Values!R96)</f>
        <v/>
      </c>
      <c r="R97" s="29" t="str">
        <f>IF(ISBLANK(Values!$G96),"",Values!S96)</f>
        <v/>
      </c>
      <c r="S97" s="29" t="str">
        <f>IF(ISBLANK(Values!$G96),"",Values!T96)</f>
        <v/>
      </c>
      <c r="T97" s="29" t="str">
        <f>IF(ISBLANK(Values!$G96),"",Values!U96)</f>
        <v/>
      </c>
      <c r="U97" s="29" t="str">
        <f>IF(ISBLANK(Values!$G96),"",Values!V96)</f>
        <v/>
      </c>
      <c r="W97" s="33" t="str">
        <f>IF(ISBLANK(Values!F96),"","Child")</f>
        <v/>
      </c>
      <c r="X97" s="33" t="str">
        <f>IF(ISBLANK(Values!F96),"",Values!$B$13)</f>
        <v/>
      </c>
      <c r="Y97" s="40" t="str">
        <f>IF(ISBLANK(Values!F96),"","Size-Color")</f>
        <v/>
      </c>
      <c r="Z97" s="33" t="str">
        <f>IF(ISBLANK(Values!F96),"","variation")</f>
        <v/>
      </c>
      <c r="AA97" s="37" t="str">
        <f>IF(ISBLANK(Values!F96),"",Values!$B$20)</f>
        <v/>
      </c>
      <c r="AB97" s="37" t="str">
        <f>IF(ISBLANK(Values!F96),"",Values!$B$29)</f>
        <v/>
      </c>
      <c r="AI97" s="42" t="str">
        <f>IF(ISBLANK(Values!F96),"",IF(Values!J96,Values!$B$23,Values!$B$33))</f>
        <v/>
      </c>
      <c r="AJ97" s="43" t="str">
        <f>IF(ISBLANK(Values!F96),"",Values!$B$24 &amp;" "&amp;Values!$B$3)</f>
        <v/>
      </c>
      <c r="AK97" s="2" t="str">
        <f>IF(ISBLANK(Values!F96),"",Values!$B$25)</f>
        <v/>
      </c>
      <c r="AL97" s="2" t="str">
        <f>IF(ISBLANK(Values!F96),"",SUBSTITUTE(SUBSTITUTE(IF(Values!$K96, Values!$B$26, Values!$B$33), "{language}", Values!$I96), "{flag}", INDEX(options!$E$1:$E$20, Values!$W96)))</f>
        <v/>
      </c>
      <c r="AM97" s="2" t="str">
        <f>SUBSTITUTE(IF(ISBLANK(Values!F96),"",Values!$B$27), "{model}", Values!$B$3)</f>
        <v/>
      </c>
      <c r="AT97" s="29" t="str">
        <f>IF(ISBLANK(Values!F96),"",Values!I96)</f>
        <v/>
      </c>
      <c r="AV97" s="37" t="str">
        <f>IF(ISBLANK(Values!F96),"",IF(Values!K96,"Backlit", "Non-Backlit"))</f>
        <v/>
      </c>
      <c r="BE97" s="28" t="str">
        <f>IF(ISBLANK(Values!F96),"","Professional Audience")</f>
        <v/>
      </c>
      <c r="BF97" s="28" t="str">
        <f>IF(ISBLANK(Values!F96),"","Consumer Audience")</f>
        <v/>
      </c>
      <c r="BG97" s="28" t="str">
        <f>IF(ISBLANK(Values!F96),"","Adults")</f>
        <v/>
      </c>
      <c r="BH97" s="28" t="str">
        <f>IF(ISBLANK(Values!F96),"","People")</f>
        <v/>
      </c>
      <c r="CG97" s="2" t="str">
        <f>IF(ISBLANK(Values!F96),"",Values!$B$11)</f>
        <v/>
      </c>
      <c r="CH97" s="2" t="str">
        <f>IF(ISBLANK(Values!F96),"","GR")</f>
        <v/>
      </c>
      <c r="CI97" s="2" t="str">
        <f>IF(ISBLANK(Values!F96),"",Values!$B$7)</f>
        <v/>
      </c>
      <c r="CJ97" s="2" t="str">
        <f>IF(ISBLANK(Values!F96),"",Values!$B$8)</f>
        <v/>
      </c>
      <c r="CK97" s="2" t="str">
        <f>IF(ISBLANK(Values!F96),"",Values!$B$9)</f>
        <v/>
      </c>
      <c r="CL97" s="2" t="str">
        <f>IF(ISBLANK(Values!F96),"","CM")</f>
        <v/>
      </c>
      <c r="CO97" s="2" t="str">
        <f>IF(ISBLANK(Values!F96), "", IF(AND(Values!$B$37=options!$G$2, Values!$C96), "AMAZON_NA", IF(AND(Values!$B$37=options!$G$1, Values!$D96), "AMAZON_EU", "DEFAULT")))</f>
        <v/>
      </c>
      <c r="CP97" s="37" t="str">
        <f>IF(ISBLANK(Values!F96),"",Values!$B$7)</f>
        <v/>
      </c>
      <c r="CQ97" s="37" t="str">
        <f>IF(ISBLANK(Values!F96),"",Values!$B$8)</f>
        <v/>
      </c>
      <c r="CR97" s="37" t="str">
        <f>IF(ISBLANK(Values!F96),"",Values!$B$9)</f>
        <v/>
      </c>
      <c r="CS97" s="2" t="str">
        <f>IF(ISBLANK(Values!F96),"",Values!$B$11)</f>
        <v/>
      </c>
      <c r="CT97" s="2" t="str">
        <f>IF(ISBLANK(Values!F96),"","GR")</f>
        <v/>
      </c>
      <c r="CU97" s="2" t="str">
        <f>IF(ISBLANK(Values!F96),"","CM")</f>
        <v/>
      </c>
      <c r="CV97" s="2" t="str">
        <f>IF(ISBLANK(Values!F96),"",IF(Values!$B$36=options!$F$1,"Denmark", IF(Values!$B$36=options!$F$2, "Danemark",IF(Values!$B$36=options!$F$3, "Dänemark",IF(Values!$B$36=options!$F$4, "Danimarca",IF(Values!$B$36=options!$F$5, "Dinamarca",IF(Values!$B$36=options!$F$6, "Denemarken","" ) ) ) ) )))</f>
        <v/>
      </c>
      <c r="CZ97" s="2" t="str">
        <f>IF(ISBLANK(Values!F96),"","No")</f>
        <v/>
      </c>
      <c r="DA97" s="2" t="str">
        <f>IF(ISBLANK(Values!F96),"","No")</f>
        <v/>
      </c>
      <c r="DO97" s="28" t="str">
        <f>IF(ISBLANK(Values!F96),"","Parts")</f>
        <v/>
      </c>
      <c r="DP97" s="28" t="str">
        <f>IF(ISBLANK(Values!F96),"",Values!$B$31)</f>
        <v/>
      </c>
      <c r="DS97" s="32"/>
      <c r="DY97" s="32"/>
      <c r="DZ97" s="32"/>
      <c r="EA97" s="32"/>
      <c r="EB97" s="32"/>
      <c r="EC97" s="32"/>
      <c r="EI97" s="2" t="str">
        <f>IF(ISBLANK(Values!F96),"",Values!$B$31)</f>
        <v/>
      </c>
      <c r="ES97" s="2" t="str">
        <f>IF(ISBLANK(Values!F96),"","Amazon Tellus UPS")</f>
        <v/>
      </c>
      <c r="EV97" s="32" t="str">
        <f>IF(ISBLANK(Values!F96),"","New")</f>
        <v/>
      </c>
      <c r="FE97" s="2" t="str">
        <f>IF(ISBLANK(Values!F96),"",IF(CO97&lt;&gt;"DEFAULT", "", 3))</f>
        <v/>
      </c>
      <c r="FH97" s="2" t="str">
        <f>IF(ISBLANK(Values!F96),"","FALSE")</f>
        <v/>
      </c>
      <c r="FI97" s="37" t="str">
        <f>IF(ISBLANK(Values!F96),"","FALSE")</f>
        <v/>
      </c>
      <c r="FJ97" s="37" t="str">
        <f>IF(ISBLANK(Values!F96),"","FALSE")</f>
        <v/>
      </c>
      <c r="FM97" s="2" t="str">
        <f>IF(ISBLANK(Values!F96),"","1")</f>
        <v/>
      </c>
      <c r="FO97" s="29" t="str">
        <f>IF(ISBLANK(Values!F96),"",IF(Values!K96, Values!$B$4, Values!$B$5))</f>
        <v/>
      </c>
      <c r="FP97" s="2" t="str">
        <f>IF(ISBLANK(Values!F96),"","Percent")</f>
        <v/>
      </c>
      <c r="FQ97" s="2" t="str">
        <f>IF(ISBLANK(Values!F96),"","2")</f>
        <v/>
      </c>
      <c r="FR97" s="2" t="str">
        <f>IF(ISBLANK(Values!F96),"","3")</f>
        <v/>
      </c>
      <c r="FS97" s="2" t="str">
        <f>IF(ISBLANK(Values!F96),"","5")</f>
        <v/>
      </c>
      <c r="FT97" s="2" t="str">
        <f>IF(ISBLANK(Values!F96),"","6")</f>
        <v/>
      </c>
      <c r="FU97" s="2" t="str">
        <f>IF(ISBLANK(Values!F96),"","10")</f>
        <v/>
      </c>
      <c r="FV97" s="2" t="str">
        <f>IF(ISBLANK(Values!F96),"","10")</f>
        <v/>
      </c>
    </row>
    <row r="98" spans="1:178" ht="17" x14ac:dyDescent="0.2">
      <c r="A98" s="28" t="str">
        <f>IF(ISBLANK(Values!F97),"",IF(Values!$B$37="EU","computercomponent","computer"))</f>
        <v/>
      </c>
      <c r="B98" s="39" t="str">
        <f>IF(ISBLANK(Values!F97),"",Values!G97)</f>
        <v/>
      </c>
      <c r="C98" s="33" t="str">
        <f>IF(ISBLANK(Values!F97),"","TellusRem")</f>
        <v/>
      </c>
      <c r="D98" s="31" t="str">
        <f>IF(ISBLANK(Values!F97),"",Values!F97)</f>
        <v/>
      </c>
      <c r="E98" s="32" t="str">
        <f>IF(ISBLANK(Values!F97),"","EAN")</f>
        <v/>
      </c>
      <c r="F98" s="29" t="str">
        <f>IF(ISBLANK(Values!F97),"",IF(Values!K97, SUBSTITUTE(Values!$B$1, "{language}", Values!I97) &amp; " " &amp;Values!$B$3, SUBSTITUTE(Values!$B$2, "{language}", Values!$I97) &amp; " " &amp;Values!$B$3))</f>
        <v/>
      </c>
      <c r="G98" s="33" t="str">
        <f>IF(ISBLANK(Values!F97),"","TellusRem")</f>
        <v/>
      </c>
      <c r="H98" s="28" t="str">
        <f>IF(ISBLANK(Values!F97),"",Values!$B$16)</f>
        <v/>
      </c>
      <c r="I98" s="28" t="str">
        <f>IF(ISBLANK(Values!F97),"","4730574031")</f>
        <v/>
      </c>
      <c r="J98" s="40" t="str">
        <f>IF(ISBLANK(Values!F97),"",Values!G97 )</f>
        <v/>
      </c>
      <c r="K98" s="29" t="str">
        <f>IF(ISBLANK(Values!F97),"",IF(Values!K97, Values!$B$4, Values!$B$5))</f>
        <v/>
      </c>
      <c r="L98" s="41" t="str">
        <f>IF(ISBLANK(Values!F97),"",IF($CO98="DEFAULT", Values!$B$18, ""))</f>
        <v/>
      </c>
      <c r="M98" s="29" t="str">
        <f>IF(ISBLANK(Values!F97),"",Values!$N97)</f>
        <v/>
      </c>
      <c r="N98" s="29" t="str">
        <f>IF(ISBLANK(Values!$G97),"",Values!O97)</f>
        <v/>
      </c>
      <c r="O98" s="29" t="str">
        <f>IF(ISBLANK(Values!$G97),"",Values!P97)</f>
        <v/>
      </c>
      <c r="P98" s="29" t="str">
        <f>IF(ISBLANK(Values!$G97),"",Values!Q97)</f>
        <v/>
      </c>
      <c r="Q98" s="29" t="str">
        <f>IF(ISBLANK(Values!$G97),"",Values!R97)</f>
        <v/>
      </c>
      <c r="R98" s="29" t="str">
        <f>IF(ISBLANK(Values!$G97),"",Values!S97)</f>
        <v/>
      </c>
      <c r="S98" s="29" t="str">
        <f>IF(ISBLANK(Values!$G97),"",Values!T97)</f>
        <v/>
      </c>
      <c r="T98" s="29" t="str">
        <f>IF(ISBLANK(Values!$G97),"",Values!U97)</f>
        <v/>
      </c>
      <c r="U98" s="29" t="str">
        <f>IF(ISBLANK(Values!$G97),"",Values!V97)</f>
        <v/>
      </c>
      <c r="W98" s="33" t="str">
        <f>IF(ISBLANK(Values!F97),"","Child")</f>
        <v/>
      </c>
      <c r="X98" s="33" t="str">
        <f>IF(ISBLANK(Values!F97),"",Values!$B$13)</f>
        <v/>
      </c>
      <c r="Y98" s="40" t="str">
        <f>IF(ISBLANK(Values!F97),"","Size-Color")</f>
        <v/>
      </c>
      <c r="Z98" s="33" t="str">
        <f>IF(ISBLANK(Values!F97),"","variation")</f>
        <v/>
      </c>
      <c r="AA98" s="37" t="str">
        <f>IF(ISBLANK(Values!F97),"",Values!$B$20)</f>
        <v/>
      </c>
      <c r="AB98" s="37" t="str">
        <f>IF(ISBLANK(Values!F97),"",Values!$B$29)</f>
        <v/>
      </c>
      <c r="AI98" s="42" t="str">
        <f>IF(ISBLANK(Values!F97),"",IF(Values!J97,Values!$B$23,Values!$B$33))</f>
        <v/>
      </c>
      <c r="AJ98" s="43" t="str">
        <f>IF(ISBLANK(Values!F97),"",Values!$B$24 &amp;" "&amp;Values!$B$3)</f>
        <v/>
      </c>
      <c r="AK98" s="2" t="str">
        <f>IF(ISBLANK(Values!F97),"",Values!$B$25)</f>
        <v/>
      </c>
      <c r="AL98" s="2" t="str">
        <f>IF(ISBLANK(Values!F97),"",SUBSTITUTE(SUBSTITUTE(IF(Values!$K97, Values!$B$26, Values!$B$33), "{language}", Values!$I97), "{flag}", INDEX(options!$E$1:$E$20, Values!$W97)))</f>
        <v/>
      </c>
      <c r="AM98" s="2" t="str">
        <f>SUBSTITUTE(IF(ISBLANK(Values!F97),"",Values!$B$27), "{model}", Values!$B$3)</f>
        <v/>
      </c>
      <c r="AT98" s="29" t="str">
        <f>IF(ISBLANK(Values!F97),"",Values!I97)</f>
        <v/>
      </c>
      <c r="AV98" s="37" t="str">
        <f>IF(ISBLANK(Values!F97),"",IF(Values!K97,"Backlit", "Non-Backlit"))</f>
        <v/>
      </c>
      <c r="BE98" s="28" t="str">
        <f>IF(ISBLANK(Values!F97),"","Professional Audience")</f>
        <v/>
      </c>
      <c r="BF98" s="28" t="str">
        <f>IF(ISBLANK(Values!F97),"","Consumer Audience")</f>
        <v/>
      </c>
      <c r="BG98" s="28" t="str">
        <f>IF(ISBLANK(Values!F97),"","Adults")</f>
        <v/>
      </c>
      <c r="BH98" s="28" t="str">
        <f>IF(ISBLANK(Values!F97),"","People")</f>
        <v/>
      </c>
      <c r="CG98" s="2" t="str">
        <f>IF(ISBLANK(Values!F97),"",Values!$B$11)</f>
        <v/>
      </c>
      <c r="CH98" s="2" t="str">
        <f>IF(ISBLANK(Values!F97),"","GR")</f>
        <v/>
      </c>
      <c r="CI98" s="2" t="str">
        <f>IF(ISBLANK(Values!F97),"",Values!$B$7)</f>
        <v/>
      </c>
      <c r="CJ98" s="2" t="str">
        <f>IF(ISBLANK(Values!F97),"",Values!$B$8)</f>
        <v/>
      </c>
      <c r="CK98" s="2" t="str">
        <f>IF(ISBLANK(Values!F97),"",Values!$B$9)</f>
        <v/>
      </c>
      <c r="CL98" s="2" t="str">
        <f>IF(ISBLANK(Values!F97),"","CM")</f>
        <v/>
      </c>
      <c r="CO98" s="2" t="str">
        <f>IF(ISBLANK(Values!F97), "", IF(AND(Values!$B$37=options!$G$2, Values!$C97), "AMAZON_NA", IF(AND(Values!$B$37=options!$G$1, Values!$D97), "AMAZON_EU", "DEFAULT")))</f>
        <v/>
      </c>
      <c r="CP98" s="37" t="str">
        <f>IF(ISBLANK(Values!F97),"",Values!$B$7)</f>
        <v/>
      </c>
      <c r="CQ98" s="37" t="str">
        <f>IF(ISBLANK(Values!F97),"",Values!$B$8)</f>
        <v/>
      </c>
      <c r="CR98" s="37" t="str">
        <f>IF(ISBLANK(Values!F97),"",Values!$B$9)</f>
        <v/>
      </c>
      <c r="CS98" s="2" t="str">
        <f>IF(ISBLANK(Values!F97),"",Values!$B$11)</f>
        <v/>
      </c>
      <c r="CT98" s="2" t="str">
        <f>IF(ISBLANK(Values!F97),"","GR")</f>
        <v/>
      </c>
      <c r="CU98" s="2" t="str">
        <f>IF(ISBLANK(Values!F97),"","CM")</f>
        <v/>
      </c>
      <c r="CV98" s="2" t="str">
        <f>IF(ISBLANK(Values!F97),"",IF(Values!$B$36=options!$F$1,"Denmark", IF(Values!$B$36=options!$F$2, "Danemark",IF(Values!$B$36=options!$F$3, "Dänemark",IF(Values!$B$36=options!$F$4, "Danimarca",IF(Values!$B$36=options!$F$5, "Dinamarca",IF(Values!$B$36=options!$F$6, "Denemarken","" ) ) ) ) )))</f>
        <v/>
      </c>
      <c r="CZ98" s="2" t="str">
        <f>IF(ISBLANK(Values!F97),"","No")</f>
        <v/>
      </c>
      <c r="DA98" s="2" t="str">
        <f>IF(ISBLANK(Values!F97),"","No")</f>
        <v/>
      </c>
      <c r="DO98" s="28" t="str">
        <f>IF(ISBLANK(Values!F97),"","Parts")</f>
        <v/>
      </c>
      <c r="DP98" s="28" t="str">
        <f>IF(ISBLANK(Values!F97),"",Values!$B$31)</f>
        <v/>
      </c>
      <c r="DS98" s="32"/>
      <c r="DY98" s="32"/>
      <c r="DZ98" s="32"/>
      <c r="EA98" s="32"/>
      <c r="EB98" s="32"/>
      <c r="EC98" s="32"/>
      <c r="EI98" s="2" t="str">
        <f>IF(ISBLANK(Values!F97),"",Values!$B$31)</f>
        <v/>
      </c>
      <c r="ES98" s="2" t="str">
        <f>IF(ISBLANK(Values!F97),"","Amazon Tellus UPS")</f>
        <v/>
      </c>
      <c r="EV98" s="32" t="str">
        <f>IF(ISBLANK(Values!F97),"","New")</f>
        <v/>
      </c>
      <c r="FE98" s="2" t="str">
        <f>IF(ISBLANK(Values!F97),"",IF(CO98&lt;&gt;"DEFAULT", "", 3))</f>
        <v/>
      </c>
      <c r="FH98" s="2" t="str">
        <f>IF(ISBLANK(Values!F97),"","FALSE")</f>
        <v/>
      </c>
      <c r="FI98" s="37" t="str">
        <f>IF(ISBLANK(Values!F97),"","FALSE")</f>
        <v/>
      </c>
      <c r="FJ98" s="37" t="str">
        <f>IF(ISBLANK(Values!F97),"","FALSE")</f>
        <v/>
      </c>
      <c r="FM98" s="2" t="str">
        <f>IF(ISBLANK(Values!F97),"","1")</f>
        <v/>
      </c>
      <c r="FO98" s="29" t="str">
        <f>IF(ISBLANK(Values!F97),"",IF(Values!K97, Values!$B$4, Values!$B$5))</f>
        <v/>
      </c>
      <c r="FP98" s="2" t="str">
        <f>IF(ISBLANK(Values!F97),"","Percent")</f>
        <v/>
      </c>
      <c r="FQ98" s="2" t="str">
        <f>IF(ISBLANK(Values!F97),"","2")</f>
        <v/>
      </c>
      <c r="FR98" s="2" t="str">
        <f>IF(ISBLANK(Values!F97),"","3")</f>
        <v/>
      </c>
      <c r="FS98" s="2" t="str">
        <f>IF(ISBLANK(Values!F97),"","5")</f>
        <v/>
      </c>
      <c r="FT98" s="2" t="str">
        <f>IF(ISBLANK(Values!F97),"","6")</f>
        <v/>
      </c>
      <c r="FU98" s="2" t="str">
        <f>IF(ISBLANK(Values!F97),"","10")</f>
        <v/>
      </c>
      <c r="FV98" s="2" t="str">
        <f>IF(ISBLANK(Values!F97),"","10")</f>
        <v/>
      </c>
    </row>
    <row r="99" spans="1:178" ht="17" x14ac:dyDescent="0.2">
      <c r="A99" s="28" t="str">
        <f>IF(ISBLANK(Values!F98),"",IF(Values!$B$37="EU","computercomponent","computer"))</f>
        <v/>
      </c>
      <c r="B99" s="39" t="str">
        <f>IF(ISBLANK(Values!F98),"",Values!G98)</f>
        <v/>
      </c>
      <c r="C99" s="33" t="str">
        <f>IF(ISBLANK(Values!F98),"","TellusRem")</f>
        <v/>
      </c>
      <c r="D99" s="31" t="str">
        <f>IF(ISBLANK(Values!F98),"",Values!F98)</f>
        <v/>
      </c>
      <c r="E99" s="32" t="str">
        <f>IF(ISBLANK(Values!F98),"","EAN")</f>
        <v/>
      </c>
      <c r="F99" s="29" t="str">
        <f>IF(ISBLANK(Values!F98),"",IF(Values!K98, SUBSTITUTE(Values!$B$1, "{language}", Values!I98) &amp; " " &amp;Values!$B$3, SUBSTITUTE(Values!$B$2, "{language}", Values!$I98) &amp; " " &amp;Values!$B$3))</f>
        <v/>
      </c>
      <c r="G99" s="33" t="str">
        <f>IF(ISBLANK(Values!F98),"","TellusRem")</f>
        <v/>
      </c>
      <c r="H99" s="28" t="str">
        <f>IF(ISBLANK(Values!F98),"",Values!$B$16)</f>
        <v/>
      </c>
      <c r="I99" s="28" t="str">
        <f>IF(ISBLANK(Values!F98),"","4730574031")</f>
        <v/>
      </c>
      <c r="J99" s="40" t="str">
        <f>IF(ISBLANK(Values!F98),"",Values!G98 )</f>
        <v/>
      </c>
      <c r="K99" s="29" t="str">
        <f>IF(ISBLANK(Values!F98),"",IF(Values!K98, Values!$B$4, Values!$B$5))</f>
        <v/>
      </c>
      <c r="L99" s="41" t="str">
        <f>IF(ISBLANK(Values!F98),"",IF($CO99="DEFAULT", Values!$B$18, ""))</f>
        <v/>
      </c>
      <c r="M99" s="29" t="str">
        <f>IF(ISBLANK(Values!F98),"",Values!$N98)</f>
        <v/>
      </c>
      <c r="N99" s="29" t="str">
        <f>IF(ISBLANK(Values!$G98),"",Values!O98)</f>
        <v/>
      </c>
      <c r="O99" s="29" t="str">
        <f>IF(ISBLANK(Values!$G98),"",Values!P98)</f>
        <v/>
      </c>
      <c r="P99" s="29" t="str">
        <f>IF(ISBLANK(Values!$G98),"",Values!Q98)</f>
        <v/>
      </c>
      <c r="Q99" s="29" t="str">
        <f>IF(ISBLANK(Values!$G98),"",Values!R98)</f>
        <v/>
      </c>
      <c r="R99" s="29" t="str">
        <f>IF(ISBLANK(Values!$G98),"",Values!S98)</f>
        <v/>
      </c>
      <c r="S99" s="29" t="str">
        <f>IF(ISBLANK(Values!$G98),"",Values!T98)</f>
        <v/>
      </c>
      <c r="T99" s="29" t="str">
        <f>IF(ISBLANK(Values!$G98),"",Values!U98)</f>
        <v/>
      </c>
      <c r="U99" s="29" t="str">
        <f>IF(ISBLANK(Values!$G98),"",Values!V98)</f>
        <v/>
      </c>
      <c r="W99" s="33" t="str">
        <f>IF(ISBLANK(Values!F98),"","Child")</f>
        <v/>
      </c>
      <c r="X99" s="33" t="str">
        <f>IF(ISBLANK(Values!F98),"",Values!$B$13)</f>
        <v/>
      </c>
      <c r="Y99" s="40" t="str">
        <f>IF(ISBLANK(Values!F98),"","Size-Color")</f>
        <v/>
      </c>
      <c r="Z99" s="33" t="str">
        <f>IF(ISBLANK(Values!F98),"","variation")</f>
        <v/>
      </c>
      <c r="AA99" s="37" t="str">
        <f>IF(ISBLANK(Values!F98),"",Values!$B$20)</f>
        <v/>
      </c>
      <c r="AB99" s="37" t="str">
        <f>IF(ISBLANK(Values!F98),"",Values!$B$29)</f>
        <v/>
      </c>
      <c r="AI99" s="42" t="str">
        <f>IF(ISBLANK(Values!F98),"",IF(Values!J98,Values!$B$23,Values!$B$33))</f>
        <v/>
      </c>
      <c r="AJ99" s="43" t="str">
        <f>IF(ISBLANK(Values!F98),"",Values!$B$24 &amp;" "&amp;Values!$B$3)</f>
        <v/>
      </c>
      <c r="AK99" s="2" t="str">
        <f>IF(ISBLANK(Values!F98),"",Values!$B$25)</f>
        <v/>
      </c>
      <c r="AL99" s="2" t="str">
        <f>IF(ISBLANK(Values!F98),"",SUBSTITUTE(SUBSTITUTE(IF(Values!$K98, Values!$B$26, Values!$B$33), "{language}", Values!$I98), "{flag}", INDEX(options!$E$1:$E$20, Values!$W98)))</f>
        <v/>
      </c>
      <c r="AM99" s="2" t="str">
        <f>SUBSTITUTE(IF(ISBLANK(Values!F98),"",Values!$B$27), "{model}", Values!$B$3)</f>
        <v/>
      </c>
      <c r="AT99" s="29" t="str">
        <f>IF(ISBLANK(Values!F98),"",Values!I98)</f>
        <v/>
      </c>
      <c r="AV99" s="37" t="str">
        <f>IF(ISBLANK(Values!F98),"",IF(Values!K98,"Backlit", "Non-Backlit"))</f>
        <v/>
      </c>
      <c r="BE99" s="28" t="str">
        <f>IF(ISBLANK(Values!F98),"","Professional Audience")</f>
        <v/>
      </c>
      <c r="BF99" s="28" t="str">
        <f>IF(ISBLANK(Values!F98),"","Consumer Audience")</f>
        <v/>
      </c>
      <c r="BG99" s="28" t="str">
        <f>IF(ISBLANK(Values!F98),"","Adults")</f>
        <v/>
      </c>
      <c r="BH99" s="28" t="str">
        <f>IF(ISBLANK(Values!F98),"","People")</f>
        <v/>
      </c>
      <c r="CG99" s="2" t="str">
        <f>IF(ISBLANK(Values!F98),"",Values!$B$11)</f>
        <v/>
      </c>
      <c r="CH99" s="2" t="str">
        <f>IF(ISBLANK(Values!F98),"","GR")</f>
        <v/>
      </c>
      <c r="CI99" s="2" t="str">
        <f>IF(ISBLANK(Values!F98),"",Values!$B$7)</f>
        <v/>
      </c>
      <c r="CJ99" s="2" t="str">
        <f>IF(ISBLANK(Values!F98),"",Values!$B$8)</f>
        <v/>
      </c>
      <c r="CK99" s="2" t="str">
        <f>IF(ISBLANK(Values!F98),"",Values!$B$9)</f>
        <v/>
      </c>
      <c r="CL99" s="2" t="str">
        <f>IF(ISBLANK(Values!F98),"","CM")</f>
        <v/>
      </c>
      <c r="CO99" s="2" t="str">
        <f>IF(ISBLANK(Values!F98), "", IF(AND(Values!$B$37=options!$G$2, Values!$C98), "AMAZON_NA", IF(AND(Values!$B$37=options!$G$1, Values!$D98), "AMAZON_EU", "DEFAULT")))</f>
        <v/>
      </c>
      <c r="CP99" s="37" t="str">
        <f>IF(ISBLANK(Values!F98),"",Values!$B$7)</f>
        <v/>
      </c>
      <c r="CQ99" s="37" t="str">
        <f>IF(ISBLANK(Values!F98),"",Values!$B$8)</f>
        <v/>
      </c>
      <c r="CR99" s="37" t="str">
        <f>IF(ISBLANK(Values!F98),"",Values!$B$9)</f>
        <v/>
      </c>
      <c r="CS99" s="2" t="str">
        <f>IF(ISBLANK(Values!F98),"",Values!$B$11)</f>
        <v/>
      </c>
      <c r="CT99" s="2" t="str">
        <f>IF(ISBLANK(Values!F98),"","GR")</f>
        <v/>
      </c>
      <c r="CU99" s="2" t="str">
        <f>IF(ISBLANK(Values!F98),"","CM")</f>
        <v/>
      </c>
      <c r="CV99" s="2" t="str">
        <f>IF(ISBLANK(Values!F98),"",IF(Values!$B$36=options!$F$1,"Denmark", IF(Values!$B$36=options!$F$2, "Danemark",IF(Values!$B$36=options!$F$3, "Dänemark",IF(Values!$B$36=options!$F$4, "Danimarca",IF(Values!$B$36=options!$F$5, "Dinamarca",IF(Values!$B$36=options!$F$6, "Denemarken","" ) ) ) ) )))</f>
        <v/>
      </c>
      <c r="CZ99" s="2" t="str">
        <f>IF(ISBLANK(Values!F98),"","No")</f>
        <v/>
      </c>
      <c r="DA99" s="2" t="str">
        <f>IF(ISBLANK(Values!F98),"","No")</f>
        <v/>
      </c>
      <c r="DO99" s="28" t="str">
        <f>IF(ISBLANK(Values!F98),"","Parts")</f>
        <v/>
      </c>
      <c r="DP99" s="28" t="str">
        <f>IF(ISBLANK(Values!F98),"",Values!$B$31)</f>
        <v/>
      </c>
      <c r="DS99" s="32"/>
      <c r="DY99" s="32"/>
      <c r="DZ99" s="32"/>
      <c r="EA99" s="32"/>
      <c r="EB99" s="32"/>
      <c r="EC99" s="32"/>
      <c r="EI99" s="2" t="str">
        <f>IF(ISBLANK(Values!F98),"",Values!$B$31)</f>
        <v/>
      </c>
      <c r="ES99" s="2" t="str">
        <f>IF(ISBLANK(Values!F98),"","Amazon Tellus UPS")</f>
        <v/>
      </c>
      <c r="EV99" s="32" t="str">
        <f>IF(ISBLANK(Values!F98),"","New")</f>
        <v/>
      </c>
      <c r="FE99" s="2" t="str">
        <f>IF(ISBLANK(Values!F98),"",IF(CO99&lt;&gt;"DEFAULT", "", 3))</f>
        <v/>
      </c>
      <c r="FH99" s="2" t="str">
        <f>IF(ISBLANK(Values!F98),"","FALSE")</f>
        <v/>
      </c>
      <c r="FI99" s="37" t="str">
        <f>IF(ISBLANK(Values!F98),"","FALSE")</f>
        <v/>
      </c>
      <c r="FJ99" s="37" t="str">
        <f>IF(ISBLANK(Values!F98),"","FALSE")</f>
        <v/>
      </c>
      <c r="FM99" s="2" t="str">
        <f>IF(ISBLANK(Values!F98),"","1")</f>
        <v/>
      </c>
      <c r="FO99" s="29" t="str">
        <f>IF(ISBLANK(Values!F98),"",IF(Values!K98, Values!$B$4, Values!$B$5))</f>
        <v/>
      </c>
      <c r="FP99" s="2" t="str">
        <f>IF(ISBLANK(Values!F98),"","Percent")</f>
        <v/>
      </c>
      <c r="FQ99" s="2" t="str">
        <f>IF(ISBLANK(Values!F98),"","2")</f>
        <v/>
      </c>
      <c r="FR99" s="2" t="str">
        <f>IF(ISBLANK(Values!F98),"","3")</f>
        <v/>
      </c>
      <c r="FS99" s="2" t="str">
        <f>IF(ISBLANK(Values!F98),"","5")</f>
        <v/>
      </c>
      <c r="FT99" s="2" t="str">
        <f>IF(ISBLANK(Values!F98),"","6")</f>
        <v/>
      </c>
      <c r="FU99" s="2" t="str">
        <f>IF(ISBLANK(Values!F98),"","10")</f>
        <v/>
      </c>
      <c r="FV99" s="2" t="str">
        <f>IF(ISBLANK(Values!F98),"","10")</f>
        <v/>
      </c>
    </row>
    <row r="100" spans="1:178" ht="17" x14ac:dyDescent="0.2">
      <c r="A100" s="28" t="str">
        <f>IF(ISBLANK(Values!F99),"",IF(Values!$B$37="EU","computercomponent","computer"))</f>
        <v/>
      </c>
      <c r="B100" s="39" t="str">
        <f>IF(ISBLANK(Values!F99),"",Values!G99)</f>
        <v/>
      </c>
      <c r="C100" s="33" t="str">
        <f>IF(ISBLANK(Values!F99),"","TellusRem")</f>
        <v/>
      </c>
      <c r="D100" s="31" t="str">
        <f>IF(ISBLANK(Values!F99),"",Values!F99)</f>
        <v/>
      </c>
      <c r="E100" s="32" t="str">
        <f>IF(ISBLANK(Values!F99),"","EAN")</f>
        <v/>
      </c>
      <c r="F100" s="29" t="str">
        <f>IF(ISBLANK(Values!F99),"",IF(Values!K99, SUBSTITUTE(Values!$B$1, "{language}", Values!I99) &amp; " " &amp;Values!$B$3, SUBSTITUTE(Values!$B$2, "{language}", Values!$I99) &amp; " " &amp;Values!$B$3))</f>
        <v/>
      </c>
      <c r="G100" s="33" t="str">
        <f>IF(ISBLANK(Values!F99),"","TellusRem")</f>
        <v/>
      </c>
      <c r="H100" s="28" t="str">
        <f>IF(ISBLANK(Values!F99),"",Values!$B$16)</f>
        <v/>
      </c>
      <c r="I100" s="28" t="str">
        <f>IF(ISBLANK(Values!F99),"","4730574031")</f>
        <v/>
      </c>
      <c r="J100" s="40" t="str">
        <f>IF(ISBLANK(Values!F99),"",Values!G99 )</f>
        <v/>
      </c>
      <c r="K100" s="29" t="str">
        <f>IF(ISBLANK(Values!F99),"",IF(Values!K99, Values!$B$4, Values!$B$5))</f>
        <v/>
      </c>
      <c r="L100" s="41" t="str">
        <f>IF(ISBLANK(Values!F99),"",Values!$B$18)</f>
        <v/>
      </c>
      <c r="M100" s="29" t="str">
        <f>IF(ISBLANK(Values!F99),"",Values!$N99)</f>
        <v/>
      </c>
      <c r="N100" s="29" t="str">
        <f>IF(ISBLANK(Values!$G99),"",Values!O99)</f>
        <v/>
      </c>
      <c r="O100" s="29" t="str">
        <f>IF(ISBLANK(Values!$G99),"",Values!P99)</f>
        <v/>
      </c>
      <c r="P100" s="29" t="str">
        <f>IF(ISBLANK(Values!$G99),"",Values!Q99)</f>
        <v/>
      </c>
      <c r="Q100" s="29" t="str">
        <f>IF(ISBLANK(Values!$G99),"",Values!R99)</f>
        <v/>
      </c>
      <c r="R100" s="29" t="str">
        <f>IF(ISBLANK(Values!$G99),"",Values!S99)</f>
        <v/>
      </c>
      <c r="S100" s="29" t="str">
        <f>IF(ISBLANK(Values!$G99),"",Values!T99)</f>
        <v/>
      </c>
      <c r="T100" s="29" t="str">
        <f>IF(ISBLANK(Values!$G99),"",Values!U99)</f>
        <v/>
      </c>
      <c r="U100" s="29" t="str">
        <f>IF(ISBLANK(Values!$G99),"",Values!V99)</f>
        <v/>
      </c>
      <c r="W100" s="33" t="str">
        <f>IF(ISBLANK(Values!F99),"","Child")</f>
        <v/>
      </c>
      <c r="X100" s="33" t="str">
        <f>IF(ISBLANK(Values!F99),"",Values!$B$13)</f>
        <v/>
      </c>
      <c r="Y100" s="40" t="str">
        <f>IF(ISBLANK(Values!F99),"","Size-Color")</f>
        <v/>
      </c>
      <c r="Z100" s="33" t="str">
        <f>IF(ISBLANK(Values!F99),"","variation")</f>
        <v/>
      </c>
      <c r="AA100" s="37" t="str">
        <f>IF(ISBLANK(Values!F99),"",Values!$B$20)</f>
        <v/>
      </c>
      <c r="AB100" s="37" t="str">
        <f>IF(ISBLANK(Values!F99),"",Values!$B$29)</f>
        <v/>
      </c>
      <c r="AI100" s="42" t="str">
        <f>IF(ISBLANK(Values!F99),"",IF(Values!J99,Values!$B$23,Values!$B$33))</f>
        <v/>
      </c>
      <c r="AJ100" s="43" t="str">
        <f>IF(ISBLANK(Values!F99),"",Values!$B$24 &amp;" "&amp;Values!$B$3)</f>
        <v/>
      </c>
      <c r="AK100" s="2" t="str">
        <f>IF(ISBLANK(Values!F99),"",Values!$B$25)</f>
        <v/>
      </c>
      <c r="AL100" s="2" t="str">
        <f>IF(ISBLANK(Values!F99),"",SUBSTITUTE(SUBSTITUTE(IF(Values!$K99, Values!$B$26, Values!$B$33), "{language}", Values!$I99), "{flag}", INDEX(options!$E$1:$E$20, Values!$W99)))</f>
        <v/>
      </c>
      <c r="AM100" s="2" t="str">
        <f>SUBSTITUTE(IF(ISBLANK(Values!F99),"",Values!$B$27), "{model}", Values!$B$3)</f>
        <v/>
      </c>
      <c r="AT100" s="29" t="str">
        <f>IF(ISBLANK(Values!F99),"",Values!I99)</f>
        <v/>
      </c>
      <c r="AV100" s="37" t="str">
        <f>IF(ISBLANK(Values!F99),"",IF(Values!K99,"Backlit", "Non-Backlit"))</f>
        <v/>
      </c>
      <c r="BE100" s="28" t="str">
        <f>IF(ISBLANK(Values!F99),"","Professional Audience")</f>
        <v/>
      </c>
      <c r="BF100" s="28" t="str">
        <f>IF(ISBLANK(Values!F99),"","Consumer Audience")</f>
        <v/>
      </c>
      <c r="BG100" s="28" t="str">
        <f>IF(ISBLANK(Values!F99),"","Adults")</f>
        <v/>
      </c>
      <c r="BH100" s="28" t="str">
        <f>IF(ISBLANK(Values!F99),"","People")</f>
        <v/>
      </c>
      <c r="CG100" s="2" t="str">
        <f>IF(ISBLANK(Values!F99),"",Values!$B$11)</f>
        <v/>
      </c>
      <c r="CH100" s="2" t="str">
        <f>IF(ISBLANK(Values!F99),"","GR")</f>
        <v/>
      </c>
      <c r="CI100" s="2" t="str">
        <f>IF(ISBLANK(Values!F99),"",Values!$B$7)</f>
        <v/>
      </c>
      <c r="CJ100" s="2" t="str">
        <f>IF(ISBLANK(Values!F99),"",Values!$B$8)</f>
        <v/>
      </c>
      <c r="CK100" s="2" t="str">
        <f>IF(ISBLANK(Values!F99),"",Values!$B$9)</f>
        <v/>
      </c>
      <c r="CL100" s="2" t="str">
        <f>IF(ISBLANK(Values!F99),"","CM")</f>
        <v/>
      </c>
      <c r="CO100" s="2" t="str">
        <f>IF(ISBLANK(Values!F99), "", IF(AND(Values!$B$37=options!$G$2, Values!$C99), "AMAZON_NA", IF(AND(Values!$B$37=options!$G$1, Values!$D99), "AMAZON_EU", "DEFAULT")))</f>
        <v/>
      </c>
      <c r="CP100" s="37" t="str">
        <f>IF(ISBLANK(Values!F99),"",Values!$B$7)</f>
        <v/>
      </c>
      <c r="CQ100" s="37" t="str">
        <f>IF(ISBLANK(Values!F99),"",Values!$B$8)</f>
        <v/>
      </c>
      <c r="CR100" s="37" t="str">
        <f>IF(ISBLANK(Values!F99),"",Values!$B$9)</f>
        <v/>
      </c>
      <c r="CS100" s="2" t="str">
        <f>IF(ISBLANK(Values!F99),"",Values!$B$11)</f>
        <v/>
      </c>
      <c r="CT100" s="2" t="str">
        <f>IF(ISBLANK(Values!F99),"","GR")</f>
        <v/>
      </c>
      <c r="CU100" s="2" t="str">
        <f>IF(ISBLANK(Values!F99),"","CM")</f>
        <v/>
      </c>
      <c r="CV100" s="2" t="str">
        <f>IF(ISBLANK(Values!F99),"",IF(Values!$B$36=options!$F$1,"Denmark", IF(Values!$B$36=options!$F$2, "Danemark",IF(Values!$B$36=options!$F$3, "Dänemark",IF(Values!$B$36=options!$F$4, "Danimarca",IF(Values!$B$36=options!$F$5, "Dinamarca",IF(Values!$B$36=options!$F$6, "Denemarken","" ) ) ) ) )))</f>
        <v/>
      </c>
      <c r="CZ100" s="2" t="str">
        <f>IF(ISBLANK(Values!F99),"","No")</f>
        <v/>
      </c>
      <c r="DA100" s="2" t="str">
        <f>IF(ISBLANK(Values!F99),"","No")</f>
        <v/>
      </c>
      <c r="DO100" s="28" t="str">
        <f>IF(ISBLANK(Values!F99),"","Parts")</f>
        <v/>
      </c>
      <c r="DP100" s="28" t="str">
        <f>IF(ISBLANK(Values!F99),"",Values!$B$31)</f>
        <v/>
      </c>
      <c r="DS100" s="32"/>
      <c r="DY100" s="32"/>
      <c r="DZ100" s="32"/>
      <c r="EA100" s="32"/>
      <c r="EB100" s="32"/>
      <c r="EC100" s="32"/>
      <c r="EI100" s="2" t="str">
        <f>IF(ISBLANK(Values!F99),"",Values!$B$31)</f>
        <v/>
      </c>
      <c r="ES100" s="2" t="str">
        <f>IF(ISBLANK(Values!F99),"","Amazon Tellus UPS")</f>
        <v/>
      </c>
      <c r="EV100" s="32" t="str">
        <f>IF(ISBLANK(Values!F99),"","New")</f>
        <v/>
      </c>
      <c r="FE100" s="2" t="str">
        <f>IF(ISBLANK(Values!F99),"",IF(CO100&lt;&gt;"DEFAULT", "", 3))</f>
        <v/>
      </c>
      <c r="FH100" s="2" t="str">
        <f>IF(ISBLANK(Values!F99),"","FALSE")</f>
        <v/>
      </c>
      <c r="FI100" s="37" t="str">
        <f>IF(ISBLANK(Values!F99),"","FALSE")</f>
        <v/>
      </c>
      <c r="FJ100" s="37" t="str">
        <f>IF(ISBLANK(Values!F99),"","FALSE")</f>
        <v/>
      </c>
      <c r="FM100" s="2" t="str">
        <f>IF(ISBLANK(Values!F99),"","1")</f>
        <v/>
      </c>
      <c r="FO100" s="29" t="str">
        <f>IF(ISBLANK(Values!F99),"",IF(Values!K99, Values!$B$4, Values!$B$5))</f>
        <v/>
      </c>
      <c r="FP100" s="2" t="str">
        <f>IF(ISBLANK(Values!F99),"","Percent")</f>
        <v/>
      </c>
      <c r="FQ100" s="2" t="str">
        <f>IF(ISBLANK(Values!F99),"","2")</f>
        <v/>
      </c>
      <c r="FR100" s="2" t="str">
        <f>IF(ISBLANK(Values!F99),"","3")</f>
        <v/>
      </c>
      <c r="FS100" s="2" t="str">
        <f>IF(ISBLANK(Values!F99),"","5")</f>
        <v/>
      </c>
      <c r="FT100" s="2" t="str">
        <f>IF(ISBLANK(Values!F99),"","6")</f>
        <v/>
      </c>
      <c r="FU100" s="2" t="str">
        <f>IF(ISBLANK(Values!F99),"","10")</f>
        <v/>
      </c>
      <c r="FV100" s="2" t="str">
        <f>IF(ISBLANK(Values!F99),"","10")</f>
        <v/>
      </c>
    </row>
    <row r="101" spans="1:178" ht="17" x14ac:dyDescent="0.2">
      <c r="A101" s="28" t="str">
        <f>IF(ISBLANK(Values!F100),"",IF(Values!$B$37="EU","computercomponent","computer"))</f>
        <v/>
      </c>
      <c r="B101" s="39" t="str">
        <f>IF(ISBLANK(Values!F100),"",Values!G100)</f>
        <v/>
      </c>
      <c r="C101" s="33" t="str">
        <f>IF(ISBLANK(Values!F100),"","TellusRem")</f>
        <v/>
      </c>
      <c r="D101" s="31" t="str">
        <f>IF(ISBLANK(Values!F100),"",Values!F100)</f>
        <v/>
      </c>
      <c r="E101" s="32" t="str">
        <f>IF(ISBLANK(Values!F100),"","EAN")</f>
        <v/>
      </c>
      <c r="F101" s="29" t="str">
        <f>IF(ISBLANK(Values!F100),"",IF(Values!K100, SUBSTITUTE(Values!$B$1, "{language}", Values!I100) &amp; " " &amp;Values!$B$3, SUBSTITUTE(Values!$B$2, "{language}", Values!$I100) &amp; " " &amp;Values!$B$3))</f>
        <v/>
      </c>
      <c r="G101" s="33" t="str">
        <f>IF(ISBLANK(Values!F100),"","TellusRem")</f>
        <v/>
      </c>
      <c r="H101" s="28" t="str">
        <f>IF(ISBLANK(Values!F100),"",Values!$B$16)</f>
        <v/>
      </c>
      <c r="I101" s="28" t="str">
        <f>IF(ISBLANK(Values!F100),"","4730574031")</f>
        <v/>
      </c>
      <c r="J101" s="40" t="str">
        <f>IF(ISBLANK(Values!F100),"",Values!G100 )</f>
        <v/>
      </c>
      <c r="K101" s="29" t="str">
        <f>IF(ISBLANK(Values!F100),"",IF(Values!K100, Values!$B$4, Values!$B$5))</f>
        <v/>
      </c>
      <c r="L101" s="41" t="str">
        <f>IF(ISBLANK(Values!F100),"",Values!$B$18)</f>
        <v/>
      </c>
      <c r="M101" s="29" t="str">
        <f>IF(ISBLANK(Values!F100),"",Values!$N100)</f>
        <v/>
      </c>
      <c r="N101" s="29" t="str">
        <f>IF(ISBLANK(Values!$G100),"",Values!O100)</f>
        <v/>
      </c>
      <c r="O101" s="29" t="str">
        <f>IF(ISBLANK(Values!$G100),"",Values!P100)</f>
        <v/>
      </c>
      <c r="P101" s="29" t="str">
        <f>IF(ISBLANK(Values!$G100),"",Values!Q100)</f>
        <v/>
      </c>
      <c r="Q101" s="29" t="str">
        <f>IF(ISBLANK(Values!$G100),"",Values!R100)</f>
        <v/>
      </c>
      <c r="R101" s="29" t="str">
        <f>IF(ISBLANK(Values!$G100),"",Values!S100)</f>
        <v/>
      </c>
      <c r="S101" s="29" t="str">
        <f>IF(ISBLANK(Values!$G100),"",Values!T100)</f>
        <v/>
      </c>
      <c r="T101" s="29" t="str">
        <f>IF(ISBLANK(Values!$G100),"",Values!U100)</f>
        <v/>
      </c>
      <c r="U101" s="29" t="str">
        <f>IF(ISBLANK(Values!$G100),"",Values!V100)</f>
        <v/>
      </c>
      <c r="W101" s="33" t="str">
        <f>IF(ISBLANK(Values!F100),"","Child")</f>
        <v/>
      </c>
      <c r="X101" s="33" t="str">
        <f>IF(ISBLANK(Values!F100),"",Values!$B$13)</f>
        <v/>
      </c>
      <c r="Y101" s="40" t="str">
        <f>IF(ISBLANK(Values!F100),"","Size-Color")</f>
        <v/>
      </c>
      <c r="Z101" s="33" t="str">
        <f>IF(ISBLANK(Values!F100),"","variation")</f>
        <v/>
      </c>
      <c r="AA101" s="37" t="str">
        <f>IF(ISBLANK(Values!F100),"",Values!$B$20)</f>
        <v/>
      </c>
      <c r="AB101" s="37" t="str">
        <f>IF(ISBLANK(Values!F100),"",Values!$B$29)</f>
        <v/>
      </c>
      <c r="AI101" s="42" t="str">
        <f>IF(ISBLANK(Values!F100),"",IF(Values!J100,Values!$B$23,Values!$B$33))</f>
        <v/>
      </c>
      <c r="AJ101" s="43" t="str">
        <f>IF(ISBLANK(Values!F100),"",Values!$B$24 &amp;" "&amp;Values!$B$3)</f>
        <v/>
      </c>
      <c r="AK101" s="2" t="str">
        <f>IF(ISBLANK(Values!F100),"",Values!$B$25)</f>
        <v/>
      </c>
      <c r="AL101" s="2" t="str">
        <f>IF(ISBLANK(Values!F100),"",SUBSTITUTE(SUBSTITUTE(IF(Values!$K100, Values!$B$26, Values!$B$33), "{language}", Values!$I100), "{flag}", INDEX(options!$E$1:$E$20, Values!$W100)))</f>
        <v/>
      </c>
      <c r="AM101" s="2" t="str">
        <f>SUBSTITUTE(IF(ISBLANK(Values!F100),"",Values!$B$27), "{model}", Values!$B$3)</f>
        <v/>
      </c>
      <c r="AT101" s="29" t="str">
        <f>IF(ISBLANK(Values!F100),"",Values!I100)</f>
        <v/>
      </c>
      <c r="AV101" s="37" t="str">
        <f>IF(ISBLANK(Values!F100),"",IF(Values!K100,"Backlit", "Non-Backlit"))</f>
        <v/>
      </c>
      <c r="BE101" s="28" t="str">
        <f>IF(ISBLANK(Values!F100),"","Professional Audience")</f>
        <v/>
      </c>
      <c r="BF101" s="28" t="str">
        <f>IF(ISBLANK(Values!F100),"","Consumer Audience")</f>
        <v/>
      </c>
      <c r="BG101" s="28" t="str">
        <f>IF(ISBLANK(Values!F100),"","Adults")</f>
        <v/>
      </c>
      <c r="BH101" s="28" t="str">
        <f>IF(ISBLANK(Values!F100),"","People")</f>
        <v/>
      </c>
      <c r="CG101" s="2" t="str">
        <f>IF(ISBLANK(Values!F100),"",Values!$B$11)</f>
        <v/>
      </c>
      <c r="CH101" s="2" t="str">
        <f>IF(ISBLANK(Values!F100),"","GR")</f>
        <v/>
      </c>
      <c r="CI101" s="2" t="str">
        <f>IF(ISBLANK(Values!F100),"",Values!$B$7)</f>
        <v/>
      </c>
      <c r="CJ101" s="2" t="str">
        <f>IF(ISBLANK(Values!F100),"",Values!$B$8)</f>
        <v/>
      </c>
      <c r="CK101" s="2" t="str">
        <f>IF(ISBLANK(Values!F100),"",Values!$B$9)</f>
        <v/>
      </c>
      <c r="CL101" s="2" t="str">
        <f>IF(ISBLANK(Values!F100),"","CM")</f>
        <v/>
      </c>
      <c r="CO101" s="2" t="str">
        <f>IF(ISBLANK(Values!F100), "", IF(AND(Values!$B$37=options!$G$2, Values!$C100), "AMAZON_NA", IF(AND(Values!$B$37=options!$G$1, Values!$D100), "AMAZON_EU", "DEFAULT")))</f>
        <v/>
      </c>
      <c r="CP101" s="37" t="str">
        <f>IF(ISBLANK(Values!F100),"",Values!$B$7)</f>
        <v/>
      </c>
      <c r="CQ101" s="37" t="str">
        <f>IF(ISBLANK(Values!F100),"",Values!$B$8)</f>
        <v/>
      </c>
      <c r="CR101" s="37" t="str">
        <f>IF(ISBLANK(Values!F100),"",Values!$B$9)</f>
        <v/>
      </c>
      <c r="CS101" s="2" t="str">
        <f>IF(ISBLANK(Values!F100),"",Values!$B$11)</f>
        <v/>
      </c>
      <c r="CT101" s="2" t="str">
        <f>IF(ISBLANK(Values!F100),"","GR")</f>
        <v/>
      </c>
      <c r="CU101" s="2" t="str">
        <f>IF(ISBLANK(Values!F100),"","CM")</f>
        <v/>
      </c>
      <c r="CV101" s="2" t="str">
        <f>IF(ISBLANK(Values!F100),"",IF(Values!$B$36=options!$F$1,"Denmark", IF(Values!$B$36=options!$F$2, "Danemark",IF(Values!$B$36=options!$F$3, "Dänemark",IF(Values!$B$36=options!$F$4, "Danimarca",IF(Values!$B$36=options!$F$5, "Dinamarca",IF(Values!$B$36=options!$F$6, "Denemarken","" ) ) ) ) )))</f>
        <v/>
      </c>
      <c r="CZ101" s="2" t="str">
        <f>IF(ISBLANK(Values!F100),"","No")</f>
        <v/>
      </c>
      <c r="DA101" s="2" t="str">
        <f>IF(ISBLANK(Values!F100),"","No")</f>
        <v/>
      </c>
      <c r="DO101" s="28" t="str">
        <f>IF(ISBLANK(Values!F100),"","Parts")</f>
        <v/>
      </c>
      <c r="DP101" s="28" t="str">
        <f>IF(ISBLANK(Values!F100),"",Values!$B$31)</f>
        <v/>
      </c>
      <c r="DS101" s="32"/>
      <c r="DY101" s="32"/>
      <c r="DZ101" s="32"/>
      <c r="EA101" s="32"/>
      <c r="EB101" s="32"/>
      <c r="EC101" s="32"/>
      <c r="EI101" s="2" t="str">
        <f>IF(ISBLANK(Values!F100),"",Values!$B$31)</f>
        <v/>
      </c>
      <c r="ES101" s="2" t="str">
        <f>IF(ISBLANK(Values!F100),"","Amazon Tellus UPS")</f>
        <v/>
      </c>
      <c r="EV101" s="32" t="str">
        <f>IF(ISBLANK(Values!F100),"","New")</f>
        <v/>
      </c>
      <c r="FE101" s="2" t="str">
        <f>IF(ISBLANK(Values!F100),"",IF(CO101&lt;&gt;"DEFAULT", "", 3))</f>
        <v/>
      </c>
      <c r="FH101" s="2" t="str">
        <f>IF(ISBLANK(Values!F100),"","FALSE")</f>
        <v/>
      </c>
      <c r="FI101" s="37" t="str">
        <f>IF(ISBLANK(Values!F100),"","FALSE")</f>
        <v/>
      </c>
      <c r="FJ101" s="37" t="str">
        <f>IF(ISBLANK(Values!F100),"","FALSE")</f>
        <v/>
      </c>
      <c r="FM101" s="2" t="str">
        <f>IF(ISBLANK(Values!F100),"","1")</f>
        <v/>
      </c>
      <c r="FO101" s="29" t="str">
        <f>IF(ISBLANK(Values!F100),"",IF(Values!K100, Values!$B$4, Values!$B$5))</f>
        <v/>
      </c>
      <c r="FP101" s="2" t="str">
        <f>IF(ISBLANK(Values!F100),"","Percent")</f>
        <v/>
      </c>
      <c r="FQ101" s="2" t="str">
        <f>IF(ISBLANK(Values!F100),"","2")</f>
        <v/>
      </c>
      <c r="FR101" s="2" t="str">
        <f>IF(ISBLANK(Values!F100),"","3")</f>
        <v/>
      </c>
      <c r="FS101" s="2" t="str">
        <f>IF(ISBLANK(Values!F100),"","5")</f>
        <v/>
      </c>
      <c r="FT101" s="2" t="str">
        <f>IF(ISBLANK(Values!F100),"","6")</f>
        <v/>
      </c>
      <c r="FU101" s="2" t="str">
        <f>IF(ISBLANK(Values!F100),"","10")</f>
        <v/>
      </c>
      <c r="FV101" s="2" t="str">
        <f>IF(ISBLANK(Values!F100),"","10")</f>
        <v/>
      </c>
    </row>
    <row r="102" spans="1:178" ht="17" x14ac:dyDescent="0.2">
      <c r="A102" s="28" t="str">
        <f>IF(ISBLANK(Values!F101),"",IF(Values!$B$37="EU","computercomponent","computer"))</f>
        <v/>
      </c>
      <c r="B102" s="39" t="str">
        <f>IF(ISBLANK(Values!F101),"",Values!G101)</f>
        <v/>
      </c>
      <c r="C102" s="33" t="str">
        <f>IF(ISBLANK(Values!F101),"","TellusRem")</f>
        <v/>
      </c>
      <c r="D102" s="31" t="str">
        <f>IF(ISBLANK(Values!F101),"",Values!F101)</f>
        <v/>
      </c>
      <c r="E102" s="32" t="str">
        <f>IF(ISBLANK(Values!F101),"","EAN")</f>
        <v/>
      </c>
      <c r="F102" s="29" t="str">
        <f>IF(ISBLANK(Values!F101),"",IF(Values!K101, SUBSTITUTE(Values!$B$1, "{language}", Values!I101) &amp; " " &amp;Values!$B$3, SUBSTITUTE(Values!$B$2, "{language}", Values!$I101) &amp; " " &amp;Values!$B$3))</f>
        <v/>
      </c>
      <c r="G102" s="33" t="str">
        <f>IF(ISBLANK(Values!F101),"","TellusRem")</f>
        <v/>
      </c>
      <c r="H102" s="28" t="str">
        <f>IF(ISBLANK(Values!F101),"",Values!$B$16)</f>
        <v/>
      </c>
      <c r="I102" s="28" t="str">
        <f>IF(ISBLANK(Values!F101),"","4730574031")</f>
        <v/>
      </c>
      <c r="J102" s="40" t="str">
        <f>IF(ISBLANK(Values!F101),"",Values!G101 )</f>
        <v/>
      </c>
      <c r="K102" s="29" t="str">
        <f>IF(ISBLANK(Values!F101),"",IF(Values!K101, Values!$B$4, Values!$B$5))</f>
        <v/>
      </c>
      <c r="L102" s="41" t="str">
        <f>IF(ISBLANK(Values!F101),"",Values!$B$18)</f>
        <v/>
      </c>
      <c r="M102" s="29" t="str">
        <f>IF(ISBLANK(Values!F101),"",Values!$N101)</f>
        <v/>
      </c>
      <c r="N102" s="29" t="str">
        <f>IF(ISBLANK(Values!$G101),"",Values!O101)</f>
        <v/>
      </c>
      <c r="O102" s="29" t="str">
        <f>IF(ISBLANK(Values!$G101),"",Values!P101)</f>
        <v/>
      </c>
      <c r="P102" s="29" t="str">
        <f>IF(ISBLANK(Values!$G101),"",Values!Q101)</f>
        <v/>
      </c>
      <c r="Q102" s="29" t="str">
        <f>IF(ISBLANK(Values!$G101),"",Values!R101)</f>
        <v/>
      </c>
      <c r="R102" s="29" t="str">
        <f>IF(ISBLANK(Values!$G101),"",Values!S101)</f>
        <v/>
      </c>
      <c r="S102" s="29" t="str">
        <f>IF(ISBLANK(Values!$G101),"",Values!T101)</f>
        <v/>
      </c>
      <c r="T102" s="29" t="str">
        <f>IF(ISBLANK(Values!$G101),"",Values!U101)</f>
        <v/>
      </c>
      <c r="U102" s="29" t="str">
        <f>IF(ISBLANK(Values!$G101),"",Values!V101)</f>
        <v/>
      </c>
      <c r="W102" s="33" t="str">
        <f>IF(ISBLANK(Values!F101),"","Child")</f>
        <v/>
      </c>
      <c r="X102" s="33" t="str">
        <f>IF(ISBLANK(Values!F101),"",Values!$B$13)</f>
        <v/>
      </c>
      <c r="Y102" s="40" t="str">
        <f>IF(ISBLANK(Values!F101),"","Size-Color")</f>
        <v/>
      </c>
      <c r="Z102" s="33" t="str">
        <f>IF(ISBLANK(Values!F101),"","variation")</f>
        <v/>
      </c>
      <c r="AA102" s="37" t="str">
        <f>IF(ISBLANK(Values!F101),"",Values!$B$20)</f>
        <v/>
      </c>
      <c r="AB102" s="37" t="str">
        <f>IF(ISBLANK(Values!F101),"",Values!$B$29)</f>
        <v/>
      </c>
      <c r="AI102" s="42" t="str">
        <f>IF(ISBLANK(Values!F101),"",IF(Values!J101,Values!$B$23,Values!$B$33))</f>
        <v/>
      </c>
      <c r="AJ102" s="43" t="str">
        <f>IF(ISBLANK(Values!F101),"",Values!$B$24 &amp;" "&amp;Values!$B$3)</f>
        <v/>
      </c>
      <c r="AK102" s="2" t="str">
        <f>IF(ISBLANK(Values!F101),"",Values!$B$25)</f>
        <v/>
      </c>
      <c r="AL102" s="2" t="str">
        <f>IF(ISBLANK(Values!F101),"",SUBSTITUTE(SUBSTITUTE(IF(Values!$K101, Values!$B$26, Values!$B$33), "{language}", Values!$I101), "{flag}", INDEX(options!$E$1:$E$20, Values!$W101)))</f>
        <v/>
      </c>
      <c r="AM102" s="2" t="str">
        <f>SUBSTITUTE(IF(ISBLANK(Values!F101),"",Values!$B$27), "{model}", Values!$B$3)</f>
        <v/>
      </c>
      <c r="AT102" s="29" t="str">
        <f>IF(ISBLANK(Values!F101),"",Values!I101)</f>
        <v/>
      </c>
      <c r="AV102" s="37" t="str">
        <f>IF(ISBLANK(Values!F101),"",IF(Values!K101,"Backlit", "Non-Backlit"))</f>
        <v/>
      </c>
      <c r="BE102" s="28" t="str">
        <f>IF(ISBLANK(Values!F101),"","Professional Audience")</f>
        <v/>
      </c>
      <c r="BF102" s="28" t="str">
        <f>IF(ISBLANK(Values!F101),"","Consumer Audience")</f>
        <v/>
      </c>
      <c r="BG102" s="28" t="str">
        <f>IF(ISBLANK(Values!F101),"","Adults")</f>
        <v/>
      </c>
      <c r="BH102" s="28" t="str">
        <f>IF(ISBLANK(Values!F101),"","People")</f>
        <v/>
      </c>
      <c r="CG102" s="2" t="str">
        <f>IF(ISBLANK(Values!F101),"",Values!$B$11)</f>
        <v/>
      </c>
      <c r="CH102" s="2" t="str">
        <f>IF(ISBLANK(Values!F101),"","GR")</f>
        <v/>
      </c>
      <c r="CI102" s="2" t="str">
        <f>IF(ISBLANK(Values!F101),"",Values!$B$7)</f>
        <v/>
      </c>
      <c r="CJ102" s="2" t="str">
        <f>IF(ISBLANK(Values!F101),"",Values!$B$8)</f>
        <v/>
      </c>
      <c r="CK102" s="2" t="str">
        <f>IF(ISBLANK(Values!F101),"",Values!$B$9)</f>
        <v/>
      </c>
      <c r="CL102" s="2" t="str">
        <f>IF(ISBLANK(Values!F101),"","CM")</f>
        <v/>
      </c>
      <c r="CO102" s="2" t="str">
        <f>IF(ISBLANK(Values!F101), "", IF(AND(Values!$B$37=options!$G$2, Values!$C101), "AMAZON_NA", IF(AND(Values!$B$37=options!$G$1, Values!$D101), "AMAZON_EU", "DEFAULT")))</f>
        <v/>
      </c>
      <c r="CP102" s="37" t="str">
        <f>IF(ISBLANK(Values!F101),"",Values!$B$7)</f>
        <v/>
      </c>
      <c r="CQ102" s="37" t="str">
        <f>IF(ISBLANK(Values!F101),"",Values!$B$8)</f>
        <v/>
      </c>
      <c r="CR102" s="37" t="str">
        <f>IF(ISBLANK(Values!F101),"",Values!$B$9)</f>
        <v/>
      </c>
      <c r="CS102" s="2" t="str">
        <f>IF(ISBLANK(Values!F101),"",Values!$B$11)</f>
        <v/>
      </c>
      <c r="CT102" s="2" t="str">
        <f>IF(ISBLANK(Values!F101),"","GR")</f>
        <v/>
      </c>
      <c r="CU102" s="2" t="str">
        <f>IF(ISBLANK(Values!F101),"","CM")</f>
        <v/>
      </c>
      <c r="CV102" s="2" t="str">
        <f>IF(ISBLANK(Values!F101),"",IF(Values!$B$36=options!$F$1,"Denmark", IF(Values!$B$36=options!$F$2, "Danemark",IF(Values!$B$36=options!$F$3, "Dänemark",IF(Values!$B$36=options!$F$4, "Danimarca",IF(Values!$B$36=options!$F$5, "Dinamarca",IF(Values!$B$36=options!$F$6, "Denemarken","" ) ) ) ) )))</f>
        <v/>
      </c>
      <c r="CZ102" s="2" t="str">
        <f>IF(ISBLANK(Values!F101),"","No")</f>
        <v/>
      </c>
      <c r="DA102" s="2" t="str">
        <f>IF(ISBLANK(Values!F101),"","No")</f>
        <v/>
      </c>
      <c r="DO102" s="28" t="str">
        <f>IF(ISBLANK(Values!F101),"","Parts")</f>
        <v/>
      </c>
      <c r="DP102" s="28" t="str">
        <f>IF(ISBLANK(Values!F101),"",Values!$B$31)</f>
        <v/>
      </c>
      <c r="DS102" s="32"/>
      <c r="DY102" s="32"/>
      <c r="DZ102" s="32"/>
      <c r="EA102" s="32"/>
      <c r="EB102" s="32"/>
      <c r="EC102" s="32"/>
      <c r="EI102" s="2" t="str">
        <f>IF(ISBLANK(Values!F101),"",Values!$B$31)</f>
        <v/>
      </c>
      <c r="ES102" s="2" t="str">
        <f>IF(ISBLANK(Values!F101),"","Amazon Tellus UPS")</f>
        <v/>
      </c>
      <c r="EV102" s="32" t="str">
        <f>IF(ISBLANK(Values!F101),"","New")</f>
        <v/>
      </c>
      <c r="FE102" s="2" t="str">
        <f>IF(ISBLANK(Values!F101),"",IF(CO102&lt;&gt;"DEFAULT", "", 3))</f>
        <v/>
      </c>
      <c r="FH102" s="2" t="str">
        <f>IF(ISBLANK(Values!F101),"","FALSE")</f>
        <v/>
      </c>
      <c r="FI102" s="37" t="str">
        <f>IF(ISBLANK(Values!F101),"","FALSE")</f>
        <v/>
      </c>
      <c r="FJ102" s="37" t="str">
        <f>IF(ISBLANK(Values!F101),"","FALSE")</f>
        <v/>
      </c>
      <c r="FM102" s="2" t="str">
        <f>IF(ISBLANK(Values!F101),"","1")</f>
        <v/>
      </c>
      <c r="FO102" s="29" t="str">
        <f>IF(ISBLANK(Values!F101),"",IF(Values!K101, Values!$B$4, Values!$B$5))</f>
        <v/>
      </c>
      <c r="FP102" s="2" t="str">
        <f>IF(ISBLANK(Values!F101),"","Percent")</f>
        <v/>
      </c>
      <c r="FQ102" s="2" t="str">
        <f>IF(ISBLANK(Values!F101),"","2")</f>
        <v/>
      </c>
      <c r="FR102" s="2" t="str">
        <f>IF(ISBLANK(Values!F101),"","3")</f>
        <v/>
      </c>
      <c r="FS102" s="2" t="str">
        <f>IF(ISBLANK(Values!F101),"","5")</f>
        <v/>
      </c>
      <c r="FT102" s="2" t="str">
        <f>IF(ISBLANK(Values!F101),"","6")</f>
        <v/>
      </c>
      <c r="FU102" s="2" t="str">
        <f>IF(ISBLANK(Values!F101),"","10")</f>
        <v/>
      </c>
      <c r="FV102" s="2" t="str">
        <f>IF(ISBLANK(Values!F101),"","10")</f>
        <v/>
      </c>
    </row>
    <row r="103" spans="1:178" ht="17" x14ac:dyDescent="0.2">
      <c r="A103" s="28" t="str">
        <f>IF(ISBLANK(Values!F102),"",IF(Values!$B$37="EU","computercomponent","computer"))</f>
        <v/>
      </c>
      <c r="B103" s="39" t="str">
        <f>IF(ISBLANK(Values!F102),"",Values!G102)</f>
        <v/>
      </c>
      <c r="C103" s="33" t="str">
        <f>IF(ISBLANK(Values!F102),"","TellusRem")</f>
        <v/>
      </c>
      <c r="D103" s="31" t="str">
        <f>IF(ISBLANK(Values!F102),"",Values!F102)</f>
        <v/>
      </c>
      <c r="E103" s="32" t="str">
        <f>IF(ISBLANK(Values!F102),"","EAN")</f>
        <v/>
      </c>
      <c r="F103" s="29" t="str">
        <f>IF(ISBLANK(Values!F102),"",IF(Values!K102, SUBSTITUTE(Values!$B$1, "{language}", Values!I102) &amp; " " &amp;Values!$B$3, SUBSTITUTE(Values!$B$2, "{language}", Values!$I102) &amp; " " &amp;Values!$B$3))</f>
        <v/>
      </c>
      <c r="G103" s="33" t="str">
        <f>IF(ISBLANK(Values!F102),"","TellusRem")</f>
        <v/>
      </c>
      <c r="H103" s="28" t="str">
        <f>IF(ISBLANK(Values!F102),"",Values!$B$16)</f>
        <v/>
      </c>
      <c r="I103" s="28" t="str">
        <f>IF(ISBLANK(Values!F102),"","4730574031")</f>
        <v/>
      </c>
      <c r="J103" s="40" t="str">
        <f>IF(ISBLANK(Values!F102),"",Values!G102 )</f>
        <v/>
      </c>
      <c r="K103" s="29" t="str">
        <f>IF(ISBLANK(Values!F102),"",IF(Values!K102, Values!$B$4, Values!$B$5))</f>
        <v/>
      </c>
      <c r="L103" s="41" t="str">
        <f>IF(ISBLANK(Values!F102),"",Values!$B$18)</f>
        <v/>
      </c>
      <c r="M103" s="29" t="str">
        <f>IF(ISBLANK(Values!F102),"",Values!$N102)</f>
        <v/>
      </c>
      <c r="N103" s="29" t="str">
        <f>IF(ISBLANK(Values!$G102),"",Values!O102)</f>
        <v/>
      </c>
      <c r="O103" s="29" t="str">
        <f>IF(ISBLANK(Values!$G102),"",Values!P102)</f>
        <v/>
      </c>
      <c r="P103" s="29" t="str">
        <f>IF(ISBLANK(Values!$G102),"",Values!Q102)</f>
        <v/>
      </c>
      <c r="Q103" s="29" t="str">
        <f>IF(ISBLANK(Values!$G102),"",Values!R102)</f>
        <v/>
      </c>
      <c r="R103" s="29" t="str">
        <f>IF(ISBLANK(Values!$G102),"",Values!S102)</f>
        <v/>
      </c>
      <c r="S103" s="29" t="str">
        <f>IF(ISBLANK(Values!$G102),"",Values!T102)</f>
        <v/>
      </c>
      <c r="T103" s="29" t="str">
        <f>IF(ISBLANK(Values!$G102),"",Values!U102)</f>
        <v/>
      </c>
      <c r="U103" s="29" t="str">
        <f>IF(ISBLANK(Values!$G102),"",Values!V102)</f>
        <v/>
      </c>
      <c r="W103" s="33" t="str">
        <f>IF(ISBLANK(Values!F102),"","Child")</f>
        <v/>
      </c>
      <c r="X103" s="33" t="str">
        <f>IF(ISBLANK(Values!F102),"",Values!$B$13)</f>
        <v/>
      </c>
      <c r="Y103" s="40" t="str">
        <f>IF(ISBLANK(Values!F102),"","Size-Color")</f>
        <v/>
      </c>
      <c r="Z103" s="33" t="str">
        <f>IF(ISBLANK(Values!F102),"","variation")</f>
        <v/>
      </c>
      <c r="AA103" s="37" t="str">
        <f>IF(ISBLANK(Values!F102),"",Values!$B$20)</f>
        <v/>
      </c>
      <c r="AB103" s="37" t="str">
        <f>IF(ISBLANK(Values!F102),"",Values!$B$29)</f>
        <v/>
      </c>
      <c r="AI103" s="42" t="str">
        <f>IF(ISBLANK(Values!F102),"",IF(Values!J102,Values!$B$23,Values!$B$33))</f>
        <v/>
      </c>
      <c r="AJ103" s="43" t="str">
        <f>IF(ISBLANK(Values!F102),"",Values!$B$24 &amp;" "&amp;Values!$B$3)</f>
        <v/>
      </c>
      <c r="AK103" s="2" t="str">
        <f>IF(ISBLANK(Values!F102),"",Values!$B$25)</f>
        <v/>
      </c>
      <c r="AL103" s="2" t="str">
        <f>IF(ISBLANK(Values!F102),"",SUBSTITUTE(SUBSTITUTE(IF(Values!$K102, Values!$B$26, Values!$B$33), "{language}", Values!$I102), "{flag}", INDEX(options!$E$1:$E$20, Values!$W102)))</f>
        <v/>
      </c>
      <c r="AM103" s="2" t="str">
        <f>SUBSTITUTE(IF(ISBLANK(Values!F102),"",Values!$B$27), "{model}", Values!$B$3)</f>
        <v/>
      </c>
      <c r="AT103" s="29" t="str">
        <f>IF(ISBLANK(Values!F102),"",Values!I102)</f>
        <v/>
      </c>
      <c r="AV103" s="37" t="str">
        <f>IF(ISBLANK(Values!F102),"",IF(Values!K102,"Backlit", "Non-Backlit"))</f>
        <v/>
      </c>
      <c r="BE103" s="28" t="str">
        <f>IF(ISBLANK(Values!F102),"","Professional Audience")</f>
        <v/>
      </c>
      <c r="BF103" s="28" t="str">
        <f>IF(ISBLANK(Values!F102),"","Consumer Audience")</f>
        <v/>
      </c>
      <c r="BG103" s="28" t="str">
        <f>IF(ISBLANK(Values!F102),"","Adults")</f>
        <v/>
      </c>
      <c r="BH103" s="28" t="str">
        <f>IF(ISBLANK(Values!F102),"","People")</f>
        <v/>
      </c>
      <c r="CG103" s="2" t="str">
        <f>IF(ISBLANK(Values!F102),"",Values!$B$11)</f>
        <v/>
      </c>
      <c r="CH103" s="2" t="str">
        <f>IF(ISBLANK(Values!F102),"","GR")</f>
        <v/>
      </c>
      <c r="CI103" s="2" t="str">
        <f>IF(ISBLANK(Values!F102),"",Values!$B$7)</f>
        <v/>
      </c>
      <c r="CJ103" s="2" t="str">
        <f>IF(ISBLANK(Values!F102),"",Values!$B$8)</f>
        <v/>
      </c>
      <c r="CK103" s="2" t="str">
        <f>IF(ISBLANK(Values!F102),"",Values!$B$9)</f>
        <v/>
      </c>
      <c r="CL103" s="2" t="str">
        <f>IF(ISBLANK(Values!F102),"","CM")</f>
        <v/>
      </c>
      <c r="CO103" s="2" t="str">
        <f>IF(ISBLANK(Values!F102), "", IF(AND(Values!$B$37=options!$G$2, Values!$C102), "AMAZON_NA", IF(AND(Values!$B$37=options!$G$1, Values!$D102), "AMAZON_EU", "DEFAULT")))</f>
        <v/>
      </c>
      <c r="CP103" s="37" t="str">
        <f>IF(ISBLANK(Values!F102),"",Values!$B$7)</f>
        <v/>
      </c>
      <c r="CQ103" s="37" t="str">
        <f>IF(ISBLANK(Values!F102),"",Values!$B$8)</f>
        <v/>
      </c>
      <c r="CR103" s="37" t="str">
        <f>IF(ISBLANK(Values!F102),"",Values!$B$9)</f>
        <v/>
      </c>
      <c r="CS103" s="2" t="str">
        <f>IF(ISBLANK(Values!F102),"",Values!$B$11)</f>
        <v/>
      </c>
      <c r="CT103" s="2" t="str">
        <f>IF(ISBLANK(Values!F102),"","GR")</f>
        <v/>
      </c>
      <c r="CU103" s="2" t="str">
        <f>IF(ISBLANK(Values!F102),"","CM")</f>
        <v/>
      </c>
      <c r="CV103" s="2" t="str">
        <f>IF(ISBLANK(Values!F102),"",IF(Values!$B$36=options!$F$1,"Denmark", IF(Values!$B$36=options!$F$2, "Danemark",IF(Values!$B$36=options!$F$3, "Dänemark",IF(Values!$B$36=options!$F$4, "Danimarca",IF(Values!$B$36=options!$F$5, "Dinamarca",IF(Values!$B$36=options!$F$6, "Denemarken","" ) ) ) ) )))</f>
        <v/>
      </c>
      <c r="CZ103" s="2" t="str">
        <f>IF(ISBLANK(Values!F102),"","No")</f>
        <v/>
      </c>
      <c r="DA103" s="2" t="str">
        <f>IF(ISBLANK(Values!F102),"","No")</f>
        <v/>
      </c>
      <c r="DO103" s="28" t="str">
        <f>IF(ISBLANK(Values!F102),"","Parts")</f>
        <v/>
      </c>
      <c r="DP103" s="28" t="str">
        <f>IF(ISBLANK(Values!F102),"",Values!$B$31)</f>
        <v/>
      </c>
      <c r="DS103" s="32"/>
      <c r="DY103" s="32"/>
      <c r="DZ103" s="32"/>
      <c r="EA103" s="32"/>
      <c r="EB103" s="32"/>
      <c r="EC103" s="32"/>
      <c r="EI103" s="2" t="str">
        <f>IF(ISBLANK(Values!F102),"",Values!$B$31)</f>
        <v/>
      </c>
      <c r="ES103" s="2" t="str">
        <f>IF(ISBLANK(Values!F102),"","Amazon Tellus UPS")</f>
        <v/>
      </c>
      <c r="EV103" s="32" t="str">
        <f>IF(ISBLANK(Values!F102),"","New")</f>
        <v/>
      </c>
      <c r="FE103" s="2" t="str">
        <f>IF(ISBLANK(Values!F102),"",IF(CO103&lt;&gt;"DEFAULT", "", 3))</f>
        <v/>
      </c>
      <c r="FH103" s="2" t="str">
        <f>IF(ISBLANK(Values!F102),"","FALSE")</f>
        <v/>
      </c>
      <c r="FI103" s="37" t="str">
        <f>IF(ISBLANK(Values!F102),"","FALSE")</f>
        <v/>
      </c>
      <c r="FJ103" s="37" t="str">
        <f>IF(ISBLANK(Values!F102),"","FALSE")</f>
        <v/>
      </c>
      <c r="FM103" s="2" t="str">
        <f>IF(ISBLANK(Values!F102),"","1")</f>
        <v/>
      </c>
      <c r="FO103" s="29" t="str">
        <f>IF(ISBLANK(Values!F102),"",IF(Values!K102, Values!$B$4, Values!$B$5))</f>
        <v/>
      </c>
      <c r="FP103" s="2" t="str">
        <f>IF(ISBLANK(Values!F102),"","Percent")</f>
        <v/>
      </c>
      <c r="FQ103" s="2" t="str">
        <f>IF(ISBLANK(Values!F102),"","2")</f>
        <v/>
      </c>
      <c r="FR103" s="2" t="str">
        <f>IF(ISBLANK(Values!F102),"","3")</f>
        <v/>
      </c>
      <c r="FS103" s="2" t="str">
        <f>IF(ISBLANK(Values!F102),"","5")</f>
        <v/>
      </c>
      <c r="FT103" s="2" t="str">
        <f>IF(ISBLANK(Values!F102),"","6")</f>
        <v/>
      </c>
      <c r="FU103" s="2" t="str">
        <f>IF(ISBLANK(Values!F102),"","10")</f>
        <v/>
      </c>
      <c r="FV103" s="2" t="str">
        <f>IF(ISBLANK(Values!F102),"","10")</f>
        <v/>
      </c>
    </row>
    <row r="104" spans="1:178" ht="17" x14ac:dyDescent="0.2">
      <c r="A104" s="28" t="str">
        <f>IF(ISBLANK(Values!F103),"",IF(Values!$B$37="EU","computercomponent","computer"))</f>
        <v/>
      </c>
      <c r="B104" s="39" t="str">
        <f>IF(ISBLANK(Values!F103),"",Values!G103)</f>
        <v/>
      </c>
      <c r="C104" s="33" t="str">
        <f>IF(ISBLANK(Values!F103),"","TellusRem")</f>
        <v/>
      </c>
      <c r="D104" s="31" t="str">
        <f>IF(ISBLANK(Values!F103),"",Values!F103)</f>
        <v/>
      </c>
      <c r="E104" s="32" t="str">
        <f>IF(ISBLANK(Values!F103),"","EAN")</f>
        <v/>
      </c>
      <c r="F104" s="29" t="str">
        <f>IF(ISBLANK(Values!F103),"",IF(Values!K103, SUBSTITUTE(Values!$B$1, "{language}", Values!I103) &amp; " " &amp;Values!$B$3, SUBSTITUTE(Values!$B$2, "{language}", Values!$I103) &amp; " " &amp;Values!$B$3))</f>
        <v/>
      </c>
      <c r="G104" s="33" t="str">
        <f>IF(ISBLANK(Values!F103),"","TellusRem")</f>
        <v/>
      </c>
      <c r="H104" s="28" t="str">
        <f>IF(ISBLANK(Values!F103),"",Values!$B$16)</f>
        <v/>
      </c>
      <c r="I104" s="28" t="str">
        <f>IF(ISBLANK(Values!F103),"","4730574031")</f>
        <v/>
      </c>
      <c r="J104" s="40" t="str">
        <f>IF(ISBLANK(Values!F103),"",Values!G103 )</f>
        <v/>
      </c>
      <c r="K104" s="29" t="str">
        <f>IF(ISBLANK(Values!F103),"",IF(Values!K103, Values!$B$4, Values!$B$5))</f>
        <v/>
      </c>
      <c r="L104" s="41" t="str">
        <f>IF(ISBLANK(Values!F103),"",Values!$B$18)</f>
        <v/>
      </c>
      <c r="M104" s="29" t="str">
        <f>IF(ISBLANK(Values!F103),"",Values!$N103)</f>
        <v/>
      </c>
      <c r="N104" s="29" t="str">
        <f>IF(ISBLANK(Values!$G103),"",Values!O103)</f>
        <v/>
      </c>
      <c r="O104" s="29" t="str">
        <f>IF(ISBLANK(Values!$G103),"",Values!P103)</f>
        <v/>
      </c>
      <c r="P104" s="29" t="str">
        <f>IF(ISBLANK(Values!$G103),"",Values!Q103)</f>
        <v/>
      </c>
      <c r="Q104" s="29" t="str">
        <f>IF(ISBLANK(Values!$G103),"",Values!R103)</f>
        <v/>
      </c>
      <c r="R104" s="29" t="str">
        <f>IF(ISBLANK(Values!$G103),"",Values!S103)</f>
        <v/>
      </c>
      <c r="S104" s="29" t="str">
        <f>IF(ISBLANK(Values!$G103),"",Values!T103)</f>
        <v/>
      </c>
      <c r="T104" s="29" t="str">
        <f>IF(ISBLANK(Values!$G103),"",Values!U103)</f>
        <v/>
      </c>
      <c r="U104" s="29" t="str">
        <f>IF(ISBLANK(Values!$G103),"",Values!V103)</f>
        <v/>
      </c>
      <c r="W104" s="33" t="str">
        <f>IF(ISBLANK(Values!F103),"","Child")</f>
        <v/>
      </c>
      <c r="X104" s="33" t="str">
        <f>IF(ISBLANK(Values!F103),"",Values!$B$13)</f>
        <v/>
      </c>
      <c r="Y104" s="40" t="str">
        <f>IF(ISBLANK(Values!F103),"","Size-Color")</f>
        <v/>
      </c>
      <c r="Z104" s="33" t="str">
        <f>IF(ISBLANK(Values!F103),"","variation")</f>
        <v/>
      </c>
      <c r="AA104" s="37" t="str">
        <f>IF(ISBLANK(Values!F103),"",Values!$B$20)</f>
        <v/>
      </c>
      <c r="AB104" s="37" t="str">
        <f>IF(ISBLANK(Values!F103),"",Values!$B$29)</f>
        <v/>
      </c>
      <c r="AI104" s="42" t="str">
        <f>IF(ISBLANK(Values!F103),"",IF(Values!J103,Values!$B$23,Values!$B$33))</f>
        <v/>
      </c>
      <c r="AJ104" s="43" t="str">
        <f>IF(ISBLANK(Values!F103),"",Values!$B$24 &amp;" "&amp;Values!$B$3)</f>
        <v/>
      </c>
      <c r="AK104" s="2" t="str">
        <f>IF(ISBLANK(Values!F103),"",Values!$B$25)</f>
        <v/>
      </c>
      <c r="AL104" s="2" t="str">
        <f>IF(ISBLANK(Values!F103),"",SUBSTITUTE(SUBSTITUTE(IF(Values!$K103, Values!$B$26, Values!$B$33), "{language}", Values!$I103), "{flag}", INDEX(options!$E$1:$E$20, Values!$W103)))</f>
        <v/>
      </c>
      <c r="AM104" s="2" t="str">
        <f>SUBSTITUTE(IF(ISBLANK(Values!F103),"",Values!$B$27), "{model}", Values!$B$3)</f>
        <v/>
      </c>
      <c r="AT104" s="29" t="str">
        <f>IF(ISBLANK(Values!F103),"",Values!I103)</f>
        <v/>
      </c>
      <c r="AV104" s="37" t="str">
        <f>IF(ISBLANK(Values!F103),"",IF(Values!K103,"Backlit", "Non-Backlit"))</f>
        <v/>
      </c>
      <c r="BE104" s="28" t="str">
        <f>IF(ISBLANK(Values!F103),"","Professional Audience")</f>
        <v/>
      </c>
      <c r="BF104" s="28" t="str">
        <f>IF(ISBLANK(Values!F103),"","Consumer Audience")</f>
        <v/>
      </c>
      <c r="BG104" s="28" t="str">
        <f>IF(ISBLANK(Values!F103),"","Adults")</f>
        <v/>
      </c>
      <c r="BH104" s="28" t="str">
        <f>IF(ISBLANK(Values!F103),"","People")</f>
        <v/>
      </c>
      <c r="CG104" s="2" t="str">
        <f>IF(ISBLANK(Values!F103),"",Values!$B$11)</f>
        <v/>
      </c>
      <c r="CH104" s="2" t="str">
        <f>IF(ISBLANK(Values!F103),"","GR")</f>
        <v/>
      </c>
      <c r="CI104" s="2" t="str">
        <f>IF(ISBLANK(Values!F103),"",Values!$B$7)</f>
        <v/>
      </c>
      <c r="CJ104" s="2" t="str">
        <f>IF(ISBLANK(Values!F103),"",Values!$B$8)</f>
        <v/>
      </c>
      <c r="CK104" s="2" t="str">
        <f>IF(ISBLANK(Values!F103),"",Values!$B$9)</f>
        <v/>
      </c>
      <c r="CL104" s="2" t="str">
        <f>IF(ISBLANK(Values!F103),"","CM")</f>
        <v/>
      </c>
      <c r="CP104" s="37" t="str">
        <f>IF(ISBLANK(Values!F103),"",Values!$B$7)</f>
        <v/>
      </c>
      <c r="CQ104" s="37" t="str">
        <f>IF(ISBLANK(Values!F103),"",Values!$B$8)</f>
        <v/>
      </c>
      <c r="CR104" s="37" t="str">
        <f>IF(ISBLANK(Values!F103),"",Values!$B$9)</f>
        <v/>
      </c>
      <c r="CS104" s="2" t="str">
        <f>IF(ISBLANK(Values!F103),"",Values!$B$11)</f>
        <v/>
      </c>
      <c r="CT104" s="2" t="str">
        <f>IF(ISBLANK(Values!F103),"","GR")</f>
        <v/>
      </c>
      <c r="CU104" s="2" t="str">
        <f>IF(ISBLANK(Values!F103),"","CM")</f>
        <v/>
      </c>
      <c r="CV104" s="2" t="str">
        <f>IF(ISBLANK(Values!F103),"",IF(Values!$B$36=options!$F$1,"Denmark", IF(Values!$B$36=options!$F$2, "Danemark",IF(Values!$B$36=options!$F$3, "Dänemark",IF(Values!$B$36=options!$F$4, "Danimarca",IF(Values!$B$36=options!$F$5, "Dinamarca",IF(Values!$B$36=options!$F$6, "Denemarken","" ) ) ) ) )))</f>
        <v/>
      </c>
      <c r="CZ104" s="2" t="str">
        <f>IF(ISBLANK(Values!F103),"","No")</f>
        <v/>
      </c>
      <c r="DA104" s="2" t="str">
        <f>IF(ISBLANK(Values!F103),"","No")</f>
        <v/>
      </c>
      <c r="DO104" s="28" t="str">
        <f>IF(ISBLANK(Values!F103),"","Parts")</f>
        <v/>
      </c>
      <c r="DP104" s="28" t="str">
        <f>IF(ISBLANK(Values!F103),"",Values!$B$31)</f>
        <v/>
      </c>
      <c r="DS104" s="32"/>
      <c r="DY104" s="32"/>
      <c r="DZ104" s="32"/>
      <c r="EA104" s="32"/>
      <c r="EB104" s="32"/>
      <c r="EC104" s="32"/>
      <c r="EI104" s="2" t="str">
        <f>IF(ISBLANK(Values!F103),"",Values!$B$31)</f>
        <v/>
      </c>
      <c r="ES104" s="2" t="str">
        <f>IF(ISBLANK(Values!F103),"","Amazon Tellus UPS")</f>
        <v/>
      </c>
      <c r="EV104" s="32" t="str">
        <f>IF(ISBLANK(Values!F103),"","New")</f>
        <v/>
      </c>
      <c r="FE104" s="2" t="str">
        <f>IF(ISBLANK(Values!F103),"",IF(CO104&lt;&gt;"DEFAULT", "", 3))</f>
        <v/>
      </c>
      <c r="FH104" s="2" t="str">
        <f>IF(ISBLANK(Values!F103),"","FALSE")</f>
        <v/>
      </c>
      <c r="FI104" s="37" t="str">
        <f>IF(ISBLANK(Values!F103),"","FALSE")</f>
        <v/>
      </c>
      <c r="FJ104" s="37" t="str">
        <f>IF(ISBLANK(Values!F103),"","FALSE")</f>
        <v/>
      </c>
      <c r="FM104" s="2" t="str">
        <f>IF(ISBLANK(Values!F103),"","1")</f>
        <v/>
      </c>
      <c r="FO104" s="29" t="str">
        <f>IF(ISBLANK(Values!F103),"",IF(Values!K103, Values!$B$4, Values!$B$5))</f>
        <v/>
      </c>
      <c r="FP104" s="2" t="str">
        <f>IF(ISBLANK(Values!F103),"","Percent")</f>
        <v/>
      </c>
      <c r="FQ104" s="2" t="str">
        <f>IF(ISBLANK(Values!F103),"","2")</f>
        <v/>
      </c>
      <c r="FR104" s="2" t="str">
        <f>IF(ISBLANK(Values!F103),"","3")</f>
        <v/>
      </c>
      <c r="FS104" s="2" t="str">
        <f>IF(ISBLANK(Values!F103),"","5")</f>
        <v/>
      </c>
      <c r="FT104" s="2" t="str">
        <f>IF(ISBLANK(Values!F103),"","6")</f>
        <v/>
      </c>
      <c r="FU104" s="2" t="str">
        <f>IF(ISBLANK(Values!F103),"","10")</f>
        <v/>
      </c>
      <c r="FV104" s="2" t="str">
        <f>IF(ISBLANK(Values!F103),"","10")</f>
        <v/>
      </c>
    </row>
    <row r="105" spans="1:178" ht="17" x14ac:dyDescent="0.2">
      <c r="A105" s="28" t="str">
        <f>IF(ISBLANK(Values!F104),"",IF(Values!$B$37="EU","computercomponent","computer"))</f>
        <v/>
      </c>
      <c r="B105" s="39" t="str">
        <f>IF(ISBLANK(Values!F104),"",Values!G104)</f>
        <v/>
      </c>
      <c r="C105" s="33" t="str">
        <f>IF(ISBLANK(Values!F104),"","TellusRem")</f>
        <v/>
      </c>
      <c r="D105" s="31" t="str">
        <f>IF(ISBLANK(Values!F104),"",Values!F104)</f>
        <v/>
      </c>
      <c r="E105" s="32" t="str">
        <f>IF(ISBLANK(Values!F104),"","EAN")</f>
        <v/>
      </c>
      <c r="F105" s="29" t="str">
        <f>IF(ISBLANK(Values!F104),"",IF(Values!K104, SUBSTITUTE(Values!$B$1, "{language}", Values!I104) &amp; " " &amp;Values!$B$3, SUBSTITUTE(Values!$B$2, "{language}", Values!$I104) &amp; " " &amp;Values!$B$3))</f>
        <v/>
      </c>
      <c r="G105" s="33" t="str">
        <f>IF(ISBLANK(Values!F104),"","TellusRem")</f>
        <v/>
      </c>
      <c r="H105" s="28" t="str">
        <f>IF(ISBLANK(Values!F104),"",Values!$B$16)</f>
        <v/>
      </c>
      <c r="I105" s="28" t="str">
        <f>IF(ISBLANK(Values!F104),"","4730574031")</f>
        <v/>
      </c>
      <c r="J105" s="40" t="str">
        <f>IF(ISBLANK(Values!F104),"",Values!G104 )</f>
        <v/>
      </c>
      <c r="K105" s="29" t="str">
        <f>IF(ISBLANK(Values!F104),"",IF(Values!K104, Values!$B$4, Values!$B$5))</f>
        <v/>
      </c>
      <c r="L105" s="41" t="str">
        <f>IF(ISBLANK(Values!F104),"",Values!$B$18)</f>
        <v/>
      </c>
      <c r="M105" s="29" t="str">
        <f>IF(ISBLANK(Values!F104),"",Values!$N104)</f>
        <v/>
      </c>
      <c r="N105" s="29" t="str">
        <f>IF(ISBLANK(Values!$G104),"",Values!O104)</f>
        <v/>
      </c>
      <c r="O105" s="29" t="str">
        <f>IF(ISBLANK(Values!$G104),"",Values!P104)</f>
        <v/>
      </c>
      <c r="P105" s="29" t="str">
        <f>IF(ISBLANK(Values!$G104),"",Values!Q104)</f>
        <v/>
      </c>
      <c r="Q105" s="29" t="str">
        <f>IF(ISBLANK(Values!$G104),"",Values!R104)</f>
        <v/>
      </c>
      <c r="R105" s="29" t="str">
        <f>IF(ISBLANK(Values!$G104),"",Values!S104)</f>
        <v/>
      </c>
      <c r="S105" s="29" t="str">
        <f>IF(ISBLANK(Values!$G104),"",Values!T104)</f>
        <v/>
      </c>
      <c r="T105" s="29" t="str">
        <f>IF(ISBLANK(Values!$G104),"",Values!U104)</f>
        <v/>
      </c>
      <c r="U105" s="29" t="str">
        <f>IF(ISBLANK(Values!$G104),"",Values!V104)</f>
        <v/>
      </c>
      <c r="W105" s="33" t="str">
        <f>IF(ISBLANK(Values!F104),"","Child")</f>
        <v/>
      </c>
      <c r="X105" s="33" t="str">
        <f>IF(ISBLANK(Values!F104),"",Values!$B$13)</f>
        <v/>
      </c>
      <c r="Y105" s="40" t="str">
        <f>IF(ISBLANK(Values!F104),"","Size-Color")</f>
        <v/>
      </c>
      <c r="Z105" s="33" t="str">
        <f>IF(ISBLANK(Values!F104),"","variation")</f>
        <v/>
      </c>
      <c r="AA105" s="37" t="str">
        <f>IF(ISBLANK(Values!F104),"",Values!$B$20)</f>
        <v/>
      </c>
      <c r="AB105" s="37" t="str">
        <f>IF(ISBLANK(Values!F104),"",Values!$B$29)</f>
        <v/>
      </c>
      <c r="AI105" s="42" t="str">
        <f>IF(ISBLANK(Values!F104),"",IF(Values!J104,Values!$B$23,Values!$B$33))</f>
        <v/>
      </c>
      <c r="AJ105" s="43" t="str">
        <f>IF(ISBLANK(Values!F104),"",Values!$B$24 &amp;" "&amp;Values!$B$3)</f>
        <v/>
      </c>
      <c r="AK105" s="2" t="str">
        <f>IF(ISBLANK(Values!F104),"",Values!$B$25)</f>
        <v/>
      </c>
      <c r="AL105" s="2" t="str">
        <f>IF(ISBLANK(Values!F104),"",SUBSTITUTE(SUBSTITUTE(IF(Values!$K104, Values!$B$26, Values!$B$33), "{language}", Values!$I104), "{flag}", INDEX(options!$E$1:$E$20, Values!$W104)))</f>
        <v/>
      </c>
      <c r="AM105" s="2" t="str">
        <f>SUBSTITUTE(IF(ISBLANK(Values!F104),"",Values!$B$27), "{model}", Values!$B$3)</f>
        <v/>
      </c>
      <c r="AT105" s="29" t="str">
        <f>IF(ISBLANK(Values!F104),"",Values!I104)</f>
        <v/>
      </c>
      <c r="AV105" s="37" t="str">
        <f>IF(ISBLANK(Values!F104),"",IF(Values!K104,"Backlit", "Non-Backlit"))</f>
        <v/>
      </c>
      <c r="BE105" s="28" t="str">
        <f>IF(ISBLANK(Values!F104),"","Professional Audience")</f>
        <v/>
      </c>
      <c r="BF105" s="28" t="str">
        <f>IF(ISBLANK(Values!F104),"","Consumer Audience")</f>
        <v/>
      </c>
      <c r="BG105" s="28" t="str">
        <f>IF(ISBLANK(Values!F104),"","Adults")</f>
        <v/>
      </c>
      <c r="BH105" s="28" t="str">
        <f>IF(ISBLANK(Values!F104),"","People")</f>
        <v/>
      </c>
      <c r="CG105" s="2" t="str">
        <f>IF(ISBLANK(Values!F104),"",Values!$B$11)</f>
        <v/>
      </c>
      <c r="CH105" s="2" t="str">
        <f>IF(ISBLANK(Values!F104),"","GR")</f>
        <v/>
      </c>
      <c r="CI105" s="2" t="str">
        <f>IF(ISBLANK(Values!F104),"",Values!$B$7)</f>
        <v/>
      </c>
      <c r="CJ105" s="2" t="str">
        <f>IF(ISBLANK(Values!F104),"",Values!$B$8)</f>
        <v/>
      </c>
      <c r="CK105" s="2" t="str">
        <f>IF(ISBLANK(Values!F104),"",Values!$B$9)</f>
        <v/>
      </c>
      <c r="CL105" s="2" t="str">
        <f>IF(ISBLANK(Values!F104),"","CM")</f>
        <v/>
      </c>
      <c r="CP105" s="37" t="str">
        <f>IF(ISBLANK(Values!F104),"",Values!$B$7)</f>
        <v/>
      </c>
      <c r="CQ105" s="37" t="str">
        <f>IF(ISBLANK(Values!F104),"",Values!$B$8)</f>
        <v/>
      </c>
      <c r="CR105" s="37" t="str">
        <f>IF(ISBLANK(Values!F104),"",Values!$B$9)</f>
        <v/>
      </c>
      <c r="CS105" s="2" t="str">
        <f>IF(ISBLANK(Values!F104),"",Values!$B$11)</f>
        <v/>
      </c>
      <c r="CT105" s="2" t="str">
        <f>IF(ISBLANK(Values!F104),"","GR")</f>
        <v/>
      </c>
      <c r="CU105" s="2" t="str">
        <f>IF(ISBLANK(Values!F104),"","CM")</f>
        <v/>
      </c>
      <c r="CV105" s="2" t="str">
        <f>IF(ISBLANK(Values!F104),"",IF(Values!$B$36=options!$F$1,"Denmark", IF(Values!$B$36=options!$F$2, "Danemark",IF(Values!$B$36=options!$F$3, "Dänemark",IF(Values!$B$36=options!$F$4, "Danimarca",IF(Values!$B$36=options!$F$5, "Dinamarca",IF(Values!$B$36=options!$F$6, "Denemarken","" ) ) ) ) )))</f>
        <v/>
      </c>
      <c r="CZ105" s="2" t="str">
        <f>IF(ISBLANK(Values!F104),"","No")</f>
        <v/>
      </c>
      <c r="DA105" s="2" t="str">
        <f>IF(ISBLANK(Values!F104),"","No")</f>
        <v/>
      </c>
      <c r="DO105" s="28" t="str">
        <f>IF(ISBLANK(Values!F104),"","Parts")</f>
        <v/>
      </c>
      <c r="DP105" s="28" t="str">
        <f>IF(ISBLANK(Values!F104),"",Values!$B$31)</f>
        <v/>
      </c>
      <c r="DS105" s="32"/>
      <c r="DY105" s="32"/>
      <c r="DZ105" s="32"/>
      <c r="EA105" s="32"/>
      <c r="EB105" s="32"/>
      <c r="EC105" s="32"/>
      <c r="EI105" s="2" t="str">
        <f>IF(ISBLANK(Values!F104),"",Values!$B$31)</f>
        <v/>
      </c>
      <c r="ES105" s="2" t="str">
        <f>IF(ISBLANK(Values!F104),"","Amazon Tellus UPS")</f>
        <v/>
      </c>
      <c r="EV105" s="32" t="str">
        <f>IF(ISBLANK(Values!F104),"","New")</f>
        <v/>
      </c>
      <c r="FE105" s="2" t="str">
        <f>IF(ISBLANK(Values!F104),"",IF(CO105&lt;&gt;"DEFAULT", "", 3))</f>
        <v/>
      </c>
      <c r="FH105" s="2" t="str">
        <f>IF(ISBLANK(Values!F104),"","FALSE")</f>
        <v/>
      </c>
      <c r="FI105" s="37" t="str">
        <f>IF(ISBLANK(Values!F104),"","FALSE")</f>
        <v/>
      </c>
      <c r="FJ105" s="37" t="str">
        <f>IF(ISBLANK(Values!F104),"","FALSE")</f>
        <v/>
      </c>
      <c r="FM105" s="2" t="str">
        <f>IF(ISBLANK(Values!F104),"","1")</f>
        <v/>
      </c>
      <c r="FO105" s="29" t="str">
        <f>IF(ISBLANK(Values!F104),"",IF(Values!K104, Values!$B$4, Values!$B$5))</f>
        <v/>
      </c>
      <c r="FP105" s="2" t="str">
        <f>IF(ISBLANK(Values!F104),"","Percent")</f>
        <v/>
      </c>
      <c r="FQ105" s="2" t="str">
        <f>IF(ISBLANK(Values!F104),"","2")</f>
        <v/>
      </c>
      <c r="FR105" s="2" t="str">
        <f>IF(ISBLANK(Values!F104),"","3")</f>
        <v/>
      </c>
      <c r="FS105" s="2" t="str">
        <f>IF(ISBLANK(Values!F104),"","5")</f>
        <v/>
      </c>
      <c r="FT105" s="2" t="str">
        <f>IF(ISBLANK(Values!F104),"","6")</f>
        <v/>
      </c>
      <c r="FU105" s="2" t="str">
        <f>IF(ISBLANK(Values!F104),"","10")</f>
        <v/>
      </c>
      <c r="FV105" s="2" t="str">
        <f>IF(ISBLANK(Values!F104),"","10")</f>
        <v/>
      </c>
    </row>
    <row r="106" spans="1:178" ht="17" x14ac:dyDescent="0.2">
      <c r="A106" s="28" t="str">
        <f>IF(ISBLANK(Values!F105),"",IF(Values!$B$37="EU","computercomponent","computer"))</f>
        <v/>
      </c>
      <c r="B106" s="39" t="str">
        <f>IF(ISBLANK(Values!F105),"",Values!G105)</f>
        <v/>
      </c>
      <c r="C106" s="33" t="str">
        <f>IF(ISBLANK(Values!F105),"","TellusRem")</f>
        <v/>
      </c>
      <c r="D106" s="31" t="str">
        <f>IF(ISBLANK(Values!F105),"",Values!F105)</f>
        <v/>
      </c>
      <c r="E106" s="32" t="str">
        <f>IF(ISBLANK(Values!F105),"","EAN")</f>
        <v/>
      </c>
      <c r="F106" s="29" t="str">
        <f>IF(ISBLANK(Values!F105),"",IF(Values!K105, SUBSTITUTE(Values!$B$1, "{language}", Values!I105) &amp; " " &amp;Values!$B$3, SUBSTITUTE(Values!$B$2, "{language}", Values!$I105) &amp; " " &amp;Values!$B$3))</f>
        <v/>
      </c>
      <c r="G106" s="33" t="str">
        <f>IF(ISBLANK(Values!F105),"","TellusRem")</f>
        <v/>
      </c>
      <c r="H106" s="28" t="str">
        <f>IF(ISBLANK(Values!F105),"",Values!$B$16)</f>
        <v/>
      </c>
      <c r="I106" s="28" t="str">
        <f>IF(ISBLANK(Values!F105),"","4730574031")</f>
        <v/>
      </c>
      <c r="J106" s="40" t="str">
        <f>IF(ISBLANK(Values!F105),"",Values!G105 )</f>
        <v/>
      </c>
      <c r="K106" s="29" t="str">
        <f>IF(ISBLANK(Values!F105),"",IF(Values!K105, Values!$B$4, Values!$B$5))</f>
        <v/>
      </c>
      <c r="L106" s="41" t="str">
        <f>IF(ISBLANK(Values!F105),"",Values!$B$18)</f>
        <v/>
      </c>
      <c r="M106" s="29" t="str">
        <f>IF(ISBLANK(Values!F105),"",Values!$N105)</f>
        <v/>
      </c>
      <c r="N106" s="29" t="str">
        <f>IF(ISBLANK(Values!$G105),"",Values!O105)</f>
        <v/>
      </c>
      <c r="O106" s="29" t="str">
        <f>IF(ISBLANK(Values!$G105),"",Values!P105)</f>
        <v/>
      </c>
      <c r="P106" s="29" t="str">
        <f>IF(ISBLANK(Values!$G105),"",Values!Q105)</f>
        <v/>
      </c>
      <c r="Q106" s="29" t="str">
        <f>IF(ISBLANK(Values!$G105),"",Values!R105)</f>
        <v/>
      </c>
      <c r="R106" s="29" t="str">
        <f>IF(ISBLANK(Values!$G105),"",Values!S105)</f>
        <v/>
      </c>
      <c r="S106" s="29" t="str">
        <f>IF(ISBLANK(Values!$G105),"",Values!T105)</f>
        <v/>
      </c>
      <c r="T106" s="29" t="str">
        <f>IF(ISBLANK(Values!$G105),"",Values!U105)</f>
        <v/>
      </c>
      <c r="U106" s="29" t="str">
        <f>IF(ISBLANK(Values!$G105),"",Values!V105)</f>
        <v/>
      </c>
      <c r="W106" s="33" t="str">
        <f>IF(ISBLANK(Values!F105),"","Child")</f>
        <v/>
      </c>
      <c r="X106" s="33" t="str">
        <f>IF(ISBLANK(Values!F105),"",Values!$B$13)</f>
        <v/>
      </c>
      <c r="Y106" s="40" t="str">
        <f>IF(ISBLANK(Values!F105),"","Size-Color")</f>
        <v/>
      </c>
      <c r="Z106" s="33" t="str">
        <f>IF(ISBLANK(Values!F105),"","variation")</f>
        <v/>
      </c>
      <c r="AA106" s="37" t="str">
        <f>IF(ISBLANK(Values!F105),"",Values!$B$20)</f>
        <v/>
      </c>
      <c r="AB106" s="37" t="str">
        <f>IF(ISBLANK(Values!F105),"",Values!$B$29)</f>
        <v/>
      </c>
      <c r="AI106" s="42" t="str">
        <f>IF(ISBLANK(Values!F105),"",IF(Values!J105,Values!$B$23,Values!$B$33))</f>
        <v/>
      </c>
      <c r="AJ106" s="43" t="str">
        <f>IF(ISBLANK(Values!F105),"",Values!$B$24 &amp;" "&amp;Values!$B$3)</f>
        <v/>
      </c>
      <c r="AK106" s="2" t="str">
        <f>IF(ISBLANK(Values!F105),"",Values!$B$25)</f>
        <v/>
      </c>
      <c r="AL106" s="2" t="str">
        <f>IF(ISBLANK(Values!F105),"",SUBSTITUTE(SUBSTITUTE(IF(Values!$K105, Values!$B$26, Values!$B$33), "{language}", Values!$I105), "{flag}", INDEX(options!$E$1:$E$20, Values!$W105)))</f>
        <v/>
      </c>
      <c r="AM106" s="2" t="str">
        <f>SUBSTITUTE(IF(ISBLANK(Values!F105),"",Values!$B$27), "{model}", Values!$B$3)</f>
        <v/>
      </c>
      <c r="AT106" s="29" t="str">
        <f>IF(ISBLANK(Values!F105),"",Values!I105)</f>
        <v/>
      </c>
      <c r="AV106" s="37" t="str">
        <f>IF(ISBLANK(Values!F105),"",IF(Values!K105,"Backlit", "Non-Backlit"))</f>
        <v/>
      </c>
      <c r="BE106" s="28" t="str">
        <f>IF(ISBLANK(Values!F105),"","Professional Audience")</f>
        <v/>
      </c>
      <c r="BF106" s="28" t="str">
        <f>IF(ISBLANK(Values!F105),"","Consumer Audience")</f>
        <v/>
      </c>
      <c r="BG106" s="28" t="str">
        <f>IF(ISBLANK(Values!F105),"","Adults")</f>
        <v/>
      </c>
      <c r="BH106" s="28" t="str">
        <f>IF(ISBLANK(Values!F105),"","People")</f>
        <v/>
      </c>
      <c r="CG106" s="2" t="str">
        <f>IF(ISBLANK(Values!F105),"",Values!$B$11)</f>
        <v/>
      </c>
      <c r="CH106" s="2" t="str">
        <f>IF(ISBLANK(Values!F105),"","GR")</f>
        <v/>
      </c>
      <c r="CI106" s="2" t="str">
        <f>IF(ISBLANK(Values!F105),"",Values!$B$7)</f>
        <v/>
      </c>
      <c r="CJ106" s="2" t="str">
        <f>IF(ISBLANK(Values!F105),"",Values!$B$8)</f>
        <v/>
      </c>
      <c r="CK106" s="2" t="str">
        <f>IF(ISBLANK(Values!F105),"",Values!$B$9)</f>
        <v/>
      </c>
      <c r="CL106" s="2" t="str">
        <f>IF(ISBLANK(Values!F105),"","CM")</f>
        <v/>
      </c>
      <c r="CP106" s="37" t="str">
        <f>IF(ISBLANK(Values!F105),"",Values!$B$7)</f>
        <v/>
      </c>
      <c r="CQ106" s="37" t="str">
        <f>IF(ISBLANK(Values!F105),"",Values!$B$8)</f>
        <v/>
      </c>
      <c r="CR106" s="37" t="str">
        <f>IF(ISBLANK(Values!F105),"",Values!$B$9)</f>
        <v/>
      </c>
      <c r="CS106" s="2" t="str">
        <f>IF(ISBLANK(Values!F105),"",Values!$B$11)</f>
        <v/>
      </c>
      <c r="CT106" s="2" t="str">
        <f>IF(ISBLANK(Values!F105),"","GR")</f>
        <v/>
      </c>
      <c r="CU106" s="2" t="str">
        <f>IF(ISBLANK(Values!F105),"","CM")</f>
        <v/>
      </c>
      <c r="CV106" s="2" t="str">
        <f>IF(ISBLANK(Values!F105),"",IF(Values!$B$36=options!$F$1,"Denmark", IF(Values!$B$36=options!$F$2, "Danemark",IF(Values!$B$36=options!$F$3, "Dänemark",IF(Values!$B$36=options!$F$4, "Danimarca",IF(Values!$B$36=options!$F$5, "Dinamarca",IF(Values!$B$36=options!$F$6, "Denemarken","" ) ) ) ) )))</f>
        <v/>
      </c>
      <c r="CZ106" s="2" t="str">
        <f>IF(ISBLANK(Values!F105),"","No")</f>
        <v/>
      </c>
      <c r="DA106" s="2" t="str">
        <f>IF(ISBLANK(Values!F105),"","No")</f>
        <v/>
      </c>
      <c r="DO106" s="28" t="str">
        <f>IF(ISBLANK(Values!F105),"","Parts")</f>
        <v/>
      </c>
      <c r="DP106" s="28" t="str">
        <f>IF(ISBLANK(Values!F105),"",Values!$B$31)</f>
        <v/>
      </c>
      <c r="DS106" s="32"/>
      <c r="DY106" s="32"/>
      <c r="DZ106" s="32"/>
      <c r="EA106" s="32"/>
      <c r="EB106" s="32"/>
      <c r="EC106" s="32"/>
      <c r="EI106" s="2" t="str">
        <f>IF(ISBLANK(Values!F105),"",Values!$B$31)</f>
        <v/>
      </c>
      <c r="ES106" s="2" t="str">
        <f>IF(ISBLANK(Values!F105),"","Amazon Tellus UPS")</f>
        <v/>
      </c>
      <c r="EV106" s="32" t="str">
        <f>IF(ISBLANK(Values!F105),"","New")</f>
        <v/>
      </c>
      <c r="FE106" s="2" t="str">
        <f>IF(ISBLANK(Values!F105),"",IF(CO106&lt;&gt;"DEFAULT", "", 3))</f>
        <v/>
      </c>
      <c r="FH106" s="2" t="str">
        <f>IF(ISBLANK(Values!F105),"","FALSE")</f>
        <v/>
      </c>
      <c r="FI106" s="37" t="str">
        <f>IF(ISBLANK(Values!F105),"","FALSE")</f>
        <v/>
      </c>
      <c r="FJ106" s="37" t="str">
        <f>IF(ISBLANK(Values!F105),"","FALSE")</f>
        <v/>
      </c>
      <c r="FM106" s="2" t="str">
        <f>IF(ISBLANK(Values!F105),"","1")</f>
        <v/>
      </c>
      <c r="FO106" s="29" t="str">
        <f>IF(ISBLANK(Values!F105),"",IF(Values!K105, Values!$B$4, Values!$B$5))</f>
        <v/>
      </c>
      <c r="FP106" s="2" t="str">
        <f>IF(ISBLANK(Values!F105),"","Percent")</f>
        <v/>
      </c>
      <c r="FQ106" s="2" t="str">
        <f>IF(ISBLANK(Values!F105),"","2")</f>
        <v/>
      </c>
      <c r="FR106" s="2" t="str">
        <f>IF(ISBLANK(Values!F105),"","3")</f>
        <v/>
      </c>
      <c r="FS106" s="2" t="str">
        <f>IF(ISBLANK(Values!F105),"","5")</f>
        <v/>
      </c>
      <c r="FT106" s="2" t="str">
        <f>IF(ISBLANK(Values!F105),"","6")</f>
        <v/>
      </c>
      <c r="FU106" s="2" t="str">
        <f>IF(ISBLANK(Values!F105),"","10")</f>
        <v/>
      </c>
      <c r="FV106" s="2" t="str">
        <f>IF(ISBLANK(Values!F105),"","10")</f>
        <v/>
      </c>
    </row>
    <row r="107" spans="1:178" ht="17" x14ac:dyDescent="0.2">
      <c r="A107" s="28" t="str">
        <f>IF(ISBLANK(Values!F106),"",IF(Values!$B$37="EU","computercomponent","computer"))</f>
        <v/>
      </c>
      <c r="B107" s="39" t="str">
        <f>IF(ISBLANK(Values!F106),"",Values!G106)</f>
        <v/>
      </c>
      <c r="C107" s="33" t="str">
        <f>IF(ISBLANK(Values!F106),"","TellusRem")</f>
        <v/>
      </c>
      <c r="D107" s="31" t="str">
        <f>IF(ISBLANK(Values!F106),"",Values!F106)</f>
        <v/>
      </c>
      <c r="E107" s="32" t="str">
        <f>IF(ISBLANK(Values!F106),"","EAN")</f>
        <v/>
      </c>
      <c r="F107" s="29" t="str">
        <f>IF(ISBLANK(Values!F106),"",IF(Values!K106, SUBSTITUTE(Values!$B$1, "{language}", Values!I106) &amp; " " &amp;Values!$B$3, SUBSTITUTE(Values!$B$2, "{language}", Values!$I106) &amp; " " &amp;Values!$B$3))</f>
        <v/>
      </c>
      <c r="G107" s="33" t="str">
        <f>IF(ISBLANK(Values!F106),"","TellusRem")</f>
        <v/>
      </c>
      <c r="H107" s="28" t="str">
        <f>IF(ISBLANK(Values!F106),"",Values!$B$16)</f>
        <v/>
      </c>
      <c r="I107" s="28" t="str">
        <f>IF(ISBLANK(Values!F106),"","4730574031")</f>
        <v/>
      </c>
      <c r="J107" s="40" t="str">
        <f>IF(ISBLANK(Values!F106),"",Values!G106 )</f>
        <v/>
      </c>
      <c r="K107" s="29" t="str">
        <f>IF(ISBLANK(Values!F106),"",IF(Values!K106, Values!$B$4, Values!$B$5))</f>
        <v/>
      </c>
      <c r="L107" s="41" t="str">
        <f>IF(ISBLANK(Values!F106),"",Values!$B$18)</f>
        <v/>
      </c>
      <c r="M107" s="29" t="str">
        <f>IF(ISBLANK(Values!F106),"",Values!$N106)</f>
        <v/>
      </c>
      <c r="N107" s="29" t="str">
        <f>IF(ISBLANK(Values!$G106),"",Values!O106)</f>
        <v/>
      </c>
      <c r="O107" s="29" t="str">
        <f>IF(ISBLANK(Values!$G106),"",Values!P106)</f>
        <v/>
      </c>
      <c r="P107" s="29" t="str">
        <f>IF(ISBLANK(Values!$G106),"",Values!Q106)</f>
        <v/>
      </c>
      <c r="Q107" s="29" t="str">
        <f>IF(ISBLANK(Values!$G106),"",Values!R106)</f>
        <v/>
      </c>
      <c r="R107" s="29" t="str">
        <f>IF(ISBLANK(Values!$G106),"",Values!S106)</f>
        <v/>
      </c>
      <c r="S107" s="29" t="str">
        <f>IF(ISBLANK(Values!$G106),"",Values!T106)</f>
        <v/>
      </c>
      <c r="T107" s="29" t="str">
        <f>IF(ISBLANK(Values!$G106),"",Values!U106)</f>
        <v/>
      </c>
      <c r="U107" s="29" t="str">
        <f>IF(ISBLANK(Values!$G106),"",Values!V106)</f>
        <v/>
      </c>
      <c r="W107" s="33" t="str">
        <f>IF(ISBLANK(Values!F106),"","Child")</f>
        <v/>
      </c>
      <c r="X107" s="33" t="str">
        <f>IF(ISBLANK(Values!F106),"",Values!$B$13)</f>
        <v/>
      </c>
      <c r="Y107" s="40" t="str">
        <f>IF(ISBLANK(Values!F106),"","Size-Color")</f>
        <v/>
      </c>
      <c r="Z107" s="33" t="str">
        <f>IF(ISBLANK(Values!F106),"","variation")</f>
        <v/>
      </c>
      <c r="AA107" s="37" t="str">
        <f>IF(ISBLANK(Values!F106),"",Values!$B$20)</f>
        <v/>
      </c>
      <c r="AB107" s="37" t="str">
        <f>IF(ISBLANK(Values!F106),"",Values!$B$29)</f>
        <v/>
      </c>
      <c r="AI107" s="42" t="str">
        <f>IF(ISBLANK(Values!F106),"",IF(Values!J106,Values!$B$23,Values!$B$33))</f>
        <v/>
      </c>
      <c r="AJ107" s="43" t="str">
        <f>IF(ISBLANK(Values!F106),"",Values!$B$24 &amp;" "&amp;Values!$B$3)</f>
        <v/>
      </c>
      <c r="AK107" s="2" t="str">
        <f>IF(ISBLANK(Values!F106),"",Values!$B$25)</f>
        <v/>
      </c>
      <c r="AL107" s="2" t="str">
        <f>IF(ISBLANK(Values!F106),"",SUBSTITUTE(SUBSTITUTE(IF(Values!$K106, Values!$B$26, Values!$B$33), "{language}", Values!$I106), "{flag}", INDEX(options!$E$1:$E$20, Values!$W106)))</f>
        <v/>
      </c>
      <c r="AM107" s="2" t="str">
        <f>SUBSTITUTE(IF(ISBLANK(Values!F106),"",Values!$B$27), "{model}", Values!$B$3)</f>
        <v/>
      </c>
      <c r="AT107" s="29" t="str">
        <f>IF(ISBLANK(Values!F106),"",Values!I106)</f>
        <v/>
      </c>
      <c r="AV107" s="37" t="str">
        <f>IF(ISBLANK(Values!F106),"",IF(Values!K106,"Backlit", "Non-Backlit"))</f>
        <v/>
      </c>
      <c r="BE107" s="28" t="str">
        <f>IF(ISBLANK(Values!F106),"","Professional Audience")</f>
        <v/>
      </c>
      <c r="BF107" s="28" t="str">
        <f>IF(ISBLANK(Values!F106),"","Consumer Audience")</f>
        <v/>
      </c>
      <c r="BG107" s="28" t="str">
        <f>IF(ISBLANK(Values!F106),"","Adults")</f>
        <v/>
      </c>
      <c r="BH107" s="28" t="str">
        <f>IF(ISBLANK(Values!F106),"","People")</f>
        <v/>
      </c>
      <c r="CG107" s="2" t="str">
        <f>IF(ISBLANK(Values!F106),"",Values!$B$11)</f>
        <v/>
      </c>
      <c r="CH107" s="2" t="str">
        <f>IF(ISBLANK(Values!F106),"","GR")</f>
        <v/>
      </c>
      <c r="CI107" s="2" t="str">
        <f>IF(ISBLANK(Values!F106),"",Values!$B$7)</f>
        <v/>
      </c>
      <c r="CJ107" s="2" t="str">
        <f>IF(ISBLANK(Values!F106),"",Values!$B$8)</f>
        <v/>
      </c>
      <c r="CK107" s="2" t="str">
        <f>IF(ISBLANK(Values!F106),"",Values!$B$9)</f>
        <v/>
      </c>
      <c r="CL107" s="2" t="str">
        <f>IF(ISBLANK(Values!F106),"","CM")</f>
        <v/>
      </c>
      <c r="CP107" s="37" t="str">
        <f>IF(ISBLANK(Values!F106),"",Values!$B$7)</f>
        <v/>
      </c>
      <c r="CQ107" s="37" t="str">
        <f>IF(ISBLANK(Values!F106),"",Values!$B$8)</f>
        <v/>
      </c>
      <c r="CR107" s="37" t="str">
        <f>IF(ISBLANK(Values!F106),"",Values!$B$9)</f>
        <v/>
      </c>
      <c r="CS107" s="2" t="str">
        <f>IF(ISBLANK(Values!F106),"",Values!$B$11)</f>
        <v/>
      </c>
      <c r="CT107" s="2" t="str">
        <f>IF(ISBLANK(Values!F106),"","GR")</f>
        <v/>
      </c>
      <c r="CU107" s="2" t="str">
        <f>IF(ISBLANK(Values!F106),"","CM")</f>
        <v/>
      </c>
      <c r="CV107" s="2" t="str">
        <f>IF(ISBLANK(Values!F106),"",IF(Values!$B$36=options!$F$1,"Denmark", IF(Values!$B$36=options!$F$2, "Danemark",IF(Values!$B$36=options!$F$3, "Dänemark",IF(Values!$B$36=options!$F$4, "Danimarca",IF(Values!$B$36=options!$F$5, "Dinamarca",IF(Values!$B$36=options!$F$6, "Denemarken","" ) ) ) ) )))</f>
        <v/>
      </c>
      <c r="CZ107" s="2" t="str">
        <f>IF(ISBLANK(Values!F106),"","No")</f>
        <v/>
      </c>
      <c r="DA107" s="2" t="str">
        <f>IF(ISBLANK(Values!F106),"","No")</f>
        <v/>
      </c>
      <c r="DO107" s="28" t="str">
        <f>IF(ISBLANK(Values!F106),"","Parts")</f>
        <v/>
      </c>
      <c r="DP107" s="28" t="str">
        <f>IF(ISBLANK(Values!F106),"",Values!$B$31)</f>
        <v/>
      </c>
      <c r="DS107" s="32"/>
      <c r="DY107" s="32"/>
      <c r="DZ107" s="32"/>
      <c r="EA107" s="32"/>
      <c r="EB107" s="32"/>
      <c r="EC107" s="32"/>
      <c r="EI107" s="2" t="str">
        <f>IF(ISBLANK(Values!F106),"",Values!$B$31)</f>
        <v/>
      </c>
      <c r="ES107" s="2" t="str">
        <f>IF(ISBLANK(Values!F106),"","Amazon Tellus UPS")</f>
        <v/>
      </c>
      <c r="EV107" s="32" t="str">
        <f>IF(ISBLANK(Values!F106),"","New")</f>
        <v/>
      </c>
      <c r="FE107" s="2" t="str">
        <f>IF(ISBLANK(Values!F106),"",IF(CO107&lt;&gt;"DEFAULT", "", 3))</f>
        <v/>
      </c>
      <c r="FH107" s="2" t="str">
        <f>IF(ISBLANK(Values!F106),"","FALSE")</f>
        <v/>
      </c>
      <c r="FI107" s="37" t="str">
        <f>IF(ISBLANK(Values!F106),"","FALSE")</f>
        <v/>
      </c>
      <c r="FJ107" s="37" t="str">
        <f>IF(ISBLANK(Values!F106),"","FALSE")</f>
        <v/>
      </c>
      <c r="FM107" s="2" t="str">
        <f>IF(ISBLANK(Values!F106),"","1")</f>
        <v/>
      </c>
      <c r="FO107" s="29" t="str">
        <f>IF(ISBLANK(Values!F106),"",IF(Values!K106, Values!$B$4, Values!$B$5))</f>
        <v/>
      </c>
      <c r="FP107" s="2" t="str">
        <f>IF(ISBLANK(Values!F106),"","Percent")</f>
        <v/>
      </c>
      <c r="FQ107" s="2" t="str">
        <f>IF(ISBLANK(Values!F106),"","2")</f>
        <v/>
      </c>
      <c r="FR107" s="2" t="str">
        <f>IF(ISBLANK(Values!F106),"","3")</f>
        <v/>
      </c>
      <c r="FS107" s="2" t="str">
        <f>IF(ISBLANK(Values!F106),"","5")</f>
        <v/>
      </c>
      <c r="FT107" s="2" t="str">
        <f>IF(ISBLANK(Values!F106),"","6")</f>
        <v/>
      </c>
      <c r="FU107" s="2" t="str">
        <f>IF(ISBLANK(Values!F106),"","10")</f>
        <v/>
      </c>
      <c r="FV107" s="2" t="str">
        <f>IF(ISBLANK(Values!F106),"","10")</f>
        <v/>
      </c>
    </row>
    <row r="108" spans="1:178" ht="17" x14ac:dyDescent="0.2">
      <c r="A108" s="28" t="str">
        <f>IF(ISBLANK(Values!F107),"",IF(Values!$B$37="EU","computercomponent","computer"))</f>
        <v/>
      </c>
      <c r="B108" s="39" t="str">
        <f>IF(ISBLANK(Values!F107),"",Values!G107)</f>
        <v/>
      </c>
      <c r="C108" s="33" t="str">
        <f>IF(ISBLANK(Values!F107),"","TellusRem")</f>
        <v/>
      </c>
      <c r="D108" s="31" t="str">
        <f>IF(ISBLANK(Values!F107),"",Values!F107)</f>
        <v/>
      </c>
      <c r="E108" s="32" t="str">
        <f>IF(ISBLANK(Values!F107),"","EAN")</f>
        <v/>
      </c>
      <c r="F108" s="29" t="str">
        <f>IF(ISBLANK(Values!F107),"",IF(Values!K107, SUBSTITUTE(Values!$B$1, "{language}", Values!I107) &amp; " " &amp;Values!$B$3, SUBSTITUTE(Values!$B$2, "{language}", Values!$I107) &amp; " " &amp;Values!$B$3))</f>
        <v/>
      </c>
      <c r="G108" s="33" t="str">
        <f>IF(ISBLANK(Values!F107),"","TellusRem")</f>
        <v/>
      </c>
      <c r="H108" s="28" t="str">
        <f>IF(ISBLANK(Values!F107),"",Values!$B$16)</f>
        <v/>
      </c>
      <c r="I108" s="28" t="str">
        <f>IF(ISBLANK(Values!F107),"","4730574031")</f>
        <v/>
      </c>
      <c r="J108" s="40" t="str">
        <f>IF(ISBLANK(Values!F107),"",Values!G107 )</f>
        <v/>
      </c>
      <c r="K108" s="29" t="str">
        <f>IF(ISBLANK(Values!F107),"",IF(Values!K107, Values!$B$4, Values!$B$5))</f>
        <v/>
      </c>
      <c r="L108" s="41" t="str">
        <f>IF(ISBLANK(Values!F107),"",Values!$B$18)</f>
        <v/>
      </c>
      <c r="M108" s="29" t="str">
        <f>IF(ISBLANK(Values!F107),"",Values!$N107)</f>
        <v/>
      </c>
      <c r="N108" s="29" t="str">
        <f>IF(ISBLANK(Values!$G107),"",Values!O107)</f>
        <v/>
      </c>
      <c r="O108" s="29" t="str">
        <f>IF(ISBLANK(Values!$G107),"",Values!P107)</f>
        <v/>
      </c>
      <c r="P108" s="29" t="str">
        <f>IF(ISBLANK(Values!$G107),"",Values!Q107)</f>
        <v/>
      </c>
      <c r="Q108" s="29" t="str">
        <f>IF(ISBLANK(Values!$G107),"",Values!R107)</f>
        <v/>
      </c>
      <c r="R108" s="29" t="str">
        <f>IF(ISBLANK(Values!$G107),"",Values!S107)</f>
        <v/>
      </c>
      <c r="S108" s="29" t="str">
        <f>IF(ISBLANK(Values!$G107),"",Values!T107)</f>
        <v/>
      </c>
      <c r="T108" s="29" t="str">
        <f>IF(ISBLANK(Values!$G107),"",Values!U107)</f>
        <v/>
      </c>
      <c r="U108" s="29" t="str">
        <f>IF(ISBLANK(Values!$G107),"",Values!V107)</f>
        <v/>
      </c>
      <c r="W108" s="33" t="str">
        <f>IF(ISBLANK(Values!F107),"","Child")</f>
        <v/>
      </c>
      <c r="X108" s="33" t="str">
        <f>IF(ISBLANK(Values!F107),"",Values!$B$13)</f>
        <v/>
      </c>
      <c r="Y108" s="40" t="str">
        <f>IF(ISBLANK(Values!F107),"","Size-Color")</f>
        <v/>
      </c>
      <c r="Z108" s="33" t="str">
        <f>IF(ISBLANK(Values!F107),"","variation")</f>
        <v/>
      </c>
      <c r="AA108" s="37" t="str">
        <f>IF(ISBLANK(Values!F107),"",Values!$B$20)</f>
        <v/>
      </c>
      <c r="AB108" s="37" t="str">
        <f>IF(ISBLANK(Values!F107),"",Values!$B$29)</f>
        <v/>
      </c>
      <c r="AI108" s="42" t="str">
        <f>IF(ISBLANK(Values!F107),"",IF(Values!J107,Values!$B$23,Values!$B$33))</f>
        <v/>
      </c>
      <c r="AJ108" s="43" t="str">
        <f>IF(ISBLANK(Values!F107),"",Values!$B$24 &amp;" "&amp;Values!$B$3)</f>
        <v/>
      </c>
      <c r="AK108" s="2" t="str">
        <f>IF(ISBLANK(Values!F107),"",Values!$B$25)</f>
        <v/>
      </c>
      <c r="AL108" s="2" t="str">
        <f>IF(ISBLANK(Values!F107),"",SUBSTITUTE(SUBSTITUTE(IF(Values!$K107, Values!$B$26, Values!$B$33), "{language}", Values!$I107), "{flag}", INDEX(options!$E$1:$E$20, Values!$W107)))</f>
        <v/>
      </c>
      <c r="AM108" s="2" t="str">
        <f>SUBSTITUTE(IF(ISBLANK(Values!F107),"",Values!$B$27), "{model}", Values!$B$3)</f>
        <v/>
      </c>
      <c r="AT108" s="29" t="str">
        <f>IF(ISBLANK(Values!F107),"",Values!I107)</f>
        <v/>
      </c>
      <c r="AV108" s="37" t="str">
        <f>IF(ISBLANK(Values!F107),"",IF(Values!K107,"Backlit", "Non-Backlit"))</f>
        <v/>
      </c>
      <c r="BE108" s="28" t="str">
        <f>IF(ISBLANK(Values!F107),"","Professional Audience")</f>
        <v/>
      </c>
      <c r="BF108" s="28" t="str">
        <f>IF(ISBLANK(Values!F107),"","Consumer Audience")</f>
        <v/>
      </c>
      <c r="BG108" s="28" t="str">
        <f>IF(ISBLANK(Values!F107),"","Adults")</f>
        <v/>
      </c>
      <c r="BH108" s="28" t="str">
        <f>IF(ISBLANK(Values!F107),"","People")</f>
        <v/>
      </c>
      <c r="CG108" s="2" t="str">
        <f>IF(ISBLANK(Values!F107),"",Values!$B$11)</f>
        <v/>
      </c>
      <c r="CH108" s="2" t="str">
        <f>IF(ISBLANK(Values!F107),"","GR")</f>
        <v/>
      </c>
      <c r="CI108" s="2" t="str">
        <f>IF(ISBLANK(Values!F107),"",Values!$B$7)</f>
        <v/>
      </c>
      <c r="CJ108" s="2" t="str">
        <f>IF(ISBLANK(Values!F107),"",Values!$B$8)</f>
        <v/>
      </c>
      <c r="CK108" s="2" t="str">
        <f>IF(ISBLANK(Values!F107),"",Values!$B$9)</f>
        <v/>
      </c>
      <c r="CL108" s="2" t="str">
        <f>IF(ISBLANK(Values!F107),"","CM")</f>
        <v/>
      </c>
      <c r="CP108" s="37" t="str">
        <f>IF(ISBLANK(Values!F107),"",Values!$B$7)</f>
        <v/>
      </c>
      <c r="CQ108" s="37" t="str">
        <f>IF(ISBLANK(Values!F107),"",Values!$B$8)</f>
        <v/>
      </c>
      <c r="CR108" s="37" t="str">
        <f>IF(ISBLANK(Values!F107),"",Values!$B$9)</f>
        <v/>
      </c>
      <c r="CS108" s="2" t="str">
        <f>IF(ISBLANK(Values!F107),"",Values!$B$11)</f>
        <v/>
      </c>
      <c r="CT108" s="2" t="str">
        <f>IF(ISBLANK(Values!F107),"","GR")</f>
        <v/>
      </c>
      <c r="CU108" s="2" t="str">
        <f>IF(ISBLANK(Values!F107),"","CM")</f>
        <v/>
      </c>
      <c r="CV108" s="2" t="str">
        <f>IF(ISBLANK(Values!F107),"",IF(Values!$B$36=options!$F$1,"Denmark", IF(Values!$B$36=options!$F$2, "Danemark",IF(Values!$B$36=options!$F$3, "Dänemark",IF(Values!$B$36=options!$F$4, "Danimarca",IF(Values!$B$36=options!$F$5, "Dinamarca",IF(Values!$B$36=options!$F$6, "Denemarken","" ) ) ) ) )))</f>
        <v/>
      </c>
      <c r="CZ108" s="2" t="str">
        <f>IF(ISBLANK(Values!F107),"","No")</f>
        <v/>
      </c>
      <c r="DA108" s="2" t="str">
        <f>IF(ISBLANK(Values!F107),"","No")</f>
        <v/>
      </c>
      <c r="DO108" s="28" t="str">
        <f>IF(ISBLANK(Values!F107),"","Parts")</f>
        <v/>
      </c>
      <c r="DP108" s="28" t="str">
        <f>IF(ISBLANK(Values!F107),"",Values!$B$31)</f>
        <v/>
      </c>
      <c r="DS108" s="32"/>
      <c r="DY108" s="32"/>
      <c r="DZ108" s="32"/>
      <c r="EA108" s="32"/>
      <c r="EB108" s="32"/>
      <c r="EC108" s="32"/>
      <c r="EI108" s="2" t="str">
        <f>IF(ISBLANK(Values!F107),"",Values!$B$31)</f>
        <v/>
      </c>
      <c r="ES108" s="2" t="str">
        <f>IF(ISBLANK(Values!F107),"","Amazon Tellus UPS")</f>
        <v/>
      </c>
      <c r="EV108" s="32" t="str">
        <f>IF(ISBLANK(Values!F107),"","New")</f>
        <v/>
      </c>
      <c r="FE108" s="2" t="str">
        <f>IF(ISBLANK(Values!F107),"",IF(CO108&lt;&gt;"DEFAULT", "", 3))</f>
        <v/>
      </c>
      <c r="FH108" s="2" t="str">
        <f>IF(ISBLANK(Values!F107),"","FALSE")</f>
        <v/>
      </c>
      <c r="FI108" s="37" t="str">
        <f>IF(ISBLANK(Values!F107),"","FALSE")</f>
        <v/>
      </c>
      <c r="FJ108" s="37" t="str">
        <f>IF(ISBLANK(Values!F107),"","FALSE")</f>
        <v/>
      </c>
      <c r="FM108" s="2" t="str">
        <f>IF(ISBLANK(Values!F107),"","1")</f>
        <v/>
      </c>
      <c r="FO108" s="29" t="str">
        <f>IF(ISBLANK(Values!F107),"",IF(Values!K107, Values!$B$4, Values!$B$5))</f>
        <v/>
      </c>
      <c r="FP108" s="2" t="str">
        <f>IF(ISBLANK(Values!F107),"","Percent")</f>
        <v/>
      </c>
      <c r="FQ108" s="2" t="str">
        <f>IF(ISBLANK(Values!F107),"","2")</f>
        <v/>
      </c>
      <c r="FR108" s="2" t="str">
        <f>IF(ISBLANK(Values!F107),"","3")</f>
        <v/>
      </c>
      <c r="FS108" s="2" t="str">
        <f>IF(ISBLANK(Values!F107),"","5")</f>
        <v/>
      </c>
      <c r="FT108" s="2" t="str">
        <f>IF(ISBLANK(Values!F107),"","6")</f>
        <v/>
      </c>
      <c r="FU108" s="2" t="str">
        <f>IF(ISBLANK(Values!F107),"","10")</f>
        <v/>
      </c>
      <c r="FV108" s="2" t="str">
        <f>IF(ISBLANK(Values!F107),"","10")</f>
        <v/>
      </c>
    </row>
    <row r="109" spans="1:178" ht="17" x14ac:dyDescent="0.2">
      <c r="A109" s="28" t="str">
        <f>IF(ISBLANK(Values!F108),"",IF(Values!$B$37="EU","computercomponent","computer"))</f>
        <v/>
      </c>
      <c r="B109" s="39" t="str">
        <f>IF(ISBLANK(Values!F108),"",Values!G108)</f>
        <v/>
      </c>
      <c r="C109" s="33" t="str">
        <f>IF(ISBLANK(Values!F108),"","TellusRem")</f>
        <v/>
      </c>
      <c r="D109" s="31" t="str">
        <f>IF(ISBLANK(Values!F108),"",Values!F108)</f>
        <v/>
      </c>
      <c r="E109" s="32" t="str">
        <f>IF(ISBLANK(Values!F108),"","EAN")</f>
        <v/>
      </c>
      <c r="F109" s="29" t="str">
        <f>IF(ISBLANK(Values!F108),"",IF(Values!K108, SUBSTITUTE(Values!$B$1, "{language}", Values!I108) &amp; " " &amp;Values!$B$3, SUBSTITUTE(Values!$B$2, "{language}", Values!$I108) &amp; " " &amp;Values!$B$3))</f>
        <v/>
      </c>
      <c r="G109" s="33" t="str">
        <f>IF(ISBLANK(Values!F108),"","TellusRem")</f>
        <v/>
      </c>
      <c r="H109" s="28" t="str">
        <f>IF(ISBLANK(Values!F108),"",Values!$B$16)</f>
        <v/>
      </c>
      <c r="I109" s="28" t="str">
        <f>IF(ISBLANK(Values!F108),"","4730574031")</f>
        <v/>
      </c>
      <c r="J109" s="40" t="str">
        <f>IF(ISBLANK(Values!F108),"",Values!G108 )</f>
        <v/>
      </c>
      <c r="K109" s="29" t="str">
        <f>IF(ISBLANK(Values!F108),"",IF(Values!K108, Values!$B$4, Values!$B$5))</f>
        <v/>
      </c>
      <c r="L109" s="41" t="str">
        <f>IF(ISBLANK(Values!F108),"",Values!$B$18)</f>
        <v/>
      </c>
      <c r="M109" s="29" t="str">
        <f>IF(ISBLANK(Values!F108),"",Values!$N108)</f>
        <v/>
      </c>
      <c r="N109" s="29" t="str">
        <f>IF(ISBLANK(Values!$G108),"",Values!O108)</f>
        <v/>
      </c>
      <c r="O109" s="29" t="str">
        <f>IF(ISBLANK(Values!$G108),"",Values!P108)</f>
        <v/>
      </c>
      <c r="P109" s="29" t="str">
        <f>IF(ISBLANK(Values!$G108),"",Values!Q108)</f>
        <v/>
      </c>
      <c r="Q109" s="29" t="str">
        <f>IF(ISBLANK(Values!$G108),"",Values!R108)</f>
        <v/>
      </c>
      <c r="R109" s="29" t="str">
        <f>IF(ISBLANK(Values!$G108),"",Values!S108)</f>
        <v/>
      </c>
      <c r="S109" s="29" t="str">
        <f>IF(ISBLANK(Values!$G108),"",Values!T108)</f>
        <v/>
      </c>
      <c r="T109" s="29" t="str">
        <f>IF(ISBLANK(Values!$G108),"",Values!U108)</f>
        <v/>
      </c>
      <c r="U109" s="29" t="str">
        <f>IF(ISBLANK(Values!$G108),"",Values!V108)</f>
        <v/>
      </c>
      <c r="W109" s="33" t="str">
        <f>IF(ISBLANK(Values!F108),"","Child")</f>
        <v/>
      </c>
      <c r="X109" s="33" t="str">
        <f>IF(ISBLANK(Values!F108),"",Values!$B$13)</f>
        <v/>
      </c>
      <c r="Y109" s="40" t="str">
        <f>IF(ISBLANK(Values!F108),"","Size-Color")</f>
        <v/>
      </c>
      <c r="Z109" s="33" t="str">
        <f>IF(ISBLANK(Values!F108),"","variation")</f>
        <v/>
      </c>
      <c r="AA109" s="37" t="str">
        <f>IF(ISBLANK(Values!F108),"",Values!$B$20)</f>
        <v/>
      </c>
      <c r="AB109" s="37" t="str">
        <f>IF(ISBLANK(Values!F108),"",Values!$B$29)</f>
        <v/>
      </c>
      <c r="AI109" s="42" t="str">
        <f>IF(ISBLANK(Values!F108),"",IF(Values!J108,Values!$B$23,Values!$B$33))</f>
        <v/>
      </c>
      <c r="AJ109" s="43" t="str">
        <f>IF(ISBLANK(Values!F108),"",Values!$B$24 &amp;" "&amp;Values!$B$3)</f>
        <v/>
      </c>
      <c r="AK109" s="2" t="str">
        <f>IF(ISBLANK(Values!F108),"",Values!$B$25)</f>
        <v/>
      </c>
      <c r="AL109" s="2" t="str">
        <f>IF(ISBLANK(Values!F108),"",SUBSTITUTE(SUBSTITUTE(IF(Values!$K108, Values!$B$26, Values!$B$33), "{language}", Values!$I108), "{flag}", INDEX(options!$E$1:$E$20, Values!$W108)))</f>
        <v/>
      </c>
      <c r="AM109" s="2" t="str">
        <f>SUBSTITUTE(IF(ISBLANK(Values!F108),"",Values!$B$27), "{model}", Values!$B$3)</f>
        <v/>
      </c>
      <c r="AT109" s="29" t="str">
        <f>IF(ISBLANK(Values!F108),"",Values!I108)</f>
        <v/>
      </c>
      <c r="AV109" s="37" t="str">
        <f>IF(ISBLANK(Values!F108),"",IF(Values!K108,"Backlit", "Non-Backlit"))</f>
        <v/>
      </c>
      <c r="BE109" s="28" t="str">
        <f>IF(ISBLANK(Values!F108),"","Professional Audience")</f>
        <v/>
      </c>
      <c r="BF109" s="28" t="str">
        <f>IF(ISBLANK(Values!F108),"","Consumer Audience")</f>
        <v/>
      </c>
      <c r="BG109" s="28" t="str">
        <f>IF(ISBLANK(Values!F108),"","Adults")</f>
        <v/>
      </c>
      <c r="BH109" s="28" t="str">
        <f>IF(ISBLANK(Values!F108),"","People")</f>
        <v/>
      </c>
      <c r="CG109" s="2" t="str">
        <f>IF(ISBLANK(Values!F108),"",Values!$B$11)</f>
        <v/>
      </c>
      <c r="CH109" s="2" t="str">
        <f>IF(ISBLANK(Values!F108),"","GR")</f>
        <v/>
      </c>
      <c r="CI109" s="2" t="str">
        <f>IF(ISBLANK(Values!F108),"",Values!$B$7)</f>
        <v/>
      </c>
      <c r="CJ109" s="2" t="str">
        <f>IF(ISBLANK(Values!F108),"",Values!$B$8)</f>
        <v/>
      </c>
      <c r="CK109" s="2" t="str">
        <f>IF(ISBLANK(Values!F108),"",Values!$B$9)</f>
        <v/>
      </c>
      <c r="CL109" s="2" t="str">
        <f>IF(ISBLANK(Values!F108),"","CM")</f>
        <v/>
      </c>
      <c r="CP109" s="37" t="str">
        <f>IF(ISBLANK(Values!F108),"",Values!$B$7)</f>
        <v/>
      </c>
      <c r="CQ109" s="37" t="str">
        <f>IF(ISBLANK(Values!F108),"",Values!$B$8)</f>
        <v/>
      </c>
      <c r="CR109" s="37" t="str">
        <f>IF(ISBLANK(Values!F108),"",Values!$B$9)</f>
        <v/>
      </c>
      <c r="CS109" s="2" t="str">
        <f>IF(ISBLANK(Values!F108),"",Values!$B$11)</f>
        <v/>
      </c>
      <c r="CT109" s="2" t="str">
        <f>IF(ISBLANK(Values!F108),"","GR")</f>
        <v/>
      </c>
      <c r="CU109" s="2" t="str">
        <f>IF(ISBLANK(Values!F108),"","CM")</f>
        <v/>
      </c>
      <c r="CV109" s="2" t="str">
        <f>IF(ISBLANK(Values!F108),"",IF(Values!$B$36=options!$F$1,"Denmark", IF(Values!$B$36=options!$F$2, "Danemark",IF(Values!$B$36=options!$F$3, "Dänemark",IF(Values!$B$36=options!$F$4, "Danimarca",IF(Values!$B$36=options!$F$5, "Dinamarca",IF(Values!$B$36=options!$F$6, "Denemarken","" ) ) ) ) )))</f>
        <v/>
      </c>
      <c r="CZ109" s="2" t="str">
        <f>IF(ISBLANK(Values!F108),"","No")</f>
        <v/>
      </c>
      <c r="DA109" s="2" t="str">
        <f>IF(ISBLANK(Values!F108),"","No")</f>
        <v/>
      </c>
      <c r="DO109" s="28" t="str">
        <f>IF(ISBLANK(Values!F108),"","Parts")</f>
        <v/>
      </c>
      <c r="DP109" s="28" t="str">
        <f>IF(ISBLANK(Values!F108),"",Values!$B$31)</f>
        <v/>
      </c>
      <c r="DS109" s="32"/>
      <c r="DY109" s="32"/>
      <c r="DZ109" s="32"/>
      <c r="EA109" s="32"/>
      <c r="EB109" s="32"/>
      <c r="EC109" s="32"/>
      <c r="EI109" s="2" t="str">
        <f>IF(ISBLANK(Values!F108),"",Values!$B$31)</f>
        <v/>
      </c>
      <c r="ES109" s="2" t="str">
        <f>IF(ISBLANK(Values!F108),"","Amazon Tellus UPS")</f>
        <v/>
      </c>
      <c r="EV109" s="32" t="str">
        <f>IF(ISBLANK(Values!F108),"","New")</f>
        <v/>
      </c>
      <c r="FE109" s="2" t="str">
        <f>IF(ISBLANK(Values!F108),"",IF(CO109&lt;&gt;"DEFAULT", "", 3))</f>
        <v/>
      </c>
      <c r="FH109" s="2" t="str">
        <f>IF(ISBLANK(Values!F108),"","FALSE")</f>
        <v/>
      </c>
      <c r="FI109" s="37" t="str">
        <f>IF(ISBLANK(Values!F108),"","FALSE")</f>
        <v/>
      </c>
      <c r="FJ109" s="37" t="str">
        <f>IF(ISBLANK(Values!F108),"","FALSE")</f>
        <v/>
      </c>
      <c r="FM109" s="2" t="str">
        <f>IF(ISBLANK(Values!F108),"","1")</f>
        <v/>
      </c>
      <c r="FO109" s="29" t="str">
        <f>IF(ISBLANK(Values!F108),"",IF(Values!K108, Values!$B$4, Values!$B$5))</f>
        <v/>
      </c>
      <c r="FP109" s="2" t="str">
        <f>IF(ISBLANK(Values!F108),"","Percent")</f>
        <v/>
      </c>
      <c r="FQ109" s="2" t="str">
        <f>IF(ISBLANK(Values!F108),"","2")</f>
        <v/>
      </c>
      <c r="FR109" s="2" t="str">
        <f>IF(ISBLANK(Values!F108),"","3")</f>
        <v/>
      </c>
      <c r="FS109" s="2" t="str">
        <f>IF(ISBLANK(Values!F108),"","5")</f>
        <v/>
      </c>
      <c r="FT109" s="2" t="str">
        <f>IF(ISBLANK(Values!F108),"","6")</f>
        <v/>
      </c>
      <c r="FU109" s="2" t="str">
        <f>IF(ISBLANK(Values!F108),"","10")</f>
        <v/>
      </c>
      <c r="FV109" s="2" t="str">
        <f>IF(ISBLANK(Values!F108),"","10")</f>
        <v/>
      </c>
    </row>
    <row r="110" spans="1:178" ht="17" x14ac:dyDescent="0.2">
      <c r="A110" s="28" t="str">
        <f>IF(ISBLANK(Values!F109),"",IF(Values!$B$37="EU","computercomponent","computer"))</f>
        <v/>
      </c>
      <c r="B110" s="39" t="str">
        <f>IF(ISBLANK(Values!F109),"",Values!G109)</f>
        <v/>
      </c>
      <c r="C110" s="33" t="str">
        <f>IF(ISBLANK(Values!F109),"","TellusRem")</f>
        <v/>
      </c>
      <c r="D110" s="31" t="str">
        <f>IF(ISBLANK(Values!F109),"",Values!F109)</f>
        <v/>
      </c>
      <c r="E110" s="32" t="str">
        <f>IF(ISBLANK(Values!F109),"","EAN")</f>
        <v/>
      </c>
      <c r="F110" s="29" t="str">
        <f>IF(ISBLANK(Values!F109),"",IF(Values!K109, SUBSTITUTE(Values!$B$1, "{language}", Values!I109) &amp; " " &amp;Values!$B$3, SUBSTITUTE(Values!$B$2, "{language}", Values!$I109) &amp; " " &amp;Values!$B$3))</f>
        <v/>
      </c>
      <c r="G110" s="33" t="str">
        <f>IF(ISBLANK(Values!F109),"","TellusRem")</f>
        <v/>
      </c>
      <c r="H110" s="28" t="str">
        <f>IF(ISBLANK(Values!F109),"",Values!$B$16)</f>
        <v/>
      </c>
      <c r="I110" s="28" t="str">
        <f>IF(ISBLANK(Values!F109),"","4730574031")</f>
        <v/>
      </c>
      <c r="J110" s="40" t="str">
        <f>IF(ISBLANK(Values!F109),"",Values!G109 )</f>
        <v/>
      </c>
      <c r="K110" s="29" t="str">
        <f>IF(ISBLANK(Values!F109),"",IF(Values!K109, Values!$B$4, Values!$B$5))</f>
        <v/>
      </c>
      <c r="L110" s="41" t="str">
        <f>IF(ISBLANK(Values!F109),"",Values!$B$18)</f>
        <v/>
      </c>
      <c r="M110" s="29" t="str">
        <f>IF(ISBLANK(Values!F109),"",Values!$N109)</f>
        <v/>
      </c>
      <c r="N110" s="29" t="str">
        <f>IF(ISBLANK(Values!$G109),"",Values!O109)</f>
        <v/>
      </c>
      <c r="O110" s="29" t="str">
        <f>IF(ISBLANK(Values!$G109),"",Values!P109)</f>
        <v/>
      </c>
      <c r="P110" s="29" t="str">
        <f>IF(ISBLANK(Values!$G109),"",Values!Q109)</f>
        <v/>
      </c>
      <c r="Q110" s="29" t="str">
        <f>IF(ISBLANK(Values!$G109),"",Values!R109)</f>
        <v/>
      </c>
      <c r="R110" s="29" t="str">
        <f>IF(ISBLANK(Values!$G109),"",Values!S109)</f>
        <v/>
      </c>
      <c r="S110" s="29" t="str">
        <f>IF(ISBLANK(Values!$G109),"",Values!T109)</f>
        <v/>
      </c>
      <c r="T110" s="29" t="str">
        <f>IF(ISBLANK(Values!$G109),"",Values!U109)</f>
        <v/>
      </c>
      <c r="U110" s="29" t="str">
        <f>IF(ISBLANK(Values!$G109),"",Values!V109)</f>
        <v/>
      </c>
      <c r="W110" s="33" t="str">
        <f>IF(ISBLANK(Values!F109),"","Child")</f>
        <v/>
      </c>
      <c r="X110" s="33" t="str">
        <f>IF(ISBLANK(Values!F109),"",Values!$B$13)</f>
        <v/>
      </c>
      <c r="Y110" s="40" t="str">
        <f>IF(ISBLANK(Values!F109),"","Size-Color")</f>
        <v/>
      </c>
      <c r="Z110" s="33" t="str">
        <f>IF(ISBLANK(Values!F109),"","variation")</f>
        <v/>
      </c>
      <c r="AA110" s="37" t="str">
        <f>IF(ISBLANK(Values!F109),"",Values!$B$20)</f>
        <v/>
      </c>
      <c r="AB110" s="37" t="str">
        <f>IF(ISBLANK(Values!F109),"",Values!$B$29)</f>
        <v/>
      </c>
      <c r="AI110" s="42" t="str">
        <f>IF(ISBLANK(Values!F109),"",IF(Values!J109,Values!$B$23,Values!$B$33))</f>
        <v/>
      </c>
      <c r="AJ110" s="43" t="str">
        <f>IF(ISBLANK(Values!F109),"",Values!$B$24 &amp;" "&amp;Values!$B$3)</f>
        <v/>
      </c>
      <c r="AK110" s="2" t="str">
        <f>IF(ISBLANK(Values!F109),"",Values!$B$25)</f>
        <v/>
      </c>
      <c r="AL110" s="2" t="str">
        <f>IF(ISBLANK(Values!F109),"",SUBSTITUTE(SUBSTITUTE(IF(Values!$K109, Values!$B$26, Values!$B$33), "{language}", Values!$I109), "{flag}", INDEX(options!$E$1:$E$20, Values!$W109)))</f>
        <v/>
      </c>
      <c r="AM110" s="2" t="str">
        <f>SUBSTITUTE(IF(ISBLANK(Values!F109),"",Values!$B$27), "{model}", Values!$B$3)</f>
        <v/>
      </c>
      <c r="AT110" s="29" t="str">
        <f>IF(ISBLANK(Values!F109),"",Values!I109)</f>
        <v/>
      </c>
      <c r="AV110" s="37" t="str">
        <f>IF(ISBLANK(Values!F109),"",IF(Values!K109,"Backlit", "Non-Backlit"))</f>
        <v/>
      </c>
      <c r="BE110" s="28" t="str">
        <f>IF(ISBLANK(Values!F109),"","Professional Audience")</f>
        <v/>
      </c>
      <c r="BF110" s="28" t="str">
        <f>IF(ISBLANK(Values!F109),"","Consumer Audience")</f>
        <v/>
      </c>
      <c r="BG110" s="28" t="str">
        <f>IF(ISBLANK(Values!F109),"","Adults")</f>
        <v/>
      </c>
      <c r="BH110" s="28" t="str">
        <f>IF(ISBLANK(Values!F109),"","People")</f>
        <v/>
      </c>
      <c r="CG110" s="2" t="str">
        <f>IF(ISBLANK(Values!F109),"",Values!$B$11)</f>
        <v/>
      </c>
      <c r="CH110" s="2" t="str">
        <f>IF(ISBLANK(Values!F109),"","GR")</f>
        <v/>
      </c>
      <c r="CI110" s="2" t="str">
        <f>IF(ISBLANK(Values!F109),"",Values!$B$7)</f>
        <v/>
      </c>
      <c r="CJ110" s="2" t="str">
        <f>IF(ISBLANK(Values!F109),"",Values!$B$8)</f>
        <v/>
      </c>
      <c r="CK110" s="2" t="str">
        <f>IF(ISBLANK(Values!F109),"",Values!$B$9)</f>
        <v/>
      </c>
      <c r="CL110" s="2" t="str">
        <f>IF(ISBLANK(Values!F109),"","CM")</f>
        <v/>
      </c>
      <c r="CP110" s="37" t="str">
        <f>IF(ISBLANK(Values!F109),"",Values!$B$7)</f>
        <v/>
      </c>
      <c r="CQ110" s="37" t="str">
        <f>IF(ISBLANK(Values!F109),"",Values!$B$8)</f>
        <v/>
      </c>
      <c r="CR110" s="37" t="str">
        <f>IF(ISBLANK(Values!F109),"",Values!$B$9)</f>
        <v/>
      </c>
      <c r="CS110" s="2" t="str">
        <f>IF(ISBLANK(Values!F109),"",Values!$B$11)</f>
        <v/>
      </c>
      <c r="CT110" s="2" t="str">
        <f>IF(ISBLANK(Values!F109),"","GR")</f>
        <v/>
      </c>
      <c r="CU110" s="2" t="str">
        <f>IF(ISBLANK(Values!F109),"","CM")</f>
        <v/>
      </c>
      <c r="CV110" s="2" t="str">
        <f>IF(ISBLANK(Values!F109),"",IF(Values!$B$36=options!$F$1,"Denmark", IF(Values!$B$36=options!$F$2, "Danemark",IF(Values!$B$36=options!$F$3, "Dänemark",IF(Values!$B$36=options!$F$4, "Danimarca",IF(Values!$B$36=options!$F$5, "Dinamarca",IF(Values!$B$36=options!$F$6, "Denemarken","" ) ) ) ) )))</f>
        <v/>
      </c>
      <c r="CZ110" s="2" t="str">
        <f>IF(ISBLANK(Values!F109),"","No")</f>
        <v/>
      </c>
      <c r="DA110" s="2" t="str">
        <f>IF(ISBLANK(Values!F109),"","No")</f>
        <v/>
      </c>
      <c r="DO110" s="28" t="str">
        <f>IF(ISBLANK(Values!F109),"","Parts")</f>
        <v/>
      </c>
      <c r="DP110" s="28" t="str">
        <f>IF(ISBLANK(Values!F109),"",Values!$B$31)</f>
        <v/>
      </c>
      <c r="DS110" s="32"/>
      <c r="DY110" s="32"/>
      <c r="DZ110" s="32"/>
      <c r="EA110" s="32"/>
      <c r="EB110" s="32"/>
      <c r="EC110" s="32"/>
      <c r="EI110" s="2" t="str">
        <f>IF(ISBLANK(Values!F109),"",Values!$B$31)</f>
        <v/>
      </c>
      <c r="ES110" s="2" t="str">
        <f>IF(ISBLANK(Values!F109),"","Amazon Tellus UPS")</f>
        <v/>
      </c>
      <c r="EV110" s="32" t="str">
        <f>IF(ISBLANK(Values!F109),"","New")</f>
        <v/>
      </c>
      <c r="FE110" s="2" t="str">
        <f>IF(ISBLANK(Values!F109),"",IF(CO110&lt;&gt;"DEFAULT", "", 3))</f>
        <v/>
      </c>
      <c r="FH110" s="2" t="str">
        <f>IF(ISBLANK(Values!F109),"","FALSE")</f>
        <v/>
      </c>
      <c r="FI110" s="37" t="str">
        <f>IF(ISBLANK(Values!F109),"","FALSE")</f>
        <v/>
      </c>
      <c r="FJ110" s="37" t="str">
        <f>IF(ISBLANK(Values!F109),"","FALSE")</f>
        <v/>
      </c>
      <c r="FM110" s="2" t="str">
        <f>IF(ISBLANK(Values!F109),"","1")</f>
        <v/>
      </c>
      <c r="FO110" s="29" t="str">
        <f>IF(ISBLANK(Values!F109),"",IF(Values!K109, Values!$B$4, Values!$B$5))</f>
        <v/>
      </c>
      <c r="FP110" s="2" t="str">
        <f>IF(ISBLANK(Values!F109),"","Percent")</f>
        <v/>
      </c>
      <c r="FQ110" s="2" t="str">
        <f>IF(ISBLANK(Values!F109),"","2")</f>
        <v/>
      </c>
      <c r="FR110" s="2" t="str">
        <f>IF(ISBLANK(Values!F109),"","3")</f>
        <v/>
      </c>
      <c r="FS110" s="2" t="str">
        <f>IF(ISBLANK(Values!F109),"","5")</f>
        <v/>
      </c>
      <c r="FT110" s="2" t="str">
        <f>IF(ISBLANK(Values!F109),"","6")</f>
        <v/>
      </c>
      <c r="FU110" s="2" t="str">
        <f>IF(ISBLANK(Values!F109),"","10")</f>
        <v/>
      </c>
      <c r="FV110" s="2" t="str">
        <f>IF(ISBLANK(Values!F109),"","10")</f>
        <v/>
      </c>
    </row>
    <row r="111" spans="1:178" ht="17" x14ac:dyDescent="0.2">
      <c r="A111" s="28" t="str">
        <f>IF(ISBLANK(Values!F110),"",IF(Values!$B$37="EU","computercomponent","computer"))</f>
        <v/>
      </c>
      <c r="B111" s="39" t="str">
        <f>IF(ISBLANK(Values!F110),"",Values!G110)</f>
        <v/>
      </c>
      <c r="C111" s="33" t="str">
        <f>IF(ISBLANK(Values!F110),"","TellusRem")</f>
        <v/>
      </c>
      <c r="D111" s="31" t="str">
        <f>IF(ISBLANK(Values!F110),"",Values!F110)</f>
        <v/>
      </c>
      <c r="E111" s="32" t="str">
        <f>IF(ISBLANK(Values!F110),"","EAN")</f>
        <v/>
      </c>
      <c r="F111" s="29" t="str">
        <f>IF(ISBLANK(Values!F110),"",IF(Values!K110, SUBSTITUTE(Values!$B$1, "{language}", Values!I110) &amp; " " &amp;Values!$B$3, SUBSTITUTE(Values!$B$2, "{language}", Values!$I110) &amp; " " &amp;Values!$B$3))</f>
        <v/>
      </c>
      <c r="G111" s="33" t="str">
        <f>IF(ISBLANK(Values!F110),"","TellusRem")</f>
        <v/>
      </c>
      <c r="H111" s="28" t="str">
        <f>IF(ISBLANK(Values!F110),"",Values!$B$16)</f>
        <v/>
      </c>
      <c r="I111" s="28" t="str">
        <f>IF(ISBLANK(Values!F110),"","4730574031")</f>
        <v/>
      </c>
      <c r="J111" s="40" t="str">
        <f>IF(ISBLANK(Values!F110),"",Values!G110 )</f>
        <v/>
      </c>
      <c r="K111" s="29" t="str">
        <f>IF(ISBLANK(Values!F110),"",IF(Values!K110, Values!$B$4, Values!$B$5))</f>
        <v/>
      </c>
      <c r="L111" s="41" t="str">
        <f>IF(ISBLANK(Values!F110),"",Values!$B$18)</f>
        <v/>
      </c>
      <c r="M111" s="29" t="str">
        <f>IF(ISBLANK(Values!F110),"",Values!$N110)</f>
        <v/>
      </c>
      <c r="N111" s="29" t="str">
        <f>IF(ISBLANK(Values!$G110),"",Values!O110)</f>
        <v/>
      </c>
      <c r="O111" s="29" t="str">
        <f>IF(ISBLANK(Values!$G110),"",Values!P110)</f>
        <v/>
      </c>
      <c r="P111" s="29" t="str">
        <f>IF(ISBLANK(Values!$G110),"",Values!Q110)</f>
        <v/>
      </c>
      <c r="Q111" s="29" t="str">
        <f>IF(ISBLANK(Values!$G110),"",Values!R110)</f>
        <v/>
      </c>
      <c r="R111" s="29" t="str">
        <f>IF(ISBLANK(Values!$G110),"",Values!S110)</f>
        <v/>
      </c>
      <c r="S111" s="29" t="str">
        <f>IF(ISBLANK(Values!$G110),"",Values!T110)</f>
        <v/>
      </c>
      <c r="T111" s="29" t="str">
        <f>IF(ISBLANK(Values!$G110),"",Values!U110)</f>
        <v/>
      </c>
      <c r="U111" s="29" t="str">
        <f>IF(ISBLANK(Values!$G110),"",Values!V110)</f>
        <v/>
      </c>
      <c r="W111" s="33" t="str">
        <f>IF(ISBLANK(Values!F110),"","Child")</f>
        <v/>
      </c>
      <c r="X111" s="33" t="str">
        <f>IF(ISBLANK(Values!F110),"",Values!$B$13)</f>
        <v/>
      </c>
      <c r="Y111" s="40" t="str">
        <f>IF(ISBLANK(Values!F110),"","Size-Color")</f>
        <v/>
      </c>
      <c r="Z111" s="33" t="str">
        <f>IF(ISBLANK(Values!F110),"","variation")</f>
        <v/>
      </c>
      <c r="AA111" s="37" t="str">
        <f>IF(ISBLANK(Values!F110),"",Values!$B$20)</f>
        <v/>
      </c>
      <c r="AB111" s="37" t="str">
        <f>IF(ISBLANK(Values!F110),"",Values!$B$29)</f>
        <v/>
      </c>
      <c r="AI111" s="42" t="str">
        <f>IF(ISBLANK(Values!F110),"",IF(Values!J110,Values!$B$23,Values!$B$33))</f>
        <v/>
      </c>
      <c r="AJ111" s="43" t="str">
        <f>IF(ISBLANK(Values!F110),"",Values!$B$24 &amp;" "&amp;Values!$B$3)</f>
        <v/>
      </c>
      <c r="AK111" s="2" t="str">
        <f>IF(ISBLANK(Values!F110),"",Values!$B$25)</f>
        <v/>
      </c>
      <c r="AL111" s="2" t="str">
        <f>IF(ISBLANK(Values!F110),"",SUBSTITUTE(SUBSTITUTE(IF(Values!$K110, Values!$B$26, Values!$B$33), "{language}", Values!$I110), "{flag}", INDEX(options!$E$1:$E$20, Values!$W110)))</f>
        <v/>
      </c>
      <c r="AM111" s="2" t="str">
        <f>SUBSTITUTE(IF(ISBLANK(Values!F110),"",Values!$B$27), "{model}", Values!$B$3)</f>
        <v/>
      </c>
      <c r="AT111" s="29" t="str">
        <f>IF(ISBLANK(Values!F110),"",Values!I110)</f>
        <v/>
      </c>
      <c r="AV111" s="37" t="str">
        <f>IF(ISBLANK(Values!F110),"",IF(Values!K110,"Backlit", "Non-Backlit"))</f>
        <v/>
      </c>
      <c r="BE111" s="28" t="str">
        <f>IF(ISBLANK(Values!F110),"","Professional Audience")</f>
        <v/>
      </c>
      <c r="BF111" s="28" t="str">
        <f>IF(ISBLANK(Values!F110),"","Consumer Audience")</f>
        <v/>
      </c>
      <c r="BG111" s="28" t="str">
        <f>IF(ISBLANK(Values!F110),"","Adults")</f>
        <v/>
      </c>
      <c r="BH111" s="28" t="str">
        <f>IF(ISBLANK(Values!F110),"","People")</f>
        <v/>
      </c>
      <c r="CG111" s="2" t="str">
        <f>IF(ISBLANK(Values!F110),"",Values!$B$11)</f>
        <v/>
      </c>
      <c r="CH111" s="2" t="str">
        <f>IF(ISBLANK(Values!F110),"","GR")</f>
        <v/>
      </c>
      <c r="CI111" s="2" t="str">
        <f>IF(ISBLANK(Values!F110),"",Values!$B$7)</f>
        <v/>
      </c>
      <c r="CJ111" s="2" t="str">
        <f>IF(ISBLANK(Values!F110),"",Values!$B$8)</f>
        <v/>
      </c>
      <c r="CK111" s="2" t="str">
        <f>IF(ISBLANK(Values!F110),"",Values!$B$9)</f>
        <v/>
      </c>
      <c r="CL111" s="2" t="str">
        <f>IF(ISBLANK(Values!F110),"","CM")</f>
        <v/>
      </c>
      <c r="CP111" s="37" t="str">
        <f>IF(ISBLANK(Values!F110),"",Values!$B$7)</f>
        <v/>
      </c>
      <c r="CQ111" s="37" t="str">
        <f>IF(ISBLANK(Values!F110),"",Values!$B$8)</f>
        <v/>
      </c>
      <c r="CR111" s="37" t="str">
        <f>IF(ISBLANK(Values!F110),"",Values!$B$9)</f>
        <v/>
      </c>
      <c r="CS111" s="2" t="str">
        <f>IF(ISBLANK(Values!F110),"",Values!$B$11)</f>
        <v/>
      </c>
      <c r="CT111" s="2" t="str">
        <f>IF(ISBLANK(Values!F110),"","GR")</f>
        <v/>
      </c>
      <c r="CU111" s="2" t="str">
        <f>IF(ISBLANK(Values!F110),"","CM")</f>
        <v/>
      </c>
      <c r="CV111" s="2" t="str">
        <f>IF(ISBLANK(Values!F110),"",IF(Values!$B$36=options!$F$1,"Denmark", IF(Values!$B$36=options!$F$2, "Danemark",IF(Values!$B$36=options!$F$3, "Dänemark",IF(Values!$B$36=options!$F$4, "Danimarca",IF(Values!$B$36=options!$F$5, "Dinamarca",IF(Values!$B$36=options!$F$6, "Denemarken","" ) ) ) ) )))</f>
        <v/>
      </c>
      <c r="CZ111" s="2" t="str">
        <f>IF(ISBLANK(Values!F110),"","No")</f>
        <v/>
      </c>
      <c r="DA111" s="2" t="str">
        <f>IF(ISBLANK(Values!F110),"","No")</f>
        <v/>
      </c>
      <c r="DO111" s="28" t="str">
        <f>IF(ISBLANK(Values!F110),"","Parts")</f>
        <v/>
      </c>
      <c r="DP111" s="28" t="str">
        <f>IF(ISBLANK(Values!F110),"",Values!$B$31)</f>
        <v/>
      </c>
      <c r="DS111" s="32"/>
      <c r="DY111" s="32"/>
      <c r="DZ111" s="32"/>
      <c r="EA111" s="32"/>
      <c r="EB111" s="32"/>
      <c r="EC111" s="32"/>
      <c r="EI111" s="2" t="str">
        <f>IF(ISBLANK(Values!F110),"",Values!$B$31)</f>
        <v/>
      </c>
      <c r="ES111" s="2" t="str">
        <f>IF(ISBLANK(Values!F110),"","Amazon Tellus UPS")</f>
        <v/>
      </c>
      <c r="EV111" s="32" t="str">
        <f>IF(ISBLANK(Values!F110),"","New")</f>
        <v/>
      </c>
      <c r="FE111" s="2" t="str">
        <f>IF(ISBLANK(Values!F110),"",IF(CO111&lt;&gt;"DEFAULT", "", 3))</f>
        <v/>
      </c>
      <c r="FH111" s="2" t="str">
        <f>IF(ISBLANK(Values!F110),"","FALSE")</f>
        <v/>
      </c>
      <c r="FI111" s="37" t="str">
        <f>IF(ISBLANK(Values!F110),"","FALSE")</f>
        <v/>
      </c>
      <c r="FJ111" s="37" t="str">
        <f>IF(ISBLANK(Values!F110),"","FALSE")</f>
        <v/>
      </c>
      <c r="FM111" s="2" t="str">
        <f>IF(ISBLANK(Values!F110),"","1")</f>
        <v/>
      </c>
      <c r="FO111" s="29" t="str">
        <f>IF(ISBLANK(Values!F110),"",IF(Values!K110, Values!$B$4, Values!$B$5))</f>
        <v/>
      </c>
      <c r="FP111" s="2" t="str">
        <f>IF(ISBLANK(Values!F110),"","Percent")</f>
        <v/>
      </c>
      <c r="FQ111" s="2" t="str">
        <f>IF(ISBLANK(Values!F110),"","2")</f>
        <v/>
      </c>
      <c r="FR111" s="2" t="str">
        <f>IF(ISBLANK(Values!F110),"","3")</f>
        <v/>
      </c>
      <c r="FS111" s="2" t="str">
        <f>IF(ISBLANK(Values!F110),"","5")</f>
        <v/>
      </c>
      <c r="FT111" s="2" t="str">
        <f>IF(ISBLANK(Values!F110),"","6")</f>
        <v/>
      </c>
      <c r="FU111" s="2" t="str">
        <f>IF(ISBLANK(Values!F110),"","10")</f>
        <v/>
      </c>
      <c r="FV111" s="2" t="str">
        <f>IF(ISBLANK(Values!F110),"","10")</f>
        <v/>
      </c>
    </row>
    <row r="112" spans="1:178" ht="17" x14ac:dyDescent="0.2">
      <c r="A112" s="28" t="str">
        <f>IF(ISBLANK(Values!F111),"",IF(Values!$B$37="EU","computercomponent","computer"))</f>
        <v/>
      </c>
      <c r="B112" s="39" t="str">
        <f>IF(ISBLANK(Values!F111),"",Values!G111)</f>
        <v/>
      </c>
      <c r="C112" s="33" t="str">
        <f>IF(ISBLANK(Values!F111),"","TellusRem")</f>
        <v/>
      </c>
      <c r="D112" s="31" t="str">
        <f>IF(ISBLANK(Values!F111),"",Values!F111)</f>
        <v/>
      </c>
      <c r="E112" s="32" t="str">
        <f>IF(ISBLANK(Values!F111),"","EAN")</f>
        <v/>
      </c>
      <c r="F112" s="29" t="str">
        <f>IF(ISBLANK(Values!F111),"",IF(Values!K111, SUBSTITUTE(Values!$B$1, "{language}", Values!I111) &amp; " " &amp;Values!$B$3, SUBSTITUTE(Values!$B$2, "{language}", Values!$I111) &amp; " " &amp;Values!$B$3))</f>
        <v/>
      </c>
      <c r="G112" s="33" t="str">
        <f>IF(ISBLANK(Values!F111),"","TellusRem")</f>
        <v/>
      </c>
      <c r="H112" s="28" t="str">
        <f>IF(ISBLANK(Values!F111),"",Values!$B$16)</f>
        <v/>
      </c>
      <c r="I112" s="28" t="str">
        <f>IF(ISBLANK(Values!F111),"","4730574031")</f>
        <v/>
      </c>
      <c r="J112" s="40" t="str">
        <f>IF(ISBLANK(Values!F111),"",Values!G111 )</f>
        <v/>
      </c>
      <c r="K112" s="29" t="str">
        <f>IF(ISBLANK(Values!F111),"",IF(Values!K111, Values!$B$4, Values!$B$5))</f>
        <v/>
      </c>
      <c r="L112" s="41" t="str">
        <f>IF(ISBLANK(Values!F111),"",Values!$B$18)</f>
        <v/>
      </c>
      <c r="M112" s="29" t="str">
        <f>IF(ISBLANK(Values!F111),"",Values!$N111)</f>
        <v/>
      </c>
      <c r="N112" s="29" t="str">
        <f>IF(ISBLANK(Values!$G111),"",Values!O111)</f>
        <v/>
      </c>
      <c r="O112" s="29" t="str">
        <f>IF(ISBLANK(Values!$G111),"",Values!P111)</f>
        <v/>
      </c>
      <c r="P112" s="29" t="str">
        <f>IF(ISBLANK(Values!$G111),"",Values!Q111)</f>
        <v/>
      </c>
      <c r="Q112" s="29" t="str">
        <f>IF(ISBLANK(Values!$G111),"",Values!R111)</f>
        <v/>
      </c>
      <c r="R112" s="29" t="str">
        <f>IF(ISBLANK(Values!$G111),"",Values!S111)</f>
        <v/>
      </c>
      <c r="S112" s="29" t="str">
        <f>IF(ISBLANK(Values!$G111),"",Values!T111)</f>
        <v/>
      </c>
      <c r="T112" s="29" t="str">
        <f>IF(ISBLANK(Values!$G111),"",Values!U111)</f>
        <v/>
      </c>
      <c r="U112" s="29" t="str">
        <f>IF(ISBLANK(Values!$G111),"",Values!V111)</f>
        <v/>
      </c>
      <c r="W112" s="33" t="str">
        <f>IF(ISBLANK(Values!F111),"","Child")</f>
        <v/>
      </c>
      <c r="X112" s="33" t="str">
        <f>IF(ISBLANK(Values!F111),"",Values!$B$13)</f>
        <v/>
      </c>
      <c r="Y112" s="40" t="str">
        <f>IF(ISBLANK(Values!F111),"","Size-Color")</f>
        <v/>
      </c>
      <c r="Z112" s="33" t="str">
        <f>IF(ISBLANK(Values!F111),"","variation")</f>
        <v/>
      </c>
      <c r="AA112" s="37" t="str">
        <f>IF(ISBLANK(Values!F111),"",Values!$B$20)</f>
        <v/>
      </c>
      <c r="AB112" s="37" t="str">
        <f>IF(ISBLANK(Values!F111),"",Values!$B$29)</f>
        <v/>
      </c>
      <c r="AI112" s="42" t="str">
        <f>IF(ISBLANK(Values!F111),"",IF(Values!J111,Values!$B$23,Values!$B$33))</f>
        <v/>
      </c>
      <c r="AJ112" s="43" t="str">
        <f>IF(ISBLANK(Values!F111),"",Values!$B$24 &amp;" "&amp;Values!$B$3)</f>
        <v/>
      </c>
      <c r="AK112" s="2" t="str">
        <f>IF(ISBLANK(Values!F111),"",Values!$B$25)</f>
        <v/>
      </c>
      <c r="AL112" s="2" t="str">
        <f>IF(ISBLANK(Values!F111),"",SUBSTITUTE(SUBSTITUTE(IF(Values!$K111, Values!$B$26, Values!$B$33), "{language}", Values!$I111), "{flag}", INDEX(options!$E$1:$E$20, Values!$W111)))</f>
        <v/>
      </c>
      <c r="AM112" s="2" t="str">
        <f>SUBSTITUTE(IF(ISBLANK(Values!F111),"",Values!$B$27), "{model}", Values!$B$3)</f>
        <v/>
      </c>
      <c r="AT112" s="29" t="str">
        <f>IF(ISBLANK(Values!F111),"",Values!I111)</f>
        <v/>
      </c>
      <c r="AV112" s="37" t="str">
        <f>IF(ISBLANK(Values!F111),"",IF(Values!K111,"Backlit", "Non-Backlit"))</f>
        <v/>
      </c>
      <c r="BE112" s="28" t="str">
        <f>IF(ISBLANK(Values!F111),"","Professional Audience")</f>
        <v/>
      </c>
      <c r="BF112" s="28" t="str">
        <f>IF(ISBLANK(Values!F111),"","Consumer Audience")</f>
        <v/>
      </c>
      <c r="BG112" s="28" t="str">
        <f>IF(ISBLANK(Values!F111),"","Adults")</f>
        <v/>
      </c>
      <c r="BH112" s="28" t="str">
        <f>IF(ISBLANK(Values!F111),"","People")</f>
        <v/>
      </c>
      <c r="CG112" s="2" t="str">
        <f>IF(ISBLANK(Values!F111),"",Values!$B$11)</f>
        <v/>
      </c>
      <c r="CH112" s="2" t="str">
        <f>IF(ISBLANK(Values!F111),"","GR")</f>
        <v/>
      </c>
      <c r="CI112" s="2" t="str">
        <f>IF(ISBLANK(Values!F111),"",Values!$B$7)</f>
        <v/>
      </c>
      <c r="CJ112" s="2" t="str">
        <f>IF(ISBLANK(Values!F111),"",Values!$B$8)</f>
        <v/>
      </c>
      <c r="CK112" s="2" t="str">
        <f>IF(ISBLANK(Values!F111),"",Values!$B$9)</f>
        <v/>
      </c>
      <c r="CL112" s="2" t="str">
        <f>IF(ISBLANK(Values!F111),"","CM")</f>
        <v/>
      </c>
      <c r="CP112" s="37" t="str">
        <f>IF(ISBLANK(Values!F111),"",Values!$B$7)</f>
        <v/>
      </c>
      <c r="CQ112" s="37" t="str">
        <f>IF(ISBLANK(Values!F111),"",Values!$B$8)</f>
        <v/>
      </c>
      <c r="CR112" s="37" t="str">
        <f>IF(ISBLANK(Values!F111),"",Values!$B$9)</f>
        <v/>
      </c>
      <c r="CS112" s="2" t="str">
        <f>IF(ISBLANK(Values!F111),"",Values!$B$11)</f>
        <v/>
      </c>
      <c r="CT112" s="2" t="str">
        <f>IF(ISBLANK(Values!F111),"","GR")</f>
        <v/>
      </c>
      <c r="CU112" s="2" t="str">
        <f>IF(ISBLANK(Values!F111),"","CM")</f>
        <v/>
      </c>
      <c r="CV112" s="2" t="str">
        <f>IF(ISBLANK(Values!F111),"",IF(Values!$B$36=options!$F$1,"Denmark", IF(Values!$B$36=options!$F$2, "Danemark",IF(Values!$B$36=options!$F$3, "Dänemark",IF(Values!$B$36=options!$F$4, "Danimarca",IF(Values!$B$36=options!$F$5, "Dinamarca",IF(Values!$B$36=options!$F$6, "Denemarken","" ) ) ) ) )))</f>
        <v/>
      </c>
      <c r="CZ112" s="2" t="str">
        <f>IF(ISBLANK(Values!F111),"","No")</f>
        <v/>
      </c>
      <c r="DA112" s="2" t="str">
        <f>IF(ISBLANK(Values!F111),"","No")</f>
        <v/>
      </c>
      <c r="DO112" s="28" t="str">
        <f>IF(ISBLANK(Values!F111),"","Parts")</f>
        <v/>
      </c>
      <c r="DP112" s="28" t="str">
        <f>IF(ISBLANK(Values!F111),"",Values!$B$31)</f>
        <v/>
      </c>
      <c r="DS112" s="32"/>
      <c r="DY112" s="32"/>
      <c r="DZ112" s="32"/>
      <c r="EA112" s="32"/>
      <c r="EB112" s="32"/>
      <c r="EC112" s="32"/>
      <c r="EI112" s="2" t="str">
        <f>IF(ISBLANK(Values!F111),"",Values!$B$31)</f>
        <v/>
      </c>
      <c r="ES112" s="2" t="str">
        <f>IF(ISBLANK(Values!F111),"","Amazon Tellus UPS")</f>
        <v/>
      </c>
      <c r="EV112" s="32" t="str">
        <f>IF(ISBLANK(Values!F111),"","New")</f>
        <v/>
      </c>
      <c r="FE112" s="2" t="str">
        <f>IF(ISBLANK(Values!F111),"",IF(CO112&lt;&gt;"DEFAULT", "", 3))</f>
        <v/>
      </c>
      <c r="FH112" s="2" t="str">
        <f>IF(ISBLANK(Values!F111),"","FALSE")</f>
        <v/>
      </c>
      <c r="FI112" s="37" t="str">
        <f>IF(ISBLANK(Values!F111),"","FALSE")</f>
        <v/>
      </c>
      <c r="FJ112" s="37" t="str">
        <f>IF(ISBLANK(Values!F111),"","FALSE")</f>
        <v/>
      </c>
      <c r="FM112" s="2" t="str">
        <f>IF(ISBLANK(Values!F111),"","1")</f>
        <v/>
      </c>
      <c r="FO112" s="29" t="str">
        <f>IF(ISBLANK(Values!F111),"",IF(Values!K111, Values!$B$4, Values!$B$5))</f>
        <v/>
      </c>
      <c r="FP112" s="2" t="str">
        <f>IF(ISBLANK(Values!F111),"","Percent")</f>
        <v/>
      </c>
      <c r="FQ112" s="2" t="str">
        <f>IF(ISBLANK(Values!F111),"","2")</f>
        <v/>
      </c>
      <c r="FR112" s="2" t="str">
        <f>IF(ISBLANK(Values!F111),"","3")</f>
        <v/>
      </c>
      <c r="FS112" s="2" t="str">
        <f>IF(ISBLANK(Values!F111),"","5")</f>
        <v/>
      </c>
      <c r="FT112" s="2" t="str">
        <f>IF(ISBLANK(Values!F111),"","6")</f>
        <v/>
      </c>
      <c r="FU112" s="2" t="str">
        <f>IF(ISBLANK(Values!F111),"","10")</f>
        <v/>
      </c>
      <c r="FV112" s="2" t="str">
        <f>IF(ISBLANK(Values!F111),"","10")</f>
        <v/>
      </c>
    </row>
    <row r="113" spans="1:178" ht="17" x14ac:dyDescent="0.2">
      <c r="A113" s="28" t="str">
        <f>IF(ISBLANK(Values!F112),"",IF(Values!$B$37="EU","computercomponent","computer"))</f>
        <v/>
      </c>
      <c r="B113" s="39" t="str">
        <f>IF(ISBLANK(Values!F112),"",Values!G112)</f>
        <v/>
      </c>
      <c r="C113" s="33" t="str">
        <f>IF(ISBLANK(Values!F112),"","TellusRem")</f>
        <v/>
      </c>
      <c r="D113" s="31" t="str">
        <f>IF(ISBLANK(Values!F112),"",Values!F112)</f>
        <v/>
      </c>
      <c r="E113" s="32" t="str">
        <f>IF(ISBLANK(Values!F112),"","EAN")</f>
        <v/>
      </c>
      <c r="F113" s="29" t="str">
        <f>IF(ISBLANK(Values!F112),"",IF(Values!K112, SUBSTITUTE(Values!$B$1, "{language}", Values!I112) &amp; " " &amp;Values!$B$3, SUBSTITUTE(Values!$B$2, "{language}", Values!$I112) &amp; " " &amp;Values!$B$3))</f>
        <v/>
      </c>
      <c r="G113" s="33" t="str">
        <f>IF(ISBLANK(Values!F112),"","TellusRem")</f>
        <v/>
      </c>
      <c r="H113" s="28" t="str">
        <f>IF(ISBLANK(Values!F112),"",Values!$B$16)</f>
        <v/>
      </c>
      <c r="I113" s="28" t="str">
        <f>IF(ISBLANK(Values!F112),"","4730574031")</f>
        <v/>
      </c>
      <c r="J113" s="40" t="str">
        <f>IF(ISBLANK(Values!F112),"",Values!G112 )</f>
        <v/>
      </c>
      <c r="K113" s="29" t="str">
        <f>IF(ISBLANK(Values!F112),"",IF(Values!K112, Values!$B$4, Values!$B$5))</f>
        <v/>
      </c>
      <c r="L113" s="41" t="str">
        <f>IF(ISBLANK(Values!F112),"",Values!$B$18)</f>
        <v/>
      </c>
      <c r="M113" s="29" t="str">
        <f>IF(ISBLANK(Values!F112),"",Values!$N112)</f>
        <v/>
      </c>
      <c r="N113" s="29" t="str">
        <f>IF(ISBLANK(Values!$G112),"",Values!O112)</f>
        <v/>
      </c>
      <c r="O113" s="29" t="str">
        <f>IF(ISBLANK(Values!$G112),"",Values!P112)</f>
        <v/>
      </c>
      <c r="P113" s="29" t="str">
        <f>IF(ISBLANK(Values!$G112),"",Values!Q112)</f>
        <v/>
      </c>
      <c r="Q113" s="29" t="str">
        <f>IF(ISBLANK(Values!$G112),"",Values!R112)</f>
        <v/>
      </c>
      <c r="R113" s="29" t="str">
        <f>IF(ISBLANK(Values!$G112),"",Values!S112)</f>
        <v/>
      </c>
      <c r="S113" s="29" t="str">
        <f>IF(ISBLANK(Values!$G112),"",Values!T112)</f>
        <v/>
      </c>
      <c r="T113" s="29" t="str">
        <f>IF(ISBLANK(Values!$G112),"",Values!U112)</f>
        <v/>
      </c>
      <c r="U113" s="29" t="str">
        <f>IF(ISBLANK(Values!$G112),"",Values!V112)</f>
        <v/>
      </c>
      <c r="W113" s="33" t="str">
        <f>IF(ISBLANK(Values!F112),"","Child")</f>
        <v/>
      </c>
      <c r="X113" s="33" t="str">
        <f>IF(ISBLANK(Values!F112),"",Values!$B$13)</f>
        <v/>
      </c>
      <c r="Y113" s="40" t="str">
        <f>IF(ISBLANK(Values!F112),"","Size-Color")</f>
        <v/>
      </c>
      <c r="Z113" s="33" t="str">
        <f>IF(ISBLANK(Values!F112),"","variation")</f>
        <v/>
      </c>
      <c r="AA113" s="37" t="str">
        <f>IF(ISBLANK(Values!F112),"",Values!$B$20)</f>
        <v/>
      </c>
      <c r="AB113" s="37" t="str">
        <f>IF(ISBLANK(Values!F112),"",Values!$B$29)</f>
        <v/>
      </c>
      <c r="AI113" s="42" t="str">
        <f>IF(ISBLANK(Values!F112),"",IF(Values!J112,Values!$B$23,Values!$B$33))</f>
        <v/>
      </c>
      <c r="AJ113" s="43" t="str">
        <f>IF(ISBLANK(Values!F112),"",Values!$B$24 &amp;" "&amp;Values!$B$3)</f>
        <v/>
      </c>
      <c r="AK113" s="2" t="str">
        <f>IF(ISBLANK(Values!F112),"",Values!$B$25)</f>
        <v/>
      </c>
      <c r="AL113" s="2" t="str">
        <f>IF(ISBLANK(Values!F112),"",SUBSTITUTE(SUBSTITUTE(IF(Values!$K112, Values!$B$26, Values!$B$33), "{language}", Values!$I112), "{flag}", INDEX(options!$E$1:$E$20, Values!$W112)))</f>
        <v/>
      </c>
      <c r="AM113" s="2" t="str">
        <f>SUBSTITUTE(IF(ISBLANK(Values!F112),"",Values!$B$27), "{model}", Values!$B$3)</f>
        <v/>
      </c>
      <c r="AT113" s="29" t="str">
        <f>IF(ISBLANK(Values!F112),"",Values!I112)</f>
        <v/>
      </c>
      <c r="AV113" s="37" t="str">
        <f>IF(ISBLANK(Values!F112),"",IF(Values!K112,"Backlit", "Non-Backlit"))</f>
        <v/>
      </c>
      <c r="BE113" s="28" t="str">
        <f>IF(ISBLANK(Values!F112),"","Professional Audience")</f>
        <v/>
      </c>
      <c r="BF113" s="28" t="str">
        <f>IF(ISBLANK(Values!F112),"","Consumer Audience")</f>
        <v/>
      </c>
      <c r="BG113" s="28" t="str">
        <f>IF(ISBLANK(Values!F112),"","Adults")</f>
        <v/>
      </c>
      <c r="BH113" s="28" t="str">
        <f>IF(ISBLANK(Values!F112),"","People")</f>
        <v/>
      </c>
      <c r="CG113" s="2" t="str">
        <f>IF(ISBLANK(Values!F112),"",Values!$B$11)</f>
        <v/>
      </c>
      <c r="CH113" s="2" t="str">
        <f>IF(ISBLANK(Values!F112),"","GR")</f>
        <v/>
      </c>
      <c r="CI113" s="2" t="str">
        <f>IF(ISBLANK(Values!F112),"",Values!$B$7)</f>
        <v/>
      </c>
      <c r="CJ113" s="2" t="str">
        <f>IF(ISBLANK(Values!F112),"",Values!$B$8)</f>
        <v/>
      </c>
      <c r="CK113" s="2" t="str">
        <f>IF(ISBLANK(Values!F112),"",Values!$B$9)</f>
        <v/>
      </c>
      <c r="CL113" s="2" t="str">
        <f>IF(ISBLANK(Values!F112),"","CM")</f>
        <v/>
      </c>
      <c r="CP113" s="37" t="str">
        <f>IF(ISBLANK(Values!F112),"",Values!$B$7)</f>
        <v/>
      </c>
      <c r="CQ113" s="37" t="str">
        <f>IF(ISBLANK(Values!F112),"",Values!$B$8)</f>
        <v/>
      </c>
      <c r="CR113" s="37" t="str">
        <f>IF(ISBLANK(Values!F112),"",Values!$B$9)</f>
        <v/>
      </c>
      <c r="CS113" s="2" t="str">
        <f>IF(ISBLANK(Values!F112),"",Values!$B$11)</f>
        <v/>
      </c>
      <c r="CT113" s="2" t="str">
        <f>IF(ISBLANK(Values!F112),"","GR")</f>
        <v/>
      </c>
      <c r="CU113" s="2" t="str">
        <f>IF(ISBLANK(Values!F112),"","CM")</f>
        <v/>
      </c>
      <c r="CV113" s="2" t="str">
        <f>IF(ISBLANK(Values!F112),"",IF(Values!$B$36=options!$F$1,"Denmark", IF(Values!$B$36=options!$F$2, "Danemark",IF(Values!$B$36=options!$F$3, "Dänemark",IF(Values!$B$36=options!$F$4, "Danimarca",IF(Values!$B$36=options!$F$5, "Dinamarca",IF(Values!$B$36=options!$F$6, "Denemarken","" ) ) ) ) )))</f>
        <v/>
      </c>
      <c r="CZ113" s="2" t="str">
        <f>IF(ISBLANK(Values!F112),"","No")</f>
        <v/>
      </c>
      <c r="DA113" s="2" t="str">
        <f>IF(ISBLANK(Values!F112),"","No")</f>
        <v/>
      </c>
      <c r="DO113" s="28" t="str">
        <f>IF(ISBLANK(Values!F112),"","Parts")</f>
        <v/>
      </c>
      <c r="DP113" s="28" t="str">
        <f>IF(ISBLANK(Values!F112),"",Values!$B$31)</f>
        <v/>
      </c>
      <c r="DS113" s="32"/>
      <c r="DY113" s="32"/>
      <c r="DZ113" s="32"/>
      <c r="EA113" s="32"/>
      <c r="EB113" s="32"/>
      <c r="EC113" s="32"/>
      <c r="EI113" s="2" t="str">
        <f>IF(ISBLANK(Values!F112),"",Values!$B$31)</f>
        <v/>
      </c>
      <c r="ES113" s="2" t="str">
        <f>IF(ISBLANK(Values!F112),"","Amazon Tellus UPS")</f>
        <v/>
      </c>
      <c r="EV113" s="32" t="str">
        <f>IF(ISBLANK(Values!F112),"","New")</f>
        <v/>
      </c>
      <c r="FE113" s="2" t="str">
        <f>IF(ISBLANK(Values!F112),"",IF(CO113&lt;&gt;"DEFAULT", "", 3))</f>
        <v/>
      </c>
      <c r="FH113" s="2" t="str">
        <f>IF(ISBLANK(Values!F112),"","FALSE")</f>
        <v/>
      </c>
      <c r="FI113" s="37" t="str">
        <f>IF(ISBLANK(Values!F112),"","FALSE")</f>
        <v/>
      </c>
      <c r="FJ113" s="37" t="str">
        <f>IF(ISBLANK(Values!F112),"","FALSE")</f>
        <v/>
      </c>
      <c r="FM113" s="2" t="str">
        <f>IF(ISBLANK(Values!F112),"","1")</f>
        <v/>
      </c>
      <c r="FO113" s="29" t="str">
        <f>IF(ISBLANK(Values!F112),"",IF(Values!K112, Values!$B$4, Values!$B$5))</f>
        <v/>
      </c>
      <c r="FP113" s="2" t="str">
        <f>IF(ISBLANK(Values!F112),"","Percent")</f>
        <v/>
      </c>
      <c r="FQ113" s="2" t="str">
        <f>IF(ISBLANK(Values!F112),"","2")</f>
        <v/>
      </c>
      <c r="FR113" s="2" t="str">
        <f>IF(ISBLANK(Values!F112),"","3")</f>
        <v/>
      </c>
      <c r="FS113" s="2" t="str">
        <f>IF(ISBLANK(Values!F112),"","5")</f>
        <v/>
      </c>
      <c r="FT113" s="2" t="str">
        <f>IF(ISBLANK(Values!F112),"","6")</f>
        <v/>
      </c>
      <c r="FU113" s="2" t="str">
        <f>IF(ISBLANK(Values!F112),"","10")</f>
        <v/>
      </c>
      <c r="FV113" s="2" t="str">
        <f>IF(ISBLANK(Values!F112),"","10")</f>
        <v/>
      </c>
    </row>
    <row r="114" spans="1:178" ht="17" x14ac:dyDescent="0.2">
      <c r="A114" s="28" t="str">
        <f>IF(ISBLANK(Values!F113),"",IF(Values!$B$37="EU","computercomponent","computer"))</f>
        <v/>
      </c>
      <c r="B114" s="39" t="str">
        <f>IF(ISBLANK(Values!F113),"",Values!G113)</f>
        <v/>
      </c>
      <c r="C114" s="33" t="str">
        <f>IF(ISBLANK(Values!F113),"","TellusRem")</f>
        <v/>
      </c>
      <c r="D114" s="31" t="str">
        <f>IF(ISBLANK(Values!F113),"",Values!F113)</f>
        <v/>
      </c>
      <c r="E114" s="32" t="str">
        <f>IF(ISBLANK(Values!F113),"","EAN")</f>
        <v/>
      </c>
      <c r="F114" s="29" t="str">
        <f>IF(ISBLANK(Values!F113),"",IF(Values!K113, SUBSTITUTE(Values!$B$1, "{language}", Values!I113) &amp; " " &amp;Values!$B$3, SUBSTITUTE(Values!$B$2, "{language}", Values!$I113) &amp; " " &amp;Values!$B$3))</f>
        <v/>
      </c>
      <c r="G114" s="33" t="str">
        <f>IF(ISBLANK(Values!F113),"","TellusRem")</f>
        <v/>
      </c>
      <c r="H114" s="28" t="str">
        <f>IF(ISBLANK(Values!F113),"",Values!$B$16)</f>
        <v/>
      </c>
      <c r="I114" s="28" t="str">
        <f>IF(ISBLANK(Values!F113),"","4730574031")</f>
        <v/>
      </c>
      <c r="J114" s="40" t="str">
        <f>IF(ISBLANK(Values!F113),"",Values!G113 )</f>
        <v/>
      </c>
      <c r="K114" s="29" t="str">
        <f>IF(ISBLANK(Values!F113),"",IF(Values!K113, Values!$B$4, Values!$B$5))</f>
        <v/>
      </c>
      <c r="L114" s="41" t="str">
        <f>IF(ISBLANK(Values!F113),"",Values!$B$18)</f>
        <v/>
      </c>
      <c r="M114" s="29" t="str">
        <f>IF(ISBLANK(Values!F113),"",Values!$N113)</f>
        <v/>
      </c>
      <c r="N114" s="29" t="str">
        <f>IF(ISBLANK(Values!$G113),"",Values!O113)</f>
        <v/>
      </c>
      <c r="O114" s="29" t="str">
        <f>IF(ISBLANK(Values!$G113),"",Values!P113)</f>
        <v/>
      </c>
      <c r="P114" s="29" t="str">
        <f>IF(ISBLANK(Values!$G113),"",Values!Q113)</f>
        <v/>
      </c>
      <c r="Q114" s="29" t="str">
        <f>IF(ISBLANK(Values!$G113),"",Values!R113)</f>
        <v/>
      </c>
      <c r="R114" s="29" t="str">
        <f>IF(ISBLANK(Values!$G113),"",Values!S113)</f>
        <v/>
      </c>
      <c r="S114" s="29" t="str">
        <f>IF(ISBLANK(Values!$G113),"",Values!T113)</f>
        <v/>
      </c>
      <c r="T114" s="29" t="str">
        <f>IF(ISBLANK(Values!$G113),"",Values!U113)</f>
        <v/>
      </c>
      <c r="U114" s="29" t="str">
        <f>IF(ISBLANK(Values!$G113),"",Values!V113)</f>
        <v/>
      </c>
      <c r="W114" s="33" t="str">
        <f>IF(ISBLANK(Values!F113),"","Child")</f>
        <v/>
      </c>
      <c r="X114" s="33" t="str">
        <f>IF(ISBLANK(Values!F113),"",Values!$B$13)</f>
        <v/>
      </c>
      <c r="Y114" s="40" t="str">
        <f>IF(ISBLANK(Values!F113),"","Size-Color")</f>
        <v/>
      </c>
      <c r="Z114" s="33" t="str">
        <f>IF(ISBLANK(Values!F113),"","variation")</f>
        <v/>
      </c>
      <c r="AA114" s="37" t="str">
        <f>IF(ISBLANK(Values!F113),"",Values!$B$20)</f>
        <v/>
      </c>
      <c r="AB114" s="37" t="str">
        <f>IF(ISBLANK(Values!F113),"",Values!$B$29)</f>
        <v/>
      </c>
      <c r="AI114" s="42" t="str">
        <f>IF(ISBLANK(Values!F113),"",IF(Values!J113,Values!$B$23,Values!$B$33))</f>
        <v/>
      </c>
      <c r="AJ114" s="43" t="str">
        <f>IF(ISBLANK(Values!F113),"",Values!$B$24 &amp;" "&amp;Values!$B$3)</f>
        <v/>
      </c>
      <c r="AK114" s="2" t="str">
        <f>IF(ISBLANK(Values!F113),"",Values!$B$25)</f>
        <v/>
      </c>
      <c r="AL114" s="2" t="str">
        <f>IF(ISBLANK(Values!F113),"",SUBSTITUTE(SUBSTITUTE(IF(Values!$K113, Values!$B$26, Values!$B$33), "{language}", Values!$I113), "{flag}", INDEX(options!$E$1:$E$20, Values!$W113)))</f>
        <v/>
      </c>
      <c r="AM114" s="2" t="str">
        <f>SUBSTITUTE(IF(ISBLANK(Values!F113),"",Values!$B$27), "{model}", Values!$B$3)</f>
        <v/>
      </c>
      <c r="AT114" s="29" t="str">
        <f>IF(ISBLANK(Values!F113),"",Values!I113)</f>
        <v/>
      </c>
      <c r="AV114" s="37" t="str">
        <f>IF(ISBLANK(Values!F113),"",IF(Values!K113,"Backlit", "Non-Backlit"))</f>
        <v/>
      </c>
      <c r="BE114" s="28" t="str">
        <f>IF(ISBLANK(Values!F113),"","Professional Audience")</f>
        <v/>
      </c>
      <c r="BF114" s="28" t="str">
        <f>IF(ISBLANK(Values!F113),"","Consumer Audience")</f>
        <v/>
      </c>
      <c r="BG114" s="28" t="str">
        <f>IF(ISBLANK(Values!F113),"","Adults")</f>
        <v/>
      </c>
      <c r="BH114" s="28" t="str">
        <f>IF(ISBLANK(Values!F113),"","People")</f>
        <v/>
      </c>
      <c r="CG114" s="2" t="str">
        <f>IF(ISBLANK(Values!F113),"",Values!$B$11)</f>
        <v/>
      </c>
      <c r="CH114" s="2" t="str">
        <f>IF(ISBLANK(Values!F113),"","GR")</f>
        <v/>
      </c>
      <c r="CI114" s="2" t="str">
        <f>IF(ISBLANK(Values!F113),"",Values!$B$7)</f>
        <v/>
      </c>
      <c r="CJ114" s="2" t="str">
        <f>IF(ISBLANK(Values!F113),"",Values!$B$8)</f>
        <v/>
      </c>
      <c r="CK114" s="2" t="str">
        <f>IF(ISBLANK(Values!F113),"",Values!$B$9)</f>
        <v/>
      </c>
      <c r="CL114" s="2" t="str">
        <f>IF(ISBLANK(Values!F113),"","CM")</f>
        <v/>
      </c>
      <c r="CP114" s="37" t="str">
        <f>IF(ISBLANK(Values!F113),"",Values!$B$7)</f>
        <v/>
      </c>
      <c r="CQ114" s="37" t="str">
        <f>IF(ISBLANK(Values!F113),"",Values!$B$8)</f>
        <v/>
      </c>
      <c r="CR114" s="37" t="str">
        <f>IF(ISBLANK(Values!F113),"",Values!$B$9)</f>
        <v/>
      </c>
      <c r="CS114" s="2" t="str">
        <f>IF(ISBLANK(Values!F113),"",Values!$B$11)</f>
        <v/>
      </c>
      <c r="CT114" s="2" t="str">
        <f>IF(ISBLANK(Values!F113),"","GR")</f>
        <v/>
      </c>
      <c r="CU114" s="2" t="str">
        <f>IF(ISBLANK(Values!F113),"","CM")</f>
        <v/>
      </c>
      <c r="CV114" s="2" t="str">
        <f>IF(ISBLANK(Values!F113),"",IF(Values!$B$36=options!$F$1,"Denmark", IF(Values!$B$36=options!$F$2, "Danemark",IF(Values!$B$36=options!$F$3, "Dänemark",IF(Values!$B$36=options!$F$4, "Danimarca",IF(Values!$B$36=options!$F$5, "Dinamarca",IF(Values!$B$36=options!$F$6, "Denemarken","" ) ) ) ) )))</f>
        <v/>
      </c>
      <c r="CZ114" s="2" t="str">
        <f>IF(ISBLANK(Values!F113),"","No")</f>
        <v/>
      </c>
      <c r="DA114" s="2" t="str">
        <f>IF(ISBLANK(Values!F113),"","No")</f>
        <v/>
      </c>
      <c r="DO114" s="28" t="str">
        <f>IF(ISBLANK(Values!F113),"","Parts")</f>
        <v/>
      </c>
      <c r="DP114" s="28" t="str">
        <f>IF(ISBLANK(Values!F113),"",Values!$B$31)</f>
        <v/>
      </c>
      <c r="DS114" s="32"/>
      <c r="DY114" s="32"/>
      <c r="DZ114" s="32"/>
      <c r="EA114" s="32"/>
      <c r="EB114" s="32"/>
      <c r="EC114" s="32"/>
      <c r="EI114" s="2" t="str">
        <f>IF(ISBLANK(Values!F113),"",Values!$B$31)</f>
        <v/>
      </c>
      <c r="ES114" s="2" t="str">
        <f>IF(ISBLANK(Values!F113),"","Amazon Tellus UPS")</f>
        <v/>
      </c>
      <c r="EV114" s="32" t="str">
        <f>IF(ISBLANK(Values!F113),"","New")</f>
        <v/>
      </c>
      <c r="FE114" s="2" t="str">
        <f>IF(ISBLANK(Values!F113),"",IF(CO114&lt;&gt;"DEFAULT", "", 3))</f>
        <v/>
      </c>
      <c r="FH114" s="2" t="str">
        <f>IF(ISBLANK(Values!F113),"","FALSE")</f>
        <v/>
      </c>
      <c r="FI114" s="37" t="str">
        <f>IF(ISBLANK(Values!F113),"","FALSE")</f>
        <v/>
      </c>
      <c r="FJ114" s="37" t="str">
        <f>IF(ISBLANK(Values!F113),"","FALSE")</f>
        <v/>
      </c>
      <c r="FM114" s="2" t="str">
        <f>IF(ISBLANK(Values!F113),"","1")</f>
        <v/>
      </c>
      <c r="FO114" s="29" t="str">
        <f>IF(ISBLANK(Values!F113),"",IF(Values!K113, Values!$B$4, Values!$B$5))</f>
        <v/>
      </c>
      <c r="FP114" s="2" t="str">
        <f>IF(ISBLANK(Values!F113),"","Percent")</f>
        <v/>
      </c>
      <c r="FQ114" s="2" t="str">
        <f>IF(ISBLANK(Values!F113),"","2")</f>
        <v/>
      </c>
      <c r="FR114" s="2" t="str">
        <f>IF(ISBLANK(Values!F113),"","3")</f>
        <v/>
      </c>
      <c r="FS114" s="2" t="str">
        <f>IF(ISBLANK(Values!F113),"","5")</f>
        <v/>
      </c>
      <c r="FT114" s="2" t="str">
        <f>IF(ISBLANK(Values!F113),"","6")</f>
        <v/>
      </c>
      <c r="FU114" s="2" t="str">
        <f>IF(ISBLANK(Values!F113),"","10")</f>
        <v/>
      </c>
      <c r="FV114" s="2" t="str">
        <f>IF(ISBLANK(Values!F113),"","10")</f>
        <v/>
      </c>
    </row>
    <row r="115" spans="1:178" ht="17" x14ac:dyDescent="0.2">
      <c r="A115" s="28" t="str">
        <f>IF(ISBLANK(Values!F114),"",IF(Values!$B$37="EU","computercomponent","computer"))</f>
        <v/>
      </c>
      <c r="B115" s="39" t="str">
        <f>IF(ISBLANK(Values!F114),"",Values!G114)</f>
        <v/>
      </c>
      <c r="C115" s="33" t="str">
        <f>IF(ISBLANK(Values!F114),"","TellusRem")</f>
        <v/>
      </c>
      <c r="D115" s="31" t="str">
        <f>IF(ISBLANK(Values!F114),"",Values!F114)</f>
        <v/>
      </c>
      <c r="E115" s="32" t="str">
        <f>IF(ISBLANK(Values!F114),"","EAN")</f>
        <v/>
      </c>
      <c r="F115" s="29" t="str">
        <f>IF(ISBLANK(Values!F114),"",IF(Values!K114, SUBSTITUTE(Values!$B$1, "{language}", Values!I114) &amp; " " &amp;Values!$B$3, SUBSTITUTE(Values!$B$2, "{language}", Values!$I114) &amp; " " &amp;Values!$B$3))</f>
        <v/>
      </c>
      <c r="G115" s="33" t="str">
        <f>IF(ISBLANK(Values!F114),"","TellusRem")</f>
        <v/>
      </c>
      <c r="H115" s="28" t="str">
        <f>IF(ISBLANK(Values!F114),"",Values!$B$16)</f>
        <v/>
      </c>
      <c r="I115" s="28" t="str">
        <f>IF(ISBLANK(Values!F114),"","4730574031")</f>
        <v/>
      </c>
      <c r="J115" s="40" t="str">
        <f>IF(ISBLANK(Values!F114),"",Values!G114 )</f>
        <v/>
      </c>
      <c r="K115" s="29" t="str">
        <f>IF(ISBLANK(Values!F114),"",IF(Values!K114, Values!$B$4, Values!$B$5))</f>
        <v/>
      </c>
      <c r="L115" s="41" t="str">
        <f>IF(ISBLANK(Values!F114),"",Values!$B$18)</f>
        <v/>
      </c>
      <c r="M115" s="29" t="str">
        <f>IF(ISBLANK(Values!F114),"",Values!$N114)</f>
        <v/>
      </c>
      <c r="N115" s="29" t="str">
        <f>IF(ISBLANK(Values!$G114),"",Values!O114)</f>
        <v/>
      </c>
      <c r="O115" s="29" t="str">
        <f>IF(ISBLANK(Values!$G114),"",Values!P114)</f>
        <v/>
      </c>
      <c r="P115" s="29" t="str">
        <f>IF(ISBLANK(Values!$G114),"",Values!Q114)</f>
        <v/>
      </c>
      <c r="Q115" s="29" t="str">
        <f>IF(ISBLANK(Values!$G114),"",Values!R114)</f>
        <v/>
      </c>
      <c r="R115" s="29" t="str">
        <f>IF(ISBLANK(Values!$G114),"",Values!S114)</f>
        <v/>
      </c>
      <c r="S115" s="29" t="str">
        <f>IF(ISBLANK(Values!$G114),"",Values!T114)</f>
        <v/>
      </c>
      <c r="T115" s="29" t="str">
        <f>IF(ISBLANK(Values!$G114),"",Values!U114)</f>
        <v/>
      </c>
      <c r="U115" s="29" t="str">
        <f>IF(ISBLANK(Values!$G114),"",Values!V114)</f>
        <v/>
      </c>
      <c r="W115" s="33" t="str">
        <f>IF(ISBLANK(Values!F114),"","Child")</f>
        <v/>
      </c>
      <c r="X115" s="33" t="str">
        <f>IF(ISBLANK(Values!F114),"",Values!$B$13)</f>
        <v/>
      </c>
      <c r="Y115" s="40" t="str">
        <f>IF(ISBLANK(Values!F114),"","Size-Color")</f>
        <v/>
      </c>
      <c r="Z115" s="33" t="str">
        <f>IF(ISBLANK(Values!F114),"","variation")</f>
        <v/>
      </c>
      <c r="AA115" s="37" t="str">
        <f>IF(ISBLANK(Values!F114),"",Values!$B$20)</f>
        <v/>
      </c>
      <c r="AB115" s="37" t="str">
        <f>IF(ISBLANK(Values!F114),"",Values!$B$29)</f>
        <v/>
      </c>
      <c r="AI115" s="42" t="str">
        <f>IF(ISBLANK(Values!F114),"",IF(Values!J114,Values!$B$23,Values!$B$33))</f>
        <v/>
      </c>
      <c r="AJ115" s="43" t="str">
        <f>IF(ISBLANK(Values!F114),"",Values!$B$24 &amp;" "&amp;Values!$B$3)</f>
        <v/>
      </c>
      <c r="AK115" s="2" t="str">
        <f>IF(ISBLANK(Values!F114),"",Values!$B$25)</f>
        <v/>
      </c>
      <c r="AL115" s="2" t="str">
        <f>IF(ISBLANK(Values!F114),"",SUBSTITUTE(SUBSTITUTE(IF(Values!$K114, Values!$B$26, Values!$B$33), "{language}", Values!$I114), "{flag}", INDEX(options!$E$1:$E$20, Values!$W114)))</f>
        <v/>
      </c>
      <c r="AM115" s="2" t="str">
        <f>SUBSTITUTE(IF(ISBLANK(Values!F114),"",Values!$B$27), "{model}", Values!$B$3)</f>
        <v/>
      </c>
      <c r="AT115" s="29" t="str">
        <f>IF(ISBLANK(Values!F114),"",Values!I114)</f>
        <v/>
      </c>
      <c r="AV115" s="37" t="str">
        <f>IF(ISBLANK(Values!F114),"",IF(Values!K114,"Backlit", "Non-Backlit"))</f>
        <v/>
      </c>
      <c r="BE115" s="28" t="str">
        <f>IF(ISBLANK(Values!F114),"","Professional Audience")</f>
        <v/>
      </c>
      <c r="BF115" s="28" t="str">
        <f>IF(ISBLANK(Values!F114),"","Consumer Audience")</f>
        <v/>
      </c>
      <c r="BG115" s="28" t="str">
        <f>IF(ISBLANK(Values!F114),"","Adults")</f>
        <v/>
      </c>
      <c r="BH115" s="28" t="str">
        <f>IF(ISBLANK(Values!F114),"","People")</f>
        <v/>
      </c>
      <c r="CG115" s="2" t="str">
        <f>IF(ISBLANK(Values!F114),"",Values!$B$11)</f>
        <v/>
      </c>
      <c r="CH115" s="2" t="str">
        <f>IF(ISBLANK(Values!F114),"","GR")</f>
        <v/>
      </c>
      <c r="CI115" s="2" t="str">
        <f>IF(ISBLANK(Values!F114),"",Values!$B$7)</f>
        <v/>
      </c>
      <c r="CJ115" s="2" t="str">
        <f>IF(ISBLANK(Values!F114),"",Values!$B$8)</f>
        <v/>
      </c>
      <c r="CK115" s="2" t="str">
        <f>IF(ISBLANK(Values!F114),"",Values!$B$9)</f>
        <v/>
      </c>
      <c r="CL115" s="2" t="str">
        <f>IF(ISBLANK(Values!F114),"","CM")</f>
        <v/>
      </c>
      <c r="CP115" s="37" t="str">
        <f>IF(ISBLANK(Values!F114),"",Values!$B$7)</f>
        <v/>
      </c>
      <c r="CQ115" s="37" t="str">
        <f>IF(ISBLANK(Values!F114),"",Values!$B$8)</f>
        <v/>
      </c>
      <c r="CR115" s="37" t="str">
        <f>IF(ISBLANK(Values!F114),"",Values!$B$9)</f>
        <v/>
      </c>
      <c r="CS115" s="2" t="str">
        <f>IF(ISBLANK(Values!F114),"",Values!$B$11)</f>
        <v/>
      </c>
      <c r="CT115" s="2" t="str">
        <f>IF(ISBLANK(Values!F114),"","GR")</f>
        <v/>
      </c>
      <c r="CU115" s="2" t="str">
        <f>IF(ISBLANK(Values!F114),"","CM")</f>
        <v/>
      </c>
      <c r="CV115" s="2" t="str">
        <f>IF(ISBLANK(Values!F114),"",IF(Values!$B$36=options!$F$1,"Denmark", IF(Values!$B$36=options!$F$2, "Danemark",IF(Values!$B$36=options!$F$3, "Dänemark",IF(Values!$B$36=options!$F$4, "Danimarca",IF(Values!$B$36=options!$F$5, "Dinamarca",IF(Values!$B$36=options!$F$6, "Denemarken","" ) ) ) ) )))</f>
        <v/>
      </c>
      <c r="CZ115" s="2" t="str">
        <f>IF(ISBLANK(Values!F114),"","No")</f>
        <v/>
      </c>
      <c r="DA115" s="2" t="str">
        <f>IF(ISBLANK(Values!F114),"","No")</f>
        <v/>
      </c>
      <c r="DO115" s="28" t="str">
        <f>IF(ISBLANK(Values!F114),"","Parts")</f>
        <v/>
      </c>
      <c r="DP115" s="28" t="str">
        <f>IF(ISBLANK(Values!F114),"",Values!$B$31)</f>
        <v/>
      </c>
      <c r="DS115" s="32"/>
      <c r="DY115" s="32"/>
      <c r="DZ115" s="32"/>
      <c r="EA115" s="32"/>
      <c r="EB115" s="32"/>
      <c r="EC115" s="32"/>
      <c r="EI115" s="2" t="str">
        <f>IF(ISBLANK(Values!F114),"",Values!$B$31)</f>
        <v/>
      </c>
      <c r="ES115" s="2" t="str">
        <f>IF(ISBLANK(Values!F114),"","Amazon Tellus UPS")</f>
        <v/>
      </c>
      <c r="EV115" s="32" t="str">
        <f>IF(ISBLANK(Values!F114),"","New")</f>
        <v/>
      </c>
      <c r="FE115" s="2" t="str">
        <f>IF(ISBLANK(Values!F114),"","3")</f>
        <v/>
      </c>
      <c r="FH115" s="2" t="str">
        <f>IF(ISBLANK(Values!F114),"","FALSE")</f>
        <v/>
      </c>
      <c r="FI115" s="37" t="str">
        <f>IF(ISBLANK(Values!F114),"","FALSE")</f>
        <v/>
      </c>
      <c r="FJ115" s="37" t="str">
        <f>IF(ISBLANK(Values!F114),"","FALSE")</f>
        <v/>
      </c>
      <c r="FM115" s="2" t="str">
        <f>IF(ISBLANK(Values!F114),"","1")</f>
        <v/>
      </c>
      <c r="FO115" s="29" t="str">
        <f>IF(ISBLANK(Values!F114),"",IF(Values!K114, Values!$B$4, Values!$B$5))</f>
        <v/>
      </c>
      <c r="FP115" s="2" t="str">
        <f>IF(ISBLANK(Values!F114),"","Percent")</f>
        <v/>
      </c>
      <c r="FQ115" s="2" t="str">
        <f>IF(ISBLANK(Values!F114),"","2")</f>
        <v/>
      </c>
      <c r="FR115" s="2" t="str">
        <f>IF(ISBLANK(Values!F114),"","3")</f>
        <v/>
      </c>
      <c r="FS115" s="2" t="str">
        <f>IF(ISBLANK(Values!F114),"","5")</f>
        <v/>
      </c>
      <c r="FT115" s="2" t="str">
        <f>IF(ISBLANK(Values!F114),"","6")</f>
        <v/>
      </c>
      <c r="FU115" s="2" t="str">
        <f>IF(ISBLANK(Values!F114),"","10")</f>
        <v/>
      </c>
      <c r="FV115" s="2" t="str">
        <f>IF(ISBLANK(Values!F114),"","10")</f>
        <v/>
      </c>
    </row>
    <row r="116" spans="1:178" ht="17" x14ac:dyDescent="0.2">
      <c r="A116" s="28" t="str">
        <f>IF(ISBLANK(Values!F115),"",IF(Values!$B$37="EU","computercomponent","computer"))</f>
        <v/>
      </c>
      <c r="B116" s="39" t="str">
        <f>IF(ISBLANK(Values!F115),"",Values!G115)</f>
        <v/>
      </c>
      <c r="C116" s="33" t="str">
        <f>IF(ISBLANK(Values!F115),"","TellusRem")</f>
        <v/>
      </c>
      <c r="D116" s="31" t="str">
        <f>IF(ISBLANK(Values!F115),"",Values!F115)</f>
        <v/>
      </c>
      <c r="E116" s="32" t="str">
        <f>IF(ISBLANK(Values!F115),"","EAN")</f>
        <v/>
      </c>
      <c r="F116" s="29" t="str">
        <f>IF(ISBLANK(Values!F115),"",IF(Values!K115, SUBSTITUTE(Values!$B$1, "{language}", Values!I115) &amp; " " &amp;Values!$B$3, SUBSTITUTE(Values!$B$2, "{language}", Values!$I115) &amp; " " &amp;Values!$B$3))</f>
        <v/>
      </c>
      <c r="G116" s="33" t="str">
        <f>IF(ISBLANK(Values!F115),"","TellusRem")</f>
        <v/>
      </c>
      <c r="H116" s="28" t="str">
        <f>IF(ISBLANK(Values!F115),"",Values!$B$16)</f>
        <v/>
      </c>
      <c r="I116" s="28" t="str">
        <f>IF(ISBLANK(Values!F115),"","4730574031")</f>
        <v/>
      </c>
      <c r="J116" s="40" t="str">
        <f>IF(ISBLANK(Values!F115),"",Values!G115 )</f>
        <v/>
      </c>
      <c r="K116" s="29" t="str">
        <f>IF(ISBLANK(Values!F115),"",IF(Values!K115, Values!$B$4, Values!$B$5))</f>
        <v/>
      </c>
      <c r="L116" s="41" t="str">
        <f>IF(ISBLANK(Values!F115),"",Values!$B$18)</f>
        <v/>
      </c>
      <c r="M116" s="29" t="str">
        <f>IF(ISBLANK(Values!F115),"",Values!$N115)</f>
        <v/>
      </c>
      <c r="N116" s="29" t="str">
        <f>IF(ISBLANK(Values!$G115),"",Values!O115)</f>
        <v/>
      </c>
      <c r="O116" s="29" t="str">
        <f>IF(ISBLANK(Values!$G115),"",Values!P115)</f>
        <v/>
      </c>
      <c r="P116" s="29" t="str">
        <f>IF(ISBLANK(Values!$G115),"",Values!Q115)</f>
        <v/>
      </c>
      <c r="Q116" s="29" t="str">
        <f>IF(ISBLANK(Values!$G115),"",Values!R115)</f>
        <v/>
      </c>
      <c r="R116" s="29" t="str">
        <f>IF(ISBLANK(Values!$G115),"",Values!S115)</f>
        <v/>
      </c>
      <c r="S116" s="29" t="str">
        <f>IF(ISBLANK(Values!$G115),"",Values!T115)</f>
        <v/>
      </c>
      <c r="T116" s="29" t="str">
        <f>IF(ISBLANK(Values!$G115),"",Values!U115)</f>
        <v/>
      </c>
      <c r="U116" s="29" t="str">
        <f>IF(ISBLANK(Values!$G115),"",Values!V115)</f>
        <v/>
      </c>
      <c r="W116" s="33" t="str">
        <f>IF(ISBLANK(Values!F115),"","Child")</f>
        <v/>
      </c>
      <c r="X116" s="33" t="str">
        <f>IF(ISBLANK(Values!F115),"",Values!$B$13)</f>
        <v/>
      </c>
      <c r="Y116" s="40" t="str">
        <f>IF(ISBLANK(Values!F115),"","Size-Color")</f>
        <v/>
      </c>
      <c r="Z116" s="33" t="str">
        <f>IF(ISBLANK(Values!F115),"","variation")</f>
        <v/>
      </c>
      <c r="AA116" s="37" t="str">
        <f>IF(ISBLANK(Values!F115),"",Values!$B$20)</f>
        <v/>
      </c>
      <c r="AB116" s="37" t="str">
        <f>IF(ISBLANK(Values!F115),"",Values!$B$29)</f>
        <v/>
      </c>
      <c r="AI116" s="42" t="str">
        <f>IF(ISBLANK(Values!F115),"",IF(Values!J115,Values!$B$23,Values!$B$33))</f>
        <v/>
      </c>
      <c r="AJ116" s="43" t="str">
        <f>IF(ISBLANK(Values!F115),"",Values!$B$24 &amp;" "&amp;Values!$B$3)</f>
        <v/>
      </c>
      <c r="AK116" s="2" t="str">
        <f>IF(ISBLANK(Values!F115),"",Values!$B$25)</f>
        <v/>
      </c>
      <c r="AL116" s="2" t="str">
        <f>IF(ISBLANK(Values!F115),"",SUBSTITUTE(SUBSTITUTE(IF(Values!$K115, Values!$B$26, Values!$B$33), "{language}", Values!$I115), "{flag}", INDEX(options!$E$1:$E$20, Values!$W115)))</f>
        <v/>
      </c>
      <c r="AM116" s="2" t="str">
        <f>SUBSTITUTE(IF(ISBLANK(Values!F115),"",Values!$B$27), "{model}", Values!$B$3)</f>
        <v/>
      </c>
      <c r="AT116" s="29" t="str">
        <f>IF(ISBLANK(Values!F115),"",Values!I115)</f>
        <v/>
      </c>
      <c r="AV116" s="37" t="str">
        <f>IF(ISBLANK(Values!F115),"",IF(Values!K115,"Backlit", "Non-Backlit"))</f>
        <v/>
      </c>
      <c r="BE116" s="28" t="str">
        <f>IF(ISBLANK(Values!F115),"","Professional Audience")</f>
        <v/>
      </c>
      <c r="BF116" s="28" t="str">
        <f>IF(ISBLANK(Values!F115),"","Consumer Audience")</f>
        <v/>
      </c>
      <c r="BG116" s="28" t="str">
        <f>IF(ISBLANK(Values!F115),"","Adults")</f>
        <v/>
      </c>
      <c r="BH116" s="28" t="str">
        <f>IF(ISBLANK(Values!F115),"","People")</f>
        <v/>
      </c>
      <c r="CG116" s="2" t="str">
        <f>IF(ISBLANK(Values!F115),"",Values!$B$11)</f>
        <v/>
      </c>
      <c r="CH116" s="2" t="str">
        <f>IF(ISBLANK(Values!F115),"","GR")</f>
        <v/>
      </c>
      <c r="CI116" s="2" t="str">
        <f>IF(ISBLANK(Values!F115),"",Values!$B$7)</f>
        <v/>
      </c>
      <c r="CJ116" s="2" t="str">
        <f>IF(ISBLANK(Values!F115),"",Values!$B$8)</f>
        <v/>
      </c>
      <c r="CK116" s="2" t="str">
        <f>IF(ISBLANK(Values!F115),"",Values!$B$9)</f>
        <v/>
      </c>
      <c r="CL116" s="2" t="str">
        <f>IF(ISBLANK(Values!F115),"","CM")</f>
        <v/>
      </c>
      <c r="CP116" s="37" t="str">
        <f>IF(ISBLANK(Values!F115),"",Values!$B$7)</f>
        <v/>
      </c>
      <c r="CQ116" s="37" t="str">
        <f>IF(ISBLANK(Values!F115),"",Values!$B$8)</f>
        <v/>
      </c>
      <c r="CR116" s="37" t="str">
        <f>IF(ISBLANK(Values!F115),"",Values!$B$9)</f>
        <v/>
      </c>
      <c r="CS116" s="2" t="str">
        <f>IF(ISBLANK(Values!F115),"",Values!$B$11)</f>
        <v/>
      </c>
      <c r="CT116" s="2" t="str">
        <f>IF(ISBLANK(Values!F115),"","GR")</f>
        <v/>
      </c>
      <c r="CU116" s="2" t="str">
        <f>IF(ISBLANK(Values!F115),"","CM")</f>
        <v/>
      </c>
      <c r="CV116" s="2" t="str">
        <f>IF(ISBLANK(Values!F115),"",IF(Values!$B$36=options!$F$1,"Denmark", IF(Values!$B$36=options!$F$2, "Danemark",IF(Values!$B$36=options!$F$3, "Dänemark",IF(Values!$B$36=options!$F$4, "Danimarca",IF(Values!$B$36=options!$F$5, "Dinamarca",IF(Values!$B$36=options!$F$6, "Denemarken","" ) ) ) ) )))</f>
        <v/>
      </c>
      <c r="CZ116" s="2" t="str">
        <f>IF(ISBLANK(Values!F115),"","No")</f>
        <v/>
      </c>
      <c r="DA116" s="2" t="str">
        <f>IF(ISBLANK(Values!F115),"","No")</f>
        <v/>
      </c>
      <c r="DO116" s="28" t="str">
        <f>IF(ISBLANK(Values!F115),"","Parts")</f>
        <v/>
      </c>
      <c r="DP116" s="28" t="str">
        <f>IF(ISBLANK(Values!F115),"",Values!$B$31)</f>
        <v/>
      </c>
      <c r="DS116" s="32"/>
      <c r="DY116" s="32"/>
      <c r="DZ116" s="32"/>
      <c r="EA116" s="32"/>
      <c r="EB116" s="32"/>
      <c r="EC116" s="32"/>
      <c r="EI116" s="2" t="str">
        <f>IF(ISBLANK(Values!F115),"",Values!$B$31)</f>
        <v/>
      </c>
      <c r="ES116" s="2" t="str">
        <f>IF(ISBLANK(Values!F115),"","Amazon Tellus UPS")</f>
        <v/>
      </c>
      <c r="EV116" s="32" t="str">
        <f>IF(ISBLANK(Values!F115),"","New")</f>
        <v/>
      </c>
      <c r="FE116" s="2" t="str">
        <f>IF(ISBLANK(Values!F115),"","3")</f>
        <v/>
      </c>
      <c r="FH116" s="2" t="str">
        <f>IF(ISBLANK(Values!F115),"","FALSE")</f>
        <v/>
      </c>
      <c r="FI116" s="37" t="str">
        <f>IF(ISBLANK(Values!F115),"","FALSE")</f>
        <v/>
      </c>
      <c r="FJ116" s="37" t="str">
        <f>IF(ISBLANK(Values!F115),"","FALSE")</f>
        <v/>
      </c>
      <c r="FM116" s="2" t="str">
        <f>IF(ISBLANK(Values!F115),"","1")</f>
        <v/>
      </c>
      <c r="FO116" s="29" t="str">
        <f>IF(ISBLANK(Values!F115),"",IF(Values!K115, Values!$B$4, Values!$B$5))</f>
        <v/>
      </c>
      <c r="FP116" s="2" t="str">
        <f>IF(ISBLANK(Values!F115),"","Percent")</f>
        <v/>
      </c>
      <c r="FQ116" s="2" t="str">
        <f>IF(ISBLANK(Values!F115),"","2")</f>
        <v/>
      </c>
      <c r="FR116" s="2" t="str">
        <f>IF(ISBLANK(Values!F115),"","3")</f>
        <v/>
      </c>
      <c r="FS116" s="2" t="str">
        <f>IF(ISBLANK(Values!F115),"","5")</f>
        <v/>
      </c>
      <c r="FT116" s="2" t="str">
        <f>IF(ISBLANK(Values!F115),"","6")</f>
        <v/>
      </c>
      <c r="FU116" s="2" t="str">
        <f>IF(ISBLANK(Values!F115),"","10")</f>
        <v/>
      </c>
      <c r="FV116" s="2" t="str">
        <f>IF(ISBLANK(Values!F115),"","10")</f>
        <v/>
      </c>
    </row>
    <row r="117" spans="1:178" ht="17" x14ac:dyDescent="0.2">
      <c r="A117" s="28" t="str">
        <f>IF(ISBLANK(Values!F116),"",IF(Values!$B$37="EU","computercomponent","computer"))</f>
        <v/>
      </c>
      <c r="B117" s="39" t="str">
        <f>IF(ISBLANK(Values!F116),"",Values!G116)</f>
        <v/>
      </c>
      <c r="C117" s="33" t="str">
        <f>IF(ISBLANK(Values!F116),"","TellusRem")</f>
        <v/>
      </c>
      <c r="D117" s="31" t="str">
        <f>IF(ISBLANK(Values!F116),"",Values!F116)</f>
        <v/>
      </c>
      <c r="E117" s="32" t="str">
        <f>IF(ISBLANK(Values!F116),"","EAN")</f>
        <v/>
      </c>
      <c r="F117" s="29" t="str">
        <f>IF(ISBLANK(Values!F116),"",IF(Values!K116, SUBSTITUTE(Values!$B$1, "{language}", Values!I116) &amp; " " &amp;Values!$B$3, SUBSTITUTE(Values!$B$2, "{language}", Values!$I116) &amp; " " &amp;Values!$B$3))</f>
        <v/>
      </c>
      <c r="G117" s="33" t="str">
        <f>IF(ISBLANK(Values!F116),"","TellusRem")</f>
        <v/>
      </c>
      <c r="H117" s="28" t="str">
        <f>IF(ISBLANK(Values!F116),"",Values!$B$16)</f>
        <v/>
      </c>
      <c r="I117" s="28" t="str">
        <f>IF(ISBLANK(Values!F116),"","4730574031")</f>
        <v/>
      </c>
      <c r="J117" s="40" t="str">
        <f>IF(ISBLANK(Values!F116),"",Values!G116 )</f>
        <v/>
      </c>
      <c r="K117" s="29" t="str">
        <f>IF(ISBLANK(Values!F116),"",IF(Values!K116, Values!$B$4, Values!$B$5))</f>
        <v/>
      </c>
      <c r="L117" s="41" t="str">
        <f>IF(ISBLANK(Values!F116),"",Values!$B$18)</f>
        <v/>
      </c>
      <c r="M117" s="29" t="str">
        <f>IF(ISBLANK(Values!F116),"",Values!$N116)</f>
        <v/>
      </c>
      <c r="N117" s="29" t="str">
        <f>IF(ISBLANK(Values!$G116),"",Values!O116)</f>
        <v/>
      </c>
      <c r="O117" s="29" t="str">
        <f>IF(ISBLANK(Values!$G116),"",Values!P116)</f>
        <v/>
      </c>
      <c r="P117" s="29" t="str">
        <f>IF(ISBLANK(Values!$G116),"",Values!Q116)</f>
        <v/>
      </c>
      <c r="Q117" s="29" t="str">
        <f>IF(ISBLANK(Values!$G116),"",Values!R116)</f>
        <v/>
      </c>
      <c r="R117" s="29" t="str">
        <f>IF(ISBLANK(Values!$G116),"",Values!S116)</f>
        <v/>
      </c>
      <c r="S117" s="29" t="str">
        <f>IF(ISBLANK(Values!$G116),"",Values!T116)</f>
        <v/>
      </c>
      <c r="T117" s="29" t="str">
        <f>IF(ISBLANK(Values!$G116),"",Values!U116)</f>
        <v/>
      </c>
      <c r="U117" s="29" t="str">
        <f>IF(ISBLANK(Values!$G116),"",Values!V116)</f>
        <v/>
      </c>
      <c r="W117" s="33" t="str">
        <f>IF(ISBLANK(Values!F116),"","Child")</f>
        <v/>
      </c>
      <c r="X117" s="33" t="str">
        <f>IF(ISBLANK(Values!F116),"",Values!$B$13)</f>
        <v/>
      </c>
      <c r="Y117" s="40" t="str">
        <f>IF(ISBLANK(Values!F116),"","Size-Color")</f>
        <v/>
      </c>
      <c r="Z117" s="33" t="str">
        <f>IF(ISBLANK(Values!F116),"","variation")</f>
        <v/>
      </c>
      <c r="AA117" s="37" t="str">
        <f>IF(ISBLANK(Values!F116),"",Values!$B$20)</f>
        <v/>
      </c>
      <c r="AB117" s="37" t="str">
        <f>IF(ISBLANK(Values!F116),"",Values!$B$29)</f>
        <v/>
      </c>
      <c r="AI117" s="42" t="str">
        <f>IF(ISBLANK(Values!F116),"",IF(Values!J116,Values!$B$23,Values!$B$33))</f>
        <v/>
      </c>
      <c r="AJ117" s="43" t="str">
        <f>IF(ISBLANK(Values!F116),"",Values!$B$24 &amp;" "&amp;Values!$B$3)</f>
        <v/>
      </c>
      <c r="AK117" s="2" t="str">
        <f>IF(ISBLANK(Values!F116),"",Values!$B$25)</f>
        <v/>
      </c>
      <c r="AL117" s="2" t="str">
        <f>IF(ISBLANK(Values!F116),"",SUBSTITUTE(SUBSTITUTE(IF(Values!$K116, Values!$B$26, Values!$B$33), "{language}", Values!$I116), "{flag}", INDEX(options!$E$1:$E$20, Values!$W116)))</f>
        <v/>
      </c>
      <c r="AM117" s="2" t="str">
        <f>SUBSTITUTE(IF(ISBLANK(Values!F116),"",Values!$B$27), "{model}", Values!$B$3)</f>
        <v/>
      </c>
      <c r="AT117" s="29" t="str">
        <f>IF(ISBLANK(Values!F116),"",Values!I116)</f>
        <v/>
      </c>
      <c r="AV117" s="37" t="str">
        <f>IF(ISBLANK(Values!F116),"",IF(Values!K116,"Backlit", "Non-Backlit"))</f>
        <v/>
      </c>
      <c r="BE117" s="28" t="str">
        <f>IF(ISBLANK(Values!F116),"","Professional Audience")</f>
        <v/>
      </c>
      <c r="BF117" s="28" t="str">
        <f>IF(ISBLANK(Values!F116),"","Consumer Audience")</f>
        <v/>
      </c>
      <c r="BG117" s="28" t="str">
        <f>IF(ISBLANK(Values!F116),"","Adults")</f>
        <v/>
      </c>
      <c r="BH117" s="28" t="str">
        <f>IF(ISBLANK(Values!F116),"","People")</f>
        <v/>
      </c>
      <c r="CG117" s="2" t="str">
        <f>IF(ISBLANK(Values!F116),"",Values!$B$11)</f>
        <v/>
      </c>
      <c r="CH117" s="2" t="str">
        <f>IF(ISBLANK(Values!F116),"","GR")</f>
        <v/>
      </c>
      <c r="CI117" s="2" t="str">
        <f>IF(ISBLANK(Values!F116),"",Values!$B$7)</f>
        <v/>
      </c>
      <c r="CJ117" s="2" t="str">
        <f>IF(ISBLANK(Values!F116),"",Values!$B$8)</f>
        <v/>
      </c>
      <c r="CK117" s="2" t="str">
        <f>IF(ISBLANK(Values!F116),"",Values!$B$9)</f>
        <v/>
      </c>
      <c r="CL117" s="2" t="str">
        <f>IF(ISBLANK(Values!F116),"","CM")</f>
        <v/>
      </c>
      <c r="CP117" s="37" t="str">
        <f>IF(ISBLANK(Values!F116),"",Values!$B$7)</f>
        <v/>
      </c>
      <c r="CQ117" s="37" t="str">
        <f>IF(ISBLANK(Values!F116),"",Values!$B$8)</f>
        <v/>
      </c>
      <c r="CR117" s="37" t="str">
        <f>IF(ISBLANK(Values!F116),"",Values!$B$9)</f>
        <v/>
      </c>
      <c r="CS117" s="2" t="str">
        <f>IF(ISBLANK(Values!F116),"",Values!$B$11)</f>
        <v/>
      </c>
      <c r="CT117" s="2" t="str">
        <f>IF(ISBLANK(Values!F116),"","GR")</f>
        <v/>
      </c>
      <c r="CU117" s="2" t="str">
        <f>IF(ISBLANK(Values!F116),"","CM")</f>
        <v/>
      </c>
      <c r="CV117" s="2" t="str">
        <f>IF(ISBLANK(Values!F116),"",IF(Values!$B$36=options!$F$1,"Denmark", IF(Values!$B$36=options!$F$2, "Danemark",IF(Values!$B$36=options!$F$3, "Dänemark",IF(Values!$B$36=options!$F$4, "Danimarca",IF(Values!$B$36=options!$F$5, "Dinamarca",IF(Values!$B$36=options!$F$6, "Denemarken","" ) ) ) ) )))</f>
        <v/>
      </c>
      <c r="CZ117" s="2" t="str">
        <f>IF(ISBLANK(Values!F116),"","No")</f>
        <v/>
      </c>
      <c r="DA117" s="2" t="str">
        <f>IF(ISBLANK(Values!F116),"","No")</f>
        <v/>
      </c>
      <c r="DO117" s="28" t="str">
        <f>IF(ISBLANK(Values!F116),"","Parts")</f>
        <v/>
      </c>
      <c r="DP117" s="28" t="str">
        <f>IF(ISBLANK(Values!F116),"",Values!$B$31)</f>
        <v/>
      </c>
      <c r="DS117" s="32"/>
      <c r="DY117" s="32"/>
      <c r="DZ117" s="32"/>
      <c r="EA117" s="32"/>
      <c r="EB117" s="32"/>
      <c r="EC117" s="32"/>
      <c r="EI117" s="2" t="str">
        <f>IF(ISBLANK(Values!F116),"",Values!$B$31)</f>
        <v/>
      </c>
      <c r="ES117" s="2" t="str">
        <f>IF(ISBLANK(Values!F116),"","Amazon Tellus UPS")</f>
        <v/>
      </c>
      <c r="EV117" s="32" t="str">
        <f>IF(ISBLANK(Values!F116),"","New")</f>
        <v/>
      </c>
      <c r="FE117" s="2" t="str">
        <f>IF(ISBLANK(Values!F116),"","3")</f>
        <v/>
      </c>
      <c r="FH117" s="2" t="str">
        <f>IF(ISBLANK(Values!F116),"","FALSE")</f>
        <v/>
      </c>
      <c r="FI117" s="37" t="str">
        <f>IF(ISBLANK(Values!F116),"","FALSE")</f>
        <v/>
      </c>
      <c r="FJ117" s="37" t="str">
        <f>IF(ISBLANK(Values!F116),"","FALSE")</f>
        <v/>
      </c>
      <c r="FM117" s="2" t="str">
        <f>IF(ISBLANK(Values!F116),"","1")</f>
        <v/>
      </c>
      <c r="FO117" s="29" t="str">
        <f>IF(ISBLANK(Values!F116),"",IF(Values!K116, Values!$B$4, Values!$B$5))</f>
        <v/>
      </c>
      <c r="FP117" s="2" t="str">
        <f>IF(ISBLANK(Values!F116),"","Percent")</f>
        <v/>
      </c>
      <c r="FQ117" s="2" t="str">
        <f>IF(ISBLANK(Values!F116),"","2")</f>
        <v/>
      </c>
      <c r="FR117" s="2" t="str">
        <f>IF(ISBLANK(Values!F116),"","3")</f>
        <v/>
      </c>
      <c r="FS117" s="2" t="str">
        <f>IF(ISBLANK(Values!F116),"","5")</f>
        <v/>
      </c>
      <c r="FT117" s="2" t="str">
        <f>IF(ISBLANK(Values!F116),"","6")</f>
        <v/>
      </c>
      <c r="FU117" s="2" t="str">
        <f>IF(ISBLANK(Values!F116),"","10")</f>
        <v/>
      </c>
      <c r="FV117" s="2" t="str">
        <f>IF(ISBLANK(Values!F116),"","10")</f>
        <v/>
      </c>
    </row>
    <row r="118" spans="1:178" ht="17" x14ac:dyDescent="0.2">
      <c r="A118" s="28" t="str">
        <f>IF(ISBLANK(Values!F117),"",IF(Values!$B$37="EU","computercomponent","computer"))</f>
        <v/>
      </c>
      <c r="B118" s="39" t="str">
        <f>IF(ISBLANK(Values!F117),"",Values!G117)</f>
        <v/>
      </c>
      <c r="C118" s="33" t="str">
        <f>IF(ISBLANK(Values!F117),"","TellusRem")</f>
        <v/>
      </c>
      <c r="D118" s="31" t="str">
        <f>IF(ISBLANK(Values!F117),"",Values!F117)</f>
        <v/>
      </c>
      <c r="E118" s="32" t="str">
        <f>IF(ISBLANK(Values!F117),"","EAN")</f>
        <v/>
      </c>
      <c r="F118" s="29" t="str">
        <f>IF(ISBLANK(Values!F117),"",IF(Values!K117, SUBSTITUTE(Values!$B$1, "{language}", Values!I117) &amp; " " &amp;Values!$B$3, SUBSTITUTE(Values!$B$2, "{language}", Values!$I117) &amp; " " &amp;Values!$B$3))</f>
        <v/>
      </c>
      <c r="G118" s="33" t="str">
        <f>IF(ISBLANK(Values!F117),"","TellusRem")</f>
        <v/>
      </c>
      <c r="H118" s="28" t="str">
        <f>IF(ISBLANK(Values!F117),"",Values!$B$16)</f>
        <v/>
      </c>
      <c r="I118" s="28" t="str">
        <f>IF(ISBLANK(Values!F117),"","4730574031")</f>
        <v/>
      </c>
      <c r="J118" s="40" t="str">
        <f>IF(ISBLANK(Values!F117),"",Values!G117 )</f>
        <v/>
      </c>
      <c r="K118" s="29" t="str">
        <f>IF(ISBLANK(Values!F117),"",IF(Values!K117, Values!$B$4, Values!$B$5))</f>
        <v/>
      </c>
      <c r="L118" s="41" t="str">
        <f>IF(ISBLANK(Values!F117),"",Values!$B$18)</f>
        <v/>
      </c>
      <c r="M118" s="29" t="str">
        <f>IF(ISBLANK(Values!F117),"",Values!$N117)</f>
        <v/>
      </c>
      <c r="N118" s="29" t="str">
        <f>IF(ISBLANK(Values!$G117),"",Values!O117)</f>
        <v/>
      </c>
      <c r="O118" s="29" t="str">
        <f>IF(ISBLANK(Values!$G117),"",Values!P117)</f>
        <v/>
      </c>
      <c r="P118" s="29" t="str">
        <f>IF(ISBLANK(Values!$G117),"",Values!Q117)</f>
        <v/>
      </c>
      <c r="Q118" s="29" t="str">
        <f>IF(ISBLANK(Values!$G117),"",Values!R117)</f>
        <v/>
      </c>
      <c r="R118" s="29" t="str">
        <f>IF(ISBLANK(Values!$G117),"",Values!S117)</f>
        <v/>
      </c>
      <c r="S118" s="29" t="str">
        <f>IF(ISBLANK(Values!$G117),"",Values!T117)</f>
        <v/>
      </c>
      <c r="T118" s="29" t="str">
        <f>IF(ISBLANK(Values!$G117),"",Values!U117)</f>
        <v/>
      </c>
      <c r="U118" s="29" t="str">
        <f>IF(ISBLANK(Values!$G117),"",Values!V117)</f>
        <v/>
      </c>
      <c r="W118" s="33" t="str">
        <f>IF(ISBLANK(Values!F117),"","Child")</f>
        <v/>
      </c>
      <c r="X118" s="33" t="str">
        <f>IF(ISBLANK(Values!F117),"",Values!$B$13)</f>
        <v/>
      </c>
      <c r="Y118" s="40" t="str">
        <f>IF(ISBLANK(Values!F117),"","Size-Color")</f>
        <v/>
      </c>
      <c r="Z118" s="33" t="str">
        <f>IF(ISBLANK(Values!F117),"","variation")</f>
        <v/>
      </c>
      <c r="AA118" s="37" t="str">
        <f>IF(ISBLANK(Values!F117),"",Values!$B$20)</f>
        <v/>
      </c>
      <c r="AB118" s="37" t="str">
        <f>IF(ISBLANK(Values!F117),"",Values!$B$29)</f>
        <v/>
      </c>
      <c r="AI118" s="42" t="str">
        <f>IF(ISBLANK(Values!F117),"",IF(Values!J117,Values!$B$23,Values!$B$33))</f>
        <v/>
      </c>
      <c r="AJ118" s="43" t="str">
        <f>IF(ISBLANK(Values!F117),"",Values!$B$24 &amp;" "&amp;Values!$B$3)</f>
        <v/>
      </c>
      <c r="AK118" s="2" t="str">
        <f>IF(ISBLANK(Values!F117),"",Values!$B$25)</f>
        <v/>
      </c>
      <c r="AL118" s="2" t="str">
        <f>IF(ISBLANK(Values!F117),"",SUBSTITUTE(SUBSTITUTE(IF(Values!$K117, Values!$B$26, Values!$B$33), "{language}", Values!$I117), "{flag}", INDEX(options!$E$1:$E$20, Values!$W117)))</f>
        <v/>
      </c>
      <c r="AM118" s="2" t="str">
        <f>SUBSTITUTE(IF(ISBLANK(Values!F117),"",Values!$B$27), "{model}", Values!$B$3)</f>
        <v/>
      </c>
      <c r="AT118" s="29" t="str">
        <f>IF(ISBLANK(Values!F117),"",Values!I117)</f>
        <v/>
      </c>
      <c r="AV118" s="37" t="str">
        <f>IF(ISBLANK(Values!F117),"",IF(Values!K117,"Backlit", "Non-Backlit"))</f>
        <v/>
      </c>
      <c r="BE118" s="28" t="str">
        <f>IF(ISBLANK(Values!F117),"","Professional Audience")</f>
        <v/>
      </c>
      <c r="BF118" s="28" t="str">
        <f>IF(ISBLANK(Values!F117),"","Consumer Audience")</f>
        <v/>
      </c>
      <c r="BG118" s="28" t="str">
        <f>IF(ISBLANK(Values!F117),"","Adults")</f>
        <v/>
      </c>
      <c r="BH118" s="28" t="str">
        <f>IF(ISBLANK(Values!F117),"","People")</f>
        <v/>
      </c>
      <c r="CG118" s="2" t="str">
        <f>IF(ISBLANK(Values!F117),"",Values!$B$11)</f>
        <v/>
      </c>
      <c r="CH118" s="2" t="str">
        <f>IF(ISBLANK(Values!F117),"","GR")</f>
        <v/>
      </c>
      <c r="CI118" s="2" t="str">
        <f>IF(ISBLANK(Values!F117),"",Values!$B$7)</f>
        <v/>
      </c>
      <c r="CJ118" s="2" t="str">
        <f>IF(ISBLANK(Values!F117),"",Values!$B$8)</f>
        <v/>
      </c>
      <c r="CK118" s="2" t="str">
        <f>IF(ISBLANK(Values!F117),"",Values!$B$9)</f>
        <v/>
      </c>
      <c r="CL118" s="2" t="str">
        <f>IF(ISBLANK(Values!F117),"","CM")</f>
        <v/>
      </c>
      <c r="CP118" s="37" t="str">
        <f>IF(ISBLANK(Values!F117),"",Values!$B$7)</f>
        <v/>
      </c>
      <c r="CQ118" s="37" t="str">
        <f>IF(ISBLANK(Values!F117),"",Values!$B$8)</f>
        <v/>
      </c>
      <c r="CR118" s="37" t="str">
        <f>IF(ISBLANK(Values!F117),"",Values!$B$9)</f>
        <v/>
      </c>
      <c r="CS118" s="2" t="str">
        <f>IF(ISBLANK(Values!F117),"",Values!$B$11)</f>
        <v/>
      </c>
      <c r="CT118" s="2" t="str">
        <f>IF(ISBLANK(Values!F117),"","GR")</f>
        <v/>
      </c>
      <c r="CU118" s="2" t="str">
        <f>IF(ISBLANK(Values!F117),"","CM")</f>
        <v/>
      </c>
      <c r="CV118" s="2" t="str">
        <f>IF(ISBLANK(Values!F117),"",IF(Values!$B$36=options!$F$1,"Denmark", IF(Values!$B$36=options!$F$2, "Danemark",IF(Values!$B$36=options!$F$3, "Dänemark",IF(Values!$B$36=options!$F$4, "Danimarca",IF(Values!$B$36=options!$F$5, "Dinamarca",IF(Values!$B$36=options!$F$6, "Denemarken","" ) ) ) ) )))</f>
        <v/>
      </c>
      <c r="CZ118" s="2" t="str">
        <f>IF(ISBLANK(Values!F117),"","No")</f>
        <v/>
      </c>
      <c r="DA118" s="2" t="str">
        <f>IF(ISBLANK(Values!F117),"","No")</f>
        <v/>
      </c>
      <c r="DO118" s="28" t="str">
        <f>IF(ISBLANK(Values!F117),"","Parts")</f>
        <v/>
      </c>
      <c r="DP118" s="28" t="str">
        <f>IF(ISBLANK(Values!F117),"",Values!$B$31)</f>
        <v/>
      </c>
      <c r="DS118" s="32"/>
      <c r="DY118" s="32"/>
      <c r="DZ118" s="32"/>
      <c r="EA118" s="32"/>
      <c r="EB118" s="32"/>
      <c r="EC118" s="32"/>
      <c r="EI118" s="2" t="str">
        <f>IF(ISBLANK(Values!F117),"",Values!$B$31)</f>
        <v/>
      </c>
      <c r="ES118" s="2" t="str">
        <f>IF(ISBLANK(Values!F117),"","Amazon Tellus UPS")</f>
        <v/>
      </c>
      <c r="EV118" s="32" t="str">
        <f>IF(ISBLANK(Values!F117),"","New")</f>
        <v/>
      </c>
      <c r="FE118" s="2" t="str">
        <f>IF(ISBLANK(Values!F117),"","3")</f>
        <v/>
      </c>
      <c r="FH118" s="2" t="str">
        <f>IF(ISBLANK(Values!F117),"","FALSE")</f>
        <v/>
      </c>
      <c r="FI118" s="37" t="str">
        <f>IF(ISBLANK(Values!F117),"","FALSE")</f>
        <v/>
      </c>
      <c r="FJ118" s="37" t="str">
        <f>IF(ISBLANK(Values!F117),"","FALSE")</f>
        <v/>
      </c>
      <c r="FM118" s="2" t="str">
        <f>IF(ISBLANK(Values!F117),"","1")</f>
        <v/>
      </c>
      <c r="FO118" s="29" t="str">
        <f>IF(ISBLANK(Values!F117),"",IF(Values!K117, Values!$B$4, Values!$B$5))</f>
        <v/>
      </c>
      <c r="FP118" s="2" t="str">
        <f>IF(ISBLANK(Values!F117),"","Percent")</f>
        <v/>
      </c>
      <c r="FQ118" s="2" t="str">
        <f>IF(ISBLANK(Values!F117),"","2")</f>
        <v/>
      </c>
      <c r="FR118" s="2" t="str">
        <f>IF(ISBLANK(Values!F117),"","3")</f>
        <v/>
      </c>
      <c r="FS118" s="2" t="str">
        <f>IF(ISBLANK(Values!F117),"","5")</f>
        <v/>
      </c>
      <c r="FT118" s="2" t="str">
        <f>IF(ISBLANK(Values!F117),"","6")</f>
        <v/>
      </c>
      <c r="FU118" s="2" t="str">
        <f>IF(ISBLANK(Values!F117),"","10")</f>
        <v/>
      </c>
      <c r="FV118" s="2" t="str">
        <f>IF(ISBLANK(Values!F117),"","10")</f>
        <v/>
      </c>
    </row>
    <row r="119" spans="1:178" ht="17" x14ac:dyDescent="0.2">
      <c r="A119" s="28" t="str">
        <f>IF(ISBLANK(Values!F118),"",IF(Values!$B$37="EU","computercomponent","computer"))</f>
        <v/>
      </c>
      <c r="B119" s="39" t="str">
        <f>IF(ISBLANK(Values!F118),"",Values!G118)</f>
        <v/>
      </c>
      <c r="C119" s="33" t="str">
        <f>IF(ISBLANK(Values!F118),"","TellusRem")</f>
        <v/>
      </c>
      <c r="D119" s="31" t="str">
        <f>IF(ISBLANK(Values!F118),"",Values!F118)</f>
        <v/>
      </c>
      <c r="E119" s="32" t="str">
        <f>IF(ISBLANK(Values!F118),"","EAN")</f>
        <v/>
      </c>
      <c r="F119" s="29" t="str">
        <f>IF(ISBLANK(Values!F118),"",IF(Values!K118, SUBSTITUTE(Values!$B$1, "{language}", Values!I118) &amp; " " &amp;Values!$B$3, SUBSTITUTE(Values!$B$2, "{language}", Values!$I118) &amp; " " &amp;Values!$B$3))</f>
        <v/>
      </c>
      <c r="G119" s="33" t="str">
        <f>IF(ISBLANK(Values!F118),"","TellusRem")</f>
        <v/>
      </c>
      <c r="H119" s="28" t="str">
        <f>IF(ISBLANK(Values!F118),"",Values!$B$16)</f>
        <v/>
      </c>
      <c r="I119" s="28" t="str">
        <f>IF(ISBLANK(Values!F118),"","4730574031")</f>
        <v/>
      </c>
      <c r="J119" s="40" t="str">
        <f>IF(ISBLANK(Values!F118),"",Values!G118 )</f>
        <v/>
      </c>
      <c r="K119" s="29" t="str">
        <f>IF(ISBLANK(Values!F118),"",IF(Values!K118, Values!$B$4, Values!$B$5))</f>
        <v/>
      </c>
      <c r="L119" s="41" t="str">
        <f>IF(ISBLANK(Values!F118),"",Values!$B$18)</f>
        <v/>
      </c>
      <c r="M119" s="29" t="str">
        <f>IF(ISBLANK(Values!F118),"",Values!$N118)</f>
        <v/>
      </c>
      <c r="N119" s="29" t="str">
        <f>IF(ISBLANK(Values!$G118),"",Values!O118)</f>
        <v/>
      </c>
      <c r="O119" s="29" t="str">
        <f>IF(ISBLANK(Values!$G118),"",Values!P118)</f>
        <v/>
      </c>
      <c r="P119" s="29" t="str">
        <f>IF(ISBLANK(Values!$G118),"",Values!Q118)</f>
        <v/>
      </c>
      <c r="Q119" s="29" t="str">
        <f>IF(ISBLANK(Values!$G118),"",Values!R118)</f>
        <v/>
      </c>
      <c r="R119" s="29" t="str">
        <f>IF(ISBLANK(Values!$G118),"",Values!S118)</f>
        <v/>
      </c>
      <c r="S119" s="29" t="str">
        <f>IF(ISBLANK(Values!$G118),"",Values!T118)</f>
        <v/>
      </c>
      <c r="T119" s="29" t="str">
        <f>IF(ISBLANK(Values!$G118),"",Values!U118)</f>
        <v/>
      </c>
      <c r="U119" s="29" t="str">
        <f>IF(ISBLANK(Values!$G118),"",Values!V118)</f>
        <v/>
      </c>
      <c r="W119" s="33" t="str">
        <f>IF(ISBLANK(Values!F118),"","Child")</f>
        <v/>
      </c>
      <c r="X119" s="33" t="str">
        <f>IF(ISBLANK(Values!F118),"",Values!$B$13)</f>
        <v/>
      </c>
      <c r="Y119" s="40" t="str">
        <f>IF(ISBLANK(Values!F118),"","Size-Color")</f>
        <v/>
      </c>
      <c r="Z119" s="33" t="str">
        <f>IF(ISBLANK(Values!F118),"","variation")</f>
        <v/>
      </c>
      <c r="AA119" s="37" t="str">
        <f>IF(ISBLANK(Values!F118),"",Values!$B$20)</f>
        <v/>
      </c>
      <c r="AB119" s="37" t="str">
        <f>IF(ISBLANK(Values!F118),"",Values!$B$29)</f>
        <v/>
      </c>
      <c r="AI119" s="42" t="str">
        <f>IF(ISBLANK(Values!F118),"",IF(Values!J118,Values!$B$23,Values!$B$33))</f>
        <v/>
      </c>
      <c r="AJ119" s="43" t="str">
        <f>IF(ISBLANK(Values!F118),"",Values!$B$24 &amp;" "&amp;Values!$B$3)</f>
        <v/>
      </c>
      <c r="AK119" s="2" t="str">
        <f>IF(ISBLANK(Values!F118),"",Values!$B$25)</f>
        <v/>
      </c>
      <c r="AL119" s="2" t="str">
        <f>IF(ISBLANK(Values!F118),"",SUBSTITUTE(SUBSTITUTE(IF(Values!$K118, Values!$B$26, Values!$B$33), "{language}", Values!$I118), "{flag}", INDEX(options!$E$1:$E$20, Values!$W118)))</f>
        <v/>
      </c>
      <c r="AM119" s="2" t="str">
        <f>SUBSTITUTE(IF(ISBLANK(Values!F118),"",Values!$B$27), "{model}", Values!$B$3)</f>
        <v/>
      </c>
      <c r="AT119" s="29" t="str">
        <f>IF(ISBLANK(Values!F118),"",Values!I118)</f>
        <v/>
      </c>
      <c r="AV119" s="37" t="str">
        <f>IF(ISBLANK(Values!F118),"",IF(Values!K118,"Backlit", "Non-Backlit"))</f>
        <v/>
      </c>
      <c r="BE119" s="28" t="str">
        <f>IF(ISBLANK(Values!F118),"","Professional Audience")</f>
        <v/>
      </c>
      <c r="BF119" s="28" t="str">
        <f>IF(ISBLANK(Values!F118),"","Consumer Audience")</f>
        <v/>
      </c>
      <c r="BG119" s="28" t="str">
        <f>IF(ISBLANK(Values!F118),"","Adults")</f>
        <v/>
      </c>
      <c r="BH119" s="28" t="str">
        <f>IF(ISBLANK(Values!F118),"","People")</f>
        <v/>
      </c>
      <c r="CG119" s="2" t="str">
        <f>IF(ISBLANK(Values!F118),"",Values!$B$11)</f>
        <v/>
      </c>
      <c r="CH119" s="2" t="str">
        <f>IF(ISBLANK(Values!F118),"","GR")</f>
        <v/>
      </c>
      <c r="CI119" s="2" t="str">
        <f>IF(ISBLANK(Values!F118),"",Values!$B$7)</f>
        <v/>
      </c>
      <c r="CJ119" s="2" t="str">
        <f>IF(ISBLANK(Values!F118),"",Values!$B$8)</f>
        <v/>
      </c>
      <c r="CK119" s="2" t="str">
        <f>IF(ISBLANK(Values!F118),"",Values!$B$9)</f>
        <v/>
      </c>
      <c r="CL119" s="2" t="str">
        <f>IF(ISBLANK(Values!F118),"","CM")</f>
        <v/>
      </c>
      <c r="CP119" s="37" t="str">
        <f>IF(ISBLANK(Values!F118),"",Values!$B$7)</f>
        <v/>
      </c>
      <c r="CQ119" s="37" t="str">
        <f>IF(ISBLANK(Values!F118),"",Values!$B$8)</f>
        <v/>
      </c>
      <c r="CR119" s="37" t="str">
        <f>IF(ISBLANK(Values!F118),"",Values!$B$9)</f>
        <v/>
      </c>
      <c r="CS119" s="2" t="str">
        <f>IF(ISBLANK(Values!F118),"",Values!$B$11)</f>
        <v/>
      </c>
      <c r="CT119" s="2" t="str">
        <f>IF(ISBLANK(Values!F118),"","GR")</f>
        <v/>
      </c>
      <c r="CU119" s="2" t="str">
        <f>IF(ISBLANK(Values!F118),"","CM")</f>
        <v/>
      </c>
      <c r="CV119" s="2" t="str">
        <f>IF(ISBLANK(Values!F118),"",IF(Values!$B$36=options!$F$1,"Denmark", IF(Values!$B$36=options!$F$2, "Danemark",IF(Values!$B$36=options!$F$3, "Dänemark",IF(Values!$B$36=options!$F$4, "Danimarca",IF(Values!$B$36=options!$F$5, "Dinamarca",IF(Values!$B$36=options!$F$6, "Denemarken","" ) ) ) ) )))</f>
        <v/>
      </c>
      <c r="CZ119" s="2" t="str">
        <f>IF(ISBLANK(Values!F118),"","No")</f>
        <v/>
      </c>
      <c r="DA119" s="2" t="str">
        <f>IF(ISBLANK(Values!F118),"","No")</f>
        <v/>
      </c>
      <c r="DO119" s="28" t="str">
        <f>IF(ISBLANK(Values!F118),"","Parts")</f>
        <v/>
      </c>
      <c r="DP119" s="28" t="str">
        <f>IF(ISBLANK(Values!F118),"",Values!$B$31)</f>
        <v/>
      </c>
      <c r="DS119" s="32"/>
      <c r="DY119" s="32"/>
      <c r="DZ119" s="32"/>
      <c r="EA119" s="32"/>
      <c r="EB119" s="32"/>
      <c r="EC119" s="32"/>
      <c r="EI119" s="2" t="str">
        <f>IF(ISBLANK(Values!F118),"",Values!$B$31)</f>
        <v/>
      </c>
      <c r="ES119" s="2" t="str">
        <f>IF(ISBLANK(Values!F118),"","Amazon Tellus UPS")</f>
        <v/>
      </c>
      <c r="EV119" s="32" t="str">
        <f>IF(ISBLANK(Values!F118),"","New")</f>
        <v/>
      </c>
      <c r="FE119" s="2" t="str">
        <f>IF(ISBLANK(Values!F118),"","3")</f>
        <v/>
      </c>
      <c r="FH119" s="2" t="str">
        <f>IF(ISBLANK(Values!F118),"","FALSE")</f>
        <v/>
      </c>
      <c r="FI119" s="37" t="str">
        <f>IF(ISBLANK(Values!F118),"","FALSE")</f>
        <v/>
      </c>
      <c r="FJ119" s="37" t="str">
        <f>IF(ISBLANK(Values!F118),"","FALSE")</f>
        <v/>
      </c>
      <c r="FM119" s="2" t="str">
        <f>IF(ISBLANK(Values!F118),"","1")</f>
        <v/>
      </c>
      <c r="FO119" s="29" t="str">
        <f>IF(ISBLANK(Values!F118),"",IF(Values!K118, Values!$B$4, Values!$B$5))</f>
        <v/>
      </c>
      <c r="FP119" s="2" t="str">
        <f>IF(ISBLANK(Values!F118),"","Percent")</f>
        <v/>
      </c>
      <c r="FQ119" s="2" t="str">
        <f>IF(ISBLANK(Values!F118),"","2")</f>
        <v/>
      </c>
      <c r="FR119" s="2" t="str">
        <f>IF(ISBLANK(Values!F118),"","3")</f>
        <v/>
      </c>
      <c r="FS119" s="2" t="str">
        <f>IF(ISBLANK(Values!F118),"","5")</f>
        <v/>
      </c>
      <c r="FT119" s="2" t="str">
        <f>IF(ISBLANK(Values!F118),"","6")</f>
        <v/>
      </c>
      <c r="FU119" s="2" t="str">
        <f>IF(ISBLANK(Values!F118),"","10")</f>
        <v/>
      </c>
      <c r="FV119" s="2" t="str">
        <f>IF(ISBLANK(Values!F118),"","10")</f>
        <v/>
      </c>
    </row>
    <row r="120" spans="1:178" ht="17" x14ac:dyDescent="0.2">
      <c r="A120" s="28" t="str">
        <f>IF(ISBLANK(Values!F119),"",IF(Values!$B$37="EU","computercomponent","computer"))</f>
        <v/>
      </c>
      <c r="B120" s="39" t="str">
        <f>IF(ISBLANK(Values!F119),"",Values!G119)</f>
        <v/>
      </c>
      <c r="C120" s="33" t="str">
        <f>IF(ISBLANK(Values!F119),"","TellusRem")</f>
        <v/>
      </c>
      <c r="D120" s="31" t="str">
        <f>IF(ISBLANK(Values!F119),"",Values!F119)</f>
        <v/>
      </c>
      <c r="E120" s="32" t="str">
        <f>IF(ISBLANK(Values!F119),"","EAN")</f>
        <v/>
      </c>
      <c r="F120" s="29" t="str">
        <f>IF(ISBLANK(Values!F119),"",IF(Values!K119, SUBSTITUTE(Values!$B$1, "{language}", Values!I119) &amp; " " &amp;Values!$B$3, SUBSTITUTE(Values!$B$2, "{language}", Values!$I119) &amp; " " &amp;Values!$B$3))</f>
        <v/>
      </c>
      <c r="G120" s="33" t="str">
        <f>IF(ISBLANK(Values!F119),"","TellusRem")</f>
        <v/>
      </c>
      <c r="H120" s="28" t="str">
        <f>IF(ISBLANK(Values!F119),"",Values!$B$16)</f>
        <v/>
      </c>
      <c r="I120" s="28" t="str">
        <f>IF(ISBLANK(Values!F119),"","4730574031")</f>
        <v/>
      </c>
      <c r="J120" s="40" t="str">
        <f>IF(ISBLANK(Values!F119),"",Values!G119 )</f>
        <v/>
      </c>
      <c r="K120" s="29" t="str">
        <f>IF(ISBLANK(Values!F119),"",IF(Values!K119, Values!$B$4, Values!$B$5))</f>
        <v/>
      </c>
      <c r="L120" s="41" t="str">
        <f>IF(ISBLANK(Values!F119),"",Values!$B$18)</f>
        <v/>
      </c>
      <c r="M120" s="29" t="str">
        <f>IF(ISBLANK(Values!F119),"",Values!$N119)</f>
        <v/>
      </c>
      <c r="N120" s="29" t="str">
        <f>IF(ISBLANK(Values!$G119),"",Values!O119)</f>
        <v/>
      </c>
      <c r="O120" s="29" t="str">
        <f>IF(ISBLANK(Values!$G119),"",Values!P119)</f>
        <v/>
      </c>
      <c r="P120" s="29" t="str">
        <f>IF(ISBLANK(Values!$G119),"",Values!Q119)</f>
        <v/>
      </c>
      <c r="Q120" s="29" t="str">
        <f>IF(ISBLANK(Values!$G119),"",Values!R119)</f>
        <v/>
      </c>
      <c r="R120" s="29" t="str">
        <f>IF(ISBLANK(Values!$G119),"",Values!S119)</f>
        <v/>
      </c>
      <c r="S120" s="29" t="str">
        <f>IF(ISBLANK(Values!$G119),"",Values!T119)</f>
        <v/>
      </c>
      <c r="T120" s="29" t="str">
        <f>IF(ISBLANK(Values!$G119),"",Values!U119)</f>
        <v/>
      </c>
      <c r="U120" s="29" t="str">
        <f>IF(ISBLANK(Values!$G119),"",Values!V119)</f>
        <v/>
      </c>
      <c r="W120" s="33" t="str">
        <f>IF(ISBLANK(Values!F119),"","Child")</f>
        <v/>
      </c>
      <c r="X120" s="33" t="str">
        <f>IF(ISBLANK(Values!F119),"",Values!$B$13)</f>
        <v/>
      </c>
      <c r="Y120" s="40" t="str">
        <f>IF(ISBLANK(Values!F119),"","Size-Color")</f>
        <v/>
      </c>
      <c r="Z120" s="33" t="str">
        <f>IF(ISBLANK(Values!F119),"","variation")</f>
        <v/>
      </c>
      <c r="AA120" s="37" t="str">
        <f>IF(ISBLANK(Values!F119),"",Values!$B$20)</f>
        <v/>
      </c>
      <c r="AB120" s="37" t="str">
        <f>IF(ISBLANK(Values!F119),"",Values!$B$29)</f>
        <v/>
      </c>
      <c r="AI120" s="42" t="str">
        <f>IF(ISBLANK(Values!F119),"",IF(Values!J119,Values!$B$23,Values!$B$33))</f>
        <v/>
      </c>
      <c r="AJ120" s="43" t="str">
        <f>IF(ISBLANK(Values!F119),"",Values!$B$24 &amp;" "&amp;Values!$B$3)</f>
        <v/>
      </c>
      <c r="AK120" s="2" t="str">
        <f>IF(ISBLANK(Values!F119),"",Values!$B$25)</f>
        <v/>
      </c>
      <c r="AL120" s="2" t="str">
        <f>IF(ISBLANK(Values!F119),"",SUBSTITUTE(SUBSTITUTE(IF(Values!$K119, Values!$B$26, Values!$B$33), "{language}", Values!$I119), "{flag}", INDEX(options!$E$1:$E$20, Values!$W119)))</f>
        <v/>
      </c>
      <c r="AM120" s="2" t="str">
        <f>SUBSTITUTE(IF(ISBLANK(Values!F119),"",Values!$B$27), "{model}", Values!$B$3)</f>
        <v/>
      </c>
      <c r="AT120" s="29" t="str">
        <f>IF(ISBLANK(Values!F119),"",Values!I119)</f>
        <v/>
      </c>
      <c r="AV120" s="37" t="str">
        <f>IF(ISBLANK(Values!F119),"",IF(Values!K119,"Backlit", "Non-Backlit"))</f>
        <v/>
      </c>
      <c r="BE120" s="28" t="str">
        <f>IF(ISBLANK(Values!F119),"","Professional Audience")</f>
        <v/>
      </c>
      <c r="BF120" s="28" t="str">
        <f>IF(ISBLANK(Values!F119),"","Consumer Audience")</f>
        <v/>
      </c>
      <c r="BG120" s="28" t="str">
        <f>IF(ISBLANK(Values!F119),"","Adults")</f>
        <v/>
      </c>
      <c r="BH120" s="28" t="str">
        <f>IF(ISBLANK(Values!F119),"","People")</f>
        <v/>
      </c>
      <c r="CG120" s="2" t="str">
        <f>IF(ISBLANK(Values!F119),"",Values!$B$11)</f>
        <v/>
      </c>
      <c r="CH120" s="2" t="str">
        <f>IF(ISBLANK(Values!F119),"","GR")</f>
        <v/>
      </c>
      <c r="CI120" s="2" t="str">
        <f>IF(ISBLANK(Values!F119),"",Values!$B$7)</f>
        <v/>
      </c>
      <c r="CJ120" s="2" t="str">
        <f>IF(ISBLANK(Values!F119),"",Values!$B$8)</f>
        <v/>
      </c>
      <c r="CK120" s="2" t="str">
        <f>IF(ISBLANK(Values!F119),"",Values!$B$9)</f>
        <v/>
      </c>
      <c r="CL120" s="2" t="str">
        <f>IF(ISBLANK(Values!F119),"","CM")</f>
        <v/>
      </c>
      <c r="CP120" s="37" t="str">
        <f>IF(ISBLANK(Values!F119),"",Values!$B$7)</f>
        <v/>
      </c>
      <c r="CQ120" s="37" t="str">
        <f>IF(ISBLANK(Values!F119),"",Values!$B$8)</f>
        <v/>
      </c>
      <c r="CR120" s="37" t="str">
        <f>IF(ISBLANK(Values!F119),"",Values!$B$9)</f>
        <v/>
      </c>
      <c r="CS120" s="2" t="str">
        <f>IF(ISBLANK(Values!F119),"",Values!$B$11)</f>
        <v/>
      </c>
      <c r="CT120" s="2" t="str">
        <f>IF(ISBLANK(Values!F119),"","GR")</f>
        <v/>
      </c>
      <c r="CU120" s="2" t="str">
        <f>IF(ISBLANK(Values!F119),"","CM")</f>
        <v/>
      </c>
      <c r="CV120" s="2" t="str">
        <f>IF(ISBLANK(Values!F119),"",IF(Values!$B$36=options!$F$1,"Denmark", IF(Values!$B$36=options!$F$2, "Danemark",IF(Values!$B$36=options!$F$3, "Dänemark",IF(Values!$B$36=options!$F$4, "Danimarca",IF(Values!$B$36=options!$F$5, "Dinamarca",IF(Values!$B$36=options!$F$6, "Denemarken","" ) ) ) ) )))</f>
        <v/>
      </c>
      <c r="CZ120" s="2" t="str">
        <f>IF(ISBLANK(Values!F119),"","No")</f>
        <v/>
      </c>
      <c r="DA120" s="2" t="str">
        <f>IF(ISBLANK(Values!F119),"","No")</f>
        <v/>
      </c>
      <c r="DO120" s="28" t="str">
        <f>IF(ISBLANK(Values!F119),"","Parts")</f>
        <v/>
      </c>
      <c r="DP120" s="28" t="str">
        <f>IF(ISBLANK(Values!F119),"",Values!$B$31)</f>
        <v/>
      </c>
      <c r="DS120" s="32"/>
      <c r="DY120" s="32"/>
      <c r="DZ120" s="32"/>
      <c r="EA120" s="32"/>
      <c r="EB120" s="32"/>
      <c r="EC120" s="32"/>
      <c r="EI120" s="2" t="str">
        <f>IF(ISBLANK(Values!F119),"",Values!$B$31)</f>
        <v/>
      </c>
      <c r="ES120" s="2" t="str">
        <f>IF(ISBLANK(Values!F119),"","Amazon Tellus UPS")</f>
        <v/>
      </c>
      <c r="EV120" s="32" t="str">
        <f>IF(ISBLANK(Values!F119),"","New")</f>
        <v/>
      </c>
      <c r="FE120" s="2" t="str">
        <f>IF(ISBLANK(Values!F119),"","3")</f>
        <v/>
      </c>
      <c r="FH120" s="2" t="str">
        <f>IF(ISBLANK(Values!F119),"","FALSE")</f>
        <v/>
      </c>
      <c r="FI120" s="37" t="str">
        <f>IF(ISBLANK(Values!F119),"","FALSE")</f>
        <v/>
      </c>
      <c r="FJ120" s="37" t="str">
        <f>IF(ISBLANK(Values!F119),"","FALSE")</f>
        <v/>
      </c>
      <c r="FM120" s="2" t="str">
        <f>IF(ISBLANK(Values!F119),"","1")</f>
        <v/>
      </c>
      <c r="FO120" s="29" t="str">
        <f>IF(ISBLANK(Values!F119),"",IF(Values!K119, Values!$B$4, Values!$B$5))</f>
        <v/>
      </c>
      <c r="FP120" s="2" t="str">
        <f>IF(ISBLANK(Values!F119),"","Percent")</f>
        <v/>
      </c>
      <c r="FQ120" s="2" t="str">
        <f>IF(ISBLANK(Values!F119),"","2")</f>
        <v/>
      </c>
      <c r="FR120" s="2" t="str">
        <f>IF(ISBLANK(Values!F119),"","3")</f>
        <v/>
      </c>
      <c r="FS120" s="2" t="str">
        <f>IF(ISBLANK(Values!F119),"","5")</f>
        <v/>
      </c>
      <c r="FT120" s="2" t="str">
        <f>IF(ISBLANK(Values!F119),"","6")</f>
        <v/>
      </c>
      <c r="FU120" s="2" t="str">
        <f>IF(ISBLANK(Values!F119),"","10")</f>
        <v/>
      </c>
      <c r="FV120" s="2" t="str">
        <f>IF(ISBLANK(Values!F119),"","10")</f>
        <v/>
      </c>
    </row>
    <row r="121" spans="1:178" ht="17" x14ac:dyDescent="0.2">
      <c r="A121" s="28" t="str">
        <f>IF(ISBLANK(Values!F120),"",IF(Values!$B$37="EU","computercomponent","computer"))</f>
        <v/>
      </c>
      <c r="B121" s="39" t="str">
        <f>IF(ISBLANK(Values!F120),"",Values!G120)</f>
        <v/>
      </c>
      <c r="C121" s="33" t="str">
        <f>IF(ISBLANK(Values!F120),"","TellusRem")</f>
        <v/>
      </c>
      <c r="D121" s="31" t="str">
        <f>IF(ISBLANK(Values!F120),"",Values!F120)</f>
        <v/>
      </c>
      <c r="E121" s="32" t="str">
        <f>IF(ISBLANK(Values!F120),"","EAN")</f>
        <v/>
      </c>
      <c r="F121" s="29" t="str">
        <f>IF(ISBLANK(Values!F120),"",IF(Values!K120, SUBSTITUTE(Values!$B$1, "{language}", Values!I120) &amp; " " &amp;Values!$B$3, SUBSTITUTE(Values!$B$2, "{language}", Values!$I120) &amp; " " &amp;Values!$B$3))</f>
        <v/>
      </c>
      <c r="G121" s="33" t="str">
        <f>IF(ISBLANK(Values!F120),"","TellusRem")</f>
        <v/>
      </c>
      <c r="H121" s="28" t="str">
        <f>IF(ISBLANK(Values!F120),"",Values!$B$16)</f>
        <v/>
      </c>
      <c r="I121" s="28" t="str">
        <f>IF(ISBLANK(Values!F120),"","4730574031")</f>
        <v/>
      </c>
      <c r="J121" s="40" t="str">
        <f>IF(ISBLANK(Values!F120),"",Values!G120 )</f>
        <v/>
      </c>
      <c r="K121" s="29" t="str">
        <f>IF(ISBLANK(Values!F120),"",IF(Values!K120, Values!$B$4, Values!$B$5))</f>
        <v/>
      </c>
      <c r="L121" s="41" t="str">
        <f>IF(ISBLANK(Values!F120),"",Values!$B$18)</f>
        <v/>
      </c>
      <c r="M121" s="29" t="str">
        <f>IF(ISBLANK(Values!F120),"",Values!$N120)</f>
        <v/>
      </c>
      <c r="N121" s="29" t="str">
        <f>IF(ISBLANK(Values!$G120),"",Values!O120)</f>
        <v/>
      </c>
      <c r="O121" s="29" t="str">
        <f>IF(ISBLANK(Values!$G120),"",Values!P120)</f>
        <v/>
      </c>
      <c r="P121" s="29" t="str">
        <f>IF(ISBLANK(Values!$G120),"",Values!Q120)</f>
        <v/>
      </c>
      <c r="Q121" s="29" t="str">
        <f>IF(ISBLANK(Values!$G120),"",Values!R120)</f>
        <v/>
      </c>
      <c r="R121" s="29" t="str">
        <f>IF(ISBLANK(Values!$G120),"",Values!S120)</f>
        <v/>
      </c>
      <c r="S121" s="29" t="str">
        <f>IF(ISBLANK(Values!$G120),"",Values!T120)</f>
        <v/>
      </c>
      <c r="T121" s="29" t="str">
        <f>IF(ISBLANK(Values!$G120),"",Values!U120)</f>
        <v/>
      </c>
      <c r="U121" s="29" t="str">
        <f>IF(ISBLANK(Values!$G120),"",Values!V120)</f>
        <v/>
      </c>
      <c r="W121" s="33" t="str">
        <f>IF(ISBLANK(Values!F120),"","Child")</f>
        <v/>
      </c>
      <c r="X121" s="33" t="str">
        <f>IF(ISBLANK(Values!F120),"",Values!$B$13)</f>
        <v/>
      </c>
      <c r="Y121" s="40" t="str">
        <f>IF(ISBLANK(Values!F120),"","Size-Color")</f>
        <v/>
      </c>
      <c r="Z121" s="33" t="str">
        <f>IF(ISBLANK(Values!F120),"","variation")</f>
        <v/>
      </c>
      <c r="AA121" s="37" t="str">
        <f>IF(ISBLANK(Values!F120),"",Values!$B$20)</f>
        <v/>
      </c>
      <c r="AB121" s="37" t="str">
        <f>IF(ISBLANK(Values!F120),"",Values!$B$29)</f>
        <v/>
      </c>
      <c r="AI121" s="42" t="str">
        <f>IF(ISBLANK(Values!F120),"",IF(Values!J120,Values!$B$23,Values!$B$33))</f>
        <v/>
      </c>
      <c r="AJ121" s="43" t="str">
        <f>IF(ISBLANK(Values!F120),"",Values!$B$24 &amp;" "&amp;Values!$B$3)</f>
        <v/>
      </c>
      <c r="AK121" s="2" t="str">
        <f>IF(ISBLANK(Values!F120),"",Values!$B$25)</f>
        <v/>
      </c>
      <c r="AL121" s="2" t="str">
        <f>IF(ISBLANK(Values!F120),"",SUBSTITUTE(SUBSTITUTE(IF(Values!$K120, Values!$B$26, Values!$B$33), "{language}", Values!$I120), "{flag}", INDEX(options!$E$1:$E$20, Values!$W120)))</f>
        <v/>
      </c>
      <c r="AM121" s="2" t="str">
        <f>SUBSTITUTE(IF(ISBLANK(Values!F120),"",Values!$B$27), "{model}", Values!$B$3)</f>
        <v/>
      </c>
      <c r="AT121" s="29" t="str">
        <f>IF(ISBLANK(Values!F120),"",Values!I120)</f>
        <v/>
      </c>
      <c r="AV121" s="37" t="str">
        <f>IF(ISBLANK(Values!F120),"",IF(Values!K120,"Backlit", "Non-Backlit"))</f>
        <v/>
      </c>
      <c r="BE121" s="28" t="str">
        <f>IF(ISBLANK(Values!F120),"","Professional Audience")</f>
        <v/>
      </c>
      <c r="BF121" s="28" t="str">
        <f>IF(ISBLANK(Values!F120),"","Consumer Audience")</f>
        <v/>
      </c>
      <c r="BG121" s="28" t="str">
        <f>IF(ISBLANK(Values!F120),"","Adults")</f>
        <v/>
      </c>
      <c r="BH121" s="28" t="str">
        <f>IF(ISBLANK(Values!F120),"","People")</f>
        <v/>
      </c>
      <c r="CG121" s="2" t="str">
        <f>IF(ISBLANK(Values!F120),"",Values!$B$11)</f>
        <v/>
      </c>
      <c r="CH121" s="2" t="str">
        <f>IF(ISBLANK(Values!F120),"","GR")</f>
        <v/>
      </c>
      <c r="CI121" s="2" t="str">
        <f>IF(ISBLANK(Values!F120),"",Values!$B$7)</f>
        <v/>
      </c>
      <c r="CJ121" s="2" t="str">
        <f>IF(ISBLANK(Values!F120),"",Values!$B$8)</f>
        <v/>
      </c>
      <c r="CK121" s="2" t="str">
        <f>IF(ISBLANK(Values!F120),"",Values!$B$9)</f>
        <v/>
      </c>
      <c r="CL121" s="2" t="str">
        <f>IF(ISBLANK(Values!F120),"","CM")</f>
        <v/>
      </c>
      <c r="CP121" s="37" t="str">
        <f>IF(ISBLANK(Values!F120),"",Values!$B$7)</f>
        <v/>
      </c>
      <c r="CQ121" s="37" t="str">
        <f>IF(ISBLANK(Values!F120),"",Values!$B$8)</f>
        <v/>
      </c>
      <c r="CR121" s="37" t="str">
        <f>IF(ISBLANK(Values!F120),"",Values!$B$9)</f>
        <v/>
      </c>
      <c r="CS121" s="2" t="str">
        <f>IF(ISBLANK(Values!F120),"",Values!$B$11)</f>
        <v/>
      </c>
      <c r="CT121" s="2" t="str">
        <f>IF(ISBLANK(Values!F120),"","GR")</f>
        <v/>
      </c>
      <c r="CU121" s="2" t="str">
        <f>IF(ISBLANK(Values!F120),"","CM")</f>
        <v/>
      </c>
      <c r="CV121" s="2" t="str">
        <f>IF(ISBLANK(Values!F120),"",IF(Values!$B$36=options!$F$1,"Denmark", IF(Values!$B$36=options!$F$2, "Danemark",IF(Values!$B$36=options!$F$3, "Dänemark",IF(Values!$B$36=options!$F$4, "Danimarca",IF(Values!$B$36=options!$F$5, "Dinamarca",IF(Values!$B$36=options!$F$6, "Denemarken","" ) ) ) ) )))</f>
        <v/>
      </c>
      <c r="CZ121" s="2" t="str">
        <f>IF(ISBLANK(Values!F120),"","No")</f>
        <v/>
      </c>
      <c r="DA121" s="2" t="str">
        <f>IF(ISBLANK(Values!F120),"","No")</f>
        <v/>
      </c>
      <c r="DO121" s="28" t="str">
        <f>IF(ISBLANK(Values!F120),"","Parts")</f>
        <v/>
      </c>
      <c r="DP121" s="28" t="str">
        <f>IF(ISBLANK(Values!F120),"",Values!$B$31)</f>
        <v/>
      </c>
      <c r="DS121" s="32"/>
      <c r="DY121" s="32"/>
      <c r="DZ121" s="32"/>
      <c r="EA121" s="32"/>
      <c r="EB121" s="32"/>
      <c r="EC121" s="32"/>
      <c r="EI121" s="2" t="str">
        <f>IF(ISBLANK(Values!F120),"",Values!$B$31)</f>
        <v/>
      </c>
      <c r="ES121" s="2" t="str">
        <f>IF(ISBLANK(Values!F120),"","Amazon Tellus UPS")</f>
        <v/>
      </c>
      <c r="EV121" s="32" t="str">
        <f>IF(ISBLANK(Values!F120),"","New")</f>
        <v/>
      </c>
      <c r="FE121" s="2" t="str">
        <f>IF(ISBLANK(Values!F120),"","3")</f>
        <v/>
      </c>
      <c r="FH121" s="2" t="str">
        <f>IF(ISBLANK(Values!F120),"","FALSE")</f>
        <v/>
      </c>
      <c r="FI121" s="37" t="str">
        <f>IF(ISBLANK(Values!F120),"","FALSE")</f>
        <v/>
      </c>
      <c r="FJ121" s="37" t="str">
        <f>IF(ISBLANK(Values!F120),"","FALSE")</f>
        <v/>
      </c>
      <c r="FM121" s="2" t="str">
        <f>IF(ISBLANK(Values!F120),"","1")</f>
        <v/>
      </c>
      <c r="FO121" s="29" t="str">
        <f>IF(ISBLANK(Values!F120),"",IF(Values!K120, Values!$B$4, Values!$B$5))</f>
        <v/>
      </c>
      <c r="FP121" s="2" t="str">
        <f>IF(ISBLANK(Values!F120),"","Percent")</f>
        <v/>
      </c>
      <c r="FQ121" s="2" t="str">
        <f>IF(ISBLANK(Values!F120),"","2")</f>
        <v/>
      </c>
      <c r="FR121" s="2" t="str">
        <f>IF(ISBLANK(Values!F120),"","3")</f>
        <v/>
      </c>
      <c r="FS121" s="2" t="str">
        <f>IF(ISBLANK(Values!F120),"","5")</f>
        <v/>
      </c>
      <c r="FT121" s="2" t="str">
        <f>IF(ISBLANK(Values!F120),"","6")</f>
        <v/>
      </c>
      <c r="FU121" s="2" t="str">
        <f>IF(ISBLANK(Values!F120),"","10")</f>
        <v/>
      </c>
      <c r="FV121" s="2" t="str">
        <f>IF(ISBLANK(Values!F120),"","10")</f>
        <v/>
      </c>
    </row>
    <row r="122" spans="1:178" ht="17" x14ac:dyDescent="0.2">
      <c r="A122" s="28" t="str">
        <f>IF(ISBLANK(Values!F121),"",IF(Values!$B$37="EU","computercomponent","computer"))</f>
        <v/>
      </c>
      <c r="B122" s="39" t="str">
        <f>IF(ISBLANK(Values!F121),"",Values!G121)</f>
        <v/>
      </c>
      <c r="C122" s="33" t="str">
        <f>IF(ISBLANK(Values!F121),"","TellusRem")</f>
        <v/>
      </c>
      <c r="D122" s="31" t="str">
        <f>IF(ISBLANK(Values!F121),"",Values!F121)</f>
        <v/>
      </c>
      <c r="E122" s="32" t="str">
        <f>IF(ISBLANK(Values!F121),"","EAN")</f>
        <v/>
      </c>
      <c r="F122" s="29" t="str">
        <f>IF(ISBLANK(Values!F121),"",IF(Values!K121, SUBSTITUTE(Values!$B$1, "{language}", Values!I121) &amp; " " &amp;Values!$B$3, SUBSTITUTE(Values!$B$2, "{language}", Values!$I121) &amp; " " &amp;Values!$B$3))</f>
        <v/>
      </c>
      <c r="G122" s="33" t="str">
        <f>IF(ISBLANK(Values!F121),"","TellusRem")</f>
        <v/>
      </c>
      <c r="H122" s="28" t="str">
        <f>IF(ISBLANK(Values!F121),"",Values!$B$16)</f>
        <v/>
      </c>
      <c r="I122" s="28" t="str">
        <f>IF(ISBLANK(Values!F121),"","4730574031")</f>
        <v/>
      </c>
      <c r="J122" s="40" t="str">
        <f>IF(ISBLANK(Values!F121),"",Values!G121 )</f>
        <v/>
      </c>
      <c r="K122" s="29" t="str">
        <f>IF(ISBLANK(Values!F121),"",IF(Values!K121, Values!$B$4, Values!$B$5))</f>
        <v/>
      </c>
      <c r="L122" s="41" t="str">
        <f>IF(ISBLANK(Values!F121),"",Values!$B$18)</f>
        <v/>
      </c>
      <c r="M122" s="29" t="str">
        <f>IF(ISBLANK(Values!F121),"",Values!$N121)</f>
        <v/>
      </c>
      <c r="N122" s="29" t="str">
        <f>IF(ISBLANK(Values!$G121),"",Values!O121)</f>
        <v/>
      </c>
      <c r="O122" s="29" t="str">
        <f>IF(ISBLANK(Values!$G121),"",Values!P121)</f>
        <v/>
      </c>
      <c r="P122" s="29" t="str">
        <f>IF(ISBLANK(Values!$G121),"",Values!Q121)</f>
        <v/>
      </c>
      <c r="Q122" s="29" t="str">
        <f>IF(ISBLANK(Values!$G121),"",Values!R121)</f>
        <v/>
      </c>
      <c r="R122" s="29" t="str">
        <f>IF(ISBLANK(Values!$G121),"",Values!S121)</f>
        <v/>
      </c>
      <c r="S122" s="29" t="str">
        <f>IF(ISBLANK(Values!$G121),"",Values!T121)</f>
        <v/>
      </c>
      <c r="T122" s="29" t="str">
        <f>IF(ISBLANK(Values!$G121),"",Values!U121)</f>
        <v/>
      </c>
      <c r="U122" s="29" t="str">
        <f>IF(ISBLANK(Values!$G121),"",Values!V121)</f>
        <v/>
      </c>
      <c r="W122" s="33" t="str">
        <f>IF(ISBLANK(Values!F121),"","Child")</f>
        <v/>
      </c>
      <c r="X122" s="33" t="str">
        <f>IF(ISBLANK(Values!F121),"",Values!$B$13)</f>
        <v/>
      </c>
      <c r="Y122" s="40" t="str">
        <f>IF(ISBLANK(Values!F121),"","Size-Color")</f>
        <v/>
      </c>
      <c r="Z122" s="33" t="str">
        <f>IF(ISBLANK(Values!F121),"","variation")</f>
        <v/>
      </c>
      <c r="AA122" s="37" t="str">
        <f>IF(ISBLANK(Values!F121),"",Values!$B$20)</f>
        <v/>
      </c>
      <c r="AB122" s="37" t="str">
        <f>IF(ISBLANK(Values!F121),"",Values!$B$29)</f>
        <v/>
      </c>
      <c r="AI122" s="42" t="str">
        <f>IF(ISBLANK(Values!F121),"",IF(Values!J121,Values!$B$23,Values!$B$33))</f>
        <v/>
      </c>
      <c r="AJ122" s="43" t="str">
        <f>IF(ISBLANK(Values!F121),"",Values!$B$24 &amp;" "&amp;Values!$B$3)</f>
        <v/>
      </c>
      <c r="AK122" s="2" t="str">
        <f>IF(ISBLANK(Values!F121),"",Values!$B$25)</f>
        <v/>
      </c>
      <c r="AL122" s="2" t="str">
        <f>IF(ISBLANK(Values!F121),"",SUBSTITUTE(SUBSTITUTE(IF(Values!$K121, Values!$B$26, Values!$B$33), "{language}", Values!$I121), "{flag}", INDEX(options!$E$1:$E$20, Values!$W121)))</f>
        <v/>
      </c>
      <c r="AM122" s="2" t="str">
        <f>SUBSTITUTE(IF(ISBLANK(Values!F121),"",Values!$B$27), "{model}", Values!$B$3)</f>
        <v/>
      </c>
      <c r="AT122" s="29" t="str">
        <f>IF(ISBLANK(Values!F121),"",Values!I121)</f>
        <v/>
      </c>
      <c r="AV122" s="37" t="str">
        <f>IF(ISBLANK(Values!F121),"",IF(Values!K121,"Backlit", "Non-Backlit"))</f>
        <v/>
      </c>
      <c r="BE122" s="28" t="str">
        <f>IF(ISBLANK(Values!F121),"","Professional Audience")</f>
        <v/>
      </c>
      <c r="BF122" s="28" t="str">
        <f>IF(ISBLANK(Values!F121),"","Consumer Audience")</f>
        <v/>
      </c>
      <c r="BG122" s="28" t="str">
        <f>IF(ISBLANK(Values!F121),"","Adults")</f>
        <v/>
      </c>
      <c r="BH122" s="28" t="str">
        <f>IF(ISBLANK(Values!F121),"","People")</f>
        <v/>
      </c>
      <c r="CG122" s="2" t="str">
        <f>IF(ISBLANK(Values!F121),"",Values!$B$11)</f>
        <v/>
      </c>
      <c r="CH122" s="2" t="str">
        <f>IF(ISBLANK(Values!F121),"","GR")</f>
        <v/>
      </c>
      <c r="CI122" s="2" t="str">
        <f>IF(ISBLANK(Values!F121),"",Values!$B$7)</f>
        <v/>
      </c>
      <c r="CJ122" s="2" t="str">
        <f>IF(ISBLANK(Values!F121),"",Values!$B$8)</f>
        <v/>
      </c>
      <c r="CK122" s="2" t="str">
        <f>IF(ISBLANK(Values!F121),"",Values!$B$9)</f>
        <v/>
      </c>
      <c r="CL122" s="2" t="str">
        <f>IF(ISBLANK(Values!F121),"","CM")</f>
        <v/>
      </c>
      <c r="CP122" s="37" t="str">
        <f>IF(ISBLANK(Values!F121),"",Values!$B$7)</f>
        <v/>
      </c>
      <c r="CQ122" s="37" t="str">
        <f>IF(ISBLANK(Values!F121),"",Values!$B$8)</f>
        <v/>
      </c>
      <c r="CR122" s="37" t="str">
        <f>IF(ISBLANK(Values!F121),"",Values!$B$9)</f>
        <v/>
      </c>
      <c r="CS122" s="2" t="str">
        <f>IF(ISBLANK(Values!F121),"",Values!$B$11)</f>
        <v/>
      </c>
      <c r="CT122" s="2" t="str">
        <f>IF(ISBLANK(Values!F121),"","GR")</f>
        <v/>
      </c>
      <c r="CU122" s="2" t="str">
        <f>IF(ISBLANK(Values!F121),"","CM")</f>
        <v/>
      </c>
      <c r="CV122" s="2" t="str">
        <f>IF(ISBLANK(Values!F121),"",IF(Values!$B$36=options!$F$1,"Denmark", IF(Values!$B$36=options!$F$2, "Danemark",IF(Values!$B$36=options!$F$3, "Dänemark",IF(Values!$B$36=options!$F$4, "Danimarca",IF(Values!$B$36=options!$F$5, "Dinamarca",IF(Values!$B$36=options!$F$6, "Denemarken","" ) ) ) ) )))</f>
        <v/>
      </c>
      <c r="CZ122" s="2" t="str">
        <f>IF(ISBLANK(Values!F121),"","No")</f>
        <v/>
      </c>
      <c r="DA122" s="2" t="str">
        <f>IF(ISBLANK(Values!F121),"","No")</f>
        <v/>
      </c>
      <c r="DO122" s="28" t="str">
        <f>IF(ISBLANK(Values!F121),"","Parts")</f>
        <v/>
      </c>
      <c r="DP122" s="28" t="str">
        <f>IF(ISBLANK(Values!F121),"",Values!$B$31)</f>
        <v/>
      </c>
      <c r="DS122" s="32"/>
      <c r="DY122" s="32"/>
      <c r="DZ122" s="32"/>
      <c r="EA122" s="32"/>
      <c r="EB122" s="32"/>
      <c r="EC122" s="32"/>
      <c r="EI122" s="2" t="str">
        <f>IF(ISBLANK(Values!F121),"",Values!$B$31)</f>
        <v/>
      </c>
      <c r="ES122" s="2" t="str">
        <f>IF(ISBLANK(Values!F121),"","Amazon Tellus UPS")</f>
        <v/>
      </c>
      <c r="EV122" s="32" t="str">
        <f>IF(ISBLANK(Values!F121),"","New")</f>
        <v/>
      </c>
      <c r="FE122" s="2" t="str">
        <f>IF(ISBLANK(Values!F121),"","3")</f>
        <v/>
      </c>
      <c r="FH122" s="2" t="str">
        <f>IF(ISBLANK(Values!F121),"","FALSE")</f>
        <v/>
      </c>
      <c r="FI122" s="37" t="str">
        <f>IF(ISBLANK(Values!F121),"","FALSE")</f>
        <v/>
      </c>
      <c r="FJ122" s="37" t="str">
        <f>IF(ISBLANK(Values!F121),"","FALSE")</f>
        <v/>
      </c>
      <c r="FM122" s="2" t="str">
        <f>IF(ISBLANK(Values!F121),"","1")</f>
        <v/>
      </c>
      <c r="FO122" s="29" t="str">
        <f>IF(ISBLANK(Values!F121),"",IF(Values!K121, Values!$B$4, Values!$B$5))</f>
        <v/>
      </c>
      <c r="FP122" s="2" t="str">
        <f>IF(ISBLANK(Values!F121),"","Percent")</f>
        <v/>
      </c>
      <c r="FQ122" s="2" t="str">
        <f>IF(ISBLANK(Values!F121),"","2")</f>
        <v/>
      </c>
      <c r="FR122" s="2" t="str">
        <f>IF(ISBLANK(Values!F121),"","3")</f>
        <v/>
      </c>
      <c r="FS122" s="2" t="str">
        <f>IF(ISBLANK(Values!F121),"","5")</f>
        <v/>
      </c>
      <c r="FT122" s="2" t="str">
        <f>IF(ISBLANK(Values!F121),"","6")</f>
        <v/>
      </c>
      <c r="FU122" s="2" t="str">
        <f>IF(ISBLANK(Values!F121),"","10")</f>
        <v/>
      </c>
      <c r="FV122" s="2" t="str">
        <f>IF(ISBLANK(Values!F121),"","10")</f>
        <v/>
      </c>
    </row>
    <row r="123" spans="1:178" ht="17" x14ac:dyDescent="0.2">
      <c r="A123" s="28" t="str">
        <f>IF(ISBLANK(Values!F122),"",IF(Values!$B$37="EU","computercomponent","computer"))</f>
        <v/>
      </c>
      <c r="B123" s="39" t="str">
        <f>IF(ISBLANK(Values!F122),"",Values!G122)</f>
        <v/>
      </c>
      <c r="C123" s="33" t="str">
        <f>IF(ISBLANK(Values!F122),"","TellusRem")</f>
        <v/>
      </c>
      <c r="D123" s="31" t="str">
        <f>IF(ISBLANK(Values!F122),"",Values!F122)</f>
        <v/>
      </c>
      <c r="E123" s="32" t="str">
        <f>IF(ISBLANK(Values!F122),"","EAN")</f>
        <v/>
      </c>
      <c r="F123" s="29" t="str">
        <f>IF(ISBLANK(Values!F122),"",IF(Values!K122, SUBSTITUTE(Values!$B$1, "{language}", Values!I122) &amp; " " &amp;Values!$B$3, SUBSTITUTE(Values!$B$2, "{language}", Values!$I122) &amp; " " &amp;Values!$B$3))</f>
        <v/>
      </c>
      <c r="G123" s="33" t="str">
        <f>IF(ISBLANK(Values!F122),"","TellusRem")</f>
        <v/>
      </c>
      <c r="H123" s="28" t="str">
        <f>IF(ISBLANK(Values!F122),"",Values!$B$16)</f>
        <v/>
      </c>
      <c r="I123" s="28" t="str">
        <f>IF(ISBLANK(Values!F122),"","4730574031")</f>
        <v/>
      </c>
      <c r="J123" s="40" t="str">
        <f>IF(ISBLANK(Values!F122),"",Values!G122 )</f>
        <v/>
      </c>
      <c r="K123" s="29" t="str">
        <f>IF(ISBLANK(Values!F122),"",IF(Values!K122, Values!$B$4, Values!$B$5))</f>
        <v/>
      </c>
      <c r="L123" s="41" t="str">
        <f>IF(ISBLANK(Values!F122),"",Values!$B$18)</f>
        <v/>
      </c>
      <c r="M123" s="29" t="str">
        <f>IF(ISBLANK(Values!F122),"",Values!$N122)</f>
        <v/>
      </c>
      <c r="N123" s="29" t="str">
        <f>IF(ISBLANK([1]Values!F122),"",[1]Values!$N122)</f>
        <v/>
      </c>
      <c r="O123" s="2" t="str">
        <f>IF(ISBLANK([1]Values!$F122),"",[1]Values!O122)</f>
        <v/>
      </c>
      <c r="P123" s="37" t="str">
        <f>IF(ISBLANK([1]Values!$F122),"",[1]Values!P122)</f>
        <v/>
      </c>
      <c r="Q123" s="37" t="str">
        <f>IF(ISBLANK([1]Values!$F122),"",[1]Values!Q122)</f>
        <v/>
      </c>
      <c r="R123" s="37" t="str">
        <f>IF(ISBLANK([1]Values!$F122),"",[1]Values!R122)</f>
        <v/>
      </c>
      <c r="S123" s="37" t="str">
        <f>IF(ISBLANK([1]Values!$F122),"",[1]Values!S122)</f>
        <v/>
      </c>
      <c r="T123" s="37" t="str">
        <f>IF(ISBLANK([1]Values!$F122),"",[1]Values!T122)</f>
        <v/>
      </c>
      <c r="U123" s="37" t="str">
        <f>IF(ISBLANK([1]Values!$F122),"",[1]Values!U122)</f>
        <v/>
      </c>
      <c r="W123" s="33" t="str">
        <f>IF(ISBLANK(Values!F122),"","Child")</f>
        <v/>
      </c>
      <c r="X123" s="33" t="str">
        <f>IF(ISBLANK(Values!F122),"",Values!$B$13)</f>
        <v/>
      </c>
      <c r="Y123" s="40" t="str">
        <f>IF(ISBLANK(Values!F122),"","Size-Color")</f>
        <v/>
      </c>
      <c r="Z123" s="33" t="str">
        <f>IF(ISBLANK(Values!F122),"","variation")</f>
        <v/>
      </c>
      <c r="AA123" s="37" t="str">
        <f>IF(ISBLANK(Values!F122),"",Values!$B$20)</f>
        <v/>
      </c>
      <c r="AB123" s="37" t="str">
        <f>IF(ISBLANK(Values!F122),"",Values!$B$29)</f>
        <v/>
      </c>
      <c r="AI123" s="42" t="str">
        <f>IF(ISBLANK(Values!F122),"",IF(Values!J122,Values!$B$23,Values!$B$33))</f>
        <v/>
      </c>
      <c r="AJ123" s="43" t="str">
        <f>IF(ISBLANK(Values!F122),"",Values!$B$24 &amp;" "&amp;Values!$B$3)</f>
        <v/>
      </c>
      <c r="AK123" s="2" t="str">
        <f>IF(ISBLANK(Values!F122),"",Values!$B$25)</f>
        <v/>
      </c>
      <c r="AL123" s="2" t="str">
        <f>IF(ISBLANK(Values!F122),"",SUBSTITUTE(SUBSTITUTE(IF(Values!$K122, Values!$B$26, Values!$B$33), "{language}", Values!$I122), "{flag}", INDEX(options!$E$1:$E$20, Values!$W122)))</f>
        <v/>
      </c>
      <c r="AM123" s="2" t="str">
        <f>SUBSTITUTE(IF(ISBLANK(Values!F122),"",Values!$B$27), "{model}", Values!$B$3)</f>
        <v/>
      </c>
      <c r="AT123" s="29" t="str">
        <f>IF(ISBLANK(Values!F122),"",Values!I122)</f>
        <v/>
      </c>
      <c r="AV123" s="37" t="str">
        <f>IF(ISBLANK(Values!F122),"",IF(Values!K122,"Backlit", "Non-Backlit"))</f>
        <v/>
      </c>
      <c r="BE123" s="28" t="str">
        <f>IF(ISBLANK(Values!F122),"","Professional Audience")</f>
        <v/>
      </c>
      <c r="BF123" s="28" t="str">
        <f>IF(ISBLANK(Values!F122),"","Consumer Audience")</f>
        <v/>
      </c>
      <c r="BG123" s="28" t="str">
        <f>IF(ISBLANK(Values!F122),"","Adults")</f>
        <v/>
      </c>
      <c r="BH123" s="28" t="str">
        <f>IF(ISBLANK(Values!F122),"","People")</f>
        <v/>
      </c>
      <c r="CG123" s="2" t="str">
        <f>IF(ISBLANK(Values!F122),"",Values!$B$11)</f>
        <v/>
      </c>
      <c r="CH123" s="2" t="str">
        <f>IF(ISBLANK(Values!F122),"","GR")</f>
        <v/>
      </c>
      <c r="CI123" s="2" t="str">
        <f>IF(ISBLANK(Values!F122),"",Values!$B$7)</f>
        <v/>
      </c>
      <c r="CJ123" s="2" t="str">
        <f>IF(ISBLANK(Values!F122),"",Values!$B$8)</f>
        <v/>
      </c>
      <c r="CK123" s="2" t="str">
        <f>IF(ISBLANK(Values!F122),"",Values!$B$9)</f>
        <v/>
      </c>
      <c r="CL123" s="2" t="str">
        <f>IF(ISBLANK(Values!F122),"","CM")</f>
        <v/>
      </c>
      <c r="CP123" s="37" t="str">
        <f>IF(ISBLANK(Values!F122),"",Values!$B$7)</f>
        <v/>
      </c>
      <c r="CQ123" s="37" t="str">
        <f>IF(ISBLANK(Values!F122),"",Values!$B$8)</f>
        <v/>
      </c>
      <c r="CR123" s="37" t="str">
        <f>IF(ISBLANK(Values!F122),"",Values!$B$9)</f>
        <v/>
      </c>
      <c r="CS123" s="2" t="str">
        <f>IF(ISBLANK(Values!F122),"",Values!$B$11)</f>
        <v/>
      </c>
      <c r="CT123" s="2" t="str">
        <f>IF(ISBLANK(Values!F122),"","GR")</f>
        <v/>
      </c>
      <c r="CU123" s="2" t="str">
        <f>IF(ISBLANK(Values!F122),"","CM")</f>
        <v/>
      </c>
      <c r="CV123" s="2" t="str">
        <f>IF(ISBLANK(Values!F122),"",IF(Values!$B$36=options!$F$1,"Denmark", IF(Values!$B$36=options!$F$2, "Danemark",IF(Values!$B$36=options!$F$3, "Dänemark",IF(Values!$B$36=options!$F$4, "Danimarca",IF(Values!$B$36=options!$F$5, "Dinamarca",IF(Values!$B$36=options!$F$6, "Denemarken","" ) ) ) ) )))</f>
        <v/>
      </c>
      <c r="CZ123" s="2" t="str">
        <f>IF(ISBLANK(Values!F122),"","No")</f>
        <v/>
      </c>
      <c r="DA123" s="2" t="str">
        <f>IF(ISBLANK(Values!F122),"","No")</f>
        <v/>
      </c>
      <c r="DO123" s="28" t="str">
        <f>IF(ISBLANK(Values!F122),"","Parts")</f>
        <v/>
      </c>
      <c r="DP123" s="28" t="str">
        <f>IF(ISBLANK(Values!F122),"",Values!$B$31)</f>
        <v/>
      </c>
      <c r="DS123" s="32"/>
      <c r="DY123" s="32"/>
      <c r="DZ123" s="32"/>
      <c r="EA123" s="32"/>
      <c r="EB123" s="32"/>
      <c r="EC123" s="32"/>
      <c r="EI123" s="2" t="str">
        <f>IF(ISBLANK(Values!F122),"",Values!$B$31)</f>
        <v/>
      </c>
      <c r="ES123" s="2" t="str">
        <f>IF(ISBLANK(Values!F122),"","Amazon Tellus UPS")</f>
        <v/>
      </c>
      <c r="EV123" s="32" t="str">
        <f>IF(ISBLANK(Values!F122),"","New")</f>
        <v/>
      </c>
      <c r="FE123" s="2" t="str">
        <f>IF(ISBLANK(Values!F122),"","3")</f>
        <v/>
      </c>
      <c r="FH123" s="2" t="str">
        <f>IF(ISBLANK(Values!F122),"","FALSE")</f>
        <v/>
      </c>
      <c r="FI123" s="37" t="str">
        <f>IF(ISBLANK(Values!F122),"","FALSE")</f>
        <v/>
      </c>
      <c r="FJ123" s="37" t="str">
        <f>IF(ISBLANK(Values!F122),"","FALSE")</f>
        <v/>
      </c>
      <c r="FM123" s="2" t="str">
        <f>IF(ISBLANK(Values!F122),"","1")</f>
        <v/>
      </c>
      <c r="FO123" s="29" t="str">
        <f>IF(ISBLANK(Values!F122),"",IF(Values!K122, Values!$B$4, Values!$B$5))</f>
        <v/>
      </c>
      <c r="FP123" s="2" t="str">
        <f>IF(ISBLANK(Values!F122),"","Percent")</f>
        <v/>
      </c>
      <c r="FQ123" s="2" t="str">
        <f>IF(ISBLANK(Values!F122),"","2")</f>
        <v/>
      </c>
      <c r="FR123" s="2" t="str">
        <f>IF(ISBLANK(Values!F122),"","3")</f>
        <v/>
      </c>
      <c r="FS123" s="2" t="str">
        <f>IF(ISBLANK(Values!F122),"","5")</f>
        <v/>
      </c>
      <c r="FT123" s="2" t="str">
        <f>IF(ISBLANK(Values!F122),"","6")</f>
        <v/>
      </c>
      <c r="FU123" s="2" t="str">
        <f>IF(ISBLANK(Values!F122),"","10")</f>
        <v/>
      </c>
      <c r="FV123" s="2" t="str">
        <f>IF(ISBLANK(Values!F122),"","10")</f>
        <v/>
      </c>
    </row>
    <row r="124" spans="1:178" ht="17" x14ac:dyDescent="0.2">
      <c r="A124" s="28" t="str">
        <f>IF(ISBLANK(Values!F123),"",IF(Values!$B$37="EU","computercomponent","computer"))</f>
        <v/>
      </c>
      <c r="B124" s="39" t="str">
        <f>IF(ISBLANK(Values!F123),"",Values!G123)</f>
        <v/>
      </c>
      <c r="C124" s="33" t="str">
        <f>IF(ISBLANK(Values!F123),"","TellusRem")</f>
        <v/>
      </c>
      <c r="D124" s="31" t="str">
        <f>IF(ISBLANK(Values!F123),"",Values!F123)</f>
        <v/>
      </c>
      <c r="E124" s="32" t="str">
        <f>IF(ISBLANK(Values!F123),"","EAN")</f>
        <v/>
      </c>
      <c r="F124" s="29" t="str">
        <f>IF(ISBLANK(Values!F123),"",IF(Values!K123, SUBSTITUTE(Values!$B$1, "{language}", Values!I123) &amp; " " &amp;Values!$B$3, SUBSTITUTE(Values!$B$2, "{language}", Values!$I123) &amp; " " &amp;Values!$B$3))</f>
        <v/>
      </c>
      <c r="G124" s="33" t="str">
        <f>IF(ISBLANK(Values!F123),"","TellusRem")</f>
        <v/>
      </c>
      <c r="H124" s="28" t="str">
        <f>IF(ISBLANK(Values!F123),"",Values!$B$16)</f>
        <v/>
      </c>
      <c r="I124" s="28" t="str">
        <f>IF(ISBLANK(Values!F123),"","4730574031")</f>
        <v/>
      </c>
      <c r="J124" s="40" t="str">
        <f>IF(ISBLANK(Values!F123),"",Values!G123 )</f>
        <v/>
      </c>
      <c r="K124" s="29" t="str">
        <f>IF(ISBLANK(Values!F123),"",IF(Values!K123, Values!$B$4, Values!$B$5))</f>
        <v/>
      </c>
      <c r="L124" s="41" t="str">
        <f>IF(ISBLANK(Values!F123),"",Values!$B$18)</f>
        <v/>
      </c>
      <c r="M124" s="29" t="str">
        <f>IF(ISBLANK(Values!F123),"",Values!$N123)</f>
        <v/>
      </c>
      <c r="N124" s="29" t="str">
        <f>IF(ISBLANK([1]Values!F123),"",[1]Values!$N123)</f>
        <v/>
      </c>
      <c r="O124" s="2" t="str">
        <f>IF(ISBLANK([1]Values!$F123),"",[1]Values!O123)</f>
        <v/>
      </c>
      <c r="P124" s="37" t="str">
        <f>IF(ISBLANK([1]Values!$F123),"",[1]Values!P123)</f>
        <v/>
      </c>
      <c r="Q124" s="37" t="str">
        <f>IF(ISBLANK([1]Values!$F123),"",[1]Values!Q123)</f>
        <v/>
      </c>
      <c r="R124" s="37" t="str">
        <f>IF(ISBLANK([1]Values!$F123),"",[1]Values!R123)</f>
        <v/>
      </c>
      <c r="S124" s="37" t="str">
        <f>IF(ISBLANK([1]Values!$F123),"",[1]Values!S123)</f>
        <v/>
      </c>
      <c r="T124" s="37" t="str">
        <f>IF(ISBLANK([1]Values!$F123),"",[1]Values!T123)</f>
        <v/>
      </c>
      <c r="U124" s="37" t="str">
        <f>IF(ISBLANK([1]Values!$F123),"",[1]Values!U123)</f>
        <v/>
      </c>
      <c r="W124" s="33" t="str">
        <f>IF(ISBLANK(Values!F123),"","Child")</f>
        <v/>
      </c>
      <c r="X124" s="33" t="str">
        <f>IF(ISBLANK(Values!F123),"",Values!$B$13)</f>
        <v/>
      </c>
      <c r="Y124" s="40" t="str">
        <f>IF(ISBLANK(Values!F123),"","Size-Color")</f>
        <v/>
      </c>
      <c r="Z124" s="33" t="str">
        <f>IF(ISBLANK(Values!F123),"","variation")</f>
        <v/>
      </c>
      <c r="AA124" s="37" t="str">
        <f>IF(ISBLANK(Values!F123),"",Values!$B$20)</f>
        <v/>
      </c>
      <c r="AB124" s="37" t="str">
        <f>IF(ISBLANK(Values!F123),"",Values!$B$29)</f>
        <v/>
      </c>
      <c r="AI124" s="42" t="str">
        <f>IF(ISBLANK(Values!F123),"",IF(Values!J123,Values!$B$23,Values!$B$33))</f>
        <v/>
      </c>
      <c r="AJ124" s="43" t="str">
        <f>IF(ISBLANK(Values!F123),"",Values!$B$24 &amp;" "&amp;Values!$B$3)</f>
        <v/>
      </c>
      <c r="AK124" s="2" t="str">
        <f>IF(ISBLANK(Values!F123),"",Values!$B$25)</f>
        <v/>
      </c>
      <c r="AL124" s="2" t="str">
        <f>IF(ISBLANK(Values!F123),"",SUBSTITUTE(SUBSTITUTE(IF(Values!$K123, Values!$B$26, Values!$B$33), "{language}", Values!$I123), "{flag}", INDEX(options!$E$1:$E$20, Values!$W123)))</f>
        <v/>
      </c>
      <c r="AM124" s="2" t="str">
        <f>SUBSTITUTE(IF(ISBLANK(Values!F123),"",Values!$B$27), "{model}", Values!$B$3)</f>
        <v/>
      </c>
      <c r="AT124" s="29" t="str">
        <f>IF(ISBLANK(Values!F123),"",Values!I123)</f>
        <v/>
      </c>
      <c r="AV124" s="37" t="str">
        <f>IF(ISBLANK(Values!F123),"",IF(Values!K123,"Backlit", "Non-Backlit"))</f>
        <v/>
      </c>
      <c r="BE124" s="28" t="str">
        <f>IF(ISBLANK(Values!F123),"","Professional Audience")</f>
        <v/>
      </c>
      <c r="BF124" s="28" t="str">
        <f>IF(ISBLANK(Values!F123),"","Consumer Audience")</f>
        <v/>
      </c>
      <c r="BG124" s="28" t="str">
        <f>IF(ISBLANK(Values!F123),"","Adults")</f>
        <v/>
      </c>
      <c r="BH124" s="28" t="str">
        <f>IF(ISBLANK(Values!F123),"","People")</f>
        <v/>
      </c>
      <c r="CG124" s="2" t="str">
        <f>IF(ISBLANK(Values!F123),"",Values!$B$11)</f>
        <v/>
      </c>
      <c r="CH124" s="2" t="str">
        <f>IF(ISBLANK(Values!F123),"","GR")</f>
        <v/>
      </c>
      <c r="CI124" s="2" t="str">
        <f>IF(ISBLANK(Values!F123),"",Values!$B$7)</f>
        <v/>
      </c>
      <c r="CJ124" s="2" t="str">
        <f>IF(ISBLANK(Values!F123),"",Values!$B$8)</f>
        <v/>
      </c>
      <c r="CK124" s="2" t="str">
        <f>IF(ISBLANK(Values!F123),"",Values!$B$9)</f>
        <v/>
      </c>
      <c r="CL124" s="2" t="str">
        <f>IF(ISBLANK(Values!F123),"","CM")</f>
        <v/>
      </c>
      <c r="CP124" s="37" t="str">
        <f>IF(ISBLANK(Values!F123),"",Values!$B$7)</f>
        <v/>
      </c>
      <c r="CQ124" s="37" t="str">
        <f>IF(ISBLANK(Values!F123),"",Values!$B$8)</f>
        <v/>
      </c>
      <c r="CR124" s="37" t="str">
        <f>IF(ISBLANK(Values!F123),"",Values!$B$9)</f>
        <v/>
      </c>
      <c r="CS124" s="2" t="str">
        <f>IF(ISBLANK(Values!F123),"",Values!$B$11)</f>
        <v/>
      </c>
      <c r="CT124" s="2" t="str">
        <f>IF(ISBLANK(Values!F123),"","GR")</f>
        <v/>
      </c>
      <c r="CU124" s="2" t="str">
        <f>IF(ISBLANK(Values!F123),"","CM")</f>
        <v/>
      </c>
      <c r="CV124" s="2" t="str">
        <f>IF(ISBLANK(Values!F123),"",IF(Values!$B$36=options!$F$1,"Denmark", IF(Values!$B$36=options!$F$2, "Danemark",IF(Values!$B$36=options!$F$3, "Dänemark",IF(Values!$B$36=options!$F$4, "Danimarca",IF(Values!$B$36=options!$F$5, "Dinamarca",IF(Values!$B$36=options!$F$6, "Denemarken","" ) ) ) ) )))</f>
        <v/>
      </c>
      <c r="CZ124" s="2" t="str">
        <f>IF(ISBLANK(Values!F123),"","No")</f>
        <v/>
      </c>
      <c r="DA124" s="2" t="str">
        <f>IF(ISBLANK(Values!F123),"","No")</f>
        <v/>
      </c>
      <c r="DO124" s="28" t="str">
        <f>IF(ISBLANK(Values!F123),"","Parts")</f>
        <v/>
      </c>
      <c r="DP124" s="28" t="str">
        <f>IF(ISBLANK(Values!F123),"",Values!$B$31)</f>
        <v/>
      </c>
      <c r="DS124" s="32"/>
      <c r="DY124" s="32"/>
      <c r="DZ124" s="32"/>
      <c r="EA124" s="32"/>
      <c r="EB124" s="32"/>
      <c r="EC124" s="32"/>
      <c r="EI124" s="2" t="str">
        <f>IF(ISBLANK(Values!F123),"",Values!$B$31)</f>
        <v/>
      </c>
      <c r="ES124" s="2" t="str">
        <f>IF(ISBLANK(Values!F123),"","Amazon Tellus UPS")</f>
        <v/>
      </c>
      <c r="EV124" s="32" t="str">
        <f>IF(ISBLANK(Values!F123),"","New")</f>
        <v/>
      </c>
      <c r="FE124" s="2" t="str">
        <f>IF(ISBLANK(Values!F123),"","3")</f>
        <v/>
      </c>
      <c r="FH124" s="2" t="str">
        <f>IF(ISBLANK(Values!F123),"","FALSE")</f>
        <v/>
      </c>
      <c r="FI124" s="37" t="str">
        <f>IF(ISBLANK(Values!F123),"","FALSE")</f>
        <v/>
      </c>
      <c r="FJ124" s="37" t="str">
        <f>IF(ISBLANK(Values!F123),"","FALSE")</f>
        <v/>
      </c>
      <c r="FM124" s="2" t="str">
        <f>IF(ISBLANK(Values!F123),"","1")</f>
        <v/>
      </c>
      <c r="FO124" s="29" t="str">
        <f>IF(ISBLANK(Values!F123),"",IF(Values!K123, Values!$B$4, Values!$B$5))</f>
        <v/>
      </c>
      <c r="FP124" s="2" t="str">
        <f>IF(ISBLANK(Values!F123),"","Percent")</f>
        <v/>
      </c>
      <c r="FQ124" s="2" t="str">
        <f>IF(ISBLANK(Values!F123),"","2")</f>
        <v/>
      </c>
      <c r="FR124" s="2" t="str">
        <f>IF(ISBLANK(Values!F123),"","3")</f>
        <v/>
      </c>
      <c r="FS124" s="2" t="str">
        <f>IF(ISBLANK(Values!F123),"","5")</f>
        <v/>
      </c>
      <c r="FT124" s="2" t="str">
        <f>IF(ISBLANK(Values!F123),"","6")</f>
        <v/>
      </c>
      <c r="FU124" s="2" t="str">
        <f>IF(ISBLANK(Values!F123),"","10")</f>
        <v/>
      </c>
      <c r="FV124" s="2" t="str">
        <f>IF(ISBLANK(Values!F123),"","10")</f>
        <v/>
      </c>
    </row>
    <row r="125" spans="1:178" ht="17" x14ac:dyDescent="0.2">
      <c r="A125" s="28" t="str">
        <f>IF(ISBLANK(Values!F124),"",IF(Values!$B$37="EU","computercomponent","computer"))</f>
        <v/>
      </c>
      <c r="B125" s="39" t="str">
        <f>IF(ISBLANK(Values!F124),"",Values!G124)</f>
        <v/>
      </c>
      <c r="C125" s="33" t="str">
        <f>IF(ISBLANK(Values!F124),"","TellusRem")</f>
        <v/>
      </c>
      <c r="D125" s="31" t="str">
        <f>IF(ISBLANK(Values!F124),"",Values!F124)</f>
        <v/>
      </c>
      <c r="E125" s="32" t="str">
        <f>IF(ISBLANK(Values!F124),"","EAN")</f>
        <v/>
      </c>
      <c r="F125" s="29" t="str">
        <f>IF(ISBLANK(Values!F124),"",IF(Values!K124, SUBSTITUTE(Values!$B$1, "{language}", Values!I124) &amp; " " &amp;Values!$B$3, SUBSTITUTE(Values!$B$2, "{language}", Values!$I124) &amp; " " &amp;Values!$B$3))</f>
        <v/>
      </c>
      <c r="G125" s="33" t="str">
        <f>IF(ISBLANK(Values!F124),"","TellusRem")</f>
        <v/>
      </c>
      <c r="H125" s="28" t="str">
        <f>IF(ISBLANK(Values!F124),"",Values!$B$16)</f>
        <v/>
      </c>
      <c r="I125" s="28" t="str">
        <f>IF(ISBLANK(Values!F124),"","4730574031")</f>
        <v/>
      </c>
      <c r="J125" s="40" t="str">
        <f>IF(ISBLANK(Values!F124),"",Values!G124 )</f>
        <v/>
      </c>
      <c r="K125" s="29" t="str">
        <f>IF(ISBLANK(Values!F124),"",IF(Values!K124, Values!$B$4, Values!$B$5))</f>
        <v/>
      </c>
      <c r="L125" s="41" t="str">
        <f>IF(ISBLANK(Values!F124),"",Values!$B$18)</f>
        <v/>
      </c>
      <c r="M125" s="29" t="str">
        <f>IF(ISBLANK(Values!F124),"",Values!$N124)</f>
        <v/>
      </c>
      <c r="N125" s="29" t="str">
        <f>IF(ISBLANK([1]Values!F124),"",[1]Values!$N124)</f>
        <v/>
      </c>
      <c r="O125" s="2" t="str">
        <f>IF(ISBLANK([1]Values!$F124),"",[1]Values!O124)</f>
        <v/>
      </c>
      <c r="P125" s="37" t="str">
        <f>IF(ISBLANK([1]Values!$F124),"",[1]Values!P124)</f>
        <v/>
      </c>
      <c r="Q125" s="37" t="str">
        <f>IF(ISBLANK([1]Values!$F124),"",[1]Values!Q124)</f>
        <v/>
      </c>
      <c r="R125" s="37" t="str">
        <f>IF(ISBLANK([1]Values!$F124),"",[1]Values!R124)</f>
        <v/>
      </c>
      <c r="S125" s="37" t="str">
        <f>IF(ISBLANK([1]Values!$F124),"",[1]Values!S124)</f>
        <v/>
      </c>
      <c r="T125" s="37" t="str">
        <f>IF(ISBLANK([1]Values!$F124),"",[1]Values!T124)</f>
        <v/>
      </c>
      <c r="U125" s="37" t="str">
        <f>IF(ISBLANK([1]Values!$F124),"",[1]Values!U124)</f>
        <v/>
      </c>
      <c r="W125" s="33" t="str">
        <f>IF(ISBLANK(Values!F124),"","Child")</f>
        <v/>
      </c>
      <c r="X125" s="33" t="str">
        <f>IF(ISBLANK(Values!F124),"",Values!$B$13)</f>
        <v/>
      </c>
      <c r="Y125" s="40" t="str">
        <f>IF(ISBLANK(Values!F124),"","Size-Color")</f>
        <v/>
      </c>
      <c r="Z125" s="33" t="str">
        <f>IF(ISBLANK(Values!F124),"","variation")</f>
        <v/>
      </c>
      <c r="AA125" s="37" t="str">
        <f>IF(ISBLANK(Values!F124),"",Values!$B$20)</f>
        <v/>
      </c>
      <c r="AB125" s="37" t="str">
        <f>IF(ISBLANK(Values!F124),"",Values!$B$29)</f>
        <v/>
      </c>
      <c r="AI125" s="42" t="str">
        <f>IF(ISBLANK(Values!F124),"",IF(Values!J124,Values!$B$23,Values!$B$33))</f>
        <v/>
      </c>
      <c r="AJ125" s="43" t="str">
        <f>IF(ISBLANK(Values!F124),"",Values!$B$24 &amp;" "&amp;Values!$B$3)</f>
        <v/>
      </c>
      <c r="AK125" s="2" t="str">
        <f>IF(ISBLANK(Values!F124),"",Values!$B$25)</f>
        <v/>
      </c>
      <c r="AL125" s="2" t="str">
        <f>IF(ISBLANK(Values!F124),"",SUBSTITUTE(SUBSTITUTE(IF(Values!$K124, Values!$B$26, Values!$B$33), "{language}", Values!$I124), "{flag}", INDEX(options!$E$1:$E$20, Values!$W124)))</f>
        <v/>
      </c>
      <c r="AM125" s="2" t="str">
        <f>SUBSTITUTE(IF(ISBLANK(Values!F124),"",Values!$B$27), "{model}", Values!$B$3)</f>
        <v/>
      </c>
      <c r="AT125" s="29" t="str">
        <f>IF(ISBLANK(Values!F124),"",Values!I124)</f>
        <v/>
      </c>
      <c r="AV125" s="37" t="str">
        <f>IF(ISBLANK(Values!F124),"",IF(Values!K124,"Backlit", "Non-Backlit"))</f>
        <v/>
      </c>
      <c r="BE125" s="28" t="str">
        <f>IF(ISBLANK(Values!F124),"","Professional Audience")</f>
        <v/>
      </c>
      <c r="BF125" s="28" t="str">
        <f>IF(ISBLANK(Values!F124),"","Consumer Audience")</f>
        <v/>
      </c>
      <c r="BG125" s="28" t="str">
        <f>IF(ISBLANK(Values!F124),"","Adults")</f>
        <v/>
      </c>
      <c r="BH125" s="28" t="str">
        <f>IF(ISBLANK(Values!F124),"","People")</f>
        <v/>
      </c>
      <c r="CG125" s="2" t="str">
        <f>IF(ISBLANK(Values!F124),"",Values!$B$11)</f>
        <v/>
      </c>
      <c r="CH125" s="2" t="str">
        <f>IF(ISBLANK(Values!F124),"","GR")</f>
        <v/>
      </c>
      <c r="CI125" s="2" t="str">
        <f>IF(ISBLANK(Values!F124),"",Values!$B$7)</f>
        <v/>
      </c>
      <c r="CJ125" s="2" t="str">
        <f>IF(ISBLANK(Values!F124),"",Values!$B$8)</f>
        <v/>
      </c>
      <c r="CK125" s="2" t="str">
        <f>IF(ISBLANK(Values!F124),"",Values!$B$9)</f>
        <v/>
      </c>
      <c r="CL125" s="2" t="str">
        <f>IF(ISBLANK(Values!F124),"","CM")</f>
        <v/>
      </c>
      <c r="CP125" s="37" t="str">
        <f>IF(ISBLANK(Values!F124),"",Values!$B$7)</f>
        <v/>
      </c>
      <c r="CQ125" s="37" t="str">
        <f>IF(ISBLANK(Values!F124),"",Values!$B$8)</f>
        <v/>
      </c>
      <c r="CR125" s="37" t="str">
        <f>IF(ISBLANK(Values!F124),"",Values!$B$9)</f>
        <v/>
      </c>
      <c r="CS125" s="2" t="str">
        <f>IF(ISBLANK(Values!F124),"",Values!$B$11)</f>
        <v/>
      </c>
      <c r="CT125" s="2" t="str">
        <f>IF(ISBLANK(Values!F124),"","GR")</f>
        <v/>
      </c>
      <c r="CU125" s="2" t="str">
        <f>IF(ISBLANK(Values!F124),"","CM")</f>
        <v/>
      </c>
      <c r="CV125" s="2" t="str">
        <f>IF(ISBLANK(Values!F124),"",IF(Values!$B$36=options!$F$1,"Denmark", IF(Values!$B$36=options!$F$2, "Danemark",IF(Values!$B$36=options!$F$3, "Dänemark",IF(Values!$B$36=options!$F$4, "Danimarca",IF(Values!$B$36=options!$F$5, "Dinamarca",IF(Values!$B$36=options!$F$6, "Denemarken","" ) ) ) ) )))</f>
        <v/>
      </c>
      <c r="CZ125" s="2" t="str">
        <f>IF(ISBLANK(Values!F124),"","No")</f>
        <v/>
      </c>
      <c r="DA125" s="2" t="str">
        <f>IF(ISBLANK(Values!F124),"","No")</f>
        <v/>
      </c>
      <c r="DO125" s="28" t="str">
        <f>IF(ISBLANK(Values!F124),"","Parts")</f>
        <v/>
      </c>
      <c r="DP125" s="28" t="str">
        <f>IF(ISBLANK(Values!F124),"",Values!$B$31)</f>
        <v/>
      </c>
      <c r="DS125" s="32"/>
      <c r="DY125" s="32"/>
      <c r="DZ125" s="32"/>
      <c r="EA125" s="32"/>
      <c r="EB125" s="32"/>
      <c r="EC125" s="32"/>
      <c r="EI125" s="2" t="str">
        <f>IF(ISBLANK(Values!F124),"",Values!$B$31)</f>
        <v/>
      </c>
      <c r="ES125" s="2" t="str">
        <f>IF(ISBLANK(Values!F124),"","Amazon Tellus UPS")</f>
        <v/>
      </c>
      <c r="EV125" s="32" t="str">
        <f>IF(ISBLANK(Values!F124),"","New")</f>
        <v/>
      </c>
      <c r="FE125" s="2" t="str">
        <f>IF(ISBLANK(Values!F124),"","3")</f>
        <v/>
      </c>
      <c r="FH125" s="2" t="str">
        <f>IF(ISBLANK(Values!F124),"","FALSE")</f>
        <v/>
      </c>
      <c r="FI125" s="37" t="str">
        <f>IF(ISBLANK(Values!F124),"","FALSE")</f>
        <v/>
      </c>
      <c r="FJ125" s="37" t="str">
        <f>IF(ISBLANK(Values!F124),"","FALSE")</f>
        <v/>
      </c>
      <c r="FM125" s="2" t="str">
        <f>IF(ISBLANK(Values!F124),"","1")</f>
        <v/>
      </c>
      <c r="FO125" s="29" t="str">
        <f>IF(ISBLANK(Values!F124),"",IF(Values!K124, Values!$B$4, Values!$B$5))</f>
        <v/>
      </c>
      <c r="FP125" s="2" t="str">
        <f>IF(ISBLANK(Values!F124),"","Percent")</f>
        <v/>
      </c>
      <c r="FQ125" s="2" t="str">
        <f>IF(ISBLANK(Values!F124),"","2")</f>
        <v/>
      </c>
      <c r="FR125" s="2" t="str">
        <f>IF(ISBLANK(Values!F124),"","3")</f>
        <v/>
      </c>
      <c r="FS125" s="2" t="str">
        <f>IF(ISBLANK(Values!F124),"","5")</f>
        <v/>
      </c>
      <c r="FT125" s="2" t="str">
        <f>IF(ISBLANK(Values!F124),"","6")</f>
        <v/>
      </c>
      <c r="FU125" s="2" t="str">
        <f>IF(ISBLANK(Values!F124),"","10")</f>
        <v/>
      </c>
      <c r="FV125" s="2" t="str">
        <f>IF(ISBLANK(Values!F124),"","10")</f>
        <v/>
      </c>
    </row>
    <row r="126" spans="1:178" ht="17" x14ac:dyDescent="0.2">
      <c r="A126" s="28" t="str">
        <f>IF(ISBLANK(Values!F125),"",IF(Values!$B$37="EU","computercomponent","computer"))</f>
        <v/>
      </c>
      <c r="B126" s="39" t="str">
        <f>IF(ISBLANK(Values!F125),"",Values!G125)</f>
        <v/>
      </c>
      <c r="C126" s="33" t="str">
        <f>IF(ISBLANK(Values!F125),"","TellusRem")</f>
        <v/>
      </c>
      <c r="D126" s="31" t="str">
        <f>IF(ISBLANK(Values!F125),"",Values!F125)</f>
        <v/>
      </c>
      <c r="E126" s="32" t="str">
        <f>IF(ISBLANK(Values!F125),"","EAN")</f>
        <v/>
      </c>
      <c r="F126" s="29" t="str">
        <f>IF(ISBLANK(Values!F125),"",IF(Values!K125, SUBSTITUTE(Values!$B$1, "{language}", Values!I125) &amp; " " &amp;Values!$B$3, SUBSTITUTE(Values!$B$2, "{language}", Values!$I125) &amp; " " &amp;Values!$B$3))</f>
        <v/>
      </c>
      <c r="G126" s="33" t="str">
        <f>IF(ISBLANK(Values!F125),"","TellusRem")</f>
        <v/>
      </c>
      <c r="H126" s="28" t="str">
        <f>IF(ISBLANK(Values!F125),"",Values!$B$16)</f>
        <v/>
      </c>
      <c r="I126" s="28" t="str">
        <f>IF(ISBLANK(Values!F125),"","4730574031")</f>
        <v/>
      </c>
      <c r="J126" s="40" t="str">
        <f>IF(ISBLANK(Values!F125),"",Values!G125 )</f>
        <v/>
      </c>
      <c r="K126" s="29" t="str">
        <f>IF(ISBLANK(Values!F125),"",IF(Values!K125, Values!$B$4, Values!$B$5))</f>
        <v/>
      </c>
      <c r="L126" s="41" t="str">
        <f>IF(ISBLANK(Values!F125),"",Values!$B$18)</f>
        <v/>
      </c>
      <c r="M126" s="29" t="str">
        <f>IF(ISBLANK(Values!F125),"",Values!$N125)</f>
        <v/>
      </c>
      <c r="N126" s="29" t="str">
        <f>IF(ISBLANK([1]Values!F125),"",[1]Values!$N125)</f>
        <v/>
      </c>
      <c r="O126" s="2" t="str">
        <f>IF(ISBLANK([1]Values!$F125),"",[1]Values!O125)</f>
        <v/>
      </c>
      <c r="P126" s="37" t="str">
        <f>IF(ISBLANK([1]Values!$F125),"",[1]Values!P125)</f>
        <v/>
      </c>
      <c r="Q126" s="37" t="str">
        <f>IF(ISBLANK([1]Values!$F125),"",[1]Values!Q125)</f>
        <v/>
      </c>
      <c r="R126" s="37" t="str">
        <f>IF(ISBLANK([1]Values!$F125),"",[1]Values!R125)</f>
        <v/>
      </c>
      <c r="S126" s="37" t="str">
        <f>IF(ISBLANK([1]Values!$F125),"",[1]Values!S125)</f>
        <v/>
      </c>
      <c r="T126" s="37" t="str">
        <f>IF(ISBLANK([1]Values!$F125),"",[1]Values!T125)</f>
        <v/>
      </c>
      <c r="U126" s="37" t="str">
        <f>IF(ISBLANK([1]Values!$F125),"",[1]Values!U125)</f>
        <v/>
      </c>
      <c r="W126" s="33" t="str">
        <f>IF(ISBLANK(Values!F125),"","Child")</f>
        <v/>
      </c>
      <c r="X126" s="33" t="str">
        <f>IF(ISBLANK(Values!F125),"",Values!$B$13)</f>
        <v/>
      </c>
      <c r="Y126" s="40" t="str">
        <f>IF(ISBLANK(Values!F125),"","Size-Color")</f>
        <v/>
      </c>
      <c r="Z126" s="33" t="str">
        <f>IF(ISBLANK(Values!F125),"","variation")</f>
        <v/>
      </c>
      <c r="AA126" s="37" t="str">
        <f>IF(ISBLANK(Values!F125),"",Values!$B$20)</f>
        <v/>
      </c>
      <c r="AB126" s="37" t="str">
        <f>IF(ISBLANK(Values!F125),"",Values!$B$29)</f>
        <v/>
      </c>
      <c r="AI126" s="42" t="str">
        <f>IF(ISBLANK(Values!F125),"",IF(Values!J125,Values!$B$23,Values!$B$33))</f>
        <v/>
      </c>
      <c r="AJ126" s="43" t="str">
        <f>IF(ISBLANK(Values!F125),"",Values!$B$24 &amp;" "&amp;Values!$B$3)</f>
        <v/>
      </c>
      <c r="AK126" s="2" t="str">
        <f>IF(ISBLANK(Values!F125),"",Values!$B$25)</f>
        <v/>
      </c>
      <c r="AL126" s="2" t="str">
        <f>IF(ISBLANK(Values!F125),"",SUBSTITUTE(SUBSTITUTE(IF(Values!$K125, Values!$B$26, Values!$B$33), "{language}", Values!$I125), "{flag}", INDEX(options!$E$1:$E$20, Values!$W125)))</f>
        <v/>
      </c>
      <c r="AM126" s="2" t="str">
        <f>SUBSTITUTE(IF(ISBLANK(Values!F125),"",Values!$B$27), "{model}", Values!$B$3)</f>
        <v/>
      </c>
      <c r="AT126" s="29" t="str">
        <f>IF(ISBLANK(Values!F125),"",Values!I125)</f>
        <v/>
      </c>
      <c r="AV126" s="37" t="str">
        <f>IF(ISBLANK(Values!F125),"",IF(Values!K125,"Backlit", "Non-Backlit"))</f>
        <v/>
      </c>
      <c r="BE126" s="28" t="str">
        <f>IF(ISBLANK(Values!F125),"","Professional Audience")</f>
        <v/>
      </c>
      <c r="BF126" s="28" t="str">
        <f>IF(ISBLANK(Values!F125),"","Consumer Audience")</f>
        <v/>
      </c>
      <c r="BG126" s="28" t="str">
        <f>IF(ISBLANK(Values!F125),"","Adults")</f>
        <v/>
      </c>
      <c r="BH126" s="28" t="str">
        <f>IF(ISBLANK(Values!F125),"","People")</f>
        <v/>
      </c>
      <c r="CG126" s="2" t="str">
        <f>IF(ISBLANK(Values!F125),"",Values!$B$11)</f>
        <v/>
      </c>
      <c r="CH126" s="2" t="str">
        <f>IF(ISBLANK(Values!F125),"","GR")</f>
        <v/>
      </c>
      <c r="CI126" s="2" t="str">
        <f>IF(ISBLANK(Values!F125),"",Values!$B$7)</f>
        <v/>
      </c>
      <c r="CJ126" s="2" t="str">
        <f>IF(ISBLANK(Values!F125),"",Values!$B$8)</f>
        <v/>
      </c>
      <c r="CK126" s="2" t="str">
        <f>IF(ISBLANK(Values!F125),"",Values!$B$9)</f>
        <v/>
      </c>
      <c r="CL126" s="2" t="str">
        <f>IF(ISBLANK(Values!F125),"","CM")</f>
        <v/>
      </c>
      <c r="CP126" s="37" t="str">
        <f>IF(ISBLANK(Values!F125),"",Values!$B$7)</f>
        <v/>
      </c>
      <c r="CQ126" s="37" t="str">
        <f>IF(ISBLANK(Values!F125),"",Values!$B$8)</f>
        <v/>
      </c>
      <c r="CR126" s="37" t="str">
        <f>IF(ISBLANK(Values!F125),"",Values!$B$9)</f>
        <v/>
      </c>
      <c r="CS126" s="2" t="str">
        <f>IF(ISBLANK(Values!F125),"",Values!$B$11)</f>
        <v/>
      </c>
      <c r="CT126" s="2" t="str">
        <f>IF(ISBLANK(Values!F125),"","GR")</f>
        <v/>
      </c>
      <c r="CU126" s="2" t="str">
        <f>IF(ISBLANK(Values!F125),"","CM")</f>
        <v/>
      </c>
      <c r="CV126" s="2" t="str">
        <f>IF(ISBLANK(Values!F125),"",IF(Values!$B$36=options!$F$1,"Denmark", IF(Values!$B$36=options!$F$2, "Danemark",IF(Values!$B$36=options!$F$3, "Dänemark",IF(Values!$B$36=options!$F$4, "Danimarca",IF(Values!$B$36=options!$F$5, "Dinamarca",IF(Values!$B$36=options!$F$6, "Denemarken","" ) ) ) ) )))</f>
        <v/>
      </c>
      <c r="CZ126" s="2" t="str">
        <f>IF(ISBLANK(Values!F125),"","No")</f>
        <v/>
      </c>
      <c r="DA126" s="2" t="str">
        <f>IF(ISBLANK(Values!F125),"","No")</f>
        <v/>
      </c>
      <c r="DO126" s="28" t="str">
        <f>IF(ISBLANK(Values!F125),"","Parts")</f>
        <v/>
      </c>
      <c r="DP126" s="28" t="str">
        <f>IF(ISBLANK(Values!F125),"",Values!$B$31)</f>
        <v/>
      </c>
      <c r="DS126" s="32"/>
      <c r="DY126" s="32"/>
      <c r="DZ126" s="32"/>
      <c r="EA126" s="32"/>
      <c r="EB126" s="32"/>
      <c r="EC126" s="32"/>
      <c r="EI126" s="2" t="str">
        <f>IF(ISBLANK(Values!F125),"",Values!$B$31)</f>
        <v/>
      </c>
      <c r="ES126" s="2" t="str">
        <f>IF(ISBLANK(Values!F125),"","Amazon Tellus UPS")</f>
        <v/>
      </c>
      <c r="EV126" s="32" t="str">
        <f>IF(ISBLANK(Values!F125),"","New")</f>
        <v/>
      </c>
      <c r="FE126" s="2" t="str">
        <f>IF(ISBLANK(Values!F125),"","3")</f>
        <v/>
      </c>
      <c r="FH126" s="2" t="str">
        <f>IF(ISBLANK(Values!F125),"","FALSE")</f>
        <v/>
      </c>
      <c r="FI126" s="37" t="str">
        <f>IF(ISBLANK(Values!F125),"","FALSE")</f>
        <v/>
      </c>
      <c r="FJ126" s="37" t="str">
        <f>IF(ISBLANK(Values!F125),"","FALSE")</f>
        <v/>
      </c>
      <c r="FM126" s="2" t="str">
        <f>IF(ISBLANK(Values!F125),"","1")</f>
        <v/>
      </c>
      <c r="FO126" s="29" t="str">
        <f>IF(ISBLANK(Values!F125),"",IF(Values!K125, Values!$B$4, Values!$B$5))</f>
        <v/>
      </c>
      <c r="FP126" s="2" t="str">
        <f>IF(ISBLANK(Values!F125),"","Percent")</f>
        <v/>
      </c>
      <c r="FQ126" s="2" t="str">
        <f>IF(ISBLANK(Values!F125),"","2")</f>
        <v/>
      </c>
      <c r="FR126" s="2" t="str">
        <f>IF(ISBLANK(Values!F125),"","3")</f>
        <v/>
      </c>
      <c r="FS126" s="2" t="str">
        <f>IF(ISBLANK(Values!F125),"","5")</f>
        <v/>
      </c>
      <c r="FT126" s="2" t="str">
        <f>IF(ISBLANK(Values!F125),"","6")</f>
        <v/>
      </c>
      <c r="FU126" s="2" t="str">
        <f>IF(ISBLANK(Values!F125),"","10")</f>
        <v/>
      </c>
      <c r="FV126" s="2" t="str">
        <f>IF(ISBLANK(Values!F125),"","10")</f>
        <v/>
      </c>
    </row>
    <row r="127" spans="1:178" ht="17" x14ac:dyDescent="0.2">
      <c r="A127" s="28" t="str">
        <f>IF(ISBLANK(Values!F126),"",IF(Values!$B$37="EU","computercomponent","computer"))</f>
        <v/>
      </c>
      <c r="B127" s="39" t="str">
        <f>IF(ISBLANK(Values!F126),"",Values!G126)</f>
        <v/>
      </c>
      <c r="C127" s="33" t="str">
        <f>IF(ISBLANK(Values!F126),"","TellusRem")</f>
        <v/>
      </c>
      <c r="D127" s="31" t="str">
        <f>IF(ISBLANK(Values!F126),"",Values!F126)</f>
        <v/>
      </c>
      <c r="E127" s="32" t="str">
        <f>IF(ISBLANK(Values!F126),"","EAN")</f>
        <v/>
      </c>
      <c r="F127" s="29" t="str">
        <f>IF(ISBLANK(Values!F126),"",IF(Values!K126, SUBSTITUTE(Values!$B$1, "{language}", Values!I126) &amp; " " &amp;Values!$B$3, SUBSTITUTE(Values!$B$2, "{language}", Values!$I126) &amp; " " &amp;Values!$B$3))</f>
        <v/>
      </c>
      <c r="G127" s="33" t="str">
        <f>IF(ISBLANK(Values!F126),"","TellusRem")</f>
        <v/>
      </c>
      <c r="H127" s="28" t="str">
        <f>IF(ISBLANK(Values!F126),"",Values!$B$16)</f>
        <v/>
      </c>
      <c r="I127" s="28" t="str">
        <f>IF(ISBLANK(Values!F126),"","4730574031")</f>
        <v/>
      </c>
      <c r="J127" s="40" t="str">
        <f>IF(ISBLANK(Values!F126),"",Values!G126 )</f>
        <v/>
      </c>
      <c r="K127" s="29" t="str">
        <f>IF(ISBLANK(Values!F126),"",IF(Values!K126, Values!$B$4, Values!$B$5))</f>
        <v/>
      </c>
      <c r="L127" s="41" t="str">
        <f>IF(ISBLANK(Values!F126),"",Values!$B$18)</f>
        <v/>
      </c>
      <c r="M127" s="29" t="str">
        <f>IF(ISBLANK(Values!F126),"",Values!$N126)</f>
        <v/>
      </c>
      <c r="N127" s="29" t="str">
        <f>IF(ISBLANK([1]Values!F126),"",[1]Values!$N126)</f>
        <v/>
      </c>
      <c r="O127" s="2" t="str">
        <f>IF(ISBLANK([1]Values!$F126),"",[1]Values!O126)</f>
        <v/>
      </c>
      <c r="P127" s="37" t="str">
        <f>IF(ISBLANK([1]Values!$F126),"",[1]Values!P126)</f>
        <v/>
      </c>
      <c r="Q127" s="37" t="str">
        <f>IF(ISBLANK([1]Values!$F126),"",[1]Values!Q126)</f>
        <v/>
      </c>
      <c r="R127" s="37" t="str">
        <f>IF(ISBLANK([1]Values!$F126),"",[1]Values!R126)</f>
        <v/>
      </c>
      <c r="S127" s="37" t="str">
        <f>IF(ISBLANK([1]Values!$F126),"",[1]Values!S126)</f>
        <v/>
      </c>
      <c r="T127" s="37" t="str">
        <f>IF(ISBLANK([1]Values!$F126),"",[1]Values!T126)</f>
        <v/>
      </c>
      <c r="U127" s="37" t="str">
        <f>IF(ISBLANK([1]Values!$F126),"",[1]Values!U126)</f>
        <v/>
      </c>
      <c r="W127" s="33" t="str">
        <f>IF(ISBLANK(Values!F126),"","Child")</f>
        <v/>
      </c>
      <c r="X127" s="33" t="str">
        <f>IF(ISBLANK(Values!F126),"",Values!$B$13)</f>
        <v/>
      </c>
      <c r="Y127" s="40" t="str">
        <f>IF(ISBLANK(Values!F126),"","Size-Color")</f>
        <v/>
      </c>
      <c r="Z127" s="33" t="str">
        <f>IF(ISBLANK(Values!F126),"","variation")</f>
        <v/>
      </c>
      <c r="AA127" s="37" t="str">
        <f>IF(ISBLANK(Values!F126),"",Values!$B$20)</f>
        <v/>
      </c>
      <c r="AB127" s="37" t="str">
        <f>IF(ISBLANK(Values!F126),"",Values!$B$29)</f>
        <v/>
      </c>
      <c r="AI127" s="42" t="str">
        <f>IF(ISBLANK(Values!F126),"",IF(Values!J126,Values!$B$23,Values!$B$33))</f>
        <v/>
      </c>
      <c r="AJ127" s="43" t="str">
        <f>IF(ISBLANK(Values!F126),"",Values!$B$24 &amp;" "&amp;Values!$B$3)</f>
        <v/>
      </c>
      <c r="AK127" s="2" t="str">
        <f>IF(ISBLANK(Values!F126),"",Values!$B$25)</f>
        <v/>
      </c>
      <c r="AL127" s="2" t="str">
        <f>IF(ISBLANK(Values!F126),"",SUBSTITUTE(SUBSTITUTE(IF(Values!$K126, Values!$B$26, Values!$B$33), "{language}", Values!$I126), "{flag}", INDEX(options!$E$1:$E$20, Values!$W126)))</f>
        <v/>
      </c>
      <c r="AM127" s="2" t="str">
        <f>SUBSTITUTE(IF(ISBLANK(Values!F126),"",Values!$B$27), "{model}", Values!$B$3)</f>
        <v/>
      </c>
      <c r="AT127" s="29" t="str">
        <f>IF(ISBLANK(Values!F126),"",Values!I126)</f>
        <v/>
      </c>
      <c r="AV127" s="37" t="str">
        <f>IF(ISBLANK(Values!F126),"",IF(Values!K126,"Backlit", "Non-Backlit"))</f>
        <v/>
      </c>
      <c r="BE127" s="28" t="str">
        <f>IF(ISBLANK(Values!F126),"","Professional Audience")</f>
        <v/>
      </c>
      <c r="BF127" s="28" t="str">
        <f>IF(ISBLANK(Values!F126),"","Consumer Audience")</f>
        <v/>
      </c>
      <c r="BG127" s="28" t="str">
        <f>IF(ISBLANK(Values!F126),"","Adults")</f>
        <v/>
      </c>
      <c r="BH127" s="28" t="str">
        <f>IF(ISBLANK(Values!F126),"","People")</f>
        <v/>
      </c>
      <c r="CG127" s="2" t="str">
        <f>IF(ISBLANK(Values!F126),"",Values!$B$11)</f>
        <v/>
      </c>
      <c r="CH127" s="2" t="str">
        <f>IF(ISBLANK(Values!F126),"","GR")</f>
        <v/>
      </c>
      <c r="CI127" s="2" t="str">
        <f>IF(ISBLANK(Values!F126),"",Values!$B$7)</f>
        <v/>
      </c>
      <c r="CJ127" s="2" t="str">
        <f>IF(ISBLANK(Values!F126),"",Values!$B$8)</f>
        <v/>
      </c>
      <c r="CK127" s="2" t="str">
        <f>IF(ISBLANK(Values!F126),"",Values!$B$9)</f>
        <v/>
      </c>
      <c r="CL127" s="2" t="str">
        <f>IF(ISBLANK(Values!F126),"","CM")</f>
        <v/>
      </c>
      <c r="CP127" s="37" t="str">
        <f>IF(ISBLANK(Values!F126),"",Values!$B$7)</f>
        <v/>
      </c>
      <c r="CQ127" s="37" t="str">
        <f>IF(ISBLANK(Values!F126),"",Values!$B$8)</f>
        <v/>
      </c>
      <c r="CR127" s="37" t="str">
        <f>IF(ISBLANK(Values!F126),"",Values!$B$9)</f>
        <v/>
      </c>
      <c r="CS127" s="2" t="str">
        <f>IF(ISBLANK(Values!F126),"",Values!$B$11)</f>
        <v/>
      </c>
      <c r="CT127" s="2" t="str">
        <f>IF(ISBLANK(Values!F126),"","GR")</f>
        <v/>
      </c>
      <c r="CU127" s="2" t="str">
        <f>IF(ISBLANK(Values!F126),"","CM")</f>
        <v/>
      </c>
      <c r="CV127" s="2" t="str">
        <f>IF(ISBLANK(Values!F126),"",IF(Values!$B$36=options!$F$1,"Denmark", IF(Values!$B$36=options!$F$2, "Danemark",IF(Values!$B$36=options!$F$3, "Dänemark",IF(Values!$B$36=options!$F$4, "Danimarca",IF(Values!$B$36=options!$F$5, "Dinamarca",IF(Values!$B$36=options!$F$6, "Denemarken","" ) ) ) ) )))</f>
        <v/>
      </c>
      <c r="CZ127" s="2" t="str">
        <f>IF(ISBLANK(Values!F126),"","No")</f>
        <v/>
      </c>
      <c r="DA127" s="2" t="str">
        <f>IF(ISBLANK(Values!F126),"","No")</f>
        <v/>
      </c>
      <c r="DO127" s="28" t="str">
        <f>IF(ISBLANK(Values!F126),"","Parts")</f>
        <v/>
      </c>
      <c r="DP127" s="28" t="str">
        <f>IF(ISBLANK(Values!F126),"",Values!$B$31)</f>
        <v/>
      </c>
      <c r="DS127" s="32"/>
      <c r="DY127" s="32"/>
      <c r="DZ127" s="32"/>
      <c r="EA127" s="32"/>
      <c r="EB127" s="32"/>
      <c r="EC127" s="32"/>
      <c r="EI127" s="2" t="str">
        <f>IF(ISBLANK(Values!F126),"",Values!$B$31)</f>
        <v/>
      </c>
      <c r="ES127" s="2" t="str">
        <f>IF(ISBLANK(Values!F126),"","Amazon Tellus UPS")</f>
        <v/>
      </c>
      <c r="EV127" s="32" t="str">
        <f>IF(ISBLANK(Values!F126),"","New")</f>
        <v/>
      </c>
      <c r="FE127" s="2" t="str">
        <f>IF(ISBLANK(Values!F126),"","3")</f>
        <v/>
      </c>
      <c r="FH127" s="2" t="str">
        <f>IF(ISBLANK(Values!F126),"","FALSE")</f>
        <v/>
      </c>
      <c r="FI127" s="37" t="str">
        <f>IF(ISBLANK(Values!F126),"","FALSE")</f>
        <v/>
      </c>
      <c r="FJ127" s="37" t="str">
        <f>IF(ISBLANK(Values!F126),"","FALSE")</f>
        <v/>
      </c>
      <c r="FM127" s="2" t="str">
        <f>IF(ISBLANK(Values!F126),"","1")</f>
        <v/>
      </c>
      <c r="FO127" s="29" t="str">
        <f>IF(ISBLANK(Values!F126),"",IF(Values!K126, Values!$B$4, Values!$B$5))</f>
        <v/>
      </c>
      <c r="FP127" s="2" t="str">
        <f>IF(ISBLANK(Values!F126),"","Percent")</f>
        <v/>
      </c>
      <c r="FQ127" s="2" t="str">
        <f>IF(ISBLANK(Values!F126),"","2")</f>
        <v/>
      </c>
      <c r="FR127" s="2" t="str">
        <f>IF(ISBLANK(Values!F126),"","3")</f>
        <v/>
      </c>
      <c r="FS127" s="2" t="str">
        <f>IF(ISBLANK(Values!F126),"","5")</f>
        <v/>
      </c>
      <c r="FT127" s="2" t="str">
        <f>IF(ISBLANK(Values!F126),"","6")</f>
        <v/>
      </c>
      <c r="FU127" s="2" t="str">
        <f>IF(ISBLANK(Values!F126),"","10")</f>
        <v/>
      </c>
      <c r="FV127" s="2" t="str">
        <f>IF(ISBLANK(Values!F126),"","10")</f>
        <v/>
      </c>
    </row>
    <row r="128" spans="1:178" ht="17" x14ac:dyDescent="0.2">
      <c r="A128" s="28" t="str">
        <f>IF(ISBLANK(Values!F127),"",IF(Values!$B$37="EU","computercomponent","computer"))</f>
        <v/>
      </c>
      <c r="B128" s="39" t="str">
        <f>IF(ISBLANK(Values!F127),"",Values!G127)</f>
        <v/>
      </c>
      <c r="C128" s="33" t="str">
        <f>IF(ISBLANK(Values!F127),"","TellusRem")</f>
        <v/>
      </c>
      <c r="D128" s="31" t="str">
        <f>IF(ISBLANK(Values!F127),"",Values!F127)</f>
        <v/>
      </c>
      <c r="E128" s="32" t="str">
        <f>IF(ISBLANK(Values!F127),"","EAN")</f>
        <v/>
      </c>
      <c r="F128" s="29" t="str">
        <f>IF(ISBLANK(Values!F127),"",IF(Values!K127, SUBSTITUTE(Values!$B$1, "{language}", Values!I127) &amp; " " &amp;Values!$B$3, SUBSTITUTE(Values!$B$2, "{language}", Values!$I127) &amp; " " &amp;Values!$B$3))</f>
        <v/>
      </c>
      <c r="G128" s="33" t="str">
        <f>IF(ISBLANK(Values!F127),"","TellusRem")</f>
        <v/>
      </c>
      <c r="H128" s="28" t="str">
        <f>IF(ISBLANK(Values!F127),"",Values!$B$16)</f>
        <v/>
      </c>
      <c r="I128" s="28" t="str">
        <f>IF(ISBLANK(Values!F127),"","4730574031")</f>
        <v/>
      </c>
      <c r="J128" s="40" t="str">
        <f>IF(ISBLANK(Values!F127),"",Values!G127 )</f>
        <v/>
      </c>
      <c r="K128" s="29" t="str">
        <f>IF(ISBLANK(Values!F127),"",IF(Values!K127, Values!$B$4, Values!$B$5))</f>
        <v/>
      </c>
      <c r="L128" s="41" t="str">
        <f>IF(ISBLANK(Values!F127),"",Values!$B$18)</f>
        <v/>
      </c>
      <c r="M128" s="29" t="str">
        <f>IF(ISBLANK(Values!F127),"",Values!$N127)</f>
        <v/>
      </c>
      <c r="N128" s="29" t="str">
        <f>IF(ISBLANK([1]Values!F127),"",[1]Values!$N127)</f>
        <v/>
      </c>
      <c r="O128" s="2" t="str">
        <f>IF(ISBLANK([1]Values!$F127),"",[1]Values!O127)</f>
        <v/>
      </c>
      <c r="P128" s="37" t="str">
        <f>IF(ISBLANK([1]Values!$F127),"",[1]Values!P127)</f>
        <v/>
      </c>
      <c r="Q128" s="37" t="str">
        <f>IF(ISBLANK([1]Values!$F127),"",[1]Values!Q127)</f>
        <v/>
      </c>
      <c r="R128" s="37" t="str">
        <f>IF(ISBLANK([1]Values!$F127),"",[1]Values!R127)</f>
        <v/>
      </c>
      <c r="S128" s="37" t="str">
        <f>IF(ISBLANK([1]Values!$F127),"",[1]Values!S127)</f>
        <v/>
      </c>
      <c r="T128" s="37" t="str">
        <f>IF(ISBLANK([1]Values!$F127),"",[1]Values!T127)</f>
        <v/>
      </c>
      <c r="U128" s="37" t="str">
        <f>IF(ISBLANK([1]Values!$F127),"",[1]Values!U127)</f>
        <v/>
      </c>
      <c r="W128" s="33" t="str">
        <f>IF(ISBLANK(Values!F127),"","Child")</f>
        <v/>
      </c>
      <c r="X128" s="33" t="str">
        <f>IF(ISBLANK(Values!F127),"",Values!$B$13)</f>
        <v/>
      </c>
      <c r="Y128" s="40" t="str">
        <f>IF(ISBLANK(Values!F127),"","Size-Color")</f>
        <v/>
      </c>
      <c r="Z128" s="33" t="str">
        <f>IF(ISBLANK(Values!F127),"","variation")</f>
        <v/>
      </c>
      <c r="AA128" s="37" t="str">
        <f>IF(ISBLANK(Values!F127),"",Values!$B$20)</f>
        <v/>
      </c>
      <c r="AB128" s="37" t="str">
        <f>IF(ISBLANK(Values!F127),"",Values!$B$29)</f>
        <v/>
      </c>
      <c r="AI128" s="42" t="str">
        <f>IF(ISBLANK(Values!F127),"",IF(Values!J127,Values!$B$23,Values!$B$33))</f>
        <v/>
      </c>
      <c r="AJ128" s="43" t="str">
        <f>IF(ISBLANK(Values!F127),"",Values!$B$24 &amp;" "&amp;Values!$B$3)</f>
        <v/>
      </c>
      <c r="AK128" s="2" t="str">
        <f>IF(ISBLANK(Values!F127),"",Values!$B$25)</f>
        <v/>
      </c>
      <c r="AL128" s="2" t="str">
        <f>IF(ISBLANK(Values!F127),"",SUBSTITUTE(SUBSTITUTE(IF(Values!$K127, Values!$B$26, Values!$B$33), "{language}", Values!$I127), "{flag}", INDEX(options!$E$1:$E$20, Values!$W127)))</f>
        <v/>
      </c>
      <c r="AM128" s="2" t="str">
        <f>SUBSTITUTE(IF(ISBLANK(Values!F127),"",Values!$B$27), "{model}", Values!$B$3)</f>
        <v/>
      </c>
      <c r="AT128" s="29" t="str">
        <f>IF(ISBLANK(Values!F127),"",Values!I127)</f>
        <v/>
      </c>
      <c r="AV128" s="37" t="str">
        <f>IF(ISBLANK(Values!F127),"",IF(Values!K127,"Backlit", "Non-Backlit"))</f>
        <v/>
      </c>
      <c r="BE128" s="28" t="str">
        <f>IF(ISBLANK(Values!F127),"","Professional Audience")</f>
        <v/>
      </c>
      <c r="BF128" s="28" t="str">
        <f>IF(ISBLANK(Values!F127),"","Consumer Audience")</f>
        <v/>
      </c>
      <c r="BG128" s="28" t="str">
        <f>IF(ISBLANK(Values!F127),"","Adults")</f>
        <v/>
      </c>
      <c r="BH128" s="28" t="str">
        <f>IF(ISBLANK(Values!F127),"","People")</f>
        <v/>
      </c>
      <c r="CG128" s="2" t="str">
        <f>IF(ISBLANK(Values!F127),"",Values!$B$11)</f>
        <v/>
      </c>
      <c r="CH128" s="2" t="str">
        <f>IF(ISBLANK(Values!F127),"","GR")</f>
        <v/>
      </c>
      <c r="CI128" s="2" t="str">
        <f>IF(ISBLANK(Values!F127),"",Values!$B$7)</f>
        <v/>
      </c>
      <c r="CJ128" s="2" t="str">
        <f>IF(ISBLANK(Values!F127),"",Values!$B$8)</f>
        <v/>
      </c>
      <c r="CK128" s="2" t="str">
        <f>IF(ISBLANK(Values!F127),"",Values!$B$9)</f>
        <v/>
      </c>
      <c r="CL128" s="2" t="str">
        <f>IF(ISBLANK(Values!F127),"","CM")</f>
        <v/>
      </c>
      <c r="CP128" s="37" t="str">
        <f>IF(ISBLANK(Values!F127),"",Values!$B$7)</f>
        <v/>
      </c>
      <c r="CQ128" s="37" t="str">
        <f>IF(ISBLANK(Values!F127),"",Values!$B$8)</f>
        <v/>
      </c>
      <c r="CR128" s="37" t="str">
        <f>IF(ISBLANK(Values!F127),"",Values!$B$9)</f>
        <v/>
      </c>
      <c r="CS128" s="2" t="str">
        <f>IF(ISBLANK(Values!F127),"",Values!$B$11)</f>
        <v/>
      </c>
      <c r="CT128" s="2" t="str">
        <f>IF(ISBLANK(Values!F127),"","GR")</f>
        <v/>
      </c>
      <c r="CU128" s="2" t="str">
        <f>IF(ISBLANK(Values!F127),"","CM")</f>
        <v/>
      </c>
      <c r="CV128" s="2" t="str">
        <f>IF(ISBLANK(Values!F127),"",IF(Values!$B$36=options!$F$1,"Denmark", IF(Values!$B$36=options!$F$2, "Danemark",IF(Values!$B$36=options!$F$3, "Dänemark",IF(Values!$B$36=options!$F$4, "Danimarca",IF(Values!$B$36=options!$F$5, "Dinamarca",IF(Values!$B$36=options!$F$6, "Denemarken","" ) ) ) ) )))</f>
        <v/>
      </c>
      <c r="CZ128" s="2" t="str">
        <f>IF(ISBLANK(Values!F127),"","No")</f>
        <v/>
      </c>
      <c r="DA128" s="2" t="str">
        <f>IF(ISBLANK(Values!F127),"","No")</f>
        <v/>
      </c>
      <c r="DO128" s="28" t="str">
        <f>IF(ISBLANK(Values!F127),"","Parts")</f>
        <v/>
      </c>
      <c r="DP128" s="28" t="str">
        <f>IF(ISBLANK(Values!F127),"",Values!$B$31)</f>
        <v/>
      </c>
      <c r="DS128" s="32"/>
      <c r="DY128" s="32"/>
      <c r="DZ128" s="32"/>
      <c r="EA128" s="32"/>
      <c r="EB128" s="32"/>
      <c r="EC128" s="32"/>
      <c r="EI128" s="2" t="str">
        <f>IF(ISBLANK(Values!F127),"",Values!$B$31)</f>
        <v/>
      </c>
      <c r="ES128" s="2" t="str">
        <f>IF(ISBLANK(Values!F127),"","Amazon Tellus UPS")</f>
        <v/>
      </c>
      <c r="EV128" s="32" t="str">
        <f>IF(ISBLANK(Values!F127),"","New")</f>
        <v/>
      </c>
      <c r="FE128" s="2" t="str">
        <f>IF(ISBLANK(Values!F127),"","3")</f>
        <v/>
      </c>
      <c r="FH128" s="2" t="str">
        <f>IF(ISBLANK(Values!F127),"","FALSE")</f>
        <v/>
      </c>
      <c r="FI128" s="37" t="str">
        <f>IF(ISBLANK(Values!F127),"","FALSE")</f>
        <v/>
      </c>
      <c r="FJ128" s="37" t="str">
        <f>IF(ISBLANK(Values!F127),"","FALSE")</f>
        <v/>
      </c>
      <c r="FM128" s="2" t="str">
        <f>IF(ISBLANK(Values!F127),"","1")</f>
        <v/>
      </c>
      <c r="FO128" s="29" t="str">
        <f>IF(ISBLANK(Values!F127),"",IF(Values!K127, Values!$B$4, Values!$B$5))</f>
        <v/>
      </c>
      <c r="FP128" s="2" t="str">
        <f>IF(ISBLANK(Values!F127),"","Percent")</f>
        <v/>
      </c>
      <c r="FQ128" s="2" t="str">
        <f>IF(ISBLANK(Values!F127),"","2")</f>
        <v/>
      </c>
      <c r="FR128" s="2" t="str">
        <f>IF(ISBLANK(Values!F127),"","3")</f>
        <v/>
      </c>
      <c r="FS128" s="2" t="str">
        <f>IF(ISBLANK(Values!F127),"","5")</f>
        <v/>
      </c>
      <c r="FT128" s="2" t="str">
        <f>IF(ISBLANK(Values!F127),"","6")</f>
        <v/>
      </c>
      <c r="FU128" s="2" t="str">
        <f>IF(ISBLANK(Values!F127),"","10")</f>
        <v/>
      </c>
      <c r="FV128" s="2" t="str">
        <f>IF(ISBLANK(Values!F127),"","10")</f>
        <v/>
      </c>
    </row>
    <row r="129" spans="1:178" ht="17" x14ac:dyDescent="0.2">
      <c r="A129" s="28" t="str">
        <f>IF(ISBLANK(Values!F128),"",IF(Values!$B$37="EU","computercomponent","computer"))</f>
        <v/>
      </c>
      <c r="B129" s="39" t="str">
        <f>IF(ISBLANK(Values!F128),"",Values!G128)</f>
        <v/>
      </c>
      <c r="C129" s="33" t="str">
        <f>IF(ISBLANK(Values!F128),"","TellusRem")</f>
        <v/>
      </c>
      <c r="D129" s="31" t="str">
        <f>IF(ISBLANK(Values!F128),"",Values!F128)</f>
        <v/>
      </c>
      <c r="E129" s="32" t="str">
        <f>IF(ISBLANK(Values!F128),"","EAN")</f>
        <v/>
      </c>
      <c r="F129" s="29" t="str">
        <f>IF(ISBLANK(Values!F128),"",IF(Values!K128, SUBSTITUTE(Values!$B$1, "{language}", Values!I128) &amp; " " &amp;Values!$B$3, SUBSTITUTE(Values!$B$2, "{language}", Values!$I128) &amp; " " &amp;Values!$B$3))</f>
        <v/>
      </c>
      <c r="G129" s="33" t="str">
        <f>IF(ISBLANK(Values!F128),"","TellusRem")</f>
        <v/>
      </c>
      <c r="H129" s="28" t="str">
        <f>IF(ISBLANK(Values!F128),"",Values!$B$16)</f>
        <v/>
      </c>
      <c r="I129" s="28" t="str">
        <f>IF(ISBLANK(Values!F128),"","4730574031")</f>
        <v/>
      </c>
      <c r="J129" s="40" t="str">
        <f>IF(ISBLANK(Values!F128),"",Values!G128 )</f>
        <v/>
      </c>
      <c r="K129" s="29" t="str">
        <f>IF(ISBLANK(Values!F128),"",IF(Values!K128, Values!$B$4, Values!$B$5))</f>
        <v/>
      </c>
      <c r="L129" s="41" t="str">
        <f>IF(ISBLANK(Values!F128),"",Values!$B$18)</f>
        <v/>
      </c>
      <c r="M129" s="29" t="str">
        <f>IF(ISBLANK(Values!F128),"",Values!$N128)</f>
        <v/>
      </c>
      <c r="N129" s="29" t="str">
        <f>IF(ISBLANK([1]Values!F128),"",[1]Values!$N128)</f>
        <v/>
      </c>
      <c r="O129" s="2" t="str">
        <f>IF(ISBLANK([1]Values!$F128),"",[1]Values!O128)</f>
        <v/>
      </c>
      <c r="P129" s="37" t="str">
        <f>IF(ISBLANK([1]Values!$F128),"",[1]Values!P128)</f>
        <v/>
      </c>
      <c r="Q129" s="37" t="str">
        <f>IF(ISBLANK([1]Values!$F128),"",[1]Values!Q128)</f>
        <v/>
      </c>
      <c r="R129" s="37" t="str">
        <f>IF(ISBLANK([1]Values!$F128),"",[1]Values!R128)</f>
        <v/>
      </c>
      <c r="S129" s="37" t="str">
        <f>IF(ISBLANK([1]Values!$F128),"",[1]Values!S128)</f>
        <v/>
      </c>
      <c r="T129" s="37" t="str">
        <f>IF(ISBLANK([1]Values!$F128),"",[1]Values!T128)</f>
        <v/>
      </c>
      <c r="U129" s="37" t="str">
        <f>IF(ISBLANK([1]Values!$F128),"",[1]Values!U128)</f>
        <v/>
      </c>
      <c r="W129" s="33" t="str">
        <f>IF(ISBLANK(Values!F128),"","Child")</f>
        <v/>
      </c>
      <c r="X129" s="33" t="str">
        <f>IF(ISBLANK(Values!F128),"",Values!$B$13)</f>
        <v/>
      </c>
      <c r="Y129" s="40" t="str">
        <f>IF(ISBLANK(Values!F128),"","Size-Color")</f>
        <v/>
      </c>
      <c r="Z129" s="33" t="str">
        <f>IF(ISBLANK(Values!F128),"","variation")</f>
        <v/>
      </c>
      <c r="AA129" s="37" t="str">
        <f>IF(ISBLANK(Values!F128),"",Values!$B$20)</f>
        <v/>
      </c>
      <c r="AB129" s="37" t="str">
        <f>IF(ISBLANK(Values!F128),"",Values!$B$29)</f>
        <v/>
      </c>
      <c r="AI129" s="42" t="str">
        <f>IF(ISBLANK(Values!F128),"",IF(Values!J128,Values!$B$23,Values!$B$33))</f>
        <v/>
      </c>
      <c r="AJ129" s="43" t="str">
        <f>IF(ISBLANK(Values!F128),"",Values!$B$24 &amp;" "&amp;Values!$B$3)</f>
        <v/>
      </c>
      <c r="AK129" s="2" t="str">
        <f>IF(ISBLANK(Values!F128),"",Values!$B$25)</f>
        <v/>
      </c>
      <c r="AL129" s="2" t="str">
        <f>IF(ISBLANK(Values!F128),"",SUBSTITUTE(SUBSTITUTE(IF(Values!$K128, Values!$B$26, Values!$B$33), "{language}", Values!$I128), "{flag}", INDEX(options!$E$1:$E$20, Values!$W128)))</f>
        <v/>
      </c>
      <c r="AM129" s="2" t="str">
        <f>SUBSTITUTE(IF(ISBLANK(Values!F128),"",Values!$B$27), "{model}", Values!$B$3)</f>
        <v/>
      </c>
      <c r="AT129" s="29" t="str">
        <f>IF(ISBLANK(Values!F128),"",Values!I128)</f>
        <v/>
      </c>
      <c r="AV129" s="37" t="str">
        <f>IF(ISBLANK(Values!F128),"",IF(Values!K128,"Backlit", "Non-Backlit"))</f>
        <v/>
      </c>
      <c r="BE129" s="28" t="str">
        <f>IF(ISBLANK(Values!F128),"","Professional Audience")</f>
        <v/>
      </c>
      <c r="BF129" s="28" t="str">
        <f>IF(ISBLANK(Values!F128),"","Consumer Audience")</f>
        <v/>
      </c>
      <c r="BG129" s="28" t="str">
        <f>IF(ISBLANK(Values!F128),"","Adults")</f>
        <v/>
      </c>
      <c r="BH129" s="28" t="str">
        <f>IF(ISBLANK(Values!F128),"","People")</f>
        <v/>
      </c>
      <c r="CG129" s="2" t="str">
        <f>IF(ISBLANK(Values!F128),"",Values!$B$11)</f>
        <v/>
      </c>
      <c r="CH129" s="2" t="str">
        <f>IF(ISBLANK(Values!F128),"","GR")</f>
        <v/>
      </c>
      <c r="CI129" s="2" t="str">
        <f>IF(ISBLANK(Values!F128),"",Values!$B$7)</f>
        <v/>
      </c>
      <c r="CJ129" s="2" t="str">
        <f>IF(ISBLANK(Values!F128),"",Values!$B$8)</f>
        <v/>
      </c>
      <c r="CK129" s="2" t="str">
        <f>IF(ISBLANK(Values!F128),"",Values!$B$9)</f>
        <v/>
      </c>
      <c r="CL129" s="2" t="str">
        <f>IF(ISBLANK(Values!F128),"","CM")</f>
        <v/>
      </c>
      <c r="CP129" s="37" t="str">
        <f>IF(ISBLANK(Values!F128),"",Values!$B$7)</f>
        <v/>
      </c>
      <c r="CQ129" s="37" t="str">
        <f>IF(ISBLANK(Values!F128),"",Values!$B$8)</f>
        <v/>
      </c>
      <c r="CR129" s="37" t="str">
        <f>IF(ISBLANK(Values!F128),"",Values!$B$9)</f>
        <v/>
      </c>
      <c r="CS129" s="2" t="str">
        <f>IF(ISBLANK(Values!F128),"",Values!$B$11)</f>
        <v/>
      </c>
      <c r="CT129" s="2" t="str">
        <f>IF(ISBLANK(Values!F128),"","GR")</f>
        <v/>
      </c>
      <c r="CU129" s="2" t="str">
        <f>IF(ISBLANK(Values!F128),"","CM")</f>
        <v/>
      </c>
      <c r="CV129" s="2" t="str">
        <f>IF(ISBLANK(Values!F128),"",IF(Values!$B$36=options!$F$1,"Denmark", IF(Values!$B$36=options!$F$2, "Danemark",IF(Values!$B$36=options!$F$3, "Dänemark",IF(Values!$B$36=options!$F$4, "Danimarca",IF(Values!$B$36=options!$F$5, "Dinamarca",IF(Values!$B$36=options!$F$6, "Denemarken","" ) ) ) ) )))</f>
        <v/>
      </c>
      <c r="CZ129" s="2" t="str">
        <f>IF(ISBLANK(Values!F128),"","No")</f>
        <v/>
      </c>
      <c r="DA129" s="2" t="str">
        <f>IF(ISBLANK(Values!F128),"","No")</f>
        <v/>
      </c>
      <c r="DO129" s="28" t="str">
        <f>IF(ISBLANK(Values!F128),"","Parts")</f>
        <v/>
      </c>
      <c r="DP129" s="28" t="str">
        <f>IF(ISBLANK(Values!F128),"",Values!$B$31)</f>
        <v/>
      </c>
      <c r="DS129" s="32"/>
      <c r="DY129" s="32"/>
      <c r="DZ129" s="32"/>
      <c r="EA129" s="32"/>
      <c r="EB129" s="32"/>
      <c r="EC129" s="32"/>
      <c r="EI129" s="2" t="str">
        <f>IF(ISBLANK(Values!F128),"",Values!$B$31)</f>
        <v/>
      </c>
      <c r="ES129" s="2" t="str">
        <f>IF(ISBLANK(Values!F128),"","Amazon Tellus UPS")</f>
        <v/>
      </c>
      <c r="EV129" s="32" t="str">
        <f>IF(ISBLANK(Values!F128),"","New")</f>
        <v/>
      </c>
      <c r="FE129" s="2" t="str">
        <f>IF(ISBLANK(Values!F128),"","3")</f>
        <v/>
      </c>
      <c r="FH129" s="2" t="str">
        <f>IF(ISBLANK(Values!F128),"","FALSE")</f>
        <v/>
      </c>
      <c r="FI129" s="37" t="str">
        <f>IF(ISBLANK(Values!F128),"","FALSE")</f>
        <v/>
      </c>
      <c r="FJ129" s="37" t="str">
        <f>IF(ISBLANK(Values!F128),"","FALSE")</f>
        <v/>
      </c>
      <c r="FM129" s="2" t="str">
        <f>IF(ISBLANK(Values!F128),"","1")</f>
        <v/>
      </c>
      <c r="FO129" s="29" t="str">
        <f>IF(ISBLANK(Values!F128),"",IF(Values!K128, Values!$B$4, Values!$B$5))</f>
        <v/>
      </c>
      <c r="FP129" s="2" t="str">
        <f>IF(ISBLANK(Values!F128),"","Percent")</f>
        <v/>
      </c>
      <c r="FQ129" s="2" t="str">
        <f>IF(ISBLANK(Values!F128),"","2")</f>
        <v/>
      </c>
      <c r="FR129" s="2" t="str">
        <f>IF(ISBLANK(Values!F128),"","3")</f>
        <v/>
      </c>
      <c r="FS129" s="2" t="str">
        <f>IF(ISBLANK(Values!F128),"","5")</f>
        <v/>
      </c>
      <c r="FT129" s="2" t="str">
        <f>IF(ISBLANK(Values!F128),"","6")</f>
        <v/>
      </c>
      <c r="FU129" s="2" t="str">
        <f>IF(ISBLANK(Values!F128),"","10")</f>
        <v/>
      </c>
      <c r="FV129" s="2" t="str">
        <f>IF(ISBLANK(Values!F128),"","10")</f>
        <v/>
      </c>
    </row>
    <row r="130" spans="1:178" ht="17" x14ac:dyDescent="0.2">
      <c r="A130" s="28" t="str">
        <f>IF(ISBLANK(Values!F129),"",IF(Values!$B$37="EU","computercomponent","computer"))</f>
        <v/>
      </c>
      <c r="B130" s="39" t="str">
        <f>IF(ISBLANK(Values!F129),"",Values!G129)</f>
        <v/>
      </c>
      <c r="C130" s="33" t="str">
        <f>IF(ISBLANK(Values!F129),"","TellusRem")</f>
        <v/>
      </c>
      <c r="D130" s="31" t="str">
        <f>IF(ISBLANK(Values!F129),"",Values!F129)</f>
        <v/>
      </c>
      <c r="E130" s="32" t="str">
        <f>IF(ISBLANK(Values!F129),"","EAN")</f>
        <v/>
      </c>
      <c r="F130" s="29" t="str">
        <f>IF(ISBLANK(Values!F129),"",IF(Values!K129, SUBSTITUTE(Values!$B$1, "{language}", Values!I129) &amp; " " &amp;Values!$B$3, SUBSTITUTE(Values!$B$2, "{language}", Values!$I129) &amp; " " &amp;Values!$B$3))</f>
        <v/>
      </c>
      <c r="G130" s="33" t="str">
        <f>IF(ISBLANK(Values!F129),"","TellusRem")</f>
        <v/>
      </c>
      <c r="H130" s="28" t="str">
        <f>IF(ISBLANK(Values!F129),"",Values!$B$16)</f>
        <v/>
      </c>
      <c r="I130" s="28" t="str">
        <f>IF(ISBLANK(Values!F129),"","4730574031")</f>
        <v/>
      </c>
      <c r="J130" s="40" t="str">
        <f>IF(ISBLANK(Values!F129),"",Values!G129 )</f>
        <v/>
      </c>
      <c r="K130" s="29" t="str">
        <f>IF(ISBLANK(Values!F129),"",IF(Values!K129, Values!$B$4, Values!$B$5))</f>
        <v/>
      </c>
      <c r="L130" s="41" t="str">
        <f>IF(ISBLANK(Values!F129),"",Values!$B$18)</f>
        <v/>
      </c>
      <c r="M130" s="29" t="str">
        <f>IF(ISBLANK(Values!F129),"",Values!$N129)</f>
        <v/>
      </c>
      <c r="N130" s="29" t="str">
        <f>IF(ISBLANK([1]Values!F129),"",[1]Values!$N129)</f>
        <v/>
      </c>
      <c r="O130" s="2" t="str">
        <f>IF(ISBLANK([1]Values!$F129),"",[1]Values!O129)</f>
        <v/>
      </c>
      <c r="P130" s="37" t="str">
        <f>IF(ISBLANK([1]Values!$F129),"",[1]Values!P129)</f>
        <v/>
      </c>
      <c r="Q130" s="37" t="str">
        <f>IF(ISBLANK([1]Values!$F129),"",[1]Values!Q129)</f>
        <v/>
      </c>
      <c r="R130" s="37" t="str">
        <f>IF(ISBLANK([1]Values!$F129),"",[1]Values!R129)</f>
        <v/>
      </c>
      <c r="S130" s="37" t="str">
        <f>IF(ISBLANK([1]Values!$F129),"",[1]Values!S129)</f>
        <v/>
      </c>
      <c r="T130" s="37" t="str">
        <f>IF(ISBLANK([1]Values!$F129),"",[1]Values!T129)</f>
        <v/>
      </c>
      <c r="U130" s="37" t="str">
        <f>IF(ISBLANK([1]Values!$F129),"",[1]Values!U129)</f>
        <v/>
      </c>
      <c r="W130" s="33" t="str">
        <f>IF(ISBLANK(Values!F129),"","Child")</f>
        <v/>
      </c>
      <c r="X130" s="33" t="str">
        <f>IF(ISBLANK(Values!F129),"",Values!$B$13)</f>
        <v/>
      </c>
      <c r="Y130" s="40" t="str">
        <f>IF(ISBLANK(Values!F129),"","Size-Color")</f>
        <v/>
      </c>
      <c r="Z130" s="33" t="str">
        <f>IF(ISBLANK(Values!F129),"","variation")</f>
        <v/>
      </c>
      <c r="AA130" s="37" t="str">
        <f>IF(ISBLANK(Values!F129),"",Values!$B$20)</f>
        <v/>
      </c>
      <c r="AB130" s="37" t="str">
        <f>IF(ISBLANK(Values!F129),"",Values!$B$29)</f>
        <v/>
      </c>
      <c r="AI130" s="42" t="str">
        <f>IF(ISBLANK(Values!F129),"",IF(Values!J129,Values!$B$23,Values!$B$33))</f>
        <v/>
      </c>
      <c r="AJ130" s="43" t="str">
        <f>IF(ISBLANK(Values!F129),"",Values!$B$24 &amp;" "&amp;Values!$B$3)</f>
        <v/>
      </c>
      <c r="AK130" s="2" t="str">
        <f>IF(ISBLANK(Values!F129),"",Values!$B$25)</f>
        <v/>
      </c>
      <c r="AL130" s="2" t="str">
        <f>IF(ISBLANK(Values!F129),"",SUBSTITUTE(SUBSTITUTE(IF(Values!$K129, Values!$B$26, Values!$B$33), "{language}", Values!$I129), "{flag}", INDEX(options!$E$1:$E$20, Values!$W129)))</f>
        <v/>
      </c>
      <c r="AM130" s="2" t="str">
        <f>SUBSTITUTE(IF(ISBLANK(Values!F129),"",Values!$B$27), "{model}", Values!$B$3)</f>
        <v/>
      </c>
      <c r="AT130" s="29" t="str">
        <f>IF(ISBLANK(Values!F129),"",Values!I129)</f>
        <v/>
      </c>
      <c r="AV130" s="37" t="str">
        <f>IF(ISBLANK(Values!F129),"",IF(Values!K129,"Backlit", "Non-Backlit"))</f>
        <v/>
      </c>
      <c r="BE130" s="28" t="str">
        <f>IF(ISBLANK(Values!F129),"","Professional Audience")</f>
        <v/>
      </c>
      <c r="BF130" s="28" t="str">
        <f>IF(ISBLANK(Values!F129),"","Consumer Audience")</f>
        <v/>
      </c>
      <c r="BG130" s="28" t="str">
        <f>IF(ISBLANK(Values!F129),"","Adults")</f>
        <v/>
      </c>
      <c r="BH130" s="28" t="str">
        <f>IF(ISBLANK(Values!F129),"","People")</f>
        <v/>
      </c>
      <c r="CG130" s="2" t="str">
        <f>IF(ISBLANK(Values!F129),"",Values!$B$11)</f>
        <v/>
      </c>
      <c r="CH130" s="2" t="str">
        <f>IF(ISBLANK(Values!F129),"","GR")</f>
        <v/>
      </c>
      <c r="CI130" s="2" t="str">
        <f>IF(ISBLANK(Values!F129),"",Values!$B$7)</f>
        <v/>
      </c>
      <c r="CJ130" s="2" t="str">
        <f>IF(ISBLANK(Values!F129),"",Values!$B$8)</f>
        <v/>
      </c>
      <c r="CK130" s="2" t="str">
        <f>IF(ISBLANK(Values!F129),"",Values!$B$9)</f>
        <v/>
      </c>
      <c r="CL130" s="2" t="str">
        <f>IF(ISBLANK(Values!F129),"","CM")</f>
        <v/>
      </c>
      <c r="CP130" s="37" t="str">
        <f>IF(ISBLANK(Values!F129),"",Values!$B$7)</f>
        <v/>
      </c>
      <c r="CQ130" s="37" t="str">
        <f>IF(ISBLANK(Values!F129),"",Values!$B$8)</f>
        <v/>
      </c>
      <c r="CR130" s="37" t="str">
        <f>IF(ISBLANK(Values!F129),"",Values!$B$9)</f>
        <v/>
      </c>
      <c r="CS130" s="2" t="str">
        <f>IF(ISBLANK(Values!F129),"",Values!$B$11)</f>
        <v/>
      </c>
      <c r="CT130" s="2" t="str">
        <f>IF(ISBLANK(Values!F129),"","GR")</f>
        <v/>
      </c>
      <c r="CU130" s="2" t="str">
        <f>IF(ISBLANK(Values!F129),"","CM")</f>
        <v/>
      </c>
      <c r="CV130" s="2" t="str">
        <f>IF(ISBLANK(Values!F129),"",IF(Values!$B$36=options!$F$1,"Denmark", IF(Values!$B$36=options!$F$2, "Danemark",IF(Values!$B$36=options!$F$3, "Dänemark",IF(Values!$B$36=options!$F$4, "Danimarca",IF(Values!$B$36=options!$F$5, "Dinamarca",IF(Values!$B$36=options!$F$6, "Denemarken","" ) ) ) ) )))</f>
        <v/>
      </c>
      <c r="CZ130" s="2" t="str">
        <f>IF(ISBLANK(Values!F129),"","No")</f>
        <v/>
      </c>
      <c r="DA130" s="2" t="str">
        <f>IF(ISBLANK(Values!F129),"","No")</f>
        <v/>
      </c>
      <c r="DO130" s="28" t="str">
        <f>IF(ISBLANK(Values!F129),"","Parts")</f>
        <v/>
      </c>
      <c r="DP130" s="28" t="str">
        <f>IF(ISBLANK(Values!F129),"",Values!$B$31)</f>
        <v/>
      </c>
      <c r="DS130" s="32"/>
      <c r="DY130" s="32"/>
      <c r="DZ130" s="32"/>
      <c r="EA130" s="32"/>
      <c r="EB130" s="32"/>
      <c r="EC130" s="32"/>
      <c r="EI130" s="2" t="str">
        <f>IF(ISBLANK(Values!F129),"",Values!$B$31)</f>
        <v/>
      </c>
      <c r="ES130" s="2" t="str">
        <f>IF(ISBLANK(Values!F129),"","Amazon Tellus UPS")</f>
        <v/>
      </c>
      <c r="EV130" s="32" t="str">
        <f>IF(ISBLANK(Values!F129),"","New")</f>
        <v/>
      </c>
      <c r="FE130" s="2" t="str">
        <f>IF(ISBLANK(Values!F129),"","3")</f>
        <v/>
      </c>
      <c r="FH130" s="2" t="str">
        <f>IF(ISBLANK(Values!F129),"","FALSE")</f>
        <v/>
      </c>
      <c r="FI130" s="37" t="str">
        <f>IF(ISBLANK(Values!F129),"","FALSE")</f>
        <v/>
      </c>
      <c r="FJ130" s="37" t="str">
        <f>IF(ISBLANK(Values!F129),"","FALSE")</f>
        <v/>
      </c>
      <c r="FM130" s="2" t="str">
        <f>IF(ISBLANK(Values!F129),"","1")</f>
        <v/>
      </c>
      <c r="FO130" s="29" t="str">
        <f>IF(ISBLANK(Values!F129),"",IF(Values!K129, Values!$B$4, Values!$B$5))</f>
        <v/>
      </c>
      <c r="FP130" s="2" t="str">
        <f>IF(ISBLANK(Values!F129),"","Percent")</f>
        <v/>
      </c>
      <c r="FQ130" s="2" t="str">
        <f>IF(ISBLANK(Values!F129),"","2")</f>
        <v/>
      </c>
      <c r="FR130" s="2" t="str">
        <f>IF(ISBLANK(Values!F129),"","3")</f>
        <v/>
      </c>
      <c r="FS130" s="2" t="str">
        <f>IF(ISBLANK(Values!F129),"","5")</f>
        <v/>
      </c>
      <c r="FT130" s="2" t="str">
        <f>IF(ISBLANK(Values!F129),"","6")</f>
        <v/>
      </c>
      <c r="FU130" s="2" t="str">
        <f>IF(ISBLANK(Values!F129),"","10")</f>
        <v/>
      </c>
      <c r="FV130" s="2" t="str">
        <f>IF(ISBLANK(Values!F129),"","10")</f>
        <v/>
      </c>
    </row>
    <row r="131" spans="1:178" ht="17" x14ac:dyDescent="0.2">
      <c r="A131" s="28" t="str">
        <f>IF(ISBLANK(Values!F130),"",IF(Values!$B$37="EU","computercomponent","computer"))</f>
        <v/>
      </c>
      <c r="B131" s="39" t="str">
        <f>IF(ISBLANK(Values!F130),"",Values!G130)</f>
        <v/>
      </c>
      <c r="C131" s="33" t="str">
        <f>IF(ISBLANK(Values!F130),"","TellusRem")</f>
        <v/>
      </c>
      <c r="D131" s="31" t="str">
        <f>IF(ISBLANK(Values!F130),"",Values!F130)</f>
        <v/>
      </c>
      <c r="E131" s="32" t="str">
        <f>IF(ISBLANK(Values!F130),"","EAN")</f>
        <v/>
      </c>
      <c r="F131" s="29" t="str">
        <f>IF(ISBLANK(Values!F130),"",IF(Values!K130, SUBSTITUTE(Values!$B$1, "{language}", Values!I130) &amp; " " &amp;Values!$B$3, SUBSTITUTE(Values!$B$2, "{language}", Values!$I130) &amp; " " &amp;Values!$B$3))</f>
        <v/>
      </c>
      <c r="G131" s="33" t="str">
        <f>IF(ISBLANK(Values!F130),"","TellusRem")</f>
        <v/>
      </c>
      <c r="H131" s="28" t="str">
        <f>IF(ISBLANK(Values!F130),"",Values!$B$16)</f>
        <v/>
      </c>
      <c r="I131" s="28" t="str">
        <f>IF(ISBLANK(Values!F130),"","4730574031")</f>
        <v/>
      </c>
      <c r="J131" s="40" t="str">
        <f>IF(ISBLANK(Values!F130),"",Values!G130 )</f>
        <v/>
      </c>
      <c r="K131" s="29" t="str">
        <f>IF(ISBLANK(Values!F130),"",IF(Values!K130, Values!$B$4, Values!$B$5))</f>
        <v/>
      </c>
      <c r="L131" s="41" t="str">
        <f>IF(ISBLANK(Values!F130),"",Values!$B$18)</f>
        <v/>
      </c>
      <c r="M131" s="29" t="str">
        <f>IF(ISBLANK(Values!F130),"",Values!$N130)</f>
        <v/>
      </c>
      <c r="N131" s="29" t="str">
        <f>IF(ISBLANK([1]Values!F130),"",[1]Values!$N130)</f>
        <v/>
      </c>
      <c r="O131" s="2" t="str">
        <f>IF(ISBLANK([1]Values!$F130),"",[1]Values!O130)</f>
        <v/>
      </c>
      <c r="P131" s="37" t="str">
        <f>IF(ISBLANK([1]Values!$F130),"",[1]Values!P130)</f>
        <v/>
      </c>
      <c r="Q131" s="37" t="str">
        <f>IF(ISBLANK([1]Values!$F130),"",[1]Values!Q130)</f>
        <v/>
      </c>
      <c r="R131" s="37" t="str">
        <f>IF(ISBLANK([1]Values!$F130),"",[1]Values!R130)</f>
        <v/>
      </c>
      <c r="S131" s="37" t="str">
        <f>IF(ISBLANK([1]Values!$F130),"",[1]Values!S130)</f>
        <v/>
      </c>
      <c r="T131" s="37" t="str">
        <f>IF(ISBLANK([1]Values!$F130),"",[1]Values!T130)</f>
        <v/>
      </c>
      <c r="U131" s="37" t="str">
        <f>IF(ISBLANK([1]Values!$F130),"",[1]Values!U130)</f>
        <v/>
      </c>
      <c r="W131" s="33" t="str">
        <f>IF(ISBLANK(Values!F130),"","Child")</f>
        <v/>
      </c>
      <c r="X131" s="33" t="str">
        <f>IF(ISBLANK(Values!F130),"",Values!$B$13)</f>
        <v/>
      </c>
      <c r="Y131" s="40" t="str">
        <f>IF(ISBLANK(Values!F130),"","Size-Color")</f>
        <v/>
      </c>
      <c r="Z131" s="33" t="str">
        <f>IF(ISBLANK(Values!F130),"","variation")</f>
        <v/>
      </c>
      <c r="AA131" s="37" t="str">
        <f>IF(ISBLANK(Values!F130),"",Values!$B$20)</f>
        <v/>
      </c>
      <c r="AB131" s="37" t="str">
        <f>IF(ISBLANK(Values!F130),"",Values!$B$29)</f>
        <v/>
      </c>
      <c r="AI131" s="42" t="str">
        <f>IF(ISBLANK(Values!F130),"",IF(Values!J130,Values!$B$23,Values!$B$33))</f>
        <v/>
      </c>
      <c r="AJ131" s="43" t="str">
        <f>IF(ISBLANK(Values!F130),"",Values!$B$24 &amp;" "&amp;Values!$B$3)</f>
        <v/>
      </c>
      <c r="AK131" s="2" t="str">
        <f>IF(ISBLANK(Values!F130),"",Values!$B$25)</f>
        <v/>
      </c>
      <c r="AL131" s="2" t="str">
        <f>IF(ISBLANK(Values!F130),"",SUBSTITUTE(SUBSTITUTE(IF(Values!$K130, Values!$B$26, Values!$B$33), "{language}", Values!$I130), "{flag}", INDEX(options!$E$1:$E$20, Values!$W130)))</f>
        <v/>
      </c>
      <c r="AM131" s="2" t="str">
        <f>SUBSTITUTE(IF(ISBLANK(Values!F130),"",Values!$B$27), "{model}", Values!$B$3)</f>
        <v/>
      </c>
      <c r="AT131" s="29" t="str">
        <f>IF(ISBLANK(Values!F130),"",Values!I130)</f>
        <v/>
      </c>
      <c r="AV131" s="37" t="str">
        <f>IF(ISBLANK(Values!F130),"",IF(Values!K130,"Backlit", "Non-Backlit"))</f>
        <v/>
      </c>
      <c r="BE131" s="28" t="str">
        <f>IF(ISBLANK(Values!F130),"","Professional Audience")</f>
        <v/>
      </c>
      <c r="BF131" s="28" t="str">
        <f>IF(ISBLANK(Values!F130),"","Consumer Audience")</f>
        <v/>
      </c>
      <c r="BG131" s="28" t="str">
        <f>IF(ISBLANK(Values!F130),"","Adults")</f>
        <v/>
      </c>
      <c r="BH131" s="28" t="str">
        <f>IF(ISBLANK(Values!F130),"","People")</f>
        <v/>
      </c>
      <c r="CG131" s="2" t="str">
        <f>IF(ISBLANK(Values!F130),"",Values!$B$11)</f>
        <v/>
      </c>
      <c r="CH131" s="2" t="str">
        <f>IF(ISBLANK(Values!F130),"","GR")</f>
        <v/>
      </c>
      <c r="CI131" s="2" t="str">
        <f>IF(ISBLANK(Values!F130),"",Values!$B$7)</f>
        <v/>
      </c>
      <c r="CJ131" s="2" t="str">
        <f>IF(ISBLANK(Values!F130),"",Values!$B$8)</f>
        <v/>
      </c>
      <c r="CK131" s="2" t="str">
        <f>IF(ISBLANK(Values!F130),"",Values!$B$9)</f>
        <v/>
      </c>
      <c r="CL131" s="2" t="str">
        <f>IF(ISBLANK(Values!F130),"","CM")</f>
        <v/>
      </c>
      <c r="CP131" s="37" t="str">
        <f>IF(ISBLANK(Values!F130),"",Values!$B$7)</f>
        <v/>
      </c>
      <c r="CQ131" s="37" t="str">
        <f>IF(ISBLANK(Values!F130),"",Values!$B$8)</f>
        <v/>
      </c>
      <c r="CR131" s="37" t="str">
        <f>IF(ISBLANK(Values!F130),"",Values!$B$9)</f>
        <v/>
      </c>
      <c r="CS131" s="2" t="str">
        <f>IF(ISBLANK(Values!F130),"",Values!$B$11)</f>
        <v/>
      </c>
      <c r="CT131" s="2" t="str">
        <f>IF(ISBLANK(Values!F130),"","GR")</f>
        <v/>
      </c>
      <c r="CU131" s="2" t="str">
        <f>IF(ISBLANK(Values!F130),"","CM")</f>
        <v/>
      </c>
      <c r="CV131" s="2" t="str">
        <f>IF(ISBLANK(Values!F130),"",IF(Values!$B$36=options!$F$1,"Denmark", IF(Values!$B$36=options!$F$2, "Danemark",IF(Values!$B$36=options!$F$3, "Dänemark",IF(Values!$B$36=options!$F$4, "Danimarca",IF(Values!$B$36=options!$F$5, "Dinamarca",IF(Values!$B$36=options!$F$6, "Denemarken","" ) ) ) ) )))</f>
        <v/>
      </c>
      <c r="CZ131" s="2" t="str">
        <f>IF(ISBLANK(Values!F130),"","No")</f>
        <v/>
      </c>
      <c r="DA131" s="2" t="str">
        <f>IF(ISBLANK(Values!F130),"","No")</f>
        <v/>
      </c>
      <c r="DO131" s="28" t="str">
        <f>IF(ISBLANK(Values!F130),"","Parts")</f>
        <v/>
      </c>
      <c r="DP131" s="28" t="str">
        <f>IF(ISBLANK(Values!F130),"",Values!$B$31)</f>
        <v/>
      </c>
      <c r="DS131" s="32"/>
      <c r="DY131" s="32"/>
      <c r="DZ131" s="32"/>
      <c r="EA131" s="32"/>
      <c r="EB131" s="32"/>
      <c r="EC131" s="32"/>
      <c r="EI131" s="2" t="str">
        <f>IF(ISBLANK(Values!F130),"",Values!$B$31)</f>
        <v/>
      </c>
      <c r="ES131" s="2" t="str">
        <f>IF(ISBLANK(Values!F130),"","Amazon Tellus UPS")</f>
        <v/>
      </c>
      <c r="EV131" s="32" t="str">
        <f>IF(ISBLANK(Values!F130),"","New")</f>
        <v/>
      </c>
      <c r="FE131" s="2" t="str">
        <f>IF(ISBLANK(Values!F130),"","3")</f>
        <v/>
      </c>
      <c r="FH131" s="2" t="str">
        <f>IF(ISBLANK(Values!F130),"","FALSE")</f>
        <v/>
      </c>
      <c r="FI131" s="37" t="str">
        <f>IF(ISBLANK(Values!F130),"","FALSE")</f>
        <v/>
      </c>
      <c r="FJ131" s="37" t="str">
        <f>IF(ISBLANK(Values!F130),"","FALSE")</f>
        <v/>
      </c>
      <c r="FM131" s="2" t="str">
        <f>IF(ISBLANK(Values!F130),"","1")</f>
        <v/>
      </c>
      <c r="FO131" s="29" t="str">
        <f>IF(ISBLANK(Values!F130),"",IF(Values!K130, Values!$B$4, Values!$B$5))</f>
        <v/>
      </c>
      <c r="FP131" s="2" t="str">
        <f>IF(ISBLANK(Values!F130),"","Percent")</f>
        <v/>
      </c>
      <c r="FQ131" s="2" t="str">
        <f>IF(ISBLANK(Values!F130),"","2")</f>
        <v/>
      </c>
      <c r="FR131" s="2" t="str">
        <f>IF(ISBLANK(Values!F130),"","3")</f>
        <v/>
      </c>
      <c r="FS131" s="2" t="str">
        <f>IF(ISBLANK(Values!F130),"","5")</f>
        <v/>
      </c>
      <c r="FT131" s="2" t="str">
        <f>IF(ISBLANK(Values!F130),"","6")</f>
        <v/>
      </c>
      <c r="FU131" s="2" t="str">
        <f>IF(ISBLANK(Values!F130),"","10")</f>
        <v/>
      </c>
      <c r="FV131" s="2" t="str">
        <f>IF(ISBLANK(Values!F130),"","10")</f>
        <v/>
      </c>
    </row>
    <row r="132" spans="1:178" ht="17" x14ac:dyDescent="0.2">
      <c r="A132" s="28" t="str">
        <f>IF(ISBLANK(Values!F131),"",IF(Values!$B$37="EU","computercomponent","computer"))</f>
        <v/>
      </c>
      <c r="B132" s="39" t="str">
        <f>IF(ISBLANK(Values!F131),"",Values!G131)</f>
        <v/>
      </c>
      <c r="C132" s="33" t="str">
        <f>IF(ISBLANK(Values!F131),"","TellusRem")</f>
        <v/>
      </c>
      <c r="D132" s="31" t="str">
        <f>IF(ISBLANK(Values!F131),"",Values!F131)</f>
        <v/>
      </c>
      <c r="E132" s="32" t="str">
        <f>IF(ISBLANK(Values!F131),"","EAN")</f>
        <v/>
      </c>
      <c r="F132" s="29" t="str">
        <f>IF(ISBLANK(Values!F131),"",IF(Values!K131, SUBSTITUTE(Values!$B$1, "{language}", Values!I131) &amp; " " &amp;Values!$B$3, SUBSTITUTE(Values!$B$2, "{language}", Values!$I131) &amp; " " &amp;Values!$B$3))</f>
        <v/>
      </c>
      <c r="G132" s="33" t="str">
        <f>IF(ISBLANK(Values!F131),"","TellusRem")</f>
        <v/>
      </c>
      <c r="H132" s="28" t="str">
        <f>IF(ISBLANK(Values!F131),"",Values!$B$16)</f>
        <v/>
      </c>
      <c r="I132" s="28" t="str">
        <f>IF(ISBLANK(Values!F131),"","4730574031")</f>
        <v/>
      </c>
      <c r="J132" s="40" t="str">
        <f>IF(ISBLANK(Values!F131),"",Values!G131 )</f>
        <v/>
      </c>
      <c r="K132" s="29" t="str">
        <f>IF(ISBLANK(Values!F131),"",IF(Values!K131, Values!$B$4, Values!$B$5))</f>
        <v/>
      </c>
      <c r="L132" s="41" t="str">
        <f>IF(ISBLANK(Values!F131),"",Values!$B$18)</f>
        <v/>
      </c>
      <c r="M132" s="29" t="str">
        <f>IF(ISBLANK(Values!F131),"",Values!$N131)</f>
        <v/>
      </c>
      <c r="N132" s="29" t="str">
        <f>IF(ISBLANK(Values!G131),"",Values!$O131)</f>
        <v/>
      </c>
      <c r="O132" s="2" t="str">
        <f>IF(ISBLANK(Values!G131),"",Values!$P131)</f>
        <v/>
      </c>
      <c r="W132" s="33" t="str">
        <f>IF(ISBLANK(Values!F131),"","Child")</f>
        <v/>
      </c>
      <c r="X132" s="33" t="str">
        <f>IF(ISBLANK(Values!F131),"",Values!$B$13)</f>
        <v/>
      </c>
      <c r="Y132" s="40" t="str">
        <f>IF(ISBLANK(Values!F131),"","Size-Color")</f>
        <v/>
      </c>
      <c r="Z132" s="33" t="str">
        <f>IF(ISBLANK(Values!F131),"","variation")</f>
        <v/>
      </c>
      <c r="AA132" s="37" t="str">
        <f>IF(ISBLANK(Values!F131),"",Values!$B$20)</f>
        <v/>
      </c>
      <c r="AB132" s="37" t="str">
        <f>IF(ISBLANK(Values!F131),"",Values!$B$29)</f>
        <v/>
      </c>
      <c r="AI132" s="42" t="str">
        <f>IF(ISBLANK(Values!F131),"",IF(Values!J131,Values!$B$23,Values!$B$33))</f>
        <v/>
      </c>
      <c r="AJ132" s="43" t="str">
        <f>IF(ISBLANK(Values!F131),"",Values!$B$24 &amp;" "&amp;Values!$B$3)</f>
        <v/>
      </c>
      <c r="AK132" s="2" t="str">
        <f>IF(ISBLANK(Values!F131),"",Values!$B$25)</f>
        <v/>
      </c>
      <c r="AL132" s="2" t="str">
        <f>IF(ISBLANK(Values!F131),"",SUBSTITUTE(SUBSTITUTE(IF(Values!$K131, Values!$B$26, Values!$B$33), "{language}", Values!$I131), "{flag}", INDEX(options!$E$1:$E$20, Values!$W131)))</f>
        <v/>
      </c>
      <c r="AM132" s="2" t="str">
        <f>SUBSTITUTE(IF(ISBLANK(Values!F131),"",Values!$B$27), "{model}", Values!$B$3)</f>
        <v/>
      </c>
      <c r="AT132" s="29" t="str">
        <f>IF(ISBLANK(Values!F131),"",Values!I131)</f>
        <v/>
      </c>
      <c r="AV132" s="37" t="str">
        <f>IF(ISBLANK(Values!F131),"",IF(Values!K131,"Backlit", "Non-Backlit"))</f>
        <v/>
      </c>
      <c r="BE132" s="28" t="str">
        <f>IF(ISBLANK(Values!F131),"","Professional Audience")</f>
        <v/>
      </c>
      <c r="BF132" s="28" t="str">
        <f>IF(ISBLANK(Values!F131),"","Consumer Audience")</f>
        <v/>
      </c>
      <c r="BG132" s="28" t="str">
        <f>IF(ISBLANK(Values!F131),"","Adults")</f>
        <v/>
      </c>
      <c r="BH132" s="28" t="str">
        <f>IF(ISBLANK(Values!F131),"","People")</f>
        <v/>
      </c>
      <c r="CG132" s="2" t="str">
        <f>IF(ISBLANK(Values!F131),"",Values!$B$11)</f>
        <v/>
      </c>
      <c r="CH132" s="2" t="str">
        <f>IF(ISBLANK(Values!F131),"","GR")</f>
        <v/>
      </c>
      <c r="CI132" s="2" t="str">
        <f>IF(ISBLANK(Values!F131),"",Values!$B$7)</f>
        <v/>
      </c>
      <c r="CJ132" s="2" t="str">
        <f>IF(ISBLANK(Values!F131),"",Values!$B$8)</f>
        <v/>
      </c>
      <c r="CK132" s="2" t="str">
        <f>IF(ISBLANK(Values!F131),"",Values!$B$9)</f>
        <v/>
      </c>
      <c r="CL132" s="2" t="str">
        <f>IF(ISBLANK(Values!F131),"","CM")</f>
        <v/>
      </c>
      <c r="CP132" s="37" t="str">
        <f>IF(ISBLANK(Values!F131),"",Values!$B$7)</f>
        <v/>
      </c>
      <c r="CQ132" s="37" t="str">
        <f>IF(ISBLANK(Values!F131),"",Values!$B$8)</f>
        <v/>
      </c>
      <c r="CR132" s="37" t="str">
        <f>IF(ISBLANK(Values!F131),"",Values!$B$9)</f>
        <v/>
      </c>
      <c r="CS132" s="2" t="str">
        <f>IF(ISBLANK(Values!F131),"",Values!$B$11)</f>
        <v/>
      </c>
      <c r="CT132" s="2" t="str">
        <f>IF(ISBLANK(Values!F131),"","GR")</f>
        <v/>
      </c>
      <c r="CU132" s="2" t="str">
        <f>IF(ISBLANK(Values!F131),"","CM")</f>
        <v/>
      </c>
      <c r="CV132" s="2" t="str">
        <f>IF(ISBLANK(Values!F131),"",IF(Values!$B$36=options!$F$1,"Denmark", IF(Values!$B$36=options!$F$2, "Danemark",IF(Values!$B$36=options!$F$3, "Dänemark",IF(Values!$B$36=options!$F$4, "Danimarca",IF(Values!$B$36=options!$F$5, "Dinamarca",IF(Values!$B$36=options!$F$6, "Denemarken","" ) ) ) ) )))</f>
        <v/>
      </c>
      <c r="CZ132" s="2" t="str">
        <f>IF(ISBLANK(Values!F131),"","No")</f>
        <v/>
      </c>
      <c r="DA132" s="2" t="str">
        <f>IF(ISBLANK(Values!F131),"","No")</f>
        <v/>
      </c>
      <c r="DO132" s="28" t="str">
        <f>IF(ISBLANK(Values!F131),"","Parts")</f>
        <v/>
      </c>
      <c r="DP132" s="28" t="str">
        <f>IF(ISBLANK(Values!F131),"",Values!$B$31)</f>
        <v/>
      </c>
      <c r="DS132" s="32"/>
      <c r="DY132" s="32"/>
      <c r="DZ132" s="32"/>
      <c r="EA132" s="32"/>
      <c r="EB132" s="32"/>
      <c r="EC132" s="32"/>
      <c r="EI132" s="2" t="str">
        <f>IF(ISBLANK(Values!F131),"",Values!$B$31)</f>
        <v/>
      </c>
      <c r="ES132" s="2" t="str">
        <f>IF(ISBLANK(Values!F131),"","Amazon Tellus UPS")</f>
        <v/>
      </c>
      <c r="EV132" s="32" t="str">
        <f>IF(ISBLANK(Values!F131),"","New")</f>
        <v/>
      </c>
      <c r="FE132" s="2" t="str">
        <f>IF(ISBLANK(Values!F131),"","3")</f>
        <v/>
      </c>
      <c r="FH132" s="2" t="str">
        <f>IF(ISBLANK(Values!F131),"","FALSE")</f>
        <v/>
      </c>
      <c r="FI132" s="37" t="str">
        <f>IF(ISBLANK(Values!F131),"","FALSE")</f>
        <v/>
      </c>
      <c r="FJ132" s="37" t="str">
        <f>IF(ISBLANK(Values!F131),"","FALSE")</f>
        <v/>
      </c>
      <c r="FM132" s="2" t="str">
        <f>IF(ISBLANK(Values!F131),"","1")</f>
        <v/>
      </c>
      <c r="FO132" s="29" t="str">
        <f>IF(ISBLANK(Values!F131),"",IF(Values!K131, Values!$B$4, Values!$B$5))</f>
        <v/>
      </c>
      <c r="FP132" s="2" t="str">
        <f>IF(ISBLANK(Values!F131),"","Percent")</f>
        <v/>
      </c>
      <c r="FQ132" s="2" t="str">
        <f>IF(ISBLANK(Values!F131),"","2")</f>
        <v/>
      </c>
      <c r="FR132" s="2" t="str">
        <f>IF(ISBLANK(Values!F131),"","3")</f>
        <v/>
      </c>
      <c r="FS132" s="2" t="str">
        <f>IF(ISBLANK(Values!F131),"","5")</f>
        <v/>
      </c>
      <c r="FT132" s="2" t="str">
        <f>IF(ISBLANK(Values!F131),"","6")</f>
        <v/>
      </c>
      <c r="FU132" s="2" t="str">
        <f>IF(ISBLANK(Values!F131),"","10")</f>
        <v/>
      </c>
      <c r="FV132" s="2" t="str">
        <f>IF(ISBLANK(Values!F131),"","10")</f>
        <v/>
      </c>
    </row>
    <row r="133" spans="1:178" ht="17" x14ac:dyDescent="0.2">
      <c r="A133" s="28" t="str">
        <f>IF(ISBLANK(Values!F132),"",IF(Values!$B$37="EU","computercomponent","computer"))</f>
        <v/>
      </c>
      <c r="B133" s="39" t="str">
        <f>IF(ISBLANK(Values!F132),"",Values!G132)</f>
        <v/>
      </c>
      <c r="C133" s="33" t="str">
        <f>IF(ISBLANK(Values!F132),"","TellusRem")</f>
        <v/>
      </c>
      <c r="D133" s="31" t="str">
        <f>IF(ISBLANK(Values!F132),"",Values!F132)</f>
        <v/>
      </c>
      <c r="E133" s="32" t="str">
        <f>IF(ISBLANK(Values!F132),"","EAN")</f>
        <v/>
      </c>
      <c r="F133" s="29" t="str">
        <f>IF(ISBLANK(Values!F132),"",IF(Values!K132, SUBSTITUTE(Values!$B$1, "{language}", Values!I132) &amp; " " &amp;Values!$B$3, SUBSTITUTE(Values!$B$2, "{language}", Values!$I132) &amp; " " &amp;Values!$B$3))</f>
        <v/>
      </c>
      <c r="G133" s="33" t="str">
        <f>IF(ISBLANK(Values!F132),"","TellusRem")</f>
        <v/>
      </c>
      <c r="H133" s="28" t="str">
        <f>IF(ISBLANK(Values!F132),"",Values!$B$16)</f>
        <v/>
      </c>
      <c r="I133" s="28" t="str">
        <f>IF(ISBLANK(Values!F132),"","4730574031")</f>
        <v/>
      </c>
      <c r="J133" s="40" t="str">
        <f>IF(ISBLANK(Values!F132),"",Values!G132 )</f>
        <v/>
      </c>
      <c r="K133" s="29" t="str">
        <f>IF(ISBLANK(Values!F132),"",IF(Values!K132, Values!$B$4, Values!$B$5))</f>
        <v/>
      </c>
      <c r="L133" s="41" t="str">
        <f>IF(ISBLANK(Values!F132),"",Values!$B$18)</f>
        <v/>
      </c>
      <c r="M133" s="29" t="str">
        <f>IF(ISBLANK(Values!F132),"",Values!$N132)</f>
        <v/>
      </c>
      <c r="N133" s="29" t="str">
        <f>IF(ISBLANK(Values!G132),"",Values!$O132)</f>
        <v/>
      </c>
      <c r="O133" s="2" t="str">
        <f>IF(ISBLANK(Values!G132),"",Values!$P132)</f>
        <v/>
      </c>
      <c r="W133" s="33" t="str">
        <f>IF(ISBLANK(Values!F132),"","Child")</f>
        <v/>
      </c>
      <c r="X133" s="33" t="str">
        <f>IF(ISBLANK(Values!F132),"",Values!$B$13)</f>
        <v/>
      </c>
      <c r="Y133" s="40" t="str">
        <f>IF(ISBLANK(Values!F132),"","Size-Color")</f>
        <v/>
      </c>
      <c r="Z133" s="33" t="str">
        <f>IF(ISBLANK(Values!F132),"","variation")</f>
        <v/>
      </c>
      <c r="AA133" s="37" t="str">
        <f>IF(ISBLANK(Values!F132),"",Values!$B$20)</f>
        <v/>
      </c>
      <c r="AB133" s="37" t="str">
        <f>IF(ISBLANK(Values!F132),"",Values!$B$29)</f>
        <v/>
      </c>
      <c r="AI133" s="42" t="str">
        <f>IF(ISBLANK(Values!F132),"",IF(Values!J132,Values!$B$23,Values!$B$33))</f>
        <v/>
      </c>
      <c r="AJ133" s="43" t="str">
        <f>IF(ISBLANK(Values!F132),"",Values!$B$24 &amp;" "&amp;Values!$B$3)</f>
        <v/>
      </c>
      <c r="AK133" s="2" t="str">
        <f>IF(ISBLANK(Values!F132),"",Values!$B$25)</f>
        <v/>
      </c>
      <c r="AL133" s="2" t="str">
        <f>IF(ISBLANK(Values!F132),"",SUBSTITUTE(SUBSTITUTE(IF(Values!$K132, Values!$B$26, Values!$B$33), "{language}", Values!$I132), "{flag}", INDEX(options!$E$1:$E$20, Values!$W132)))</f>
        <v/>
      </c>
      <c r="AM133" s="2" t="str">
        <f>SUBSTITUTE(IF(ISBLANK(Values!F132),"",Values!$B$27), "{model}", Values!$B$3)</f>
        <v/>
      </c>
      <c r="AT133" s="29" t="str">
        <f>IF(ISBLANK(Values!F132),"",Values!I132)</f>
        <v/>
      </c>
      <c r="AV133" s="37" t="str">
        <f>IF(ISBLANK(Values!F132),"",IF(Values!K132,"Backlit", "Non-Backlit"))</f>
        <v/>
      </c>
      <c r="BE133" s="28" t="str">
        <f>IF(ISBLANK(Values!F132),"","Professional Audience")</f>
        <v/>
      </c>
      <c r="BF133" s="28" t="str">
        <f>IF(ISBLANK(Values!F132),"","Consumer Audience")</f>
        <v/>
      </c>
      <c r="BG133" s="28" t="str">
        <f>IF(ISBLANK(Values!F132),"","Adults")</f>
        <v/>
      </c>
      <c r="BH133" s="28" t="str">
        <f>IF(ISBLANK(Values!F132),"","People")</f>
        <v/>
      </c>
      <c r="CG133" s="2" t="str">
        <f>IF(ISBLANK(Values!F132),"",Values!$B$11)</f>
        <v/>
      </c>
      <c r="CH133" s="2" t="str">
        <f>IF(ISBLANK(Values!F132),"","GR")</f>
        <v/>
      </c>
      <c r="CI133" s="2" t="str">
        <f>IF(ISBLANK(Values!F132),"",Values!$B$7)</f>
        <v/>
      </c>
      <c r="CJ133" s="2" t="str">
        <f>IF(ISBLANK(Values!F132),"",Values!$B$8)</f>
        <v/>
      </c>
      <c r="CK133" s="2" t="str">
        <f>IF(ISBLANK(Values!F132),"",Values!$B$9)</f>
        <v/>
      </c>
      <c r="CL133" s="2" t="str">
        <f>IF(ISBLANK(Values!F132),"","CM")</f>
        <v/>
      </c>
      <c r="CP133" s="37" t="str">
        <f>IF(ISBLANK(Values!F132),"",Values!$B$7)</f>
        <v/>
      </c>
      <c r="CQ133" s="37" t="str">
        <f>IF(ISBLANK(Values!F132),"",Values!$B$8)</f>
        <v/>
      </c>
      <c r="CR133" s="37" t="str">
        <f>IF(ISBLANK(Values!F132),"",Values!$B$9)</f>
        <v/>
      </c>
      <c r="CS133" s="2" t="str">
        <f>IF(ISBLANK(Values!F132),"",Values!$B$11)</f>
        <v/>
      </c>
      <c r="CT133" s="2" t="str">
        <f>IF(ISBLANK(Values!F132),"","GR")</f>
        <v/>
      </c>
      <c r="CU133" s="2" t="str">
        <f>IF(ISBLANK(Values!F132),"","CM")</f>
        <v/>
      </c>
      <c r="CV133" s="2" t="str">
        <f>IF(ISBLANK(Values!F132),"",IF(Values!$B$36=options!$F$1,"Denmark", IF(Values!$B$36=options!$F$2, "Danemark",IF(Values!$B$36=options!$F$3, "Dänemark",IF(Values!$B$36=options!$F$4, "Danimarca",IF(Values!$B$36=options!$F$5, "Dinamarca",IF(Values!$B$36=options!$F$6, "Denemarken","" ) ) ) ) )))</f>
        <v/>
      </c>
      <c r="CZ133" s="2" t="str">
        <f>IF(ISBLANK(Values!F132),"","No")</f>
        <v/>
      </c>
      <c r="DA133" s="2" t="str">
        <f>IF(ISBLANK(Values!F132),"","No")</f>
        <v/>
      </c>
      <c r="DO133" s="28" t="str">
        <f>IF(ISBLANK(Values!F132),"","Parts")</f>
        <v/>
      </c>
      <c r="DP133" s="28" t="str">
        <f>IF(ISBLANK(Values!F132),"",Values!$B$31)</f>
        <v/>
      </c>
      <c r="DS133" s="32"/>
      <c r="DY133" s="32"/>
      <c r="DZ133" s="32"/>
      <c r="EA133" s="32"/>
      <c r="EB133" s="32"/>
      <c r="EC133" s="32"/>
      <c r="EI133" s="2" t="str">
        <f>IF(ISBLANK(Values!F132),"",Values!$B$31)</f>
        <v/>
      </c>
      <c r="ES133" s="2" t="str">
        <f>IF(ISBLANK(Values!F132),"","Amazon Tellus UPS")</f>
        <v/>
      </c>
      <c r="EV133" s="32" t="str">
        <f>IF(ISBLANK(Values!F132),"","New")</f>
        <v/>
      </c>
      <c r="FE133" s="2" t="str">
        <f>IF(ISBLANK(Values!F132),"","3")</f>
        <v/>
      </c>
      <c r="FH133" s="2" t="str">
        <f>IF(ISBLANK(Values!F132),"","FALSE")</f>
        <v/>
      </c>
      <c r="FI133" s="37" t="str">
        <f>IF(ISBLANK(Values!F132),"","FALSE")</f>
        <v/>
      </c>
      <c r="FJ133" s="37" t="str">
        <f>IF(ISBLANK(Values!F132),"","FALSE")</f>
        <v/>
      </c>
      <c r="FM133" s="2" t="str">
        <f>IF(ISBLANK(Values!F132),"","1")</f>
        <v/>
      </c>
      <c r="FO133" s="29" t="str">
        <f>IF(ISBLANK(Values!F132),"",IF(Values!K132, Values!$B$4, Values!$B$5))</f>
        <v/>
      </c>
      <c r="FP133" s="2" t="str">
        <f>IF(ISBLANK(Values!F132),"","Percent")</f>
        <v/>
      </c>
      <c r="FQ133" s="2" t="str">
        <f>IF(ISBLANK(Values!F132),"","2")</f>
        <v/>
      </c>
      <c r="FR133" s="2" t="str">
        <f>IF(ISBLANK(Values!F132),"","3")</f>
        <v/>
      </c>
      <c r="FS133" s="2" t="str">
        <f>IF(ISBLANK(Values!F132),"","5")</f>
        <v/>
      </c>
      <c r="FT133" s="2" t="str">
        <f>IF(ISBLANK(Values!F132),"","6")</f>
        <v/>
      </c>
      <c r="FU133" s="2" t="str">
        <f>IF(ISBLANK(Values!F132),"","10")</f>
        <v/>
      </c>
      <c r="FV133" s="2" t="str">
        <f>IF(ISBLANK(Values!F132),"","10")</f>
        <v/>
      </c>
    </row>
    <row r="134" spans="1:178" ht="17" x14ac:dyDescent="0.2">
      <c r="A134" s="28" t="str">
        <f>IF(ISBLANK(Values!F133),"",IF(Values!$B$37="EU","computercomponent","computer"))</f>
        <v/>
      </c>
      <c r="B134" s="39" t="str">
        <f>IF(ISBLANK(Values!F133),"",Values!G133)</f>
        <v/>
      </c>
      <c r="C134" s="33" t="str">
        <f>IF(ISBLANK(Values!F133),"","TellusRem")</f>
        <v/>
      </c>
      <c r="D134" s="31" t="str">
        <f>IF(ISBLANK(Values!F133),"",Values!F133)</f>
        <v/>
      </c>
      <c r="E134" s="32" t="str">
        <f>IF(ISBLANK(Values!F133),"","EAN")</f>
        <v/>
      </c>
      <c r="F134" s="29" t="str">
        <f>IF(ISBLANK(Values!F133),"",IF(Values!K133, SUBSTITUTE(Values!$B$1, "{language}", Values!I133) &amp; " " &amp;Values!$B$3, SUBSTITUTE(Values!$B$2, "{language}", Values!$I133) &amp; " " &amp;Values!$B$3))</f>
        <v/>
      </c>
      <c r="G134" s="33" t="str">
        <f>IF(ISBLANK(Values!F133),"","TellusRem")</f>
        <v/>
      </c>
      <c r="H134" s="28" t="str">
        <f>IF(ISBLANK(Values!F133),"",Values!$B$16)</f>
        <v/>
      </c>
      <c r="I134" s="28" t="str">
        <f>IF(ISBLANK(Values!F133),"","4730574031")</f>
        <v/>
      </c>
      <c r="J134" s="40" t="str">
        <f>IF(ISBLANK(Values!F133),"",Values!G133 )</f>
        <v/>
      </c>
      <c r="K134" s="29" t="str">
        <f>IF(ISBLANK(Values!F133),"",IF(Values!K133, Values!$B$4, Values!$B$5))</f>
        <v/>
      </c>
      <c r="L134" s="41" t="str">
        <f>IF(ISBLANK(Values!F133),"",Values!$B$18)</f>
        <v/>
      </c>
      <c r="M134" s="29" t="str">
        <f>IF(ISBLANK(Values!F133),"",Values!$N133)</f>
        <v/>
      </c>
      <c r="N134" s="29" t="str">
        <f>IF(ISBLANK(Values!G133),"",Values!$O133)</f>
        <v/>
      </c>
      <c r="O134" s="2" t="str">
        <f>IF(ISBLANK(Values!G133),"",Values!$P133)</f>
        <v/>
      </c>
      <c r="W134" s="33" t="str">
        <f>IF(ISBLANK(Values!F133),"","Child")</f>
        <v/>
      </c>
      <c r="X134" s="33" t="str">
        <f>IF(ISBLANK(Values!F133),"",Values!$B$13)</f>
        <v/>
      </c>
      <c r="Y134" s="40" t="str">
        <f>IF(ISBLANK(Values!F133),"","Size-Color")</f>
        <v/>
      </c>
      <c r="Z134" s="33" t="str">
        <f>IF(ISBLANK(Values!F133),"","variation")</f>
        <v/>
      </c>
      <c r="AA134" s="37" t="str">
        <f>IF(ISBLANK(Values!F133),"",Values!$B$20)</f>
        <v/>
      </c>
      <c r="AB134" s="37" t="str">
        <f>IF(ISBLANK(Values!F133),"",Values!$B$29)</f>
        <v/>
      </c>
      <c r="AI134" s="42" t="str">
        <f>IF(ISBLANK(Values!F133),"",IF(Values!J133,Values!$B$23,Values!$B$33))</f>
        <v/>
      </c>
      <c r="AJ134" s="43" t="str">
        <f>IF(ISBLANK(Values!F133),"",Values!$B$24 &amp;" "&amp;Values!$B$3)</f>
        <v/>
      </c>
      <c r="AK134" s="2" t="str">
        <f>IF(ISBLANK(Values!F133),"",Values!$B$25)</f>
        <v/>
      </c>
      <c r="AL134" s="2" t="str">
        <f>IF(ISBLANK(Values!F133),"",SUBSTITUTE(SUBSTITUTE(IF(Values!$K133, Values!$B$26, Values!$B$33), "{language}", Values!$I133), "{flag}", INDEX(options!$E$1:$E$20, Values!$W133)))</f>
        <v/>
      </c>
      <c r="AM134" s="2" t="str">
        <f>SUBSTITUTE(IF(ISBLANK(Values!F133),"",Values!$B$27), "{model}", Values!$B$3)</f>
        <v/>
      </c>
      <c r="AT134" s="29" t="str">
        <f>IF(ISBLANK(Values!F133),"",Values!I133)</f>
        <v/>
      </c>
      <c r="AV134" s="37" t="str">
        <f>IF(ISBLANK(Values!F133),"",IF(Values!K133,"Backlit", "Non-Backlit"))</f>
        <v/>
      </c>
      <c r="BE134" s="28" t="str">
        <f>IF(ISBLANK(Values!F133),"","Professional Audience")</f>
        <v/>
      </c>
      <c r="BF134" s="28" t="str">
        <f>IF(ISBLANK(Values!F133),"","Consumer Audience")</f>
        <v/>
      </c>
      <c r="BG134" s="28" t="str">
        <f>IF(ISBLANK(Values!F133),"","Adults")</f>
        <v/>
      </c>
      <c r="BH134" s="28" t="str">
        <f>IF(ISBLANK(Values!F133),"","People")</f>
        <v/>
      </c>
      <c r="CG134" s="2" t="str">
        <f>IF(ISBLANK(Values!F133),"",Values!$B$11)</f>
        <v/>
      </c>
      <c r="CH134" s="2" t="str">
        <f>IF(ISBLANK(Values!F133),"","GR")</f>
        <v/>
      </c>
      <c r="CI134" s="2" t="str">
        <f>IF(ISBLANK(Values!F133),"",Values!$B$7)</f>
        <v/>
      </c>
      <c r="CJ134" s="2" t="str">
        <f>IF(ISBLANK(Values!F133),"",Values!$B$8)</f>
        <v/>
      </c>
      <c r="CK134" s="2" t="str">
        <f>IF(ISBLANK(Values!F133),"",Values!$B$9)</f>
        <v/>
      </c>
      <c r="CL134" s="2" t="str">
        <f>IF(ISBLANK(Values!F133),"","CM")</f>
        <v/>
      </c>
      <c r="CP134" s="37" t="str">
        <f>IF(ISBLANK(Values!F133),"",Values!$B$7)</f>
        <v/>
      </c>
      <c r="CQ134" s="37" t="str">
        <f>IF(ISBLANK(Values!F133),"",Values!$B$8)</f>
        <v/>
      </c>
      <c r="CR134" s="37" t="str">
        <f>IF(ISBLANK(Values!F133),"",Values!$B$9)</f>
        <v/>
      </c>
      <c r="CS134" s="2" t="str">
        <f>IF(ISBLANK(Values!F133),"",Values!$B$11)</f>
        <v/>
      </c>
      <c r="CT134" s="2" t="str">
        <f>IF(ISBLANK(Values!F133),"","GR")</f>
        <v/>
      </c>
      <c r="CU134" s="2" t="str">
        <f>IF(ISBLANK(Values!F133),"","CM")</f>
        <v/>
      </c>
      <c r="CV134" s="2" t="str">
        <f>IF(ISBLANK(Values!F133),"",IF(Values!$B$36=options!$F$1,"Denmark", IF(Values!$B$36=options!$F$2, "Danemark",IF(Values!$B$36=options!$F$3, "Dänemark",IF(Values!$B$36=options!$F$4, "Danimarca",IF(Values!$B$36=options!$F$5, "Dinamarca",IF(Values!$B$36=options!$F$6, "Denemarken","" ) ) ) ) )))</f>
        <v/>
      </c>
      <c r="CZ134" s="2" t="str">
        <f>IF(ISBLANK(Values!F133),"","No")</f>
        <v/>
      </c>
      <c r="DA134" s="2" t="str">
        <f>IF(ISBLANK(Values!F133),"","No")</f>
        <v/>
      </c>
      <c r="DO134" s="28" t="str">
        <f>IF(ISBLANK(Values!F133),"","Parts")</f>
        <v/>
      </c>
      <c r="DP134" s="28" t="str">
        <f>IF(ISBLANK(Values!F133),"",Values!$B$31)</f>
        <v/>
      </c>
      <c r="DS134" s="32"/>
      <c r="DY134" s="32"/>
      <c r="DZ134" s="32"/>
      <c r="EA134" s="32"/>
      <c r="EB134" s="32"/>
      <c r="EC134" s="32"/>
      <c r="EI134" s="2" t="str">
        <f>IF(ISBLANK(Values!F133),"",Values!$B$31)</f>
        <v/>
      </c>
      <c r="ES134" s="2" t="str">
        <f>IF(ISBLANK(Values!F133),"","Amazon Tellus UPS")</f>
        <v/>
      </c>
      <c r="EV134" s="32" t="str">
        <f>IF(ISBLANK(Values!F133),"","New")</f>
        <v/>
      </c>
      <c r="FE134" s="2" t="str">
        <f>IF(ISBLANK(Values!F133),"","3")</f>
        <v/>
      </c>
      <c r="FH134" s="2" t="str">
        <f>IF(ISBLANK(Values!F133),"","FALSE")</f>
        <v/>
      </c>
      <c r="FI134" s="37" t="str">
        <f>IF(ISBLANK(Values!F133),"","FALSE")</f>
        <v/>
      </c>
      <c r="FJ134" s="37" t="str">
        <f>IF(ISBLANK(Values!F133),"","FALSE")</f>
        <v/>
      </c>
      <c r="FM134" s="2" t="str">
        <f>IF(ISBLANK(Values!F133),"","1")</f>
        <v/>
      </c>
      <c r="FO134" s="29" t="str">
        <f>IF(ISBLANK(Values!F133),"",IF(Values!K133, Values!$B$4, Values!$B$5))</f>
        <v/>
      </c>
      <c r="FP134" s="2" t="str">
        <f>IF(ISBLANK(Values!F133),"","Percent")</f>
        <v/>
      </c>
      <c r="FQ134" s="2" t="str">
        <f>IF(ISBLANK(Values!F133),"","2")</f>
        <v/>
      </c>
      <c r="FR134" s="2" t="str">
        <f>IF(ISBLANK(Values!F133),"","3")</f>
        <v/>
      </c>
      <c r="FS134" s="2" t="str">
        <f>IF(ISBLANK(Values!F133),"","5")</f>
        <v/>
      </c>
      <c r="FT134" s="2" t="str">
        <f>IF(ISBLANK(Values!F133),"","6")</f>
        <v/>
      </c>
      <c r="FU134" s="2" t="str">
        <f>IF(ISBLANK(Values!F133),"","10")</f>
        <v/>
      </c>
      <c r="FV134" s="2" t="str">
        <f>IF(ISBLANK(Values!F133),"","10")</f>
        <v/>
      </c>
    </row>
    <row r="135" spans="1:178" ht="17" x14ac:dyDescent="0.2">
      <c r="A135" s="28" t="str">
        <f>IF(ISBLANK(Values!F134),"",IF(Values!$B$37="EU","computercomponent","computer"))</f>
        <v/>
      </c>
      <c r="B135" s="39" t="str">
        <f>IF(ISBLANK(Values!F134),"",Values!G134)</f>
        <v/>
      </c>
      <c r="C135" s="33" t="str">
        <f>IF(ISBLANK(Values!F134),"","TellusRem")</f>
        <v/>
      </c>
      <c r="D135" s="31" t="str">
        <f>IF(ISBLANK(Values!F134),"",Values!F134)</f>
        <v/>
      </c>
      <c r="E135" s="32" t="str">
        <f>IF(ISBLANK(Values!F134),"","EAN")</f>
        <v/>
      </c>
      <c r="F135" s="29" t="str">
        <f>IF(ISBLANK(Values!F134),"",IF(Values!K134, SUBSTITUTE(Values!$B$1, "{language}", Values!I134) &amp; " " &amp;Values!$B$3, SUBSTITUTE(Values!$B$2, "{language}", Values!$I134) &amp; " " &amp;Values!$B$3))</f>
        <v/>
      </c>
      <c r="G135" s="33" t="str">
        <f>IF(ISBLANK(Values!F134),"","TellusRem")</f>
        <v/>
      </c>
      <c r="H135" s="28" t="str">
        <f>IF(ISBLANK(Values!F134),"",Values!$B$16)</f>
        <v/>
      </c>
      <c r="I135" s="28" t="str">
        <f>IF(ISBLANK(Values!F134),"","4730574031")</f>
        <v/>
      </c>
      <c r="J135" s="40" t="str">
        <f>IF(ISBLANK(Values!F134),"",Values!G134 )</f>
        <v/>
      </c>
      <c r="K135" s="29" t="str">
        <f>IF(ISBLANK(Values!F134),"",IF(Values!K134, Values!$B$4, Values!$B$5))</f>
        <v/>
      </c>
      <c r="L135" s="41" t="str">
        <f>IF(ISBLANK(Values!F134),"",Values!$B$18)</f>
        <v/>
      </c>
      <c r="M135" s="29" t="str">
        <f>IF(ISBLANK(Values!F134),"",Values!$N134)</f>
        <v/>
      </c>
      <c r="N135" s="29" t="str">
        <f>IF(ISBLANK(Values!G134),"",Values!$O134)</f>
        <v/>
      </c>
      <c r="O135" s="2" t="str">
        <f>IF(ISBLANK(Values!G134),"",Values!$P134)</f>
        <v/>
      </c>
      <c r="W135" s="33" t="str">
        <f>IF(ISBLANK(Values!F134),"","Child")</f>
        <v/>
      </c>
      <c r="X135" s="33" t="str">
        <f>IF(ISBLANK(Values!F134),"",Values!$B$13)</f>
        <v/>
      </c>
      <c r="Y135" s="40" t="str">
        <f>IF(ISBLANK(Values!F134),"","Size-Color")</f>
        <v/>
      </c>
      <c r="Z135" s="33" t="str">
        <f>IF(ISBLANK(Values!F134),"","variation")</f>
        <v/>
      </c>
      <c r="AA135" s="37" t="str">
        <f>IF(ISBLANK(Values!F134),"",Values!$B$20)</f>
        <v/>
      </c>
      <c r="AB135" s="37" t="str">
        <f>IF(ISBLANK(Values!F134),"",Values!$B$29)</f>
        <v/>
      </c>
      <c r="AI135" s="42" t="str">
        <f>IF(ISBLANK(Values!F134),"",IF(Values!J134,Values!$B$23,Values!$B$33))</f>
        <v/>
      </c>
      <c r="AJ135" s="43" t="str">
        <f>IF(ISBLANK(Values!F134),"",Values!$B$24 &amp;" "&amp;Values!$B$3)</f>
        <v/>
      </c>
      <c r="AK135" s="2" t="str">
        <f>IF(ISBLANK(Values!F134),"",Values!$B$25)</f>
        <v/>
      </c>
      <c r="AL135" s="2" t="str">
        <f>IF(ISBLANK(Values!F134),"",SUBSTITUTE(SUBSTITUTE(IF(Values!$K134, Values!$B$26, Values!$B$33), "{language}", Values!$I134), "{flag}", INDEX(options!$E$1:$E$20, Values!$W134)))</f>
        <v/>
      </c>
      <c r="AM135" s="2" t="str">
        <f>SUBSTITUTE(IF(ISBLANK(Values!F134),"",Values!$B$27), "{model}", Values!$B$3)</f>
        <v/>
      </c>
      <c r="AT135" s="29" t="str">
        <f>IF(ISBLANK(Values!F134),"",Values!I134)</f>
        <v/>
      </c>
      <c r="AV135" s="37" t="str">
        <f>IF(ISBLANK(Values!F134),"",IF(Values!K134,"Backlit", "Non-Backlit"))</f>
        <v/>
      </c>
      <c r="BE135" s="28" t="str">
        <f>IF(ISBLANK(Values!F134),"","Professional Audience")</f>
        <v/>
      </c>
      <c r="BF135" s="28" t="str">
        <f>IF(ISBLANK(Values!F134),"","Consumer Audience")</f>
        <v/>
      </c>
      <c r="BG135" s="28" t="str">
        <f>IF(ISBLANK(Values!F134),"","Adults")</f>
        <v/>
      </c>
      <c r="BH135" s="28" t="str">
        <f>IF(ISBLANK(Values!F134),"","People")</f>
        <v/>
      </c>
      <c r="CG135" s="2" t="str">
        <f>IF(ISBLANK(Values!F134),"",Values!$B$11)</f>
        <v/>
      </c>
      <c r="CH135" s="2" t="str">
        <f>IF(ISBLANK(Values!F134),"","GR")</f>
        <v/>
      </c>
      <c r="CI135" s="2" t="str">
        <f>IF(ISBLANK(Values!F134),"",Values!$B$7)</f>
        <v/>
      </c>
      <c r="CJ135" s="2" t="str">
        <f>IF(ISBLANK(Values!F134),"",Values!$B$8)</f>
        <v/>
      </c>
      <c r="CK135" s="2" t="str">
        <f>IF(ISBLANK(Values!F134),"",Values!$B$9)</f>
        <v/>
      </c>
      <c r="CL135" s="2" t="str">
        <f>IF(ISBLANK(Values!F134),"","CM")</f>
        <v/>
      </c>
      <c r="CP135" s="37" t="str">
        <f>IF(ISBLANK(Values!F134),"",Values!$B$7)</f>
        <v/>
      </c>
      <c r="CQ135" s="37" t="str">
        <f>IF(ISBLANK(Values!F134),"",Values!$B$8)</f>
        <v/>
      </c>
      <c r="CR135" s="37" t="str">
        <f>IF(ISBLANK(Values!F134),"",Values!$B$9)</f>
        <v/>
      </c>
      <c r="CS135" s="2" t="str">
        <f>IF(ISBLANK(Values!F134),"",Values!$B$11)</f>
        <v/>
      </c>
      <c r="CT135" s="2" t="str">
        <f>IF(ISBLANK(Values!F134),"","GR")</f>
        <v/>
      </c>
      <c r="CU135" s="2" t="str">
        <f>IF(ISBLANK(Values!F134),"","CM")</f>
        <v/>
      </c>
      <c r="CV135" s="2" t="str">
        <f>IF(ISBLANK(Values!F134),"",IF(Values!$B$36=options!$F$1,"Denmark", IF(Values!$B$36=options!$F$2, "Danemark",IF(Values!$B$36=options!$F$3, "Dänemark",IF(Values!$B$36=options!$F$4, "Danimarca",IF(Values!$B$36=options!$F$5, "Dinamarca",IF(Values!$B$36=options!$F$6, "Denemarken","" ) ) ) ) )))</f>
        <v/>
      </c>
      <c r="CZ135" s="2" t="str">
        <f>IF(ISBLANK(Values!F134),"","No")</f>
        <v/>
      </c>
      <c r="DA135" s="2" t="str">
        <f>IF(ISBLANK(Values!F134),"","No")</f>
        <v/>
      </c>
      <c r="DO135" s="28" t="str">
        <f>IF(ISBLANK(Values!F134),"","Parts")</f>
        <v/>
      </c>
      <c r="DP135" s="28" t="str">
        <f>IF(ISBLANK(Values!F134),"",Values!$B$31)</f>
        <v/>
      </c>
      <c r="DS135" s="32"/>
      <c r="DY135" s="32"/>
      <c r="DZ135" s="32"/>
      <c r="EA135" s="32"/>
      <c r="EB135" s="32"/>
      <c r="EC135" s="32"/>
      <c r="EI135" s="2" t="str">
        <f>IF(ISBLANK(Values!F134),"",Values!$B$31)</f>
        <v/>
      </c>
      <c r="ES135" s="2" t="str">
        <f>IF(ISBLANK(Values!F134),"","Amazon Tellus UPS")</f>
        <v/>
      </c>
      <c r="EV135" s="32" t="str">
        <f>IF(ISBLANK(Values!F134),"","New")</f>
        <v/>
      </c>
      <c r="FE135" s="2" t="str">
        <f>IF(ISBLANK(Values!F134),"","3")</f>
        <v/>
      </c>
      <c r="FH135" s="2" t="str">
        <f>IF(ISBLANK(Values!F134),"","FALSE")</f>
        <v/>
      </c>
      <c r="FI135" s="37" t="str">
        <f>IF(ISBLANK(Values!F134),"","FALSE")</f>
        <v/>
      </c>
      <c r="FJ135" s="37" t="str">
        <f>IF(ISBLANK(Values!F134),"","FALSE")</f>
        <v/>
      </c>
      <c r="FM135" s="2" t="str">
        <f>IF(ISBLANK(Values!F134),"","1")</f>
        <v/>
      </c>
      <c r="FO135" s="29" t="str">
        <f>IF(ISBLANK(Values!F134),"",IF(Values!K134, Values!$B$4, Values!$B$5))</f>
        <v/>
      </c>
      <c r="FP135" s="2" t="str">
        <f>IF(ISBLANK(Values!F134),"","Percent")</f>
        <v/>
      </c>
      <c r="FQ135" s="2" t="str">
        <f>IF(ISBLANK(Values!F134),"","2")</f>
        <v/>
      </c>
      <c r="FR135" s="2" t="str">
        <f>IF(ISBLANK(Values!F134),"","3")</f>
        <v/>
      </c>
      <c r="FS135" s="2" t="str">
        <f>IF(ISBLANK(Values!F134),"","5")</f>
        <v/>
      </c>
      <c r="FT135" s="2" t="str">
        <f>IF(ISBLANK(Values!F134),"","6")</f>
        <v/>
      </c>
      <c r="FU135" s="2" t="str">
        <f>IF(ISBLANK(Values!F134),"","10")</f>
        <v/>
      </c>
      <c r="FV135" s="2" t="str">
        <f>IF(ISBLANK(Values!F134),"","10")</f>
        <v/>
      </c>
    </row>
    <row r="136" spans="1:178" ht="17" x14ac:dyDescent="0.2">
      <c r="A136" s="28" t="str">
        <f>IF(ISBLANK(Values!F135),"",IF(Values!$B$37="EU","computercomponent","computer"))</f>
        <v/>
      </c>
      <c r="B136" s="39" t="str">
        <f>IF(ISBLANK(Values!F135),"",Values!G135)</f>
        <v/>
      </c>
      <c r="C136" s="33" t="str">
        <f>IF(ISBLANK(Values!F135),"","TellusRem")</f>
        <v/>
      </c>
      <c r="D136" s="31" t="str">
        <f>IF(ISBLANK(Values!F135),"",Values!F135)</f>
        <v/>
      </c>
      <c r="E136" s="32" t="str">
        <f>IF(ISBLANK(Values!F135),"","EAN")</f>
        <v/>
      </c>
      <c r="F136" s="29" t="str">
        <f>IF(ISBLANK(Values!F135),"",IF(Values!K135, SUBSTITUTE(Values!$B$1, "{language}", Values!I135) &amp; " " &amp;Values!$B$3, SUBSTITUTE(Values!$B$2, "{language}", Values!$I135) &amp; " " &amp;Values!$B$3))</f>
        <v/>
      </c>
      <c r="G136" s="33" t="str">
        <f>IF(ISBLANK(Values!F135),"","TellusRem")</f>
        <v/>
      </c>
      <c r="H136" s="28" t="str">
        <f>IF(ISBLANK(Values!F135),"",Values!$B$16)</f>
        <v/>
      </c>
      <c r="I136" s="28" t="str">
        <f>IF(ISBLANK(Values!F135),"","4730574031")</f>
        <v/>
      </c>
      <c r="J136" s="40" t="str">
        <f>IF(ISBLANK(Values!F135),"",Values!G135 )</f>
        <v/>
      </c>
      <c r="K136" s="29" t="str">
        <f>IF(ISBLANK(Values!F135),"",IF(Values!K135, Values!$B$4, Values!$B$5))</f>
        <v/>
      </c>
      <c r="L136" s="41" t="str">
        <f>IF(ISBLANK(Values!F135),"",Values!$B$18)</f>
        <v/>
      </c>
      <c r="M136" s="29" t="str">
        <f>IF(ISBLANK(Values!F135),"",Values!$N135)</f>
        <v/>
      </c>
      <c r="N136" s="29" t="str">
        <f>IF(ISBLANK(Values!G135),"",Values!$O135)</f>
        <v/>
      </c>
      <c r="O136" s="2" t="str">
        <f>IF(ISBLANK(Values!G135),"",Values!$P135)</f>
        <v/>
      </c>
      <c r="W136" s="33" t="str">
        <f>IF(ISBLANK(Values!F135),"","Child")</f>
        <v/>
      </c>
      <c r="X136" s="33" t="str">
        <f>IF(ISBLANK(Values!F135),"",Values!$B$13)</f>
        <v/>
      </c>
      <c r="Y136" s="40" t="str">
        <f>IF(ISBLANK(Values!F135),"","Size-Color")</f>
        <v/>
      </c>
      <c r="Z136" s="33" t="str">
        <f>IF(ISBLANK(Values!F135),"","variation")</f>
        <v/>
      </c>
      <c r="AA136" s="37" t="str">
        <f>IF(ISBLANK(Values!F135),"",Values!$B$20)</f>
        <v/>
      </c>
      <c r="AB136" s="37" t="str">
        <f>IF(ISBLANK(Values!F135),"",Values!$B$29)</f>
        <v/>
      </c>
      <c r="AI136" s="42" t="str">
        <f>IF(ISBLANK(Values!F135),"",IF(Values!J135,Values!$B$23,Values!$B$33))</f>
        <v/>
      </c>
      <c r="AJ136" s="43" t="str">
        <f>IF(ISBLANK(Values!F135),"",Values!$B$24 &amp;" "&amp;Values!$B$3)</f>
        <v/>
      </c>
      <c r="AK136" s="2" t="str">
        <f>IF(ISBLANK(Values!F135),"",Values!$B$25)</f>
        <v/>
      </c>
      <c r="AL136" s="2" t="str">
        <f>IF(ISBLANK(Values!F135),"",SUBSTITUTE(SUBSTITUTE(IF(Values!$K135, Values!$B$26, Values!$B$33), "{language}", Values!$I135), "{flag}", INDEX(options!$E$1:$E$20, Values!$W135)))</f>
        <v/>
      </c>
      <c r="AM136" s="2" t="str">
        <f>SUBSTITUTE(IF(ISBLANK(Values!F135),"",Values!$B$27), "{model}", Values!$B$3)</f>
        <v/>
      </c>
      <c r="AT136" s="29" t="str">
        <f>IF(ISBLANK(Values!F135),"",Values!I135)</f>
        <v/>
      </c>
      <c r="AV136" s="37" t="str">
        <f>IF(ISBLANK(Values!F135),"",IF(Values!K135,"Backlit", "Non-Backlit"))</f>
        <v/>
      </c>
      <c r="BE136" s="28" t="str">
        <f>IF(ISBLANK(Values!F135),"","Professional Audience")</f>
        <v/>
      </c>
      <c r="BF136" s="28" t="str">
        <f>IF(ISBLANK(Values!F135),"","Consumer Audience")</f>
        <v/>
      </c>
      <c r="BG136" s="28" t="str">
        <f>IF(ISBLANK(Values!F135),"","Adults")</f>
        <v/>
      </c>
      <c r="BH136" s="28" t="str">
        <f>IF(ISBLANK(Values!F135),"","People")</f>
        <v/>
      </c>
      <c r="CG136" s="2" t="str">
        <f>IF(ISBLANK(Values!F135),"",Values!$B$11)</f>
        <v/>
      </c>
      <c r="CH136" s="2" t="str">
        <f>IF(ISBLANK(Values!F135),"","GR")</f>
        <v/>
      </c>
      <c r="CI136" s="2" t="str">
        <f>IF(ISBLANK(Values!F135),"",Values!$B$7)</f>
        <v/>
      </c>
      <c r="CJ136" s="2" t="str">
        <f>IF(ISBLANK(Values!F135),"",Values!$B$8)</f>
        <v/>
      </c>
      <c r="CK136" s="2" t="str">
        <f>IF(ISBLANK(Values!F135),"",Values!$B$9)</f>
        <v/>
      </c>
      <c r="CL136" s="2" t="str">
        <f>IF(ISBLANK(Values!F135),"","CM")</f>
        <v/>
      </c>
      <c r="CP136" s="37" t="str">
        <f>IF(ISBLANK(Values!F135),"",Values!$B$7)</f>
        <v/>
      </c>
      <c r="CQ136" s="37" t="str">
        <f>IF(ISBLANK(Values!F135),"",Values!$B$8)</f>
        <v/>
      </c>
      <c r="CR136" s="37" t="str">
        <f>IF(ISBLANK(Values!F135),"",Values!$B$9)</f>
        <v/>
      </c>
      <c r="CS136" s="2" t="str">
        <f>IF(ISBLANK(Values!F135),"",Values!$B$11)</f>
        <v/>
      </c>
      <c r="CT136" s="2" t="str">
        <f>IF(ISBLANK(Values!F135),"","GR")</f>
        <v/>
      </c>
      <c r="CU136" s="2" t="str">
        <f>IF(ISBLANK(Values!F135),"","CM")</f>
        <v/>
      </c>
      <c r="CV136" s="2" t="str">
        <f>IF(ISBLANK(Values!F135),"",IF(Values!$B$36=options!$F$1,"Denmark", IF(Values!$B$36=options!$F$2, "Danemark",IF(Values!$B$36=options!$F$3, "Dänemark",IF(Values!$B$36=options!$F$4, "Danimarca",IF(Values!$B$36=options!$F$5, "Dinamarca",IF(Values!$B$36=options!$F$6, "Denemarken","" ) ) ) ) )))</f>
        <v/>
      </c>
      <c r="CZ136" s="2" t="str">
        <f>IF(ISBLANK(Values!F135),"","No")</f>
        <v/>
      </c>
      <c r="DA136" s="2" t="str">
        <f>IF(ISBLANK(Values!F135),"","No")</f>
        <v/>
      </c>
      <c r="DO136" s="28" t="str">
        <f>IF(ISBLANK(Values!F135),"","Parts")</f>
        <v/>
      </c>
      <c r="DP136" s="28" t="str">
        <f>IF(ISBLANK(Values!F135),"",Values!$B$31)</f>
        <v/>
      </c>
      <c r="DS136" s="32"/>
      <c r="DY136" s="32"/>
      <c r="DZ136" s="32"/>
      <c r="EA136" s="32"/>
      <c r="EB136" s="32"/>
      <c r="EC136" s="32"/>
      <c r="EI136" s="2" t="str">
        <f>IF(ISBLANK(Values!F135),"",Values!$B$31)</f>
        <v/>
      </c>
      <c r="ES136" s="2" t="str">
        <f>IF(ISBLANK(Values!F135),"","Amazon Tellus UPS")</f>
        <v/>
      </c>
      <c r="EV136" s="32" t="str">
        <f>IF(ISBLANK(Values!F135),"","New")</f>
        <v/>
      </c>
      <c r="FE136" s="2" t="str">
        <f>IF(ISBLANK(Values!F135),"","3")</f>
        <v/>
      </c>
      <c r="FH136" s="2" t="str">
        <f>IF(ISBLANK(Values!F135),"","FALSE")</f>
        <v/>
      </c>
      <c r="FI136" s="37" t="str">
        <f>IF(ISBLANK(Values!F135),"","FALSE")</f>
        <v/>
      </c>
      <c r="FJ136" s="37" t="str">
        <f>IF(ISBLANK(Values!F135),"","FALSE")</f>
        <v/>
      </c>
      <c r="FM136" s="2" t="str">
        <f>IF(ISBLANK(Values!F135),"","1")</f>
        <v/>
      </c>
      <c r="FO136" s="29" t="str">
        <f>IF(ISBLANK(Values!F135),"",IF(Values!K135, Values!$B$4, Values!$B$5))</f>
        <v/>
      </c>
      <c r="FP136" s="2" t="str">
        <f>IF(ISBLANK(Values!F135),"","Percent")</f>
        <v/>
      </c>
      <c r="FQ136" s="2" t="str">
        <f>IF(ISBLANK(Values!F135),"","2")</f>
        <v/>
      </c>
      <c r="FR136" s="2" t="str">
        <f>IF(ISBLANK(Values!F135),"","3")</f>
        <v/>
      </c>
      <c r="FS136" s="2" t="str">
        <f>IF(ISBLANK(Values!F135),"","5")</f>
        <v/>
      </c>
      <c r="FT136" s="2" t="str">
        <f>IF(ISBLANK(Values!F135),"","6")</f>
        <v/>
      </c>
      <c r="FU136" s="2" t="str">
        <f>IF(ISBLANK(Values!F135),"","10")</f>
        <v/>
      </c>
      <c r="FV136" s="2" t="str">
        <f>IF(ISBLANK(Values!F135),"","10")</f>
        <v/>
      </c>
    </row>
    <row r="137" spans="1:178" ht="17" x14ac:dyDescent="0.2">
      <c r="A137" s="28" t="str">
        <f>IF(ISBLANK(Values!F136),"",IF(Values!$B$37="EU","computercomponent","computer"))</f>
        <v/>
      </c>
      <c r="B137" s="39" t="str">
        <f>IF(ISBLANK(Values!F136),"",Values!G136)</f>
        <v/>
      </c>
      <c r="C137" s="33" t="str">
        <f>IF(ISBLANK(Values!F136),"","TellusRem")</f>
        <v/>
      </c>
      <c r="D137" s="31" t="str">
        <f>IF(ISBLANK(Values!F136),"",Values!F136)</f>
        <v/>
      </c>
      <c r="E137" s="32" t="str">
        <f>IF(ISBLANK(Values!F136),"","EAN")</f>
        <v/>
      </c>
      <c r="F137" s="29" t="str">
        <f>IF(ISBLANK(Values!F136),"",IF(Values!K136, SUBSTITUTE(Values!$B$1, "{language}", Values!I136) &amp; " " &amp;Values!$B$3, SUBSTITUTE(Values!$B$2, "{language}", Values!$I136) &amp; " " &amp;Values!$B$3))</f>
        <v/>
      </c>
      <c r="G137" s="33" t="str">
        <f>IF(ISBLANK(Values!F136),"","TellusRem")</f>
        <v/>
      </c>
      <c r="H137" s="28" t="str">
        <f>IF(ISBLANK(Values!F136),"",Values!$B$16)</f>
        <v/>
      </c>
      <c r="I137" s="28" t="str">
        <f>IF(ISBLANK(Values!F136),"","4730574031")</f>
        <v/>
      </c>
      <c r="J137" s="40" t="str">
        <f>IF(ISBLANK(Values!F136),"",Values!G136 )</f>
        <v/>
      </c>
      <c r="K137" s="29" t="str">
        <f>IF(ISBLANK(Values!F136),"",IF(Values!K136, Values!$B$4, Values!$B$5))</f>
        <v/>
      </c>
      <c r="L137" s="41" t="str">
        <f>IF(ISBLANK(Values!F136),"",Values!$B$18)</f>
        <v/>
      </c>
      <c r="M137" s="29" t="str">
        <f>IF(ISBLANK(Values!F136),"",Values!$N136)</f>
        <v/>
      </c>
      <c r="N137" s="29" t="str">
        <f>IF(ISBLANK(Values!G136),"",Values!$O136)</f>
        <v/>
      </c>
      <c r="O137" s="2" t="str">
        <f>IF(ISBLANK(Values!G136),"",Values!$P136)</f>
        <v/>
      </c>
      <c r="W137" s="33" t="str">
        <f>IF(ISBLANK(Values!F136),"","Child")</f>
        <v/>
      </c>
      <c r="X137" s="33" t="str">
        <f>IF(ISBLANK(Values!F136),"",Values!$B$13)</f>
        <v/>
      </c>
      <c r="Y137" s="40" t="str">
        <f>IF(ISBLANK(Values!F136),"","Size-Color")</f>
        <v/>
      </c>
      <c r="Z137" s="33" t="str">
        <f>IF(ISBLANK(Values!F136),"","variation")</f>
        <v/>
      </c>
      <c r="AA137" s="37" t="str">
        <f>IF(ISBLANK(Values!F136),"",Values!$B$20)</f>
        <v/>
      </c>
      <c r="AB137" s="37" t="str">
        <f>IF(ISBLANK(Values!F136),"",Values!$B$29)</f>
        <v/>
      </c>
      <c r="AI137" s="42" t="str">
        <f>IF(ISBLANK(Values!F136),"",IF(Values!J136,Values!$B$23,Values!$B$33))</f>
        <v/>
      </c>
      <c r="AJ137" s="43" t="str">
        <f>IF(ISBLANK(Values!F136),"",Values!$B$24 &amp;" "&amp;Values!$B$3)</f>
        <v/>
      </c>
      <c r="AK137" s="2" t="str">
        <f>IF(ISBLANK(Values!F136),"",Values!$B$25)</f>
        <v/>
      </c>
      <c r="AL137" s="2" t="str">
        <f>IF(ISBLANK(Values!F136),"",SUBSTITUTE(SUBSTITUTE(IF(Values!$K136, Values!$B$26, Values!$B$33), "{language}", Values!$I136), "{flag}", INDEX(options!$E$1:$E$20, Values!$W136)))</f>
        <v/>
      </c>
      <c r="AM137" s="2" t="str">
        <f>SUBSTITUTE(IF(ISBLANK(Values!F136),"",Values!$B$27), "{model}", Values!$B$3)</f>
        <v/>
      </c>
      <c r="AT137" s="29" t="str">
        <f>IF(ISBLANK(Values!F136),"",Values!I136)</f>
        <v/>
      </c>
      <c r="AV137" s="37" t="str">
        <f>IF(ISBLANK(Values!F136),"",IF(Values!K136,"Backlit", "Non-Backlit"))</f>
        <v/>
      </c>
      <c r="BE137" s="28" t="str">
        <f>IF(ISBLANK(Values!F136),"","Professional Audience")</f>
        <v/>
      </c>
      <c r="BF137" s="28" t="str">
        <f>IF(ISBLANK(Values!F136),"","Consumer Audience")</f>
        <v/>
      </c>
      <c r="BG137" s="28" t="str">
        <f>IF(ISBLANK(Values!F136),"","Adults")</f>
        <v/>
      </c>
      <c r="BH137" s="28" t="str">
        <f>IF(ISBLANK(Values!F136),"","People")</f>
        <v/>
      </c>
      <c r="CG137" s="2" t="str">
        <f>IF(ISBLANK(Values!F136),"",Values!$B$11)</f>
        <v/>
      </c>
      <c r="CH137" s="2" t="str">
        <f>IF(ISBLANK(Values!F136),"","GR")</f>
        <v/>
      </c>
      <c r="CI137" s="2" t="str">
        <f>IF(ISBLANK(Values!F136),"",Values!$B$7)</f>
        <v/>
      </c>
      <c r="CJ137" s="2" t="str">
        <f>IF(ISBLANK(Values!F136),"",Values!$B$8)</f>
        <v/>
      </c>
      <c r="CK137" s="2" t="str">
        <f>IF(ISBLANK(Values!F136),"",Values!$B$9)</f>
        <v/>
      </c>
      <c r="CL137" s="2" t="str">
        <f>IF(ISBLANK(Values!F136),"","CM")</f>
        <v/>
      </c>
      <c r="CP137" s="37" t="str">
        <f>IF(ISBLANK(Values!F136),"",Values!$B$7)</f>
        <v/>
      </c>
      <c r="CQ137" s="37" t="str">
        <f>IF(ISBLANK(Values!F136),"",Values!$B$8)</f>
        <v/>
      </c>
      <c r="CR137" s="37" t="str">
        <f>IF(ISBLANK(Values!F136),"",Values!$B$9)</f>
        <v/>
      </c>
      <c r="CS137" s="2" t="str">
        <f>IF(ISBLANK(Values!F136),"",Values!$B$11)</f>
        <v/>
      </c>
      <c r="CT137" s="2" t="str">
        <f>IF(ISBLANK(Values!F136),"","GR")</f>
        <v/>
      </c>
      <c r="CU137" s="2" t="str">
        <f>IF(ISBLANK(Values!F136),"","CM")</f>
        <v/>
      </c>
      <c r="CV137" s="2" t="str">
        <f>IF(ISBLANK(Values!F136),"",IF(Values!$B$36=options!$F$1,"Denmark", IF(Values!$B$36=options!$F$2, "Danemark",IF(Values!$B$36=options!$F$3, "Dänemark",IF(Values!$B$36=options!$F$4, "Danimarca",IF(Values!$B$36=options!$F$5, "Dinamarca",IF(Values!$B$36=options!$F$6, "Denemarken","" ) ) ) ) )))</f>
        <v/>
      </c>
      <c r="CZ137" s="2" t="str">
        <f>IF(ISBLANK(Values!F136),"","No")</f>
        <v/>
      </c>
      <c r="DA137" s="2" t="str">
        <f>IF(ISBLANK(Values!F136),"","No")</f>
        <v/>
      </c>
      <c r="DO137" s="28" t="str">
        <f>IF(ISBLANK(Values!F136),"","Parts")</f>
        <v/>
      </c>
      <c r="DP137" s="28" t="str">
        <f>IF(ISBLANK(Values!F136),"",Values!$B$31)</f>
        <v/>
      </c>
      <c r="DS137" s="32"/>
      <c r="DY137" s="32"/>
      <c r="DZ137" s="32"/>
      <c r="EA137" s="32"/>
      <c r="EB137" s="32"/>
      <c r="EC137" s="32"/>
      <c r="EI137" s="2" t="str">
        <f>IF(ISBLANK(Values!F136),"",Values!$B$31)</f>
        <v/>
      </c>
      <c r="ES137" s="2" t="str">
        <f>IF(ISBLANK(Values!F136),"","Amazon Tellus UPS")</f>
        <v/>
      </c>
      <c r="EV137" s="32" t="str">
        <f>IF(ISBLANK(Values!F136),"","New")</f>
        <v/>
      </c>
      <c r="FE137" s="2" t="str">
        <f>IF(ISBLANK(Values!F136),"","3")</f>
        <v/>
      </c>
      <c r="FH137" s="2" t="str">
        <f>IF(ISBLANK(Values!F136),"","FALSE")</f>
        <v/>
      </c>
      <c r="FI137" s="37" t="str">
        <f>IF(ISBLANK(Values!F136),"","FALSE")</f>
        <v/>
      </c>
      <c r="FJ137" s="37" t="str">
        <f>IF(ISBLANK(Values!F136),"","FALSE")</f>
        <v/>
      </c>
      <c r="FM137" s="2" t="str">
        <f>IF(ISBLANK(Values!F136),"","1")</f>
        <v/>
      </c>
      <c r="FO137" s="29" t="str">
        <f>IF(ISBLANK(Values!F136),"",IF(Values!K136, Values!$B$4, Values!$B$5))</f>
        <v/>
      </c>
      <c r="FP137" s="2" t="str">
        <f>IF(ISBLANK(Values!F136),"","Percent")</f>
        <v/>
      </c>
      <c r="FQ137" s="2" t="str">
        <f>IF(ISBLANK(Values!F136),"","2")</f>
        <v/>
      </c>
      <c r="FR137" s="2" t="str">
        <f>IF(ISBLANK(Values!F136),"","3")</f>
        <v/>
      </c>
      <c r="FS137" s="2" t="str">
        <f>IF(ISBLANK(Values!F136),"","5")</f>
        <v/>
      </c>
      <c r="FT137" s="2" t="str">
        <f>IF(ISBLANK(Values!F136),"","6")</f>
        <v/>
      </c>
      <c r="FU137" s="2" t="str">
        <f>IF(ISBLANK(Values!F136),"","10")</f>
        <v/>
      </c>
      <c r="FV137" s="2" t="str">
        <f>IF(ISBLANK(Values!F136),"","10")</f>
        <v/>
      </c>
    </row>
    <row r="138" spans="1:178" ht="17" x14ac:dyDescent="0.2">
      <c r="A138" s="28" t="str">
        <f>IF(ISBLANK(Values!F137),"",IF(Values!$B$37="EU","computercomponent","computer"))</f>
        <v/>
      </c>
      <c r="B138" s="39" t="str">
        <f>IF(ISBLANK(Values!F137),"",Values!G137)</f>
        <v/>
      </c>
      <c r="C138" s="33" t="str">
        <f>IF(ISBLANK(Values!F137),"","TellusRem")</f>
        <v/>
      </c>
      <c r="D138" s="31" t="str">
        <f>IF(ISBLANK(Values!F137),"",Values!F137)</f>
        <v/>
      </c>
      <c r="E138" s="32" t="str">
        <f>IF(ISBLANK(Values!F137),"","EAN")</f>
        <v/>
      </c>
      <c r="F138" s="29" t="str">
        <f>IF(ISBLANK(Values!F137),"",IF(Values!K137, SUBSTITUTE(Values!$B$1, "{language}", Values!I137) &amp; " " &amp;Values!$B$3, SUBSTITUTE(Values!$B$2, "{language}", Values!$I137) &amp; " " &amp;Values!$B$3))</f>
        <v/>
      </c>
      <c r="G138" s="33" t="str">
        <f>IF(ISBLANK(Values!F137),"","TellusRem")</f>
        <v/>
      </c>
      <c r="H138" s="28" t="str">
        <f>IF(ISBLANK(Values!F137),"",Values!$B$16)</f>
        <v/>
      </c>
      <c r="I138" s="28" t="str">
        <f>IF(ISBLANK(Values!F137),"","4730574031")</f>
        <v/>
      </c>
      <c r="J138" s="40" t="str">
        <f>IF(ISBLANK(Values!F137),"",Values!G137 )</f>
        <v/>
      </c>
      <c r="K138" s="29" t="str">
        <f>IF(ISBLANK(Values!F137),"",IF(Values!K137, Values!$B$4, Values!$B$5))</f>
        <v/>
      </c>
      <c r="L138" s="41" t="str">
        <f>IF(ISBLANK(Values!F137),"",Values!$B$18)</f>
        <v/>
      </c>
      <c r="M138" s="29" t="str">
        <f>IF(ISBLANK(Values!F137),"",Values!$N137)</f>
        <v/>
      </c>
      <c r="N138" s="29" t="str">
        <f>IF(ISBLANK(Values!G137),"",Values!$O137)</f>
        <v/>
      </c>
      <c r="O138" s="2" t="str">
        <f>IF(ISBLANK(Values!G137),"",Values!$P137)</f>
        <v/>
      </c>
      <c r="W138" s="33" t="str">
        <f>IF(ISBLANK(Values!F137),"","Child")</f>
        <v/>
      </c>
      <c r="X138" s="33" t="str">
        <f>IF(ISBLANK(Values!F137),"",Values!$B$13)</f>
        <v/>
      </c>
      <c r="Y138" s="40" t="str">
        <f>IF(ISBLANK(Values!F137),"","Size-Color")</f>
        <v/>
      </c>
      <c r="Z138" s="33" t="str">
        <f>IF(ISBLANK(Values!F137),"","variation")</f>
        <v/>
      </c>
      <c r="AA138" s="37" t="str">
        <f>IF(ISBLANK(Values!F137),"",Values!$B$20)</f>
        <v/>
      </c>
      <c r="AB138" s="37" t="str">
        <f>IF(ISBLANK(Values!F137),"",Values!$B$29)</f>
        <v/>
      </c>
      <c r="AI138" s="42" t="str">
        <f>IF(ISBLANK(Values!F137),"",IF(Values!J137,Values!$B$23,Values!$B$33))</f>
        <v/>
      </c>
      <c r="AJ138" s="43" t="str">
        <f>IF(ISBLANK(Values!F137),"",Values!$B$24 &amp;" "&amp;Values!$B$3)</f>
        <v/>
      </c>
      <c r="AK138" s="2" t="str">
        <f>IF(ISBLANK(Values!F137),"",Values!$B$25)</f>
        <v/>
      </c>
      <c r="AL138" s="2" t="str">
        <f>IF(ISBLANK(Values!F137),"",SUBSTITUTE(SUBSTITUTE(IF(Values!$K137, Values!$B$26, Values!$B$33), "{language}", Values!$I137), "{flag}", INDEX(options!$E$1:$E$20, Values!$W137)))</f>
        <v/>
      </c>
      <c r="AM138" s="2" t="str">
        <f>SUBSTITUTE(IF(ISBLANK(Values!F137),"",Values!$B$27), "{model}", Values!$B$3)</f>
        <v/>
      </c>
      <c r="AT138" s="29" t="str">
        <f>IF(ISBLANK(Values!F137),"",Values!I137)</f>
        <v/>
      </c>
      <c r="AV138" s="37" t="str">
        <f>IF(ISBLANK(Values!F137),"",IF(Values!K137,"Backlit", "Non-Backlit"))</f>
        <v/>
      </c>
      <c r="BE138" s="28" t="str">
        <f>IF(ISBLANK(Values!F137),"","Professional Audience")</f>
        <v/>
      </c>
      <c r="BF138" s="28" t="str">
        <f>IF(ISBLANK(Values!F137),"","Consumer Audience")</f>
        <v/>
      </c>
      <c r="BG138" s="28" t="str">
        <f>IF(ISBLANK(Values!F137),"","Adults")</f>
        <v/>
      </c>
      <c r="BH138" s="28" t="str">
        <f>IF(ISBLANK(Values!F137),"","People")</f>
        <v/>
      </c>
      <c r="CG138" s="2" t="str">
        <f>IF(ISBLANK(Values!F137),"",Values!$B$11)</f>
        <v/>
      </c>
      <c r="CH138" s="2" t="str">
        <f>IF(ISBLANK(Values!F137),"","GR")</f>
        <v/>
      </c>
      <c r="CI138" s="2" t="str">
        <f>IF(ISBLANK(Values!F137),"",Values!$B$7)</f>
        <v/>
      </c>
      <c r="CJ138" s="2" t="str">
        <f>IF(ISBLANK(Values!F137),"",Values!$B$8)</f>
        <v/>
      </c>
      <c r="CK138" s="2" t="str">
        <f>IF(ISBLANK(Values!F137),"",Values!$B$9)</f>
        <v/>
      </c>
      <c r="CL138" s="2" t="str">
        <f>IF(ISBLANK(Values!F137),"","CM")</f>
        <v/>
      </c>
      <c r="CP138" s="37" t="str">
        <f>IF(ISBLANK(Values!F137),"",Values!$B$7)</f>
        <v/>
      </c>
      <c r="CQ138" s="37" t="str">
        <f>IF(ISBLANK(Values!F137),"",Values!$B$8)</f>
        <v/>
      </c>
      <c r="CR138" s="37" t="str">
        <f>IF(ISBLANK(Values!F137),"",Values!$B$9)</f>
        <v/>
      </c>
      <c r="CS138" s="2" t="str">
        <f>IF(ISBLANK(Values!F137),"",Values!$B$11)</f>
        <v/>
      </c>
      <c r="CT138" s="2" t="str">
        <f>IF(ISBLANK(Values!F137),"","GR")</f>
        <v/>
      </c>
      <c r="CU138" s="2" t="str">
        <f>IF(ISBLANK(Values!F137),"","CM")</f>
        <v/>
      </c>
      <c r="CV138" s="2" t="str">
        <f>IF(ISBLANK(Values!F137),"",IF(Values!$B$36=options!$F$1,"Denmark", IF(Values!$B$36=options!$F$2, "Danemark",IF(Values!$B$36=options!$F$3, "Dänemark",IF(Values!$B$36=options!$F$4, "Danimarca",IF(Values!$B$36=options!$F$5, "Dinamarca",IF(Values!$B$36=options!$F$6, "Denemarken","" ) ) ) ) )))</f>
        <v/>
      </c>
      <c r="CZ138" s="2" t="str">
        <f>IF(ISBLANK(Values!F137),"","No")</f>
        <v/>
      </c>
      <c r="DA138" s="2" t="str">
        <f>IF(ISBLANK(Values!F137),"","No")</f>
        <v/>
      </c>
      <c r="DO138" s="28" t="str">
        <f>IF(ISBLANK(Values!F137),"","Parts")</f>
        <v/>
      </c>
      <c r="DP138" s="28" t="str">
        <f>IF(ISBLANK(Values!F137),"",Values!$B$31)</f>
        <v/>
      </c>
      <c r="DS138" s="32"/>
      <c r="DY138" s="32"/>
      <c r="DZ138" s="32"/>
      <c r="EA138" s="32"/>
      <c r="EB138" s="32"/>
      <c r="EC138" s="32"/>
      <c r="EI138" s="2" t="str">
        <f>IF(ISBLANK(Values!F137),"",Values!$B$31)</f>
        <v/>
      </c>
      <c r="ES138" s="2" t="str">
        <f>IF(ISBLANK(Values!F137),"","Amazon Tellus UPS")</f>
        <v/>
      </c>
      <c r="EV138" s="32" t="str">
        <f>IF(ISBLANK(Values!F137),"","New")</f>
        <v/>
      </c>
      <c r="FE138" s="2" t="str">
        <f>IF(ISBLANK(Values!F137),"","3")</f>
        <v/>
      </c>
      <c r="FH138" s="2" t="str">
        <f>IF(ISBLANK(Values!F137),"","FALSE")</f>
        <v/>
      </c>
      <c r="FI138" s="37" t="str">
        <f>IF(ISBLANK(Values!F137),"","FALSE")</f>
        <v/>
      </c>
      <c r="FJ138" s="37" t="str">
        <f>IF(ISBLANK(Values!F137),"","FALSE")</f>
        <v/>
      </c>
      <c r="FM138" s="2" t="str">
        <f>IF(ISBLANK(Values!F137),"","1")</f>
        <v/>
      </c>
      <c r="FO138" s="29" t="str">
        <f>IF(ISBLANK(Values!F137),"",IF(Values!K137, Values!$B$4, Values!$B$5))</f>
        <v/>
      </c>
      <c r="FP138" s="2" t="str">
        <f>IF(ISBLANK(Values!F137),"","Percent")</f>
        <v/>
      </c>
      <c r="FQ138" s="2" t="str">
        <f>IF(ISBLANK(Values!F137),"","2")</f>
        <v/>
      </c>
      <c r="FR138" s="2" t="str">
        <f>IF(ISBLANK(Values!F137),"","3")</f>
        <v/>
      </c>
      <c r="FS138" s="2" t="str">
        <f>IF(ISBLANK(Values!F137),"","5")</f>
        <v/>
      </c>
      <c r="FT138" s="2" t="str">
        <f>IF(ISBLANK(Values!F137),"","6")</f>
        <v/>
      </c>
      <c r="FU138" s="2" t="str">
        <f>IF(ISBLANK(Values!F137),"","10")</f>
        <v/>
      </c>
      <c r="FV138" s="2" t="str">
        <f>IF(ISBLANK(Values!F137),"","10")</f>
        <v/>
      </c>
    </row>
    <row r="139" spans="1:178" ht="17" x14ac:dyDescent="0.2">
      <c r="A139" s="28" t="str">
        <f>IF(ISBLANK(Values!F138),"",IF(Values!$B$37="EU","computercomponent","computer"))</f>
        <v/>
      </c>
      <c r="B139" s="39" t="str">
        <f>IF(ISBLANK(Values!F138),"",Values!G138)</f>
        <v/>
      </c>
      <c r="C139" s="33" t="str">
        <f>IF(ISBLANK(Values!F138),"","TellusRem")</f>
        <v/>
      </c>
      <c r="D139" s="31" t="str">
        <f>IF(ISBLANK(Values!F138),"",Values!F138)</f>
        <v/>
      </c>
      <c r="E139" s="32" t="str">
        <f>IF(ISBLANK(Values!F138),"","EAN")</f>
        <v/>
      </c>
      <c r="F139" s="29" t="str">
        <f>IF(ISBLANK(Values!F138),"",IF(Values!K138, SUBSTITUTE(Values!$B$1, "{language}", Values!I138) &amp; " " &amp;Values!$B$3, SUBSTITUTE(Values!$B$2, "{language}", Values!$I138) &amp; " " &amp;Values!$B$3))</f>
        <v/>
      </c>
      <c r="G139" s="33" t="str">
        <f>IF(ISBLANK(Values!F138),"","TellusRem")</f>
        <v/>
      </c>
      <c r="H139" s="28" t="str">
        <f>IF(ISBLANK(Values!F138),"",Values!$B$16)</f>
        <v/>
      </c>
      <c r="I139" s="28" t="str">
        <f>IF(ISBLANK(Values!F138),"","4730574031")</f>
        <v/>
      </c>
      <c r="J139" s="40" t="str">
        <f>IF(ISBLANK(Values!F138),"",Values!G138 )</f>
        <v/>
      </c>
      <c r="K139" s="29" t="str">
        <f>IF(ISBLANK(Values!F138),"",IF(Values!K138, Values!$B$4, Values!$B$5))</f>
        <v/>
      </c>
      <c r="L139" s="41" t="str">
        <f>IF(ISBLANK(Values!F138),"",Values!$B$18)</f>
        <v/>
      </c>
      <c r="M139" s="29" t="str">
        <f>IF(ISBLANK(Values!F138),"",Values!$N138)</f>
        <v/>
      </c>
      <c r="N139" s="29" t="str">
        <f>IF(ISBLANK(Values!G138),"",Values!$O138)</f>
        <v/>
      </c>
      <c r="O139" s="2" t="str">
        <f>IF(ISBLANK(Values!G138),"",Values!$P138)</f>
        <v/>
      </c>
      <c r="W139" s="33" t="str">
        <f>IF(ISBLANK(Values!F138),"","Child")</f>
        <v/>
      </c>
      <c r="X139" s="33" t="str">
        <f>IF(ISBLANK(Values!F138),"",Values!$B$13)</f>
        <v/>
      </c>
      <c r="Y139" s="40" t="str">
        <f>IF(ISBLANK(Values!F138),"","Size-Color")</f>
        <v/>
      </c>
      <c r="Z139" s="33" t="str">
        <f>IF(ISBLANK(Values!F138),"","variation")</f>
        <v/>
      </c>
      <c r="AA139" s="37" t="str">
        <f>IF(ISBLANK(Values!F138),"",Values!$B$20)</f>
        <v/>
      </c>
      <c r="AB139" s="37" t="str">
        <f>IF(ISBLANK(Values!F138),"",Values!$B$29)</f>
        <v/>
      </c>
      <c r="AI139" s="42" t="str">
        <f>IF(ISBLANK(Values!F138),"",IF(Values!J138,Values!$B$23,Values!$B$33))</f>
        <v/>
      </c>
      <c r="AJ139" s="43" t="str">
        <f>IF(ISBLANK(Values!F138),"",Values!$B$24 &amp;" "&amp;Values!$B$3)</f>
        <v/>
      </c>
      <c r="AK139" s="2" t="str">
        <f>IF(ISBLANK(Values!F138),"",Values!$B$25)</f>
        <v/>
      </c>
      <c r="AL139" s="2" t="str">
        <f>IF(ISBLANK(Values!F138),"",SUBSTITUTE(SUBSTITUTE(IF(Values!$K138, Values!$B$26, Values!$B$33), "{language}", Values!$I138), "{flag}", INDEX(options!$E$1:$E$20, Values!$W138)))</f>
        <v/>
      </c>
      <c r="AM139" s="2" t="str">
        <f>SUBSTITUTE(IF(ISBLANK(Values!F138),"",Values!$B$27), "{model}", Values!$B$3)</f>
        <v/>
      </c>
      <c r="AT139" s="29" t="str">
        <f>IF(ISBLANK(Values!F138),"",Values!I138)</f>
        <v/>
      </c>
      <c r="AV139" s="37" t="str">
        <f>IF(ISBLANK(Values!F138),"",IF(Values!K138,"Backlit", "Non-Backlit"))</f>
        <v/>
      </c>
      <c r="BE139" s="28" t="str">
        <f>IF(ISBLANK(Values!F138),"","Professional Audience")</f>
        <v/>
      </c>
      <c r="BF139" s="28" t="str">
        <f>IF(ISBLANK(Values!F138),"","Consumer Audience")</f>
        <v/>
      </c>
      <c r="BG139" s="28" t="str">
        <f>IF(ISBLANK(Values!F138),"","Adults")</f>
        <v/>
      </c>
      <c r="BH139" s="28" t="str">
        <f>IF(ISBLANK(Values!F138),"","People")</f>
        <v/>
      </c>
      <c r="CG139" s="2" t="str">
        <f>IF(ISBLANK(Values!F138),"",Values!$B$11)</f>
        <v/>
      </c>
      <c r="CH139" s="2" t="str">
        <f>IF(ISBLANK(Values!F138),"","GR")</f>
        <v/>
      </c>
      <c r="CI139" s="2" t="str">
        <f>IF(ISBLANK(Values!F138),"",Values!$B$7)</f>
        <v/>
      </c>
      <c r="CJ139" s="2" t="str">
        <f>IF(ISBLANK(Values!F138),"",Values!$B$8)</f>
        <v/>
      </c>
      <c r="CK139" s="2" t="str">
        <f>IF(ISBLANK(Values!F138),"",Values!$B$9)</f>
        <v/>
      </c>
      <c r="CL139" s="2" t="str">
        <f>IF(ISBLANK(Values!F138),"","CM")</f>
        <v/>
      </c>
      <c r="CP139" s="37" t="str">
        <f>IF(ISBLANK(Values!F138),"",Values!$B$7)</f>
        <v/>
      </c>
      <c r="CQ139" s="37" t="str">
        <f>IF(ISBLANK(Values!F138),"",Values!$B$8)</f>
        <v/>
      </c>
      <c r="CR139" s="37" t="str">
        <f>IF(ISBLANK(Values!F138),"",Values!$B$9)</f>
        <v/>
      </c>
      <c r="CS139" s="2" t="str">
        <f>IF(ISBLANK(Values!F138),"",Values!$B$11)</f>
        <v/>
      </c>
      <c r="CT139" s="2" t="str">
        <f>IF(ISBLANK(Values!F138),"","GR")</f>
        <v/>
      </c>
      <c r="CU139" s="2" t="str">
        <f>IF(ISBLANK(Values!F138),"","CM")</f>
        <v/>
      </c>
      <c r="CV139" s="2" t="str">
        <f>IF(ISBLANK(Values!F138),"",IF(Values!$B$36=options!$F$1,"Denmark", IF(Values!$B$36=options!$F$2, "Danemark",IF(Values!$B$36=options!$F$3, "Dänemark",IF(Values!$B$36=options!$F$4, "Danimarca",IF(Values!$B$36=options!$F$5, "Dinamarca",IF(Values!$B$36=options!$F$6, "Denemarken","" ) ) ) ) )))</f>
        <v/>
      </c>
      <c r="CZ139" s="2" t="str">
        <f>IF(ISBLANK(Values!F138),"","No")</f>
        <v/>
      </c>
      <c r="DA139" s="2" t="str">
        <f>IF(ISBLANK(Values!F138),"","No")</f>
        <v/>
      </c>
      <c r="DO139" s="28" t="str">
        <f>IF(ISBLANK(Values!F138),"","Parts")</f>
        <v/>
      </c>
      <c r="DP139" s="28" t="str">
        <f>IF(ISBLANK(Values!F138),"",Values!$B$31)</f>
        <v/>
      </c>
      <c r="DS139" s="32"/>
      <c r="DY139" s="32"/>
      <c r="DZ139" s="32"/>
      <c r="EA139" s="32"/>
      <c r="EB139" s="32"/>
      <c r="EC139" s="32"/>
      <c r="EI139" s="2" t="str">
        <f>IF(ISBLANK(Values!F138),"",Values!$B$31)</f>
        <v/>
      </c>
      <c r="ES139" s="2" t="str">
        <f>IF(ISBLANK(Values!F138),"","Amazon Tellus UPS")</f>
        <v/>
      </c>
      <c r="EV139" s="32" t="str">
        <f>IF(ISBLANK(Values!F138),"","New")</f>
        <v/>
      </c>
      <c r="FE139" s="2" t="str">
        <f>IF(ISBLANK(Values!F138),"","3")</f>
        <v/>
      </c>
      <c r="FH139" s="2" t="str">
        <f>IF(ISBLANK(Values!F138),"","FALSE")</f>
        <v/>
      </c>
      <c r="FI139" s="37" t="str">
        <f>IF(ISBLANK(Values!F138),"","FALSE")</f>
        <v/>
      </c>
      <c r="FJ139" s="37" t="str">
        <f>IF(ISBLANK(Values!F138),"","FALSE")</f>
        <v/>
      </c>
      <c r="FM139" s="2" t="str">
        <f>IF(ISBLANK(Values!F138),"","1")</f>
        <v/>
      </c>
      <c r="FO139" s="29" t="str">
        <f>IF(ISBLANK(Values!F138),"",IF(Values!K138, Values!$B$4, Values!$B$5))</f>
        <v/>
      </c>
      <c r="FP139" s="2" t="str">
        <f>IF(ISBLANK(Values!F138),"","Percent")</f>
        <v/>
      </c>
      <c r="FQ139" s="2" t="str">
        <f>IF(ISBLANK(Values!F138),"","2")</f>
        <v/>
      </c>
      <c r="FR139" s="2" t="str">
        <f>IF(ISBLANK(Values!F138),"","3")</f>
        <v/>
      </c>
      <c r="FS139" s="2" t="str">
        <f>IF(ISBLANK(Values!F138),"","5")</f>
        <v/>
      </c>
      <c r="FT139" s="2" t="str">
        <f>IF(ISBLANK(Values!F138),"","6")</f>
        <v/>
      </c>
      <c r="FU139" s="2" t="str">
        <f>IF(ISBLANK(Values!F138),"","10")</f>
        <v/>
      </c>
      <c r="FV139" s="2" t="str">
        <f>IF(ISBLANK(Values!F138),"","10")</f>
        <v/>
      </c>
    </row>
    <row r="140" spans="1:178" ht="17" x14ac:dyDescent="0.2">
      <c r="A140" s="28" t="str">
        <f>IF(ISBLANK(Values!F139),"",IF(Values!$B$37="EU","computercomponent","computer"))</f>
        <v/>
      </c>
      <c r="B140" s="39" t="str">
        <f>IF(ISBLANK(Values!F139),"",Values!G139)</f>
        <v/>
      </c>
      <c r="C140" s="33" t="str">
        <f>IF(ISBLANK(Values!F139),"","TellusRem")</f>
        <v/>
      </c>
      <c r="D140" s="31" t="str">
        <f>IF(ISBLANK(Values!F139),"",Values!F139)</f>
        <v/>
      </c>
      <c r="E140" s="32" t="str">
        <f>IF(ISBLANK(Values!F139),"","EAN")</f>
        <v/>
      </c>
      <c r="F140" s="29" t="str">
        <f>IF(ISBLANK(Values!F139),"",IF(Values!K139, SUBSTITUTE(Values!$B$1, "{language}", Values!I139) &amp; " " &amp;Values!$B$3, SUBSTITUTE(Values!$B$2, "{language}", Values!$I139) &amp; " " &amp;Values!$B$3))</f>
        <v/>
      </c>
      <c r="G140" s="33" t="str">
        <f>IF(ISBLANK(Values!F139),"","TellusRem")</f>
        <v/>
      </c>
      <c r="H140" s="28" t="str">
        <f>IF(ISBLANK(Values!F139),"",Values!$B$16)</f>
        <v/>
      </c>
      <c r="I140" s="28" t="str">
        <f>IF(ISBLANK(Values!F139),"","4730574031")</f>
        <v/>
      </c>
      <c r="J140" s="40" t="str">
        <f>IF(ISBLANK(Values!F139),"",Values!G139 )</f>
        <v/>
      </c>
      <c r="K140" s="29" t="str">
        <f>IF(ISBLANK(Values!F139),"",IF(Values!K139, Values!$B$4, Values!$B$5))</f>
        <v/>
      </c>
      <c r="L140" s="41" t="str">
        <f>IF(ISBLANK(Values!F139),"",Values!$B$18)</f>
        <v/>
      </c>
      <c r="M140" s="29" t="str">
        <f>IF(ISBLANK(Values!F139),"",Values!$N139)</f>
        <v/>
      </c>
      <c r="N140" s="29" t="str">
        <f>IF(ISBLANK(Values!G139),"",Values!$O139)</f>
        <v/>
      </c>
      <c r="O140" s="2" t="str">
        <f>IF(ISBLANK(Values!G139),"",Values!$P139)</f>
        <v/>
      </c>
      <c r="W140" s="33" t="str">
        <f>IF(ISBLANK(Values!F139),"","Child")</f>
        <v/>
      </c>
      <c r="X140" s="33" t="str">
        <f>IF(ISBLANK(Values!F139),"",Values!$B$13)</f>
        <v/>
      </c>
      <c r="Y140" s="40" t="str">
        <f>IF(ISBLANK(Values!F139),"","Size-Color")</f>
        <v/>
      </c>
      <c r="Z140" s="33" t="str">
        <f>IF(ISBLANK(Values!F139),"","variation")</f>
        <v/>
      </c>
      <c r="AA140" s="37" t="str">
        <f>IF(ISBLANK(Values!F139),"",Values!$B$20)</f>
        <v/>
      </c>
      <c r="AB140" s="37" t="str">
        <f>IF(ISBLANK(Values!F139),"",Values!$B$29)</f>
        <v/>
      </c>
      <c r="AI140" s="42" t="str">
        <f>IF(ISBLANK(Values!F139),"",IF(Values!J139,Values!$B$23,Values!$B$33))</f>
        <v/>
      </c>
      <c r="AJ140" s="43" t="str">
        <f>IF(ISBLANK(Values!F139),"",Values!$B$24 &amp;" "&amp;Values!$B$3)</f>
        <v/>
      </c>
      <c r="AK140" s="2" t="str">
        <f>IF(ISBLANK(Values!F139),"",Values!$B$25)</f>
        <v/>
      </c>
      <c r="AL140" s="2" t="str">
        <f>IF(ISBLANK(Values!F139),"",SUBSTITUTE(SUBSTITUTE(IF(Values!$K139, Values!$B$26, Values!$B$33), "{language}", Values!$I139), "{flag}", INDEX(options!$E$1:$E$20, Values!$W139)))</f>
        <v/>
      </c>
      <c r="AM140" s="2" t="str">
        <f>SUBSTITUTE(IF(ISBLANK(Values!F139),"",Values!$B$27), "{model}", Values!$B$3)</f>
        <v/>
      </c>
      <c r="AT140" s="29" t="str">
        <f>IF(ISBLANK(Values!F139),"",Values!I139)</f>
        <v/>
      </c>
      <c r="AV140" s="37" t="str">
        <f>IF(ISBLANK(Values!F139),"",IF(Values!K139,"Backlit", "Non-Backlit"))</f>
        <v/>
      </c>
      <c r="BE140" s="28" t="str">
        <f>IF(ISBLANK(Values!F139),"","Professional Audience")</f>
        <v/>
      </c>
      <c r="BF140" s="28" t="str">
        <f>IF(ISBLANK(Values!F139),"","Consumer Audience")</f>
        <v/>
      </c>
      <c r="BG140" s="28" t="str">
        <f>IF(ISBLANK(Values!F139),"","Adults")</f>
        <v/>
      </c>
      <c r="BH140" s="28" t="str">
        <f>IF(ISBLANK(Values!F139),"","People")</f>
        <v/>
      </c>
      <c r="CG140" s="2" t="str">
        <f>IF(ISBLANK(Values!F139),"",Values!$B$11)</f>
        <v/>
      </c>
      <c r="CH140" s="2" t="str">
        <f>IF(ISBLANK(Values!F139),"","GR")</f>
        <v/>
      </c>
      <c r="CI140" s="2" t="str">
        <f>IF(ISBLANK(Values!F139),"",Values!$B$7)</f>
        <v/>
      </c>
      <c r="CJ140" s="2" t="str">
        <f>IF(ISBLANK(Values!F139),"",Values!$B$8)</f>
        <v/>
      </c>
      <c r="CK140" s="2" t="str">
        <f>IF(ISBLANK(Values!F139),"",Values!$B$9)</f>
        <v/>
      </c>
      <c r="CL140" s="2" t="str">
        <f>IF(ISBLANK(Values!F139),"","CM")</f>
        <v/>
      </c>
      <c r="CP140" s="37" t="str">
        <f>IF(ISBLANK(Values!F139),"",Values!$B$7)</f>
        <v/>
      </c>
      <c r="CQ140" s="37" t="str">
        <f>IF(ISBLANK(Values!F139),"",Values!$B$8)</f>
        <v/>
      </c>
      <c r="CR140" s="37" t="str">
        <f>IF(ISBLANK(Values!F139),"",Values!$B$9)</f>
        <v/>
      </c>
      <c r="CS140" s="2" t="str">
        <f>IF(ISBLANK(Values!F139),"",Values!$B$11)</f>
        <v/>
      </c>
      <c r="CT140" s="2" t="str">
        <f>IF(ISBLANK(Values!F139),"","GR")</f>
        <v/>
      </c>
      <c r="CU140" s="2" t="str">
        <f>IF(ISBLANK(Values!F139),"","CM")</f>
        <v/>
      </c>
      <c r="CV140" s="2" t="str">
        <f>IF(ISBLANK(Values!F139),"",IF(Values!$B$36=options!$F$1,"Denmark", IF(Values!$B$36=options!$F$2, "Danemark",IF(Values!$B$36=options!$F$3, "Dänemark",IF(Values!$B$36=options!$F$4, "Danimarca",IF(Values!$B$36=options!$F$5, "Dinamarca",IF(Values!$B$36=options!$F$6, "Denemarken","" ) ) ) ) )))</f>
        <v/>
      </c>
      <c r="CZ140" s="2" t="str">
        <f>IF(ISBLANK(Values!F139),"","No")</f>
        <v/>
      </c>
      <c r="DA140" s="2" t="str">
        <f>IF(ISBLANK(Values!F139),"","No")</f>
        <v/>
      </c>
      <c r="DO140" s="28" t="str">
        <f>IF(ISBLANK(Values!F139),"","Parts")</f>
        <v/>
      </c>
      <c r="DP140" s="28" t="str">
        <f>IF(ISBLANK(Values!F139),"",Values!$B$31)</f>
        <v/>
      </c>
      <c r="DS140" s="32"/>
      <c r="DY140" s="32"/>
      <c r="DZ140" s="32"/>
      <c r="EA140" s="32"/>
      <c r="EB140" s="32"/>
      <c r="EC140" s="32"/>
      <c r="EI140" s="2" t="str">
        <f>IF(ISBLANK(Values!F139),"",Values!$B$31)</f>
        <v/>
      </c>
      <c r="ES140" s="2" t="str">
        <f>IF(ISBLANK(Values!F139),"","Amazon Tellus UPS")</f>
        <v/>
      </c>
      <c r="EV140" s="32" t="str">
        <f>IF(ISBLANK(Values!F139),"","New")</f>
        <v/>
      </c>
      <c r="FE140" s="2" t="str">
        <f>IF(ISBLANK(Values!F139),"","3")</f>
        <v/>
      </c>
      <c r="FH140" s="2" t="str">
        <f>IF(ISBLANK(Values!F139),"","FALSE")</f>
        <v/>
      </c>
      <c r="FI140" s="37" t="str">
        <f>IF(ISBLANK(Values!F139),"","FALSE")</f>
        <v/>
      </c>
      <c r="FJ140" s="37" t="str">
        <f>IF(ISBLANK(Values!F139),"","FALSE")</f>
        <v/>
      </c>
      <c r="FM140" s="2" t="str">
        <f>IF(ISBLANK(Values!F139),"","1")</f>
        <v/>
      </c>
      <c r="FO140" s="29" t="str">
        <f>IF(ISBLANK(Values!F139),"",IF(Values!K139, Values!$B$4, Values!$B$5))</f>
        <v/>
      </c>
      <c r="FP140" s="2" t="str">
        <f>IF(ISBLANK(Values!F139),"","Percent")</f>
        <v/>
      </c>
      <c r="FQ140" s="2" t="str">
        <f>IF(ISBLANK(Values!F139),"","2")</f>
        <v/>
      </c>
      <c r="FR140" s="2" t="str">
        <f>IF(ISBLANK(Values!F139),"","3")</f>
        <v/>
      </c>
      <c r="FS140" s="2" t="str">
        <f>IF(ISBLANK(Values!F139),"","5")</f>
        <v/>
      </c>
      <c r="FT140" s="2" t="str">
        <f>IF(ISBLANK(Values!F139),"","6")</f>
        <v/>
      </c>
      <c r="FU140" s="2" t="str">
        <f>IF(ISBLANK(Values!F139),"","10")</f>
        <v/>
      </c>
      <c r="FV140" s="2" t="str">
        <f>IF(ISBLANK(Values!F139),"","10")</f>
        <v/>
      </c>
    </row>
    <row r="141" spans="1:178" ht="17" x14ac:dyDescent="0.2">
      <c r="A141" s="28" t="str">
        <f>IF(ISBLANK(Values!F140),"",IF(Values!$B$37="EU","computercomponent","computer"))</f>
        <v/>
      </c>
      <c r="B141" s="39" t="str">
        <f>IF(ISBLANK(Values!F140),"",Values!G140)</f>
        <v/>
      </c>
      <c r="C141" s="33" t="str">
        <f>IF(ISBLANK(Values!F140),"","TellusRem")</f>
        <v/>
      </c>
      <c r="D141" s="31" t="str">
        <f>IF(ISBLANK(Values!F140),"",Values!F140)</f>
        <v/>
      </c>
      <c r="E141" s="32" t="str">
        <f>IF(ISBLANK(Values!F140),"","EAN")</f>
        <v/>
      </c>
      <c r="F141" s="29" t="str">
        <f>IF(ISBLANK(Values!F140),"",IF(Values!K140, SUBSTITUTE(Values!$B$1, "{language}", Values!I140) &amp; " " &amp;Values!$B$3, SUBSTITUTE(Values!$B$2, "{language}", Values!$I140) &amp; " " &amp;Values!$B$3))</f>
        <v/>
      </c>
      <c r="G141" s="33" t="str">
        <f>IF(ISBLANK(Values!F140),"","TellusRem")</f>
        <v/>
      </c>
      <c r="H141" s="28" t="str">
        <f>IF(ISBLANK(Values!F140),"",Values!$B$16)</f>
        <v/>
      </c>
      <c r="I141" s="28" t="str">
        <f>IF(ISBLANK(Values!F140),"","4730574031")</f>
        <v/>
      </c>
      <c r="J141" s="40" t="str">
        <f>IF(ISBLANK(Values!F140),"",Values!G140 )</f>
        <v/>
      </c>
      <c r="K141" s="29" t="str">
        <f>IF(ISBLANK(Values!F140),"",IF(Values!K140, Values!$B$4, Values!$B$5))</f>
        <v/>
      </c>
      <c r="L141" s="41" t="str">
        <f>IF(ISBLANK(Values!F140),"",Values!$B$18)</f>
        <v/>
      </c>
      <c r="M141" s="29" t="str">
        <f>IF(ISBLANK(Values!F140),"",Values!$N140)</f>
        <v/>
      </c>
      <c r="N141" s="29" t="str">
        <f>IF(ISBLANK(Values!G140),"",Values!$O140)</f>
        <v/>
      </c>
      <c r="O141" s="2" t="str">
        <f>IF(ISBLANK(Values!G140),"",Values!$P140)</f>
        <v/>
      </c>
      <c r="W141" s="33" t="str">
        <f>IF(ISBLANK(Values!F140),"","Child")</f>
        <v/>
      </c>
      <c r="X141" s="33" t="str">
        <f>IF(ISBLANK(Values!F140),"",Values!$B$13)</f>
        <v/>
      </c>
      <c r="Y141" s="40" t="str">
        <f>IF(ISBLANK(Values!F140),"","Size-Color")</f>
        <v/>
      </c>
      <c r="Z141" s="33" t="str">
        <f>IF(ISBLANK(Values!F140),"","variation")</f>
        <v/>
      </c>
      <c r="AA141" s="37" t="str">
        <f>IF(ISBLANK(Values!F140),"",Values!$B$20)</f>
        <v/>
      </c>
      <c r="AB141" s="37" t="str">
        <f>IF(ISBLANK(Values!F140),"",Values!$B$29)</f>
        <v/>
      </c>
      <c r="AI141" s="42" t="str">
        <f>IF(ISBLANK(Values!F140),"",IF(Values!J140,Values!$B$23,Values!$B$33))</f>
        <v/>
      </c>
      <c r="AJ141" s="43" t="str">
        <f>IF(ISBLANK(Values!F140),"",Values!$B$24 &amp;" "&amp;Values!$B$3)</f>
        <v/>
      </c>
      <c r="AK141" s="2" t="str">
        <f>IF(ISBLANK(Values!F140),"",Values!$B$25)</f>
        <v/>
      </c>
      <c r="AL141" s="2" t="str">
        <f>IF(ISBLANK(Values!F140),"",SUBSTITUTE(SUBSTITUTE(IF(Values!$K140, Values!$B$26, Values!$B$33), "{language}", Values!$I140), "{flag}", INDEX(options!$E$1:$E$20, Values!$W140)))</f>
        <v/>
      </c>
      <c r="AM141" s="2" t="str">
        <f>SUBSTITUTE(IF(ISBLANK(Values!F140),"",Values!$B$27), "{model}", Values!$B$3)</f>
        <v/>
      </c>
      <c r="AT141" s="29" t="str">
        <f>IF(ISBLANK(Values!F140),"",Values!I140)</f>
        <v/>
      </c>
      <c r="AV141" s="37" t="str">
        <f>IF(ISBLANK(Values!F140),"",IF(Values!K140,"Backlit", "Non-Backlit"))</f>
        <v/>
      </c>
      <c r="BE141" s="28" t="str">
        <f>IF(ISBLANK(Values!F140),"","Professional Audience")</f>
        <v/>
      </c>
      <c r="BF141" s="28" t="str">
        <f>IF(ISBLANK(Values!F140),"","Consumer Audience")</f>
        <v/>
      </c>
      <c r="BG141" s="28" t="str">
        <f>IF(ISBLANK(Values!F140),"","Adults")</f>
        <v/>
      </c>
      <c r="BH141" s="28" t="str">
        <f>IF(ISBLANK(Values!F140),"","People")</f>
        <v/>
      </c>
      <c r="CG141" s="2" t="str">
        <f>IF(ISBLANK(Values!F140),"",Values!$B$11)</f>
        <v/>
      </c>
      <c r="CH141" s="2" t="str">
        <f>IF(ISBLANK(Values!F140),"","GR")</f>
        <v/>
      </c>
      <c r="CI141" s="2" t="str">
        <f>IF(ISBLANK(Values!F140),"",Values!$B$7)</f>
        <v/>
      </c>
      <c r="CJ141" s="2" t="str">
        <f>IF(ISBLANK(Values!F140),"",Values!$B$8)</f>
        <v/>
      </c>
      <c r="CK141" s="2" t="str">
        <f>IF(ISBLANK(Values!F140),"",Values!$B$9)</f>
        <v/>
      </c>
      <c r="CL141" s="2" t="str">
        <f>IF(ISBLANK(Values!F140),"","CM")</f>
        <v/>
      </c>
      <c r="CP141" s="37" t="str">
        <f>IF(ISBLANK(Values!F140),"",Values!$B$7)</f>
        <v/>
      </c>
      <c r="CQ141" s="37" t="str">
        <f>IF(ISBLANK(Values!F140),"",Values!$B$8)</f>
        <v/>
      </c>
      <c r="CR141" s="37" t="str">
        <f>IF(ISBLANK(Values!F140),"",Values!$B$9)</f>
        <v/>
      </c>
      <c r="CS141" s="2" t="str">
        <f>IF(ISBLANK(Values!F140),"",Values!$B$11)</f>
        <v/>
      </c>
      <c r="CT141" s="2" t="str">
        <f>IF(ISBLANK(Values!F140),"","GR")</f>
        <v/>
      </c>
      <c r="CU141" s="2" t="str">
        <f>IF(ISBLANK(Values!F140),"","CM")</f>
        <v/>
      </c>
      <c r="CV141" s="2" t="str">
        <f>IF(ISBLANK(Values!F140),"",IF(Values!$B$36=options!$F$1,"Denmark", IF(Values!$B$36=options!$F$2, "Danemark",IF(Values!$B$36=options!$F$3, "Dänemark",IF(Values!$B$36=options!$F$4, "Danimarca",IF(Values!$B$36=options!$F$5, "Dinamarca",IF(Values!$B$36=options!$F$6, "Denemarken","" ) ) ) ) )))</f>
        <v/>
      </c>
      <c r="CZ141" s="2" t="str">
        <f>IF(ISBLANK(Values!F140),"","No")</f>
        <v/>
      </c>
      <c r="DA141" s="2" t="str">
        <f>IF(ISBLANK(Values!F140),"","No")</f>
        <v/>
      </c>
      <c r="DO141" s="28" t="str">
        <f>IF(ISBLANK(Values!F140),"","Parts")</f>
        <v/>
      </c>
      <c r="DP141" s="28" t="str">
        <f>IF(ISBLANK(Values!F140),"",Values!$B$31)</f>
        <v/>
      </c>
      <c r="DS141" s="32"/>
      <c r="DY141" s="32"/>
      <c r="DZ141" s="32"/>
      <c r="EA141" s="32"/>
      <c r="EB141" s="32"/>
      <c r="EC141" s="32"/>
      <c r="EI141" s="2" t="str">
        <f>IF(ISBLANK(Values!F140),"",Values!$B$31)</f>
        <v/>
      </c>
      <c r="ES141" s="2" t="str">
        <f>IF(ISBLANK(Values!F140),"","Amazon Tellus UPS")</f>
        <v/>
      </c>
      <c r="EV141" s="32" t="str">
        <f>IF(ISBLANK(Values!F140),"","New")</f>
        <v/>
      </c>
      <c r="FE141" s="2" t="str">
        <f>IF(ISBLANK(Values!F140),"","3")</f>
        <v/>
      </c>
      <c r="FH141" s="2" t="str">
        <f>IF(ISBLANK(Values!F140),"","FALSE")</f>
        <v/>
      </c>
      <c r="FI141" s="37" t="str">
        <f>IF(ISBLANK(Values!F140),"","FALSE")</f>
        <v/>
      </c>
      <c r="FJ141" s="37" t="str">
        <f>IF(ISBLANK(Values!F140),"","FALSE")</f>
        <v/>
      </c>
      <c r="FM141" s="2" t="str">
        <f>IF(ISBLANK(Values!F140),"","1")</f>
        <v/>
      </c>
      <c r="FO141" s="29" t="str">
        <f>IF(ISBLANK(Values!F140),"",IF(Values!K140, Values!$B$4, Values!$B$5))</f>
        <v/>
      </c>
      <c r="FP141" s="2" t="str">
        <f>IF(ISBLANK(Values!F140),"","Percent")</f>
        <v/>
      </c>
      <c r="FQ141" s="2" t="str">
        <f>IF(ISBLANK(Values!F140),"","2")</f>
        <v/>
      </c>
      <c r="FR141" s="2" t="str">
        <f>IF(ISBLANK(Values!F140),"","3")</f>
        <v/>
      </c>
      <c r="FS141" s="2" t="str">
        <f>IF(ISBLANK(Values!F140),"","5")</f>
        <v/>
      </c>
      <c r="FT141" s="2" t="str">
        <f>IF(ISBLANK(Values!F140),"","6")</f>
        <v/>
      </c>
      <c r="FU141" s="2" t="str">
        <f>IF(ISBLANK(Values!F140),"","10")</f>
        <v/>
      </c>
      <c r="FV141" s="2" t="str">
        <f>IF(ISBLANK(Values!F140),"","10")</f>
        <v/>
      </c>
    </row>
    <row r="142" spans="1:178" ht="17" x14ac:dyDescent="0.2">
      <c r="A142" s="28" t="str">
        <f>IF(ISBLANK(Values!F141),"",IF(Values!$B$37="EU","computercomponent","computer"))</f>
        <v/>
      </c>
      <c r="B142" s="39" t="str">
        <f>IF(ISBLANK(Values!F141),"",Values!G141)</f>
        <v/>
      </c>
      <c r="C142" s="33" t="str">
        <f>IF(ISBLANK(Values!F141),"","TellusRem")</f>
        <v/>
      </c>
      <c r="D142" s="31" t="str">
        <f>IF(ISBLANK(Values!F141),"",Values!F141)</f>
        <v/>
      </c>
      <c r="E142" s="32" t="str">
        <f>IF(ISBLANK(Values!F141),"","EAN")</f>
        <v/>
      </c>
      <c r="F142" s="29" t="str">
        <f>IF(ISBLANK(Values!F141),"",IF(Values!K141, SUBSTITUTE(Values!$B$1, "{language}", Values!I141) &amp; " " &amp;Values!$B$3, SUBSTITUTE(Values!$B$2, "{language}", Values!$I141) &amp; " " &amp;Values!$B$3))</f>
        <v/>
      </c>
      <c r="G142" s="33" t="str">
        <f>IF(ISBLANK(Values!F141),"","TellusRem")</f>
        <v/>
      </c>
      <c r="H142" s="28" t="str">
        <f>IF(ISBLANK(Values!F141),"",Values!$B$16)</f>
        <v/>
      </c>
      <c r="I142" s="28" t="str">
        <f>IF(ISBLANK(Values!F141),"","4730574031")</f>
        <v/>
      </c>
      <c r="J142" s="40" t="str">
        <f>IF(ISBLANK(Values!F141),"",Values!G141 )</f>
        <v/>
      </c>
      <c r="K142" s="29" t="str">
        <f>IF(ISBLANK(Values!F141),"",IF(Values!K141, Values!$B$4, Values!$B$5))</f>
        <v/>
      </c>
      <c r="L142" s="41" t="str">
        <f>IF(ISBLANK(Values!F141),"",Values!$B$18)</f>
        <v/>
      </c>
      <c r="M142" s="29" t="str">
        <f>IF(ISBLANK(Values!F141),"",Values!$N141)</f>
        <v/>
      </c>
      <c r="N142" s="29" t="str">
        <f>IF(ISBLANK(Values!G141),"",Values!$O141)</f>
        <v/>
      </c>
      <c r="O142" s="2" t="str">
        <f>IF(ISBLANK(Values!G141),"",Values!$P141)</f>
        <v/>
      </c>
      <c r="W142" s="33" t="str">
        <f>IF(ISBLANK(Values!F141),"","Child")</f>
        <v/>
      </c>
      <c r="X142" s="33" t="str">
        <f>IF(ISBLANK(Values!F141),"",Values!$B$13)</f>
        <v/>
      </c>
      <c r="Y142" s="40" t="str">
        <f>IF(ISBLANK(Values!F141),"","Size-Color")</f>
        <v/>
      </c>
      <c r="Z142" s="33" t="str">
        <f>IF(ISBLANK(Values!F141),"","variation")</f>
        <v/>
      </c>
      <c r="AA142" s="37" t="str">
        <f>IF(ISBLANK(Values!F141),"",Values!$B$20)</f>
        <v/>
      </c>
      <c r="AB142" s="37" t="str">
        <f>IF(ISBLANK(Values!F141),"",Values!$B$29)</f>
        <v/>
      </c>
      <c r="AI142" s="42" t="str">
        <f>IF(ISBLANK(Values!F141),"",IF(Values!J141,Values!$B$23,Values!$B$33))</f>
        <v/>
      </c>
      <c r="AJ142" s="43" t="str">
        <f>IF(ISBLANK(Values!F141),"",Values!$B$24 &amp;" "&amp;Values!$B$3)</f>
        <v/>
      </c>
      <c r="AK142" s="2" t="str">
        <f>IF(ISBLANK(Values!F141),"",Values!$B$25)</f>
        <v/>
      </c>
      <c r="AL142" s="2" t="str">
        <f>IF(ISBLANK(Values!F141),"",SUBSTITUTE(SUBSTITUTE(IF(Values!$K141, Values!$B$26, Values!$B$33), "{language}", Values!$I141), "{flag}", INDEX(options!$E$1:$E$20, Values!$W141)))</f>
        <v/>
      </c>
      <c r="AM142" s="2" t="str">
        <f>SUBSTITUTE(IF(ISBLANK(Values!F141),"",Values!$B$27), "{model}", Values!$B$3)</f>
        <v/>
      </c>
      <c r="AT142" s="29" t="str">
        <f>IF(ISBLANK(Values!F141),"",Values!I141)</f>
        <v/>
      </c>
      <c r="AV142" s="37" t="str">
        <f>IF(ISBLANK(Values!F141),"",IF(Values!K141,"Backlit", "Non-Backlit"))</f>
        <v/>
      </c>
      <c r="BE142" s="28" t="str">
        <f>IF(ISBLANK(Values!F141),"","Professional Audience")</f>
        <v/>
      </c>
      <c r="BF142" s="28" t="str">
        <f>IF(ISBLANK(Values!F141),"","Consumer Audience")</f>
        <v/>
      </c>
      <c r="BG142" s="28" t="str">
        <f>IF(ISBLANK(Values!F141),"","Adults")</f>
        <v/>
      </c>
      <c r="BH142" s="28" t="str">
        <f>IF(ISBLANK(Values!F141),"","People")</f>
        <v/>
      </c>
      <c r="CG142" s="2" t="str">
        <f>IF(ISBLANK(Values!F141),"",Values!$B$11)</f>
        <v/>
      </c>
      <c r="CH142" s="2" t="str">
        <f>IF(ISBLANK(Values!F141),"","GR")</f>
        <v/>
      </c>
      <c r="CI142" s="2" t="str">
        <f>IF(ISBLANK(Values!F141),"",Values!$B$7)</f>
        <v/>
      </c>
      <c r="CJ142" s="2" t="str">
        <f>IF(ISBLANK(Values!F141),"",Values!$B$8)</f>
        <v/>
      </c>
      <c r="CK142" s="2" t="str">
        <f>IF(ISBLANK(Values!F141),"",Values!$B$9)</f>
        <v/>
      </c>
      <c r="CL142" s="2" t="str">
        <f>IF(ISBLANK(Values!F141),"","CM")</f>
        <v/>
      </c>
      <c r="CP142" s="37" t="str">
        <f>IF(ISBLANK(Values!F141),"",Values!$B$7)</f>
        <v/>
      </c>
      <c r="CQ142" s="37" t="str">
        <f>IF(ISBLANK(Values!F141),"",Values!$B$8)</f>
        <v/>
      </c>
      <c r="CR142" s="37" t="str">
        <f>IF(ISBLANK(Values!F141),"",Values!$B$9)</f>
        <v/>
      </c>
      <c r="CS142" s="2" t="str">
        <f>IF(ISBLANK(Values!F141),"",Values!$B$11)</f>
        <v/>
      </c>
      <c r="CT142" s="2" t="str">
        <f>IF(ISBLANK(Values!F141),"","GR")</f>
        <v/>
      </c>
      <c r="CU142" s="2" t="str">
        <f>IF(ISBLANK(Values!F141),"","CM")</f>
        <v/>
      </c>
      <c r="CV142" s="2" t="str">
        <f>IF(ISBLANK(Values!F141),"",IF(Values!$B$36=options!$F$1,"Denmark", IF(Values!$B$36=options!$F$2, "Danemark",IF(Values!$B$36=options!$F$3, "Dänemark",IF(Values!$B$36=options!$F$4, "Danimarca",IF(Values!$B$36=options!$F$5, "Dinamarca",IF(Values!$B$36=options!$F$6, "Denemarken","" ) ) ) ) )))</f>
        <v/>
      </c>
      <c r="CZ142" s="2" t="str">
        <f>IF(ISBLANK(Values!F141),"","No")</f>
        <v/>
      </c>
      <c r="DA142" s="2" t="str">
        <f>IF(ISBLANK(Values!F141),"","No")</f>
        <v/>
      </c>
      <c r="DO142" s="28" t="str">
        <f>IF(ISBLANK(Values!F141),"","Parts")</f>
        <v/>
      </c>
      <c r="DP142" s="28" t="str">
        <f>IF(ISBLANK(Values!F141),"",Values!$B$31)</f>
        <v/>
      </c>
      <c r="DS142" s="32"/>
      <c r="DY142" s="32"/>
      <c r="DZ142" s="32"/>
      <c r="EA142" s="32"/>
      <c r="EB142" s="32"/>
      <c r="EC142" s="32"/>
      <c r="EI142" s="2" t="str">
        <f>IF(ISBLANK(Values!F141),"",Values!$B$31)</f>
        <v/>
      </c>
      <c r="ES142" s="2" t="str">
        <f>IF(ISBLANK(Values!F141),"","Amazon Tellus UPS")</f>
        <v/>
      </c>
      <c r="EV142" s="32" t="str">
        <f>IF(ISBLANK(Values!F141),"","New")</f>
        <v/>
      </c>
      <c r="FE142" s="2" t="str">
        <f>IF(ISBLANK(Values!F141),"","3")</f>
        <v/>
      </c>
      <c r="FH142" s="2" t="str">
        <f>IF(ISBLANK(Values!F141),"","FALSE")</f>
        <v/>
      </c>
      <c r="FI142" s="37" t="str">
        <f>IF(ISBLANK(Values!F141),"","FALSE")</f>
        <v/>
      </c>
      <c r="FJ142" s="37" t="str">
        <f>IF(ISBLANK(Values!F141),"","FALSE")</f>
        <v/>
      </c>
      <c r="FM142" s="2" t="str">
        <f>IF(ISBLANK(Values!F141),"","1")</f>
        <v/>
      </c>
      <c r="FO142" s="29" t="str">
        <f>IF(ISBLANK(Values!F141),"",IF(Values!K141, Values!$B$4, Values!$B$5))</f>
        <v/>
      </c>
      <c r="FP142" s="2" t="str">
        <f>IF(ISBLANK(Values!F141),"","Percent")</f>
        <v/>
      </c>
      <c r="FQ142" s="2" t="str">
        <f>IF(ISBLANK(Values!F141),"","2")</f>
        <v/>
      </c>
      <c r="FR142" s="2" t="str">
        <f>IF(ISBLANK(Values!F141),"","3")</f>
        <v/>
      </c>
      <c r="FS142" s="2" t="str">
        <f>IF(ISBLANK(Values!F141),"","5")</f>
        <v/>
      </c>
      <c r="FT142" s="2" t="str">
        <f>IF(ISBLANK(Values!F141),"","6")</f>
        <v/>
      </c>
      <c r="FU142" s="2" t="str">
        <f>IF(ISBLANK(Values!F141),"","10")</f>
        <v/>
      </c>
      <c r="FV142" s="2" t="str">
        <f>IF(ISBLANK(Values!F141),"","10")</f>
        <v/>
      </c>
    </row>
    <row r="143" spans="1:178" ht="17" x14ac:dyDescent="0.2">
      <c r="A143" s="28" t="str">
        <f>IF(ISBLANK(Values!F142),"",IF(Values!$B$37="EU","computercomponent","computer"))</f>
        <v/>
      </c>
      <c r="B143" s="39" t="str">
        <f>IF(ISBLANK(Values!F142),"",Values!G142)</f>
        <v/>
      </c>
      <c r="C143" s="33" t="str">
        <f>IF(ISBLANK(Values!F142),"","TellusRem")</f>
        <v/>
      </c>
      <c r="D143" s="31" t="str">
        <f>IF(ISBLANK(Values!F142),"",Values!F142)</f>
        <v/>
      </c>
      <c r="E143" s="32" t="str">
        <f>IF(ISBLANK(Values!F142),"","EAN")</f>
        <v/>
      </c>
      <c r="F143" s="29" t="str">
        <f>IF(ISBLANK(Values!F142),"",IF(Values!K142, SUBSTITUTE(Values!$B$1, "{language}", Values!I142) &amp; " " &amp;Values!$B$3, SUBSTITUTE(Values!$B$2, "{language}", Values!$I142) &amp; " " &amp;Values!$B$3))</f>
        <v/>
      </c>
      <c r="G143" s="33" t="str">
        <f>IF(ISBLANK(Values!F142),"","TellusRem")</f>
        <v/>
      </c>
      <c r="H143" s="28" t="str">
        <f>IF(ISBLANK(Values!F142),"",Values!$B$16)</f>
        <v/>
      </c>
      <c r="I143" s="28" t="str">
        <f>IF(ISBLANK(Values!F142),"","4730574031")</f>
        <v/>
      </c>
      <c r="J143" s="40" t="str">
        <f>IF(ISBLANK(Values!F142),"",Values!G142 )</f>
        <v/>
      </c>
      <c r="K143" s="29" t="str">
        <f>IF(ISBLANK(Values!F142),"",IF(Values!K142, Values!$B$4, Values!$B$5))</f>
        <v/>
      </c>
      <c r="L143" s="41" t="str">
        <f>IF(ISBLANK(Values!F142),"",Values!$B$18)</f>
        <v/>
      </c>
      <c r="M143" s="29" t="str">
        <f>IF(ISBLANK(Values!F142),"",Values!$N142)</f>
        <v/>
      </c>
      <c r="N143" s="29" t="str">
        <f>IF(ISBLANK(Values!G142),"",Values!$O142)</f>
        <v/>
      </c>
      <c r="O143" s="2" t="str">
        <f>IF(ISBLANK(Values!G142),"",Values!$P142)</f>
        <v/>
      </c>
      <c r="W143" s="33" t="str">
        <f>IF(ISBLANK(Values!F142),"","Child")</f>
        <v/>
      </c>
      <c r="X143" s="33" t="str">
        <f>IF(ISBLANK(Values!F142),"",Values!$B$13)</f>
        <v/>
      </c>
      <c r="Y143" s="40" t="str">
        <f>IF(ISBLANK(Values!F142),"","Size-Color")</f>
        <v/>
      </c>
      <c r="Z143" s="33" t="str">
        <f>IF(ISBLANK(Values!F142),"","variation")</f>
        <v/>
      </c>
      <c r="AA143" s="37" t="str">
        <f>IF(ISBLANK(Values!F142),"",Values!$B$20)</f>
        <v/>
      </c>
      <c r="AB143" s="37" t="str">
        <f>IF(ISBLANK(Values!F142),"",Values!$B$29)</f>
        <v/>
      </c>
      <c r="AI143" s="42" t="str">
        <f>IF(ISBLANK(Values!F142),"",IF(Values!J142,Values!$B$23,Values!$B$33))</f>
        <v/>
      </c>
      <c r="AJ143" s="43" t="str">
        <f>IF(ISBLANK(Values!F142),"",Values!$B$24 &amp;" "&amp;Values!$B$3)</f>
        <v/>
      </c>
      <c r="AK143" s="2" t="str">
        <f>IF(ISBLANK(Values!F142),"",Values!$B$25)</f>
        <v/>
      </c>
      <c r="AL143" s="2" t="str">
        <f>IF(ISBLANK(Values!F142),"",SUBSTITUTE(SUBSTITUTE(IF(Values!$K142, Values!$B$26, Values!$B$33), "{language}", Values!$I142), "{flag}", INDEX(options!$E$1:$E$20, Values!$W142)))</f>
        <v/>
      </c>
      <c r="AM143" s="2" t="str">
        <f>SUBSTITUTE(IF(ISBLANK(Values!F142),"",Values!$B$27), "{model}", Values!$B$3)</f>
        <v/>
      </c>
      <c r="AT143" s="29" t="str">
        <f>IF(ISBLANK(Values!F142),"",Values!I142)</f>
        <v/>
      </c>
      <c r="AV143" s="37" t="str">
        <f>IF(ISBLANK(Values!F142),"",IF(Values!K142,"Backlit", "Non-Backlit"))</f>
        <v/>
      </c>
      <c r="BE143" s="28" t="str">
        <f>IF(ISBLANK(Values!F142),"","Professional Audience")</f>
        <v/>
      </c>
      <c r="BF143" s="28" t="str">
        <f>IF(ISBLANK(Values!F142),"","Consumer Audience")</f>
        <v/>
      </c>
      <c r="BG143" s="28" t="str">
        <f>IF(ISBLANK(Values!F142),"","Adults")</f>
        <v/>
      </c>
      <c r="BH143" s="28" t="str">
        <f>IF(ISBLANK(Values!F142),"","People")</f>
        <v/>
      </c>
      <c r="CG143" s="2" t="str">
        <f>IF(ISBLANK(Values!F142),"",Values!$B$11)</f>
        <v/>
      </c>
      <c r="CH143" s="2" t="str">
        <f>IF(ISBLANK(Values!F142),"","GR")</f>
        <v/>
      </c>
      <c r="CI143" s="2" t="str">
        <f>IF(ISBLANK(Values!F142),"",Values!$B$7)</f>
        <v/>
      </c>
      <c r="CJ143" s="2" t="str">
        <f>IF(ISBLANK(Values!F142),"",Values!$B$8)</f>
        <v/>
      </c>
      <c r="CK143" s="2" t="str">
        <f>IF(ISBLANK(Values!F142),"",Values!$B$9)</f>
        <v/>
      </c>
      <c r="CL143" s="2" t="str">
        <f>IF(ISBLANK(Values!F142),"","CM")</f>
        <v/>
      </c>
      <c r="CP143" s="37" t="str">
        <f>IF(ISBLANK(Values!F142),"",Values!$B$7)</f>
        <v/>
      </c>
      <c r="CQ143" s="37" t="str">
        <f>IF(ISBLANK(Values!F142),"",Values!$B$8)</f>
        <v/>
      </c>
      <c r="CR143" s="37" t="str">
        <f>IF(ISBLANK(Values!F142),"",Values!$B$9)</f>
        <v/>
      </c>
      <c r="CS143" s="2" t="str">
        <f>IF(ISBLANK(Values!F142),"",Values!$B$11)</f>
        <v/>
      </c>
      <c r="CT143" s="2" t="str">
        <f>IF(ISBLANK(Values!F142),"","GR")</f>
        <v/>
      </c>
      <c r="CU143" s="2" t="str">
        <f>IF(ISBLANK(Values!F142),"","CM")</f>
        <v/>
      </c>
      <c r="CV143" s="2" t="str">
        <f>IF(ISBLANK(Values!F142),"",IF(Values!$B$36=options!$F$1,"Denmark", IF(Values!$B$36=options!$F$2, "Danemark",IF(Values!$B$36=options!$F$3, "Dänemark",IF(Values!$B$36=options!$F$4, "Danimarca",IF(Values!$B$36=options!$F$5, "Dinamarca",IF(Values!$B$36=options!$F$6, "Denemarken","" ) ) ) ) )))</f>
        <v/>
      </c>
      <c r="CZ143" s="2" t="str">
        <f>IF(ISBLANK(Values!F142),"","No")</f>
        <v/>
      </c>
      <c r="DA143" s="2" t="str">
        <f>IF(ISBLANK(Values!F142),"","No")</f>
        <v/>
      </c>
      <c r="DO143" s="28" t="str">
        <f>IF(ISBLANK(Values!F142),"","Parts")</f>
        <v/>
      </c>
      <c r="DP143" s="28" t="str">
        <f>IF(ISBLANK(Values!F142),"",Values!$B$31)</f>
        <v/>
      </c>
      <c r="DS143" s="32"/>
      <c r="DY143" s="32"/>
      <c r="DZ143" s="32"/>
      <c r="EA143" s="32"/>
      <c r="EB143" s="32"/>
      <c r="EC143" s="32"/>
      <c r="EI143" s="2" t="str">
        <f>IF(ISBLANK(Values!F142),"",Values!$B$31)</f>
        <v/>
      </c>
      <c r="ES143" s="2" t="str">
        <f>IF(ISBLANK(Values!F142),"","Amazon Tellus UPS")</f>
        <v/>
      </c>
      <c r="EV143" s="32" t="str">
        <f>IF(ISBLANK(Values!F142),"","New")</f>
        <v/>
      </c>
      <c r="FE143" s="2" t="str">
        <f>IF(ISBLANK(Values!F142),"","3")</f>
        <v/>
      </c>
      <c r="FH143" s="2" t="str">
        <f>IF(ISBLANK(Values!F142),"","FALSE")</f>
        <v/>
      </c>
      <c r="FI143" s="37" t="str">
        <f>IF(ISBLANK(Values!F142),"","FALSE")</f>
        <v/>
      </c>
      <c r="FJ143" s="37" t="str">
        <f>IF(ISBLANK(Values!F142),"","FALSE")</f>
        <v/>
      </c>
      <c r="FM143" s="2" t="str">
        <f>IF(ISBLANK(Values!F142),"","1")</f>
        <v/>
      </c>
      <c r="FO143" s="29" t="str">
        <f>IF(ISBLANK(Values!F142),"",IF(Values!K142, Values!$B$4, Values!$B$5))</f>
        <v/>
      </c>
      <c r="FP143" s="2" t="str">
        <f>IF(ISBLANK(Values!F142),"","Percent")</f>
        <v/>
      </c>
      <c r="FQ143" s="2" t="str">
        <f>IF(ISBLANK(Values!F142),"","2")</f>
        <v/>
      </c>
      <c r="FR143" s="2" t="str">
        <f>IF(ISBLANK(Values!F142),"","3")</f>
        <v/>
      </c>
      <c r="FS143" s="2" t="str">
        <f>IF(ISBLANK(Values!F142),"","5")</f>
        <v/>
      </c>
      <c r="FT143" s="2" t="str">
        <f>IF(ISBLANK(Values!F142),"","6")</f>
        <v/>
      </c>
      <c r="FU143" s="2" t="str">
        <f>IF(ISBLANK(Values!F142),"","10")</f>
        <v/>
      </c>
      <c r="FV143" s="2" t="str">
        <f>IF(ISBLANK(Values!F142),"","10")</f>
        <v/>
      </c>
    </row>
    <row r="144" spans="1:178" ht="17" x14ac:dyDescent="0.2">
      <c r="A144" s="28" t="str">
        <f>IF(ISBLANK(Values!F143),"",IF(Values!$B$37="EU","computercomponent","computer"))</f>
        <v/>
      </c>
      <c r="B144" s="39" t="str">
        <f>IF(ISBLANK(Values!F143),"",Values!G143)</f>
        <v/>
      </c>
      <c r="C144" s="33" t="str">
        <f>IF(ISBLANK(Values!F143),"","TellusRem")</f>
        <v/>
      </c>
      <c r="D144" s="31" t="str">
        <f>IF(ISBLANK(Values!F143),"",Values!F143)</f>
        <v/>
      </c>
      <c r="E144" s="32" t="str">
        <f>IF(ISBLANK(Values!F143),"","EAN")</f>
        <v/>
      </c>
      <c r="F144" s="29" t="str">
        <f>IF(ISBLANK(Values!F143),"",IF(Values!K143, SUBSTITUTE(Values!$B$1, "{language}", Values!I143) &amp; " " &amp;Values!$B$3, SUBSTITUTE(Values!$B$2, "{language}", Values!$I143) &amp; " " &amp;Values!$B$3))</f>
        <v/>
      </c>
      <c r="G144" s="33" t="str">
        <f>IF(ISBLANK(Values!F143),"","TellusRem")</f>
        <v/>
      </c>
      <c r="H144" s="28" t="str">
        <f>IF(ISBLANK(Values!F143),"",Values!$B$16)</f>
        <v/>
      </c>
      <c r="I144" s="28" t="str">
        <f>IF(ISBLANK(Values!F143),"","4730574031")</f>
        <v/>
      </c>
      <c r="J144" s="40" t="str">
        <f>IF(ISBLANK(Values!F143),"",Values!G143 )</f>
        <v/>
      </c>
      <c r="K144" s="29" t="str">
        <f>IF(ISBLANK(Values!F143),"",IF(Values!K143, Values!$B$4, Values!$B$5))</f>
        <v/>
      </c>
      <c r="L144" s="41" t="str">
        <f>IF(ISBLANK(Values!F143),"",Values!$B$18)</f>
        <v/>
      </c>
      <c r="M144" s="29" t="str">
        <f>IF(ISBLANK(Values!F143),"",Values!$N143)</f>
        <v/>
      </c>
      <c r="N144" s="29" t="str">
        <f>IF(ISBLANK(Values!G143),"",Values!$O143)</f>
        <v/>
      </c>
      <c r="O144" s="2" t="str">
        <f>IF(ISBLANK(Values!G143),"",Values!$P143)</f>
        <v/>
      </c>
      <c r="W144" s="33" t="str">
        <f>IF(ISBLANK(Values!F143),"","Child")</f>
        <v/>
      </c>
      <c r="X144" s="33" t="str">
        <f>IF(ISBLANK(Values!F143),"",Values!$B$13)</f>
        <v/>
      </c>
      <c r="Y144" s="40" t="str">
        <f>IF(ISBLANK(Values!F143),"","Size-Color")</f>
        <v/>
      </c>
      <c r="Z144" s="33" t="str">
        <f>IF(ISBLANK(Values!F143),"","variation")</f>
        <v/>
      </c>
      <c r="AA144" s="37" t="str">
        <f>IF(ISBLANK(Values!F143),"",Values!$B$20)</f>
        <v/>
      </c>
      <c r="AB144" s="37" t="str">
        <f>IF(ISBLANK(Values!F143),"",Values!$B$29)</f>
        <v/>
      </c>
      <c r="AI144" s="42" t="str">
        <f>IF(ISBLANK(Values!F143),"",IF(Values!J143,Values!$B$23,Values!$B$33))</f>
        <v/>
      </c>
      <c r="AJ144" s="43" t="str">
        <f>IF(ISBLANK(Values!F143),"",Values!$B$24 &amp;" "&amp;Values!$B$3)</f>
        <v/>
      </c>
      <c r="AK144" s="2" t="str">
        <f>IF(ISBLANK(Values!F143),"",Values!$B$25)</f>
        <v/>
      </c>
      <c r="AL144" s="2" t="str">
        <f>IF(ISBLANK(Values!F143),"",SUBSTITUTE(SUBSTITUTE(IF(Values!$K143, Values!$B$26, Values!$B$33), "{language}", Values!$I143), "{flag}", INDEX(options!$E$1:$E$20, Values!$W143)))</f>
        <v/>
      </c>
      <c r="AM144" s="2" t="str">
        <f>SUBSTITUTE(IF(ISBLANK(Values!F143),"",Values!$B$27), "{model}", Values!$B$3)</f>
        <v/>
      </c>
      <c r="AT144" s="29" t="str">
        <f>IF(ISBLANK(Values!F143),"",Values!I143)</f>
        <v/>
      </c>
      <c r="AV144" s="37" t="str">
        <f>IF(ISBLANK(Values!F143),"",IF(Values!K143,"Backlit", "Non-Backlit"))</f>
        <v/>
      </c>
      <c r="BE144" s="28" t="str">
        <f>IF(ISBLANK(Values!F143),"","Professional Audience")</f>
        <v/>
      </c>
      <c r="BF144" s="28" t="str">
        <f>IF(ISBLANK(Values!F143),"","Consumer Audience")</f>
        <v/>
      </c>
      <c r="BG144" s="28" t="str">
        <f>IF(ISBLANK(Values!F143),"","Adults")</f>
        <v/>
      </c>
      <c r="BH144" s="28" t="str">
        <f>IF(ISBLANK(Values!F143),"","People")</f>
        <v/>
      </c>
      <c r="CG144" s="2" t="str">
        <f>IF(ISBLANK(Values!F143),"",Values!$B$11)</f>
        <v/>
      </c>
      <c r="CH144" s="2" t="str">
        <f>IF(ISBLANK(Values!F143),"","GR")</f>
        <v/>
      </c>
      <c r="CI144" s="2" t="str">
        <f>IF(ISBLANK(Values!F143),"",Values!$B$7)</f>
        <v/>
      </c>
      <c r="CJ144" s="2" t="str">
        <f>IF(ISBLANK(Values!F143),"",Values!$B$8)</f>
        <v/>
      </c>
      <c r="CK144" s="2" t="str">
        <f>IF(ISBLANK(Values!F143),"",Values!$B$9)</f>
        <v/>
      </c>
      <c r="CL144" s="2" t="str">
        <f>IF(ISBLANK(Values!F143),"","CM")</f>
        <v/>
      </c>
      <c r="CP144" s="37" t="str">
        <f>IF(ISBLANK(Values!F143),"",Values!$B$7)</f>
        <v/>
      </c>
      <c r="CQ144" s="37" t="str">
        <f>IF(ISBLANK(Values!F143),"",Values!$B$8)</f>
        <v/>
      </c>
      <c r="CR144" s="37" t="str">
        <f>IF(ISBLANK(Values!F143),"",Values!$B$9)</f>
        <v/>
      </c>
      <c r="CS144" s="2" t="str">
        <f>IF(ISBLANK(Values!F143),"",Values!$B$11)</f>
        <v/>
      </c>
      <c r="CT144" s="2" t="str">
        <f>IF(ISBLANK(Values!F143),"","GR")</f>
        <v/>
      </c>
      <c r="CU144" s="2" t="str">
        <f>IF(ISBLANK(Values!F143),"","CM")</f>
        <v/>
      </c>
      <c r="CV144" s="2" t="str">
        <f>IF(ISBLANK(Values!F143),"",IF(Values!$B$36=options!$F$1,"Denmark", IF(Values!$B$36=options!$F$2, "Danemark",IF(Values!$B$36=options!$F$3, "Dänemark",IF(Values!$B$36=options!$F$4, "Danimarca",IF(Values!$B$36=options!$F$5, "Dinamarca",IF(Values!$B$36=options!$F$6, "Denemarken","" ) ) ) ) )))</f>
        <v/>
      </c>
      <c r="CZ144" s="2" t="str">
        <f>IF(ISBLANK(Values!F143),"","No")</f>
        <v/>
      </c>
      <c r="DA144" s="2" t="str">
        <f>IF(ISBLANK(Values!F143),"","No")</f>
        <v/>
      </c>
      <c r="DO144" s="28" t="str">
        <f>IF(ISBLANK(Values!F143),"","Parts")</f>
        <v/>
      </c>
      <c r="DP144" s="28" t="str">
        <f>IF(ISBLANK(Values!F143),"",Values!$B$31)</f>
        <v/>
      </c>
      <c r="DS144" s="32"/>
      <c r="DY144" s="32"/>
      <c r="DZ144" s="32"/>
      <c r="EA144" s="32"/>
      <c r="EB144" s="32"/>
      <c r="EC144" s="32"/>
      <c r="EI144" s="2" t="str">
        <f>IF(ISBLANK(Values!F143),"",Values!$B$31)</f>
        <v/>
      </c>
      <c r="ES144" s="2" t="str">
        <f>IF(ISBLANK(Values!F143),"","Amazon Tellus UPS")</f>
        <v/>
      </c>
      <c r="EV144" s="32" t="str">
        <f>IF(ISBLANK(Values!F143),"","New")</f>
        <v/>
      </c>
      <c r="FE144" s="2" t="str">
        <f>IF(ISBLANK(Values!F143),"","3")</f>
        <v/>
      </c>
      <c r="FH144" s="2" t="str">
        <f>IF(ISBLANK(Values!F143),"","FALSE")</f>
        <v/>
      </c>
      <c r="FI144" s="37" t="str">
        <f>IF(ISBLANK(Values!F143),"","FALSE")</f>
        <v/>
      </c>
      <c r="FJ144" s="37" t="str">
        <f>IF(ISBLANK(Values!F143),"","FALSE")</f>
        <v/>
      </c>
      <c r="FM144" s="2" t="str">
        <f>IF(ISBLANK(Values!F143),"","1")</f>
        <v/>
      </c>
      <c r="FO144" s="29" t="str">
        <f>IF(ISBLANK(Values!F143),"",IF(Values!K143, Values!$B$4, Values!$B$5))</f>
        <v/>
      </c>
      <c r="FP144" s="2" t="str">
        <f>IF(ISBLANK(Values!F143),"","Percent")</f>
        <v/>
      </c>
      <c r="FQ144" s="2" t="str">
        <f>IF(ISBLANK(Values!F143),"","2")</f>
        <v/>
      </c>
      <c r="FR144" s="2" t="str">
        <f>IF(ISBLANK(Values!F143),"","3")</f>
        <v/>
      </c>
      <c r="FS144" s="2" t="str">
        <f>IF(ISBLANK(Values!F143),"","5")</f>
        <v/>
      </c>
      <c r="FT144" s="2" t="str">
        <f>IF(ISBLANK(Values!F143),"","6")</f>
        <v/>
      </c>
      <c r="FU144" s="2" t="str">
        <f>IF(ISBLANK(Values!F143),"","10")</f>
        <v/>
      </c>
      <c r="FV144" s="2" t="str">
        <f>IF(ISBLANK(Values!F143),"","10")</f>
        <v/>
      </c>
    </row>
    <row r="145" spans="1:178" ht="17" x14ac:dyDescent="0.2">
      <c r="A145" s="28" t="str">
        <f>IF(ISBLANK(Values!F144),"",IF(Values!$B$37="EU","computercomponent","computer"))</f>
        <v/>
      </c>
      <c r="B145" s="39" t="str">
        <f>IF(ISBLANK(Values!F144),"",Values!G144)</f>
        <v/>
      </c>
      <c r="C145" s="33" t="str">
        <f>IF(ISBLANK(Values!F144),"","TellusRem")</f>
        <v/>
      </c>
      <c r="D145" s="31" t="str">
        <f>IF(ISBLANK(Values!F144),"",Values!F144)</f>
        <v/>
      </c>
      <c r="E145" s="32" t="str">
        <f>IF(ISBLANK(Values!F144),"","EAN")</f>
        <v/>
      </c>
      <c r="F145" s="29" t="str">
        <f>IF(ISBLANK(Values!F144),"",IF(Values!K144, SUBSTITUTE(Values!$B$1, "{language}", Values!I144) &amp; " " &amp;Values!$B$3, SUBSTITUTE(Values!$B$2, "{language}", Values!$I144) &amp; " " &amp;Values!$B$3))</f>
        <v/>
      </c>
      <c r="G145" s="33" t="str">
        <f>IF(ISBLANK(Values!F144),"","TellusRem")</f>
        <v/>
      </c>
      <c r="H145" s="28" t="str">
        <f>IF(ISBLANK(Values!F144),"",Values!$B$16)</f>
        <v/>
      </c>
      <c r="I145" s="28" t="str">
        <f>IF(ISBLANK(Values!F144),"","4730574031")</f>
        <v/>
      </c>
      <c r="J145" s="40" t="str">
        <f>IF(ISBLANK(Values!F144),"",Values!G144 )</f>
        <v/>
      </c>
      <c r="K145" s="29" t="str">
        <f>IF(ISBLANK(Values!F144),"",IF(Values!K144, Values!$B$4, Values!$B$5))</f>
        <v/>
      </c>
      <c r="L145" s="41" t="str">
        <f>IF(ISBLANK(Values!F144),"",Values!$B$18)</f>
        <v/>
      </c>
      <c r="M145" s="29" t="str">
        <f>IF(ISBLANK(Values!F144),"",Values!$N144)</f>
        <v/>
      </c>
      <c r="N145" s="29" t="str">
        <f>IF(ISBLANK(Values!G144),"",Values!$O144)</f>
        <v/>
      </c>
      <c r="O145" s="2" t="str">
        <f>IF(ISBLANK(Values!G144),"",Values!$P144)</f>
        <v/>
      </c>
      <c r="W145" s="33" t="str">
        <f>IF(ISBLANK(Values!F144),"","Child")</f>
        <v/>
      </c>
      <c r="X145" s="33" t="str">
        <f>IF(ISBLANK(Values!F144),"",Values!$B$13)</f>
        <v/>
      </c>
      <c r="Y145" s="40" t="str">
        <f>IF(ISBLANK(Values!F144),"","Size-Color")</f>
        <v/>
      </c>
      <c r="Z145" s="33" t="str">
        <f>IF(ISBLANK(Values!F144),"","variation")</f>
        <v/>
      </c>
      <c r="AA145" s="37" t="str">
        <f>IF(ISBLANK(Values!F144),"",Values!$B$20)</f>
        <v/>
      </c>
      <c r="AB145" s="37" t="str">
        <f>IF(ISBLANK(Values!F144),"",Values!$B$29)</f>
        <v/>
      </c>
      <c r="AI145" s="42" t="str">
        <f>IF(ISBLANK(Values!F144),"",IF(Values!J144,Values!$B$23,Values!$B$33))</f>
        <v/>
      </c>
      <c r="AJ145" s="43" t="str">
        <f>IF(ISBLANK(Values!F144),"",Values!$B$24 &amp;" "&amp;Values!$B$3)</f>
        <v/>
      </c>
      <c r="AK145" s="2" t="str">
        <f>IF(ISBLANK(Values!F144),"",Values!$B$25)</f>
        <v/>
      </c>
      <c r="AL145" s="2" t="str">
        <f>IF(ISBLANK(Values!F144),"",SUBSTITUTE(SUBSTITUTE(IF(Values!$K144, Values!$B$26, Values!$B$33), "{language}", Values!$I144), "{flag}", INDEX(options!$E$1:$E$20, Values!$W144)))</f>
        <v/>
      </c>
      <c r="AM145" s="2" t="str">
        <f>SUBSTITUTE(IF(ISBLANK(Values!F144),"",Values!$B$27), "{model}", Values!$B$3)</f>
        <v/>
      </c>
      <c r="AT145" s="29" t="str">
        <f>IF(ISBLANK(Values!F144),"",Values!I144)</f>
        <v/>
      </c>
      <c r="AV145" s="37" t="str">
        <f>IF(ISBLANK(Values!F144),"",IF(Values!K144,"Backlit", "Non-Backlit"))</f>
        <v/>
      </c>
      <c r="BE145" s="28" t="str">
        <f>IF(ISBLANK(Values!F144),"","Professional Audience")</f>
        <v/>
      </c>
      <c r="BF145" s="28" t="str">
        <f>IF(ISBLANK(Values!F144),"","Consumer Audience")</f>
        <v/>
      </c>
      <c r="BG145" s="28" t="str">
        <f>IF(ISBLANK(Values!F144),"","Adults")</f>
        <v/>
      </c>
      <c r="BH145" s="28" t="str">
        <f>IF(ISBLANK(Values!F144),"","People")</f>
        <v/>
      </c>
      <c r="CG145" s="2" t="str">
        <f>IF(ISBLANK(Values!F144),"",Values!$B$11)</f>
        <v/>
      </c>
      <c r="CH145" s="2" t="str">
        <f>IF(ISBLANK(Values!F144),"","GR")</f>
        <v/>
      </c>
      <c r="CI145" s="2" t="str">
        <f>IF(ISBLANK(Values!F144),"",Values!$B$7)</f>
        <v/>
      </c>
      <c r="CJ145" s="2" t="str">
        <f>IF(ISBLANK(Values!F144),"",Values!$B$8)</f>
        <v/>
      </c>
      <c r="CK145" s="2" t="str">
        <f>IF(ISBLANK(Values!F144),"",Values!$B$9)</f>
        <v/>
      </c>
      <c r="CL145" s="2" t="str">
        <f>IF(ISBLANK(Values!F144),"","CM")</f>
        <v/>
      </c>
      <c r="CP145" s="37" t="str">
        <f>IF(ISBLANK(Values!F144),"",Values!$B$7)</f>
        <v/>
      </c>
      <c r="CQ145" s="37" t="str">
        <f>IF(ISBLANK(Values!F144),"",Values!$B$8)</f>
        <v/>
      </c>
      <c r="CR145" s="37" t="str">
        <f>IF(ISBLANK(Values!F144),"",Values!$B$9)</f>
        <v/>
      </c>
      <c r="CS145" s="2" t="str">
        <f>IF(ISBLANK(Values!F144),"",Values!$B$11)</f>
        <v/>
      </c>
      <c r="CT145" s="2" t="str">
        <f>IF(ISBLANK(Values!F144),"","GR")</f>
        <v/>
      </c>
      <c r="CU145" s="2" t="str">
        <f>IF(ISBLANK(Values!F144),"","CM")</f>
        <v/>
      </c>
      <c r="CV145" s="2" t="str">
        <f>IF(ISBLANK(Values!F144),"",IF(Values!$B$36=options!$F$1,"Denmark", IF(Values!$B$36=options!$F$2, "Danemark",IF(Values!$B$36=options!$F$3, "Dänemark",IF(Values!$B$36=options!$F$4, "Danimarca",IF(Values!$B$36=options!$F$5, "Dinamarca",IF(Values!$B$36=options!$F$6, "Denemarken","" ) ) ) ) )))</f>
        <v/>
      </c>
      <c r="CZ145" s="2" t="str">
        <f>IF(ISBLANK(Values!F144),"","No")</f>
        <v/>
      </c>
      <c r="DA145" s="2" t="str">
        <f>IF(ISBLANK(Values!F144),"","No")</f>
        <v/>
      </c>
      <c r="DO145" s="28" t="str">
        <f>IF(ISBLANK(Values!F144),"","Parts")</f>
        <v/>
      </c>
      <c r="DP145" s="28" t="str">
        <f>IF(ISBLANK(Values!F144),"",Values!$B$31)</f>
        <v/>
      </c>
      <c r="DS145" s="32"/>
      <c r="DY145" s="32"/>
      <c r="DZ145" s="32"/>
      <c r="EA145" s="32"/>
      <c r="EB145" s="32"/>
      <c r="EC145" s="32"/>
      <c r="EI145" s="2" t="str">
        <f>IF(ISBLANK(Values!F144),"",Values!$B$31)</f>
        <v/>
      </c>
      <c r="ES145" s="2" t="str">
        <f>IF(ISBLANK(Values!F144),"","Amazon Tellus UPS")</f>
        <v/>
      </c>
      <c r="EV145" s="32" t="str">
        <f>IF(ISBLANK(Values!F144),"","New")</f>
        <v/>
      </c>
      <c r="FE145" s="2" t="str">
        <f>IF(ISBLANK(Values!F144),"","3")</f>
        <v/>
      </c>
      <c r="FH145" s="2" t="str">
        <f>IF(ISBLANK(Values!F144),"","FALSE")</f>
        <v/>
      </c>
      <c r="FI145" s="37" t="str">
        <f>IF(ISBLANK(Values!F144),"","FALSE")</f>
        <v/>
      </c>
      <c r="FJ145" s="37" t="str">
        <f>IF(ISBLANK(Values!F144),"","FALSE")</f>
        <v/>
      </c>
      <c r="FM145" s="2" t="str">
        <f>IF(ISBLANK(Values!F144),"","1")</f>
        <v/>
      </c>
      <c r="FO145" s="29" t="str">
        <f>IF(ISBLANK(Values!F144),"",IF(Values!K144, Values!$B$4, Values!$B$5))</f>
        <v/>
      </c>
      <c r="FP145" s="2" t="str">
        <f>IF(ISBLANK(Values!F144),"","Percent")</f>
        <v/>
      </c>
      <c r="FQ145" s="2" t="str">
        <f>IF(ISBLANK(Values!F144),"","2")</f>
        <v/>
      </c>
      <c r="FR145" s="2" t="str">
        <f>IF(ISBLANK(Values!F144),"","3")</f>
        <v/>
      </c>
      <c r="FS145" s="2" t="str">
        <f>IF(ISBLANK(Values!F144),"","5")</f>
        <v/>
      </c>
      <c r="FT145" s="2" t="str">
        <f>IF(ISBLANK(Values!F144),"","6")</f>
        <v/>
      </c>
      <c r="FU145" s="2" t="str">
        <f>IF(ISBLANK(Values!F144),"","10")</f>
        <v/>
      </c>
      <c r="FV145" s="2" t="str">
        <f>IF(ISBLANK(Values!F144),"","10")</f>
        <v/>
      </c>
    </row>
    <row r="146" spans="1:178" ht="17" x14ac:dyDescent="0.2">
      <c r="A146" s="28" t="str">
        <f>IF(ISBLANK(Values!F145),"",IF(Values!$B$37="EU","computercomponent","computer"))</f>
        <v/>
      </c>
      <c r="B146" s="39" t="str">
        <f>IF(ISBLANK(Values!F145),"",Values!G145)</f>
        <v/>
      </c>
      <c r="C146" s="33" t="str">
        <f>IF(ISBLANK(Values!F145),"","TellusRem")</f>
        <v/>
      </c>
      <c r="D146" s="31" t="str">
        <f>IF(ISBLANK(Values!F145),"",Values!F145)</f>
        <v/>
      </c>
      <c r="E146" s="32" t="str">
        <f>IF(ISBLANK(Values!F145),"","EAN")</f>
        <v/>
      </c>
      <c r="F146" s="29" t="str">
        <f>IF(ISBLANK(Values!F145),"",IF(Values!K145, SUBSTITUTE(Values!$B$1, "{language}", Values!I145) &amp; " " &amp;Values!$B$3, SUBSTITUTE(Values!$B$2, "{language}", Values!$I145) &amp; " " &amp;Values!$B$3))</f>
        <v/>
      </c>
      <c r="G146" s="33" t="str">
        <f>IF(ISBLANK(Values!F145),"","TellusRem")</f>
        <v/>
      </c>
      <c r="H146" s="28" t="str">
        <f>IF(ISBLANK(Values!F145),"",Values!$B$16)</f>
        <v/>
      </c>
      <c r="I146" s="28" t="str">
        <f>IF(ISBLANK(Values!F145),"","4730574031")</f>
        <v/>
      </c>
      <c r="J146" s="40" t="str">
        <f>IF(ISBLANK(Values!F145),"",Values!G145 )</f>
        <v/>
      </c>
      <c r="K146" s="29" t="str">
        <f>IF(ISBLANK(Values!F145),"",IF(Values!K145, Values!$B$4, Values!$B$5))</f>
        <v/>
      </c>
      <c r="L146" s="41" t="str">
        <f>IF(ISBLANK(Values!F145),"",Values!$B$18)</f>
        <v/>
      </c>
      <c r="M146" s="29" t="str">
        <f>IF(ISBLANK(Values!F145),"",Values!$N145)</f>
        <v/>
      </c>
      <c r="N146" s="29" t="str">
        <f>IF(ISBLANK(Values!G145),"",Values!$O145)</f>
        <v/>
      </c>
      <c r="O146" s="2" t="str">
        <f>IF(ISBLANK(Values!G145),"",Values!$P145)</f>
        <v/>
      </c>
      <c r="W146" s="33" t="str">
        <f>IF(ISBLANK(Values!F145),"","Child")</f>
        <v/>
      </c>
      <c r="X146" s="33" t="str">
        <f>IF(ISBLANK(Values!F145),"",Values!$B$13)</f>
        <v/>
      </c>
      <c r="Y146" s="40" t="str">
        <f>IF(ISBLANK(Values!F145),"","Size-Color")</f>
        <v/>
      </c>
      <c r="Z146" s="33" t="str">
        <f>IF(ISBLANK(Values!F145),"","variation")</f>
        <v/>
      </c>
      <c r="AA146" s="37" t="str">
        <f>IF(ISBLANK(Values!F145),"",Values!$B$20)</f>
        <v/>
      </c>
      <c r="AB146" s="37" t="str">
        <f>IF(ISBLANK(Values!F145),"",Values!$B$29)</f>
        <v/>
      </c>
      <c r="AI146" s="42" t="str">
        <f>IF(ISBLANK(Values!F145),"",IF(Values!J145,Values!$B$23,Values!$B$33))</f>
        <v/>
      </c>
      <c r="AJ146" s="43" t="str">
        <f>IF(ISBLANK(Values!F145),"",Values!$B$24 &amp;" "&amp;Values!$B$3)</f>
        <v/>
      </c>
      <c r="AK146" s="2" t="str">
        <f>IF(ISBLANK(Values!F145),"",Values!$B$25)</f>
        <v/>
      </c>
      <c r="AL146" s="2" t="str">
        <f>IF(ISBLANK(Values!F145),"",SUBSTITUTE(SUBSTITUTE(IF(Values!$K145, Values!$B$26, Values!$B$33), "{language}", Values!$I145), "{flag}", INDEX(options!$E$1:$E$20, Values!$W145)))</f>
        <v/>
      </c>
      <c r="AM146" s="2" t="str">
        <f>SUBSTITUTE(IF(ISBLANK(Values!F145),"",Values!$B$27), "{model}", Values!$B$3)</f>
        <v/>
      </c>
      <c r="AT146" s="29" t="str">
        <f>IF(ISBLANK(Values!F145),"",Values!I145)</f>
        <v/>
      </c>
      <c r="AV146" s="37" t="str">
        <f>IF(ISBLANK(Values!F145),"",IF(Values!K145,"Backlit", "Non-Backlit"))</f>
        <v/>
      </c>
      <c r="BE146" s="28" t="str">
        <f>IF(ISBLANK(Values!F145),"","Professional Audience")</f>
        <v/>
      </c>
      <c r="BF146" s="28" t="str">
        <f>IF(ISBLANK(Values!F145),"","Consumer Audience")</f>
        <v/>
      </c>
      <c r="BG146" s="28" t="str">
        <f>IF(ISBLANK(Values!F145),"","Adults")</f>
        <v/>
      </c>
      <c r="BH146" s="28" t="str">
        <f>IF(ISBLANK(Values!F145),"","People")</f>
        <v/>
      </c>
      <c r="CG146" s="2" t="str">
        <f>IF(ISBLANK(Values!F145),"",Values!$B$11)</f>
        <v/>
      </c>
      <c r="CH146" s="2" t="str">
        <f>IF(ISBLANK(Values!F145),"","GR")</f>
        <v/>
      </c>
      <c r="CI146" s="2" t="str">
        <f>IF(ISBLANK(Values!F145),"",Values!$B$7)</f>
        <v/>
      </c>
      <c r="CJ146" s="2" t="str">
        <f>IF(ISBLANK(Values!F145),"",Values!$B$8)</f>
        <v/>
      </c>
      <c r="CK146" s="2" t="str">
        <f>IF(ISBLANK(Values!F145),"",Values!$B$9)</f>
        <v/>
      </c>
      <c r="CL146" s="2" t="str">
        <f>IF(ISBLANK(Values!F145),"","CM")</f>
        <v/>
      </c>
      <c r="CP146" s="37" t="str">
        <f>IF(ISBLANK(Values!F145),"",Values!$B$7)</f>
        <v/>
      </c>
      <c r="CQ146" s="37" t="str">
        <f>IF(ISBLANK(Values!F145),"",Values!$B$8)</f>
        <v/>
      </c>
      <c r="CR146" s="37" t="str">
        <f>IF(ISBLANK(Values!F145),"",Values!$B$9)</f>
        <v/>
      </c>
      <c r="CS146" s="2" t="str">
        <f>IF(ISBLANK(Values!F145),"",Values!$B$11)</f>
        <v/>
      </c>
      <c r="CT146" s="2" t="str">
        <f>IF(ISBLANK(Values!F145),"","GR")</f>
        <v/>
      </c>
      <c r="CU146" s="2" t="str">
        <f>IF(ISBLANK(Values!F145),"","CM")</f>
        <v/>
      </c>
      <c r="CV146" s="2" t="str">
        <f>IF(ISBLANK(Values!F145),"",IF(Values!$B$36=options!$F$1,"Denmark", IF(Values!$B$36=options!$F$2, "Danemark",IF(Values!$B$36=options!$F$3, "Dänemark",IF(Values!$B$36=options!$F$4, "Danimarca",IF(Values!$B$36=options!$F$5, "Dinamarca",IF(Values!$B$36=options!$F$6, "Denemarken","" ) ) ) ) )))</f>
        <v/>
      </c>
      <c r="CZ146" s="2" t="str">
        <f>IF(ISBLANK(Values!F145),"","No")</f>
        <v/>
      </c>
      <c r="DA146" s="2" t="str">
        <f>IF(ISBLANK(Values!F145),"","No")</f>
        <v/>
      </c>
      <c r="DO146" s="28" t="str">
        <f>IF(ISBLANK(Values!F145),"","Parts")</f>
        <v/>
      </c>
      <c r="DP146" s="28" t="str">
        <f>IF(ISBLANK(Values!F145),"",Values!$B$31)</f>
        <v/>
      </c>
      <c r="DS146" s="32"/>
      <c r="DY146" s="32"/>
      <c r="DZ146" s="32"/>
      <c r="EA146" s="32"/>
      <c r="EB146" s="32"/>
      <c r="EC146" s="32"/>
      <c r="EI146" s="2" t="str">
        <f>IF(ISBLANK(Values!F145),"",Values!$B$31)</f>
        <v/>
      </c>
      <c r="ES146" s="2" t="str">
        <f>IF(ISBLANK(Values!F145),"","Amazon Tellus UPS")</f>
        <v/>
      </c>
      <c r="EV146" s="32" t="str">
        <f>IF(ISBLANK(Values!F145),"","New")</f>
        <v/>
      </c>
      <c r="FE146" s="2" t="str">
        <f>IF(ISBLANK(Values!F145),"","3")</f>
        <v/>
      </c>
      <c r="FH146" s="2" t="str">
        <f>IF(ISBLANK(Values!F145),"","FALSE")</f>
        <v/>
      </c>
      <c r="FI146" s="37" t="str">
        <f>IF(ISBLANK(Values!F145),"","FALSE")</f>
        <v/>
      </c>
      <c r="FJ146" s="37" t="str">
        <f>IF(ISBLANK(Values!F145),"","FALSE")</f>
        <v/>
      </c>
      <c r="FM146" s="2" t="str">
        <f>IF(ISBLANK(Values!F145),"","1")</f>
        <v/>
      </c>
      <c r="FO146" s="29" t="str">
        <f>IF(ISBLANK(Values!F145),"",IF(Values!K145, Values!$B$4, Values!$B$5))</f>
        <v/>
      </c>
      <c r="FP146" s="2" t="str">
        <f>IF(ISBLANK(Values!F145),"","Percent")</f>
        <v/>
      </c>
      <c r="FQ146" s="2" t="str">
        <f>IF(ISBLANK(Values!F145),"","2")</f>
        <v/>
      </c>
      <c r="FR146" s="2" t="str">
        <f>IF(ISBLANK(Values!F145),"","3")</f>
        <v/>
      </c>
      <c r="FS146" s="2" t="str">
        <f>IF(ISBLANK(Values!F145),"","5")</f>
        <v/>
      </c>
      <c r="FT146" s="2" t="str">
        <f>IF(ISBLANK(Values!F145),"","6")</f>
        <v/>
      </c>
      <c r="FU146" s="2" t="str">
        <f>IF(ISBLANK(Values!F145),"","10")</f>
        <v/>
      </c>
      <c r="FV146" s="2" t="str">
        <f>IF(ISBLANK(Values!F145),"","10")</f>
        <v/>
      </c>
    </row>
    <row r="147" spans="1:178" ht="17" x14ac:dyDescent="0.2">
      <c r="A147" s="28" t="str">
        <f>IF(ISBLANK(Values!F146),"",IF(Values!$B$37="EU","computercomponent","computer"))</f>
        <v/>
      </c>
      <c r="B147" s="39" t="str">
        <f>IF(ISBLANK(Values!F146),"",Values!G146)</f>
        <v/>
      </c>
      <c r="C147" s="33" t="str">
        <f>IF(ISBLANK(Values!F146),"","TellusRem")</f>
        <v/>
      </c>
      <c r="D147" s="31" t="str">
        <f>IF(ISBLANK(Values!F146),"",Values!F146)</f>
        <v/>
      </c>
      <c r="E147" s="32" t="str">
        <f>IF(ISBLANK(Values!F146),"","EAN")</f>
        <v/>
      </c>
      <c r="F147" s="29" t="str">
        <f>IF(ISBLANK(Values!F146),"",IF(Values!K146, SUBSTITUTE(Values!$B$1, "{language}", Values!I146) &amp; " " &amp;Values!$B$3, SUBSTITUTE(Values!$B$2, "{language}", Values!$I146) &amp; " " &amp;Values!$B$3))</f>
        <v/>
      </c>
      <c r="G147" s="33" t="str">
        <f>IF(ISBLANK(Values!F146),"","TellusRem")</f>
        <v/>
      </c>
      <c r="H147" s="28" t="str">
        <f>IF(ISBLANK(Values!F146),"",Values!$B$16)</f>
        <v/>
      </c>
      <c r="I147" s="28" t="str">
        <f>IF(ISBLANK(Values!F146),"","4730574031")</f>
        <v/>
      </c>
      <c r="J147" s="40" t="str">
        <f>IF(ISBLANK(Values!F146),"",Values!G146 )</f>
        <v/>
      </c>
      <c r="K147" s="29" t="str">
        <f>IF(ISBLANK(Values!F146),"",IF(Values!K146, Values!$B$4, Values!$B$5))</f>
        <v/>
      </c>
      <c r="L147" s="41" t="str">
        <f>IF(ISBLANK(Values!F146),"",Values!$B$18)</f>
        <v/>
      </c>
      <c r="M147" s="29" t="str">
        <f>IF(ISBLANK(Values!F146),"",Values!$N146)</f>
        <v/>
      </c>
      <c r="N147" s="29" t="str">
        <f>IF(ISBLANK(Values!G146),"",Values!$O146)</f>
        <v/>
      </c>
      <c r="O147" s="2" t="str">
        <f>IF(ISBLANK(Values!G146),"",Values!$P146)</f>
        <v/>
      </c>
      <c r="W147" s="33" t="str">
        <f>IF(ISBLANK(Values!F146),"","Child")</f>
        <v/>
      </c>
      <c r="X147" s="33" t="str">
        <f>IF(ISBLANK(Values!F146),"",Values!$B$13)</f>
        <v/>
      </c>
      <c r="Y147" s="40" t="str">
        <f>IF(ISBLANK(Values!F146),"","Size-Color")</f>
        <v/>
      </c>
      <c r="Z147" s="33" t="str">
        <f>IF(ISBLANK(Values!F146),"","variation")</f>
        <v/>
      </c>
      <c r="AA147" s="37" t="str">
        <f>IF(ISBLANK(Values!F146),"",Values!$B$20)</f>
        <v/>
      </c>
      <c r="AB147" s="37" t="str">
        <f>IF(ISBLANK(Values!F146),"",Values!$B$29)</f>
        <v/>
      </c>
      <c r="AI147" s="42" t="str">
        <f>IF(ISBLANK(Values!F146),"",IF(Values!J146,Values!$B$23,Values!$B$33))</f>
        <v/>
      </c>
      <c r="AJ147" s="43" t="str">
        <f>IF(ISBLANK(Values!F146),"",Values!$B$24 &amp;" "&amp;Values!$B$3)</f>
        <v/>
      </c>
      <c r="AK147" s="2" t="str">
        <f>IF(ISBLANK(Values!F146),"",Values!$B$25)</f>
        <v/>
      </c>
      <c r="AL147" s="2" t="str">
        <f>IF(ISBLANK(Values!F146),"",SUBSTITUTE(SUBSTITUTE(IF(Values!$K146, Values!$B$26, Values!$B$33), "{language}", Values!$I146), "{flag}", INDEX(options!$E$1:$E$20, Values!$W146)))</f>
        <v/>
      </c>
      <c r="AM147" s="2" t="str">
        <f>SUBSTITUTE(IF(ISBLANK(Values!F146),"",Values!$B$27), "{model}", Values!$B$3)</f>
        <v/>
      </c>
      <c r="AT147" s="29" t="str">
        <f>IF(ISBLANK(Values!F146),"",Values!I146)</f>
        <v/>
      </c>
      <c r="AV147" s="37" t="str">
        <f>IF(ISBLANK(Values!F146),"",IF(Values!K146,"Backlit", "Non-Backlit"))</f>
        <v/>
      </c>
      <c r="BE147" s="28" t="str">
        <f>IF(ISBLANK(Values!F146),"","Professional Audience")</f>
        <v/>
      </c>
      <c r="BF147" s="28" t="str">
        <f>IF(ISBLANK(Values!F146),"","Consumer Audience")</f>
        <v/>
      </c>
      <c r="BG147" s="28" t="str">
        <f>IF(ISBLANK(Values!F146),"","Adults")</f>
        <v/>
      </c>
      <c r="BH147" s="28" t="str">
        <f>IF(ISBLANK(Values!F146),"","People")</f>
        <v/>
      </c>
      <c r="CG147" s="2" t="str">
        <f>IF(ISBLANK(Values!F146),"",Values!$B$11)</f>
        <v/>
      </c>
      <c r="CH147" s="2" t="str">
        <f>IF(ISBLANK(Values!F146),"","GR")</f>
        <v/>
      </c>
      <c r="CI147" s="2" t="str">
        <f>IF(ISBLANK(Values!F146),"",Values!$B$7)</f>
        <v/>
      </c>
      <c r="CJ147" s="2" t="str">
        <f>IF(ISBLANK(Values!F146),"",Values!$B$8)</f>
        <v/>
      </c>
      <c r="CK147" s="2" t="str">
        <f>IF(ISBLANK(Values!F146),"",Values!$B$9)</f>
        <v/>
      </c>
      <c r="CL147" s="2" t="str">
        <f>IF(ISBLANK(Values!F146),"","CM")</f>
        <v/>
      </c>
      <c r="CP147" s="37" t="str">
        <f>IF(ISBLANK(Values!F146),"",Values!$B$7)</f>
        <v/>
      </c>
      <c r="CQ147" s="37" t="str">
        <f>IF(ISBLANK(Values!F146),"",Values!$B$8)</f>
        <v/>
      </c>
      <c r="CR147" s="37" t="str">
        <f>IF(ISBLANK(Values!F146),"",Values!$B$9)</f>
        <v/>
      </c>
      <c r="CS147" s="2" t="str">
        <f>IF(ISBLANK(Values!F146),"",Values!$B$11)</f>
        <v/>
      </c>
      <c r="CT147" s="2" t="str">
        <f>IF(ISBLANK(Values!F146),"","GR")</f>
        <v/>
      </c>
      <c r="CU147" s="2" t="str">
        <f>IF(ISBLANK(Values!F146),"","CM")</f>
        <v/>
      </c>
      <c r="CV147" s="2" t="str">
        <f>IF(ISBLANK(Values!F146),"",IF(Values!$B$36=options!$F$1,"Denmark", IF(Values!$B$36=options!$F$2, "Danemark",IF(Values!$B$36=options!$F$3, "Dänemark",IF(Values!$B$36=options!$F$4, "Danimarca",IF(Values!$B$36=options!$F$5, "Dinamarca",IF(Values!$B$36=options!$F$6, "Denemarken","" ) ) ) ) )))</f>
        <v/>
      </c>
      <c r="CZ147" s="2" t="str">
        <f>IF(ISBLANK(Values!F146),"","No")</f>
        <v/>
      </c>
      <c r="DA147" s="2" t="str">
        <f>IF(ISBLANK(Values!F146),"","No")</f>
        <v/>
      </c>
      <c r="DO147" s="28" t="str">
        <f>IF(ISBLANK(Values!F146),"","Parts")</f>
        <v/>
      </c>
      <c r="DP147" s="28" t="str">
        <f>IF(ISBLANK(Values!F146),"",Values!$B$31)</f>
        <v/>
      </c>
      <c r="DS147" s="32"/>
      <c r="DY147" s="32"/>
      <c r="DZ147" s="32"/>
      <c r="EA147" s="32"/>
      <c r="EB147" s="32"/>
      <c r="EC147" s="32"/>
      <c r="EI147" s="2" t="str">
        <f>IF(ISBLANK(Values!F146),"",Values!$B$31)</f>
        <v/>
      </c>
      <c r="ES147" s="2" t="str">
        <f>IF(ISBLANK(Values!F146),"","Amazon Tellus UPS")</f>
        <v/>
      </c>
      <c r="EV147" s="32" t="str">
        <f>IF(ISBLANK(Values!F146),"","New")</f>
        <v/>
      </c>
      <c r="FE147" s="2" t="str">
        <f>IF(ISBLANK(Values!F146),"","3")</f>
        <v/>
      </c>
      <c r="FH147" s="2" t="str">
        <f>IF(ISBLANK(Values!F146),"","FALSE")</f>
        <v/>
      </c>
      <c r="FI147" s="37" t="str">
        <f>IF(ISBLANK(Values!F146),"","FALSE")</f>
        <v/>
      </c>
      <c r="FJ147" s="37" t="str">
        <f>IF(ISBLANK(Values!F146),"","FALSE")</f>
        <v/>
      </c>
      <c r="FM147" s="2" t="str">
        <f>IF(ISBLANK(Values!F146),"","1")</f>
        <v/>
      </c>
      <c r="FO147" s="29" t="str">
        <f>IF(ISBLANK(Values!F146),"",IF(Values!K146, Values!$B$4, Values!$B$5))</f>
        <v/>
      </c>
      <c r="FP147" s="2" t="str">
        <f>IF(ISBLANK(Values!F146),"","Percent")</f>
        <v/>
      </c>
      <c r="FQ147" s="2" t="str">
        <f>IF(ISBLANK(Values!F146),"","2")</f>
        <v/>
      </c>
      <c r="FR147" s="2" t="str">
        <f>IF(ISBLANK(Values!F146),"","3")</f>
        <v/>
      </c>
      <c r="FS147" s="2" t="str">
        <f>IF(ISBLANK(Values!F146),"","5")</f>
        <v/>
      </c>
      <c r="FT147" s="2" t="str">
        <f>IF(ISBLANK(Values!F146),"","6")</f>
        <v/>
      </c>
      <c r="FU147" s="2" t="str">
        <f>IF(ISBLANK(Values!F146),"","10")</f>
        <v/>
      </c>
      <c r="FV147" s="2" t="str">
        <f>IF(ISBLANK(Values!F146),"","10")</f>
        <v/>
      </c>
    </row>
    <row r="148" spans="1:178" ht="17" x14ac:dyDescent="0.2">
      <c r="A148" s="28" t="str">
        <f>IF(ISBLANK(Values!F147),"",IF(Values!$B$37="EU","computercomponent","computer"))</f>
        <v/>
      </c>
      <c r="B148" s="39" t="str">
        <f>IF(ISBLANK(Values!F147),"",Values!G147)</f>
        <v/>
      </c>
      <c r="C148" s="33" t="str">
        <f>IF(ISBLANK(Values!F147),"","TellusRem")</f>
        <v/>
      </c>
      <c r="D148" s="31" t="str">
        <f>IF(ISBLANK(Values!F147),"",Values!F147)</f>
        <v/>
      </c>
      <c r="E148" s="32" t="str">
        <f>IF(ISBLANK(Values!F147),"","EAN")</f>
        <v/>
      </c>
      <c r="F148" s="29" t="str">
        <f>IF(ISBLANK(Values!F147),"",IF(Values!K147, SUBSTITUTE(Values!$B$1, "{language}", Values!I147) &amp; " " &amp;Values!$B$3, SUBSTITUTE(Values!$B$2, "{language}", Values!$I147) &amp; " " &amp;Values!$B$3))</f>
        <v/>
      </c>
      <c r="G148" s="33" t="str">
        <f>IF(ISBLANK(Values!F147),"","TellusRem")</f>
        <v/>
      </c>
      <c r="H148" s="28" t="str">
        <f>IF(ISBLANK(Values!F147),"",Values!$B$16)</f>
        <v/>
      </c>
      <c r="I148" s="28" t="str">
        <f>IF(ISBLANK(Values!F147),"","4730574031")</f>
        <v/>
      </c>
      <c r="J148" s="40" t="str">
        <f>IF(ISBLANK(Values!F147),"",Values!G147 )</f>
        <v/>
      </c>
      <c r="K148" s="29" t="str">
        <f>IF(ISBLANK(Values!F147),"",IF(Values!K147, Values!$B$4, Values!$B$5))</f>
        <v/>
      </c>
      <c r="L148" s="41" t="str">
        <f>IF(ISBLANK(Values!F147),"",Values!$B$18)</f>
        <v/>
      </c>
      <c r="M148" s="29" t="str">
        <f>IF(ISBLANK(Values!F147),"",Values!$N147)</f>
        <v/>
      </c>
      <c r="N148" s="29" t="str">
        <f>IF(ISBLANK(Values!G147),"",Values!$O147)</f>
        <v/>
      </c>
      <c r="O148" s="2" t="str">
        <f>IF(ISBLANK(Values!G147),"",Values!$P147)</f>
        <v/>
      </c>
      <c r="W148" s="33" t="str">
        <f>IF(ISBLANK(Values!F147),"","Child")</f>
        <v/>
      </c>
      <c r="X148" s="33" t="str">
        <f>IF(ISBLANK(Values!F147),"",Values!$B$13)</f>
        <v/>
      </c>
      <c r="Y148" s="40" t="str">
        <f>IF(ISBLANK(Values!F147),"","Size-Color")</f>
        <v/>
      </c>
      <c r="Z148" s="33" t="str">
        <f>IF(ISBLANK(Values!F147),"","variation")</f>
        <v/>
      </c>
      <c r="AA148" s="37" t="str">
        <f>IF(ISBLANK(Values!F147),"",Values!$B$20)</f>
        <v/>
      </c>
      <c r="AB148" s="37" t="str">
        <f>IF(ISBLANK(Values!F147),"",Values!$B$29)</f>
        <v/>
      </c>
      <c r="AI148" s="42" t="str">
        <f>IF(ISBLANK(Values!F147),"",IF(Values!J147,Values!$B$23,Values!$B$33))</f>
        <v/>
      </c>
      <c r="AJ148" s="43" t="str">
        <f>IF(ISBLANK(Values!F147),"",Values!$B$24 &amp;" "&amp;Values!$B$3)</f>
        <v/>
      </c>
      <c r="AK148" s="2" t="str">
        <f>IF(ISBLANK(Values!F147),"",Values!$B$25)</f>
        <v/>
      </c>
      <c r="AL148" s="2" t="str">
        <f>IF(ISBLANK(Values!F147),"",SUBSTITUTE(SUBSTITUTE(IF(Values!$K147, Values!$B$26, Values!$B$33), "{language}", Values!$I147), "{flag}", INDEX(options!$E$1:$E$20, Values!$W147)))</f>
        <v/>
      </c>
      <c r="AM148" s="2" t="str">
        <f>SUBSTITUTE(IF(ISBLANK(Values!F147),"",Values!$B$27), "{model}", Values!$B$3)</f>
        <v/>
      </c>
      <c r="AT148" s="29" t="str">
        <f>IF(ISBLANK(Values!F147),"",Values!I147)</f>
        <v/>
      </c>
      <c r="AV148" s="37" t="str">
        <f>IF(ISBLANK(Values!F147),"",IF(Values!K147,"Backlit", "Non-Backlit"))</f>
        <v/>
      </c>
      <c r="BE148" s="28" t="str">
        <f>IF(ISBLANK(Values!F147),"","Professional Audience")</f>
        <v/>
      </c>
      <c r="BF148" s="28" t="str">
        <f>IF(ISBLANK(Values!F147),"","Consumer Audience")</f>
        <v/>
      </c>
      <c r="BG148" s="28" t="str">
        <f>IF(ISBLANK(Values!F147),"","Adults")</f>
        <v/>
      </c>
      <c r="BH148" s="28" t="str">
        <f>IF(ISBLANK(Values!F147),"","People")</f>
        <v/>
      </c>
      <c r="CG148" s="2" t="str">
        <f>IF(ISBLANK(Values!F147),"",Values!$B$11)</f>
        <v/>
      </c>
      <c r="CH148" s="2" t="str">
        <f>IF(ISBLANK(Values!F147),"","GR")</f>
        <v/>
      </c>
      <c r="CI148" s="2" t="str">
        <f>IF(ISBLANK(Values!F147),"",Values!$B$7)</f>
        <v/>
      </c>
      <c r="CJ148" s="2" t="str">
        <f>IF(ISBLANK(Values!F147),"",Values!$B$8)</f>
        <v/>
      </c>
      <c r="CK148" s="2" t="str">
        <f>IF(ISBLANK(Values!F147),"",Values!$B$9)</f>
        <v/>
      </c>
      <c r="CL148" s="2" t="str">
        <f>IF(ISBLANK(Values!F147),"","CM")</f>
        <v/>
      </c>
      <c r="CP148" s="37" t="str">
        <f>IF(ISBLANK(Values!F147),"",Values!$B$7)</f>
        <v/>
      </c>
      <c r="CQ148" s="37" t="str">
        <f>IF(ISBLANK(Values!F147),"",Values!$B$8)</f>
        <v/>
      </c>
      <c r="CR148" s="37" t="str">
        <f>IF(ISBLANK(Values!F147),"",Values!$B$9)</f>
        <v/>
      </c>
      <c r="CS148" s="2" t="str">
        <f>IF(ISBLANK(Values!F147),"",Values!$B$11)</f>
        <v/>
      </c>
      <c r="CT148" s="2" t="str">
        <f>IF(ISBLANK(Values!F147),"","GR")</f>
        <v/>
      </c>
      <c r="CU148" s="2" t="str">
        <f>IF(ISBLANK(Values!F147),"","CM")</f>
        <v/>
      </c>
      <c r="CV148" s="2" t="str">
        <f>IF(ISBLANK(Values!F147),"",IF(Values!$B$36=options!$F$1,"Denmark", IF(Values!$B$36=options!$F$2, "Danemark",IF(Values!$B$36=options!$F$3, "Dänemark",IF(Values!$B$36=options!$F$4, "Danimarca",IF(Values!$B$36=options!$F$5, "Dinamarca",IF(Values!$B$36=options!$F$6, "Denemarken","" ) ) ) ) )))</f>
        <v/>
      </c>
      <c r="CZ148" s="2" t="str">
        <f>IF(ISBLANK(Values!F147),"","No")</f>
        <v/>
      </c>
      <c r="DA148" s="2" t="str">
        <f>IF(ISBLANK(Values!F147),"","No")</f>
        <v/>
      </c>
      <c r="DO148" s="28" t="str">
        <f>IF(ISBLANK(Values!F147),"","Parts")</f>
        <v/>
      </c>
      <c r="DP148" s="28" t="str">
        <f>IF(ISBLANK(Values!F147),"",Values!$B$31)</f>
        <v/>
      </c>
      <c r="DS148" s="32"/>
      <c r="DY148" s="32"/>
      <c r="DZ148" s="32"/>
      <c r="EA148" s="32"/>
      <c r="EB148" s="32"/>
      <c r="EC148" s="32"/>
      <c r="EI148" s="2" t="str">
        <f>IF(ISBLANK(Values!F147),"",Values!$B$31)</f>
        <v/>
      </c>
      <c r="ES148" s="2" t="str">
        <f>IF(ISBLANK(Values!F147),"","Amazon Tellus UPS")</f>
        <v/>
      </c>
      <c r="EV148" s="32" t="str">
        <f>IF(ISBLANK(Values!F147),"","New")</f>
        <v/>
      </c>
      <c r="FE148" s="2" t="str">
        <f>IF(ISBLANK(Values!F147),"","3")</f>
        <v/>
      </c>
      <c r="FH148" s="2" t="str">
        <f>IF(ISBLANK(Values!F147),"","FALSE")</f>
        <v/>
      </c>
      <c r="FI148" s="37" t="str">
        <f>IF(ISBLANK(Values!F147),"","FALSE")</f>
        <v/>
      </c>
      <c r="FJ148" s="37" t="str">
        <f>IF(ISBLANK(Values!F147),"","FALSE")</f>
        <v/>
      </c>
      <c r="FM148" s="2" t="str">
        <f>IF(ISBLANK(Values!F147),"","1")</f>
        <v/>
      </c>
      <c r="FO148" s="29" t="str">
        <f>IF(ISBLANK(Values!F147),"",IF(Values!K147, Values!$B$4, Values!$B$5))</f>
        <v/>
      </c>
      <c r="FP148" s="2" t="str">
        <f>IF(ISBLANK(Values!F147),"","Percent")</f>
        <v/>
      </c>
      <c r="FQ148" s="2" t="str">
        <f>IF(ISBLANK(Values!F147),"","2")</f>
        <v/>
      </c>
      <c r="FR148" s="2" t="str">
        <f>IF(ISBLANK(Values!F147),"","3")</f>
        <v/>
      </c>
      <c r="FS148" s="2" t="str">
        <f>IF(ISBLANK(Values!F147),"","5")</f>
        <v/>
      </c>
      <c r="FT148" s="2" t="str">
        <f>IF(ISBLANK(Values!F147),"","6")</f>
        <v/>
      </c>
      <c r="FU148" s="2" t="str">
        <f>IF(ISBLANK(Values!F147),"","10")</f>
        <v/>
      </c>
      <c r="FV148" s="2" t="str">
        <f>IF(ISBLANK(Values!F147),"","10")</f>
        <v/>
      </c>
    </row>
    <row r="149" spans="1:178" ht="17" x14ac:dyDescent="0.2">
      <c r="A149" s="28" t="str">
        <f>IF(ISBLANK(Values!F148),"",IF(Values!$B$37="EU","computercomponent","computer"))</f>
        <v/>
      </c>
      <c r="B149" s="39" t="str">
        <f>IF(ISBLANK(Values!F148),"",Values!G148)</f>
        <v/>
      </c>
      <c r="C149" s="33" t="str">
        <f>IF(ISBLANK(Values!F148),"","TellusRem")</f>
        <v/>
      </c>
      <c r="D149" s="31" t="str">
        <f>IF(ISBLANK(Values!F148),"",Values!F148)</f>
        <v/>
      </c>
      <c r="E149" s="32" t="str">
        <f>IF(ISBLANK(Values!F148),"","EAN")</f>
        <v/>
      </c>
      <c r="F149" s="29" t="str">
        <f>IF(ISBLANK(Values!F148),"",IF(Values!K148, SUBSTITUTE(Values!$B$1, "{language}", Values!I148) &amp; " " &amp;Values!$B$3, SUBSTITUTE(Values!$B$2, "{language}", Values!$I148) &amp; " " &amp;Values!$B$3))</f>
        <v/>
      </c>
      <c r="G149" s="33" t="str">
        <f>IF(ISBLANK(Values!F148),"","TellusRem")</f>
        <v/>
      </c>
      <c r="H149" s="28" t="str">
        <f>IF(ISBLANK(Values!F148),"",Values!$B$16)</f>
        <v/>
      </c>
      <c r="I149" s="28" t="str">
        <f>IF(ISBLANK(Values!F148),"","4730574031")</f>
        <v/>
      </c>
      <c r="J149" s="40" t="str">
        <f>IF(ISBLANK(Values!F148),"",Values!G148 )</f>
        <v/>
      </c>
      <c r="K149" s="29" t="str">
        <f>IF(ISBLANK(Values!F148),"",IF(Values!K148, Values!$B$4, Values!$B$5))</f>
        <v/>
      </c>
      <c r="L149" s="41" t="str">
        <f>IF(ISBLANK(Values!F148),"",Values!$B$18)</f>
        <v/>
      </c>
      <c r="M149" s="29" t="str">
        <f>IF(ISBLANK(Values!F148),"",Values!$N148)</f>
        <v/>
      </c>
      <c r="N149" s="29" t="str">
        <f>IF(ISBLANK(Values!G148),"",Values!$O148)</f>
        <v/>
      </c>
      <c r="O149" s="2" t="str">
        <f>IF(ISBLANK(Values!G148),"",Values!$P148)</f>
        <v/>
      </c>
      <c r="W149" s="33" t="str">
        <f>IF(ISBLANK(Values!F148),"","Child")</f>
        <v/>
      </c>
      <c r="X149" s="33" t="str">
        <f>IF(ISBLANK(Values!F148),"",Values!$B$13)</f>
        <v/>
      </c>
      <c r="Y149" s="40" t="str">
        <f>IF(ISBLANK(Values!F148),"","Size-Color")</f>
        <v/>
      </c>
      <c r="Z149" s="33" t="str">
        <f>IF(ISBLANK(Values!F148),"","variation")</f>
        <v/>
      </c>
      <c r="AA149" s="37" t="str">
        <f>IF(ISBLANK(Values!F148),"",Values!$B$20)</f>
        <v/>
      </c>
      <c r="AB149" s="37" t="str">
        <f>IF(ISBLANK(Values!F148),"",Values!$B$29)</f>
        <v/>
      </c>
      <c r="AI149" s="42" t="str">
        <f>IF(ISBLANK(Values!F148),"",IF(Values!J148,Values!$B$23,Values!$B$33))</f>
        <v/>
      </c>
      <c r="AJ149" s="43" t="str">
        <f>IF(ISBLANK(Values!F148),"",Values!$B$24 &amp;" "&amp;Values!$B$3)</f>
        <v/>
      </c>
      <c r="AK149" s="2" t="str">
        <f>IF(ISBLANK(Values!F148),"",Values!$B$25)</f>
        <v/>
      </c>
      <c r="AL149" s="2" t="str">
        <f>IF(ISBLANK(Values!F148),"",SUBSTITUTE(SUBSTITUTE(IF(Values!$K148, Values!$B$26, Values!$B$33), "{language}", Values!$I148), "{flag}", INDEX(options!$E$1:$E$20, Values!$W148)))</f>
        <v/>
      </c>
      <c r="AM149" s="2" t="str">
        <f>SUBSTITUTE(IF(ISBLANK(Values!F148),"",Values!$B$27), "{model}", Values!$B$3)</f>
        <v/>
      </c>
      <c r="AT149" s="29" t="str">
        <f>IF(ISBLANK(Values!F148),"",Values!I148)</f>
        <v/>
      </c>
      <c r="AV149" s="37" t="str">
        <f>IF(ISBLANK(Values!F148),"",IF(Values!K148,"Backlit", "Non-Backlit"))</f>
        <v/>
      </c>
      <c r="BE149" s="28" t="str">
        <f>IF(ISBLANK(Values!F148),"","Professional Audience")</f>
        <v/>
      </c>
      <c r="BF149" s="28" t="str">
        <f>IF(ISBLANK(Values!F148),"","Consumer Audience")</f>
        <v/>
      </c>
      <c r="BG149" s="28" t="str">
        <f>IF(ISBLANK(Values!F148),"","Adults")</f>
        <v/>
      </c>
      <c r="BH149" s="28" t="str">
        <f>IF(ISBLANK(Values!F148),"","People")</f>
        <v/>
      </c>
      <c r="CG149" s="2" t="str">
        <f>IF(ISBLANK(Values!F148),"",Values!$B$11)</f>
        <v/>
      </c>
      <c r="CH149" s="2" t="str">
        <f>IF(ISBLANK(Values!F148),"","GR")</f>
        <v/>
      </c>
      <c r="CI149" s="2" t="str">
        <f>IF(ISBLANK(Values!F148),"",Values!$B$7)</f>
        <v/>
      </c>
      <c r="CJ149" s="2" t="str">
        <f>IF(ISBLANK(Values!F148),"",Values!$B$8)</f>
        <v/>
      </c>
      <c r="CK149" s="2" t="str">
        <f>IF(ISBLANK(Values!F148),"",Values!$B$9)</f>
        <v/>
      </c>
      <c r="CL149" s="2" t="str">
        <f>IF(ISBLANK(Values!F148),"","CM")</f>
        <v/>
      </c>
      <c r="CP149" s="37" t="str">
        <f>IF(ISBLANK(Values!F148),"",Values!$B$7)</f>
        <v/>
      </c>
      <c r="CQ149" s="37" t="str">
        <f>IF(ISBLANK(Values!F148),"",Values!$B$8)</f>
        <v/>
      </c>
      <c r="CR149" s="37" t="str">
        <f>IF(ISBLANK(Values!F148),"",Values!$B$9)</f>
        <v/>
      </c>
      <c r="CS149" s="2" t="str">
        <f>IF(ISBLANK(Values!F148),"",Values!$B$11)</f>
        <v/>
      </c>
      <c r="CT149" s="2" t="str">
        <f>IF(ISBLANK(Values!F148),"","GR")</f>
        <v/>
      </c>
      <c r="CU149" s="2" t="str">
        <f>IF(ISBLANK(Values!F148),"","CM")</f>
        <v/>
      </c>
      <c r="CV149" s="2" t="str">
        <f>IF(ISBLANK(Values!F148),"",IF(Values!$B$36=options!$F$1,"Denmark", IF(Values!$B$36=options!$F$2, "Danemark",IF(Values!$B$36=options!$F$3, "Dänemark",IF(Values!$B$36=options!$F$4, "Danimarca",IF(Values!$B$36=options!$F$5, "Dinamarca",IF(Values!$B$36=options!$F$6, "Denemarken","" ) ) ) ) )))</f>
        <v/>
      </c>
      <c r="CZ149" s="2" t="str">
        <f>IF(ISBLANK(Values!F148),"","No")</f>
        <v/>
      </c>
      <c r="DA149" s="2" t="str">
        <f>IF(ISBLANK(Values!F148),"","No")</f>
        <v/>
      </c>
      <c r="DO149" s="28" t="str">
        <f>IF(ISBLANK(Values!F148),"","Parts")</f>
        <v/>
      </c>
      <c r="DP149" s="28" t="str">
        <f>IF(ISBLANK(Values!F148),"",Values!$B$31)</f>
        <v/>
      </c>
      <c r="DS149" s="32"/>
      <c r="DY149" s="32"/>
      <c r="DZ149" s="32"/>
      <c r="EA149" s="32"/>
      <c r="EB149" s="32"/>
      <c r="EC149" s="32"/>
      <c r="EI149" s="2" t="str">
        <f>IF(ISBLANK(Values!F148),"",Values!$B$31)</f>
        <v/>
      </c>
      <c r="ES149" s="2" t="str">
        <f>IF(ISBLANK(Values!F148),"","Amazon Tellus UPS")</f>
        <v/>
      </c>
      <c r="EV149" s="32" t="str">
        <f>IF(ISBLANK(Values!F148),"","New")</f>
        <v/>
      </c>
      <c r="FE149" s="2" t="str">
        <f>IF(ISBLANK(Values!F148),"","3")</f>
        <v/>
      </c>
      <c r="FH149" s="2" t="str">
        <f>IF(ISBLANK(Values!F148),"","FALSE")</f>
        <v/>
      </c>
      <c r="FI149" s="37" t="str">
        <f>IF(ISBLANK(Values!F148),"","FALSE")</f>
        <v/>
      </c>
      <c r="FJ149" s="37" t="str">
        <f>IF(ISBLANK(Values!F148),"","FALSE")</f>
        <v/>
      </c>
      <c r="FM149" s="2" t="str">
        <f>IF(ISBLANK(Values!F148),"","1")</f>
        <v/>
      </c>
      <c r="FO149" s="29" t="str">
        <f>IF(ISBLANK(Values!F148),"",IF(Values!K148, Values!$B$4, Values!$B$5))</f>
        <v/>
      </c>
      <c r="FP149" s="2" t="str">
        <f>IF(ISBLANK(Values!F148),"","Percent")</f>
        <v/>
      </c>
      <c r="FQ149" s="2" t="str">
        <f>IF(ISBLANK(Values!F148),"","2")</f>
        <v/>
      </c>
      <c r="FR149" s="2" t="str">
        <f>IF(ISBLANK(Values!F148),"","3")</f>
        <v/>
      </c>
      <c r="FS149" s="2" t="str">
        <f>IF(ISBLANK(Values!F148),"","5")</f>
        <v/>
      </c>
      <c r="FT149" s="2" t="str">
        <f>IF(ISBLANK(Values!F148),"","6")</f>
        <v/>
      </c>
      <c r="FU149" s="2" t="str">
        <f>IF(ISBLANK(Values!F148),"","10")</f>
        <v/>
      </c>
      <c r="FV149" s="2" t="str">
        <f>IF(ISBLANK(Values!F148),"","10")</f>
        <v/>
      </c>
    </row>
    <row r="150" spans="1:178" ht="17" x14ac:dyDescent="0.2">
      <c r="A150" s="28" t="str">
        <f>IF(ISBLANK(Values!F149),"",IF(Values!$B$37="EU","computercomponent","computer"))</f>
        <v/>
      </c>
      <c r="B150" s="39" t="str">
        <f>IF(ISBLANK(Values!F149),"",Values!G149)</f>
        <v/>
      </c>
      <c r="C150" s="33" t="str">
        <f>IF(ISBLANK(Values!F149),"","TellusRem")</f>
        <v/>
      </c>
      <c r="D150" s="31" t="str">
        <f>IF(ISBLANK(Values!F149),"",Values!F149)</f>
        <v/>
      </c>
      <c r="E150" s="32" t="str">
        <f>IF(ISBLANK(Values!F149),"","EAN")</f>
        <v/>
      </c>
      <c r="F150" s="29" t="str">
        <f>IF(ISBLANK(Values!F149),"",IF(Values!K149, SUBSTITUTE(Values!$B$1, "{language}", Values!I149) &amp; " " &amp;Values!$B$3, SUBSTITUTE(Values!$B$2, "{language}", Values!$I149) &amp; " " &amp;Values!$B$3))</f>
        <v/>
      </c>
      <c r="G150" s="33" t="str">
        <f>IF(ISBLANK(Values!F149),"","TellusRem")</f>
        <v/>
      </c>
      <c r="H150" s="28" t="str">
        <f>IF(ISBLANK(Values!F149),"",Values!$B$16)</f>
        <v/>
      </c>
      <c r="I150" s="28" t="str">
        <f>IF(ISBLANK(Values!F149),"","4730574031")</f>
        <v/>
      </c>
      <c r="J150" s="40" t="str">
        <f>IF(ISBLANK(Values!F149),"",Values!G149 )</f>
        <v/>
      </c>
      <c r="K150" s="29" t="str">
        <f>IF(ISBLANK(Values!F149),"",IF(Values!K149, Values!$B$4, Values!$B$5))</f>
        <v/>
      </c>
      <c r="L150" s="41" t="str">
        <f>IF(ISBLANK(Values!F149),"",Values!$B$18)</f>
        <v/>
      </c>
      <c r="M150" s="29" t="str">
        <f>IF(ISBLANK(Values!F149),"",Values!$N149)</f>
        <v/>
      </c>
      <c r="N150" s="29" t="str">
        <f>IF(ISBLANK(Values!G149),"",Values!$O149)</f>
        <v/>
      </c>
      <c r="O150" s="2" t="str">
        <f>IF(ISBLANK(Values!G149),"",Values!$P149)</f>
        <v/>
      </c>
      <c r="W150" s="33" t="str">
        <f>IF(ISBLANK(Values!F149),"","Child")</f>
        <v/>
      </c>
      <c r="X150" s="33" t="str">
        <f>IF(ISBLANK(Values!F149),"",Values!$B$13)</f>
        <v/>
      </c>
      <c r="Y150" s="40" t="str">
        <f>IF(ISBLANK(Values!F149),"","Size-Color")</f>
        <v/>
      </c>
      <c r="Z150" s="33" t="str">
        <f>IF(ISBLANK(Values!F149),"","variation")</f>
        <v/>
      </c>
      <c r="AA150" s="37" t="str">
        <f>IF(ISBLANK(Values!F149),"",Values!$B$20)</f>
        <v/>
      </c>
      <c r="AB150" s="37" t="str">
        <f>IF(ISBLANK(Values!F149),"",Values!$B$29)</f>
        <v/>
      </c>
      <c r="AI150" s="42" t="str">
        <f>IF(ISBLANK(Values!F149),"",IF(Values!J149,Values!$B$23,Values!$B$33))</f>
        <v/>
      </c>
      <c r="AJ150" s="43" t="str">
        <f>IF(ISBLANK(Values!F149),"",Values!$B$24 &amp;" "&amp;Values!$B$3)</f>
        <v/>
      </c>
      <c r="AK150" s="2" t="str">
        <f>IF(ISBLANK(Values!F149),"",Values!$B$25)</f>
        <v/>
      </c>
      <c r="AL150" s="2" t="str">
        <f>IF(ISBLANK(Values!F149),"",SUBSTITUTE(SUBSTITUTE(IF(Values!$K149, Values!$B$26, Values!$B$33), "{language}", Values!$I149), "{flag}", INDEX(options!$E$1:$E$20, Values!$W149)))</f>
        <v/>
      </c>
      <c r="AM150" s="2" t="str">
        <f>SUBSTITUTE(IF(ISBLANK(Values!F149),"",Values!$B$27), "{model}", Values!$B$3)</f>
        <v/>
      </c>
      <c r="AT150" s="29" t="str">
        <f>IF(ISBLANK(Values!F149),"",Values!I149)</f>
        <v/>
      </c>
      <c r="AV150" s="37" t="str">
        <f>IF(ISBLANK(Values!F149),"",IF(Values!K149,"Backlit", "Non-Backlit"))</f>
        <v/>
      </c>
      <c r="BE150" s="28" t="str">
        <f>IF(ISBLANK(Values!F149),"","Professional Audience")</f>
        <v/>
      </c>
      <c r="BF150" s="28" t="str">
        <f>IF(ISBLANK(Values!F149),"","Consumer Audience")</f>
        <v/>
      </c>
      <c r="BG150" s="28" t="str">
        <f>IF(ISBLANK(Values!F149),"","Adults")</f>
        <v/>
      </c>
      <c r="BH150" s="28" t="str">
        <f>IF(ISBLANK(Values!F149),"","People")</f>
        <v/>
      </c>
      <c r="CG150" s="2" t="str">
        <f>IF(ISBLANK(Values!F149),"",Values!$B$11)</f>
        <v/>
      </c>
      <c r="CH150" s="2" t="str">
        <f>IF(ISBLANK(Values!F149),"","GR")</f>
        <v/>
      </c>
      <c r="CI150" s="2" t="str">
        <f>IF(ISBLANK(Values!F149),"",Values!$B$7)</f>
        <v/>
      </c>
      <c r="CJ150" s="2" t="str">
        <f>IF(ISBLANK(Values!F149),"",Values!$B$8)</f>
        <v/>
      </c>
      <c r="CK150" s="2" t="str">
        <f>IF(ISBLANK(Values!F149),"",Values!$B$9)</f>
        <v/>
      </c>
      <c r="CL150" s="2" t="str">
        <f>IF(ISBLANK(Values!F149),"","CM")</f>
        <v/>
      </c>
      <c r="CP150" s="37" t="str">
        <f>IF(ISBLANK(Values!F149),"",Values!$B$7)</f>
        <v/>
      </c>
      <c r="CQ150" s="37" t="str">
        <f>IF(ISBLANK(Values!F149),"",Values!$B$8)</f>
        <v/>
      </c>
      <c r="CR150" s="37" t="str">
        <f>IF(ISBLANK(Values!F149),"",Values!$B$9)</f>
        <v/>
      </c>
      <c r="CS150" s="2" t="str">
        <f>IF(ISBLANK(Values!F149),"",Values!$B$11)</f>
        <v/>
      </c>
      <c r="CT150" s="2" t="str">
        <f>IF(ISBLANK(Values!F149),"","GR")</f>
        <v/>
      </c>
      <c r="CU150" s="2" t="str">
        <f>IF(ISBLANK(Values!F149),"","CM")</f>
        <v/>
      </c>
      <c r="CV150" s="2" t="str">
        <f>IF(ISBLANK(Values!F149),"",IF(Values!$B$36=options!$F$1,"Denmark", IF(Values!$B$36=options!$F$2, "Danemark",IF(Values!$B$36=options!$F$3, "Dänemark",IF(Values!$B$36=options!$F$4, "Danimarca",IF(Values!$B$36=options!$F$5, "Dinamarca",IF(Values!$B$36=options!$F$6, "Denemarken","" ) ) ) ) )))</f>
        <v/>
      </c>
      <c r="CZ150" s="2" t="str">
        <f>IF(ISBLANK(Values!F149),"","No")</f>
        <v/>
      </c>
      <c r="DA150" s="2" t="str">
        <f>IF(ISBLANK(Values!F149),"","No")</f>
        <v/>
      </c>
      <c r="DO150" s="28" t="str">
        <f>IF(ISBLANK(Values!F149),"","Parts")</f>
        <v/>
      </c>
      <c r="DP150" s="28" t="str">
        <f>IF(ISBLANK(Values!F149),"",Values!$B$31)</f>
        <v/>
      </c>
      <c r="DS150" s="32"/>
      <c r="DY150" s="32"/>
      <c r="DZ150" s="32"/>
      <c r="EA150" s="32"/>
      <c r="EB150" s="32"/>
      <c r="EC150" s="32"/>
      <c r="EI150" s="2" t="str">
        <f>IF(ISBLANK(Values!F149),"",Values!$B$31)</f>
        <v/>
      </c>
      <c r="ES150" s="2" t="str">
        <f>IF(ISBLANK(Values!F149),"","Amazon Tellus UPS")</f>
        <v/>
      </c>
      <c r="EV150" s="32" t="str">
        <f>IF(ISBLANK(Values!F149),"","New")</f>
        <v/>
      </c>
      <c r="FE150" s="2" t="str">
        <f>IF(ISBLANK(Values!F149),"","3")</f>
        <v/>
      </c>
      <c r="FH150" s="2" t="str">
        <f>IF(ISBLANK(Values!F149),"","FALSE")</f>
        <v/>
      </c>
      <c r="FI150" s="37" t="str">
        <f>IF(ISBLANK(Values!F149),"","FALSE")</f>
        <v/>
      </c>
      <c r="FJ150" s="37" t="str">
        <f>IF(ISBLANK(Values!F149),"","FALSE")</f>
        <v/>
      </c>
      <c r="FM150" s="2" t="str">
        <f>IF(ISBLANK(Values!F149),"","1")</f>
        <v/>
      </c>
      <c r="FO150" s="29" t="str">
        <f>IF(ISBLANK(Values!F149),"",IF(Values!K149, Values!$B$4, Values!$B$5))</f>
        <v/>
      </c>
      <c r="FP150" s="2" t="str">
        <f>IF(ISBLANK(Values!F149),"","Percent")</f>
        <v/>
      </c>
      <c r="FQ150" s="2" t="str">
        <f>IF(ISBLANK(Values!F149),"","2")</f>
        <v/>
      </c>
      <c r="FR150" s="2" t="str">
        <f>IF(ISBLANK(Values!F149),"","3")</f>
        <v/>
      </c>
      <c r="FS150" s="2" t="str">
        <f>IF(ISBLANK(Values!F149),"","5")</f>
        <v/>
      </c>
      <c r="FT150" s="2" t="str">
        <f>IF(ISBLANK(Values!F149),"","6")</f>
        <v/>
      </c>
      <c r="FU150" s="2" t="str">
        <f>IF(ISBLANK(Values!F149),"","10")</f>
        <v/>
      </c>
      <c r="FV150" s="2" t="str">
        <f>IF(ISBLANK(Values!F149),"","10")</f>
        <v/>
      </c>
    </row>
    <row r="151" spans="1:178" ht="17" x14ac:dyDescent="0.2">
      <c r="A151" s="28" t="str">
        <f>IF(ISBLANK(Values!F150),"",IF(Values!$B$37="EU","computercomponent","computer"))</f>
        <v/>
      </c>
      <c r="B151" s="39" t="str">
        <f>IF(ISBLANK(Values!F150),"",Values!G150)</f>
        <v/>
      </c>
      <c r="C151" s="33" t="str">
        <f>IF(ISBLANK(Values!F150),"","TellusRem")</f>
        <v/>
      </c>
      <c r="D151" s="31" t="str">
        <f>IF(ISBLANK(Values!F150),"",Values!F150)</f>
        <v/>
      </c>
      <c r="E151" s="32" t="str">
        <f>IF(ISBLANK(Values!F150),"","EAN")</f>
        <v/>
      </c>
      <c r="F151" s="29" t="str">
        <f>IF(ISBLANK(Values!F150),"",IF(Values!K150, SUBSTITUTE(Values!$B$1, "{language}", Values!I150) &amp; " " &amp;Values!$B$3, SUBSTITUTE(Values!$B$2, "{language}", Values!$I150) &amp; " " &amp;Values!$B$3))</f>
        <v/>
      </c>
      <c r="G151" s="33" t="str">
        <f>IF(ISBLANK(Values!F150),"","TellusRem")</f>
        <v/>
      </c>
      <c r="H151" s="28" t="str">
        <f>IF(ISBLANK(Values!F150),"",Values!$B$16)</f>
        <v/>
      </c>
      <c r="I151" s="28" t="str">
        <f>IF(ISBLANK(Values!F150),"","4730574031")</f>
        <v/>
      </c>
      <c r="J151" s="40" t="str">
        <f>IF(ISBLANK(Values!F150),"",Values!G150 )</f>
        <v/>
      </c>
      <c r="K151" s="29" t="str">
        <f>IF(ISBLANK(Values!F150),"",IF(Values!K150, Values!$B$4, Values!$B$5))</f>
        <v/>
      </c>
      <c r="L151" s="41" t="str">
        <f>IF(ISBLANK(Values!F150),"",Values!$B$18)</f>
        <v/>
      </c>
      <c r="M151" s="29" t="str">
        <f>IF(ISBLANK(Values!F150),"",Values!$N150)</f>
        <v/>
      </c>
      <c r="N151" s="29" t="str">
        <f>IF(ISBLANK(Values!G150),"",Values!$O150)</f>
        <v/>
      </c>
      <c r="O151" s="2" t="str">
        <f>IF(ISBLANK(Values!G150),"",Values!$P150)</f>
        <v/>
      </c>
      <c r="W151" s="33" t="str">
        <f>IF(ISBLANK(Values!F150),"","Child")</f>
        <v/>
      </c>
      <c r="X151" s="33" t="str">
        <f>IF(ISBLANK(Values!F150),"",Values!$B$13)</f>
        <v/>
      </c>
      <c r="Y151" s="40" t="str">
        <f>IF(ISBLANK(Values!F150),"","Size-Color")</f>
        <v/>
      </c>
      <c r="Z151" s="33" t="str">
        <f>IF(ISBLANK(Values!F150),"","variation")</f>
        <v/>
      </c>
      <c r="AA151" s="37" t="str">
        <f>IF(ISBLANK(Values!F150),"",Values!$B$20)</f>
        <v/>
      </c>
      <c r="AB151" s="37" t="str">
        <f>IF(ISBLANK(Values!F150),"",Values!$B$29)</f>
        <v/>
      </c>
      <c r="AI151" s="42" t="str">
        <f>IF(ISBLANK(Values!F150),"",IF(Values!J150,Values!$B$23,Values!$B$33))</f>
        <v/>
      </c>
      <c r="AJ151" s="43" t="str">
        <f>IF(ISBLANK(Values!F150),"",Values!$B$24 &amp;" "&amp;Values!$B$3)</f>
        <v/>
      </c>
      <c r="AK151" s="2" t="str">
        <f>IF(ISBLANK(Values!F150),"",Values!$B$25)</f>
        <v/>
      </c>
      <c r="AL151" s="2" t="str">
        <f>IF(ISBLANK(Values!F150),"",SUBSTITUTE(SUBSTITUTE(IF(Values!$K150, Values!$B$26, Values!$B$33), "{language}", Values!$I150), "{flag}", INDEX(options!$E$1:$E$20, Values!$W150)))</f>
        <v/>
      </c>
      <c r="AM151" s="2" t="str">
        <f>SUBSTITUTE(IF(ISBLANK(Values!F150),"",Values!$B$27), "{model}", Values!$B$3)</f>
        <v/>
      </c>
      <c r="AT151" s="29" t="str">
        <f>IF(ISBLANK(Values!F150),"",Values!I150)</f>
        <v/>
      </c>
      <c r="AV151" s="37" t="str">
        <f>IF(ISBLANK(Values!F150),"",IF(Values!K150,"Backlit", "Non-Backlit"))</f>
        <v/>
      </c>
      <c r="BE151" s="28" t="str">
        <f>IF(ISBLANK(Values!F150),"","Professional Audience")</f>
        <v/>
      </c>
      <c r="BF151" s="28" t="str">
        <f>IF(ISBLANK(Values!F150),"","Consumer Audience")</f>
        <v/>
      </c>
      <c r="BG151" s="28" t="str">
        <f>IF(ISBLANK(Values!F150),"","Adults")</f>
        <v/>
      </c>
      <c r="BH151" s="28" t="str">
        <f>IF(ISBLANK(Values!F150),"","People")</f>
        <v/>
      </c>
      <c r="CG151" s="2" t="str">
        <f>IF(ISBLANK(Values!F150),"",Values!$B$11)</f>
        <v/>
      </c>
      <c r="CH151" s="2" t="str">
        <f>IF(ISBLANK(Values!F150),"","GR")</f>
        <v/>
      </c>
      <c r="CI151" s="2" t="str">
        <f>IF(ISBLANK(Values!F150),"",Values!$B$7)</f>
        <v/>
      </c>
      <c r="CJ151" s="2" t="str">
        <f>IF(ISBLANK(Values!F150),"",Values!$B$8)</f>
        <v/>
      </c>
      <c r="CK151" s="2" t="str">
        <f>IF(ISBLANK(Values!F150),"",Values!$B$9)</f>
        <v/>
      </c>
      <c r="CL151" s="2" t="str">
        <f>IF(ISBLANK(Values!F150),"","CM")</f>
        <v/>
      </c>
      <c r="CP151" s="37" t="str">
        <f>IF(ISBLANK(Values!F150),"",Values!$B$7)</f>
        <v/>
      </c>
      <c r="CQ151" s="37" t="str">
        <f>IF(ISBLANK(Values!F150),"",Values!$B$8)</f>
        <v/>
      </c>
      <c r="CR151" s="37" t="str">
        <f>IF(ISBLANK(Values!F150),"",Values!$B$9)</f>
        <v/>
      </c>
      <c r="CS151" s="2" t="str">
        <f>IF(ISBLANK(Values!F150),"",Values!$B$11)</f>
        <v/>
      </c>
      <c r="CT151" s="2" t="str">
        <f>IF(ISBLANK(Values!F150),"","GR")</f>
        <v/>
      </c>
      <c r="CU151" s="2" t="str">
        <f>IF(ISBLANK(Values!F150),"","CM")</f>
        <v/>
      </c>
      <c r="CV151" s="2" t="str">
        <f>IF(ISBLANK(Values!F150),"",IF(Values!$B$36=options!$F$1,"Denmark", IF(Values!$B$36=options!$F$2, "Danemark",IF(Values!$B$36=options!$F$3, "Dänemark",IF(Values!$B$36=options!$F$4, "Danimarca",IF(Values!$B$36=options!$F$5, "Dinamarca",IF(Values!$B$36=options!$F$6, "Denemarken","" ) ) ) ) )))</f>
        <v/>
      </c>
      <c r="CZ151" s="2" t="str">
        <f>IF(ISBLANK(Values!F150),"","No")</f>
        <v/>
      </c>
      <c r="DA151" s="2" t="str">
        <f>IF(ISBLANK(Values!F150),"","No")</f>
        <v/>
      </c>
      <c r="DO151" s="28" t="str">
        <f>IF(ISBLANK(Values!F150),"","Parts")</f>
        <v/>
      </c>
      <c r="DP151" s="28" t="str">
        <f>IF(ISBLANK(Values!F150),"",Values!$B$31)</f>
        <v/>
      </c>
      <c r="DS151" s="32"/>
      <c r="DY151" s="32"/>
      <c r="DZ151" s="32"/>
      <c r="EA151" s="32"/>
      <c r="EB151" s="32"/>
      <c r="EC151" s="32"/>
      <c r="EI151" s="2" t="str">
        <f>IF(ISBLANK(Values!F150),"",Values!$B$31)</f>
        <v/>
      </c>
      <c r="ES151" s="2" t="str">
        <f>IF(ISBLANK(Values!F150),"","Amazon Tellus UPS")</f>
        <v/>
      </c>
      <c r="EV151" s="32" t="str">
        <f>IF(ISBLANK(Values!F150),"","New")</f>
        <v/>
      </c>
      <c r="FE151" s="2" t="str">
        <f>IF(ISBLANK(Values!F150),"","3")</f>
        <v/>
      </c>
      <c r="FH151" s="2" t="str">
        <f>IF(ISBLANK(Values!F150),"","FALSE")</f>
        <v/>
      </c>
      <c r="FI151" s="37" t="str">
        <f>IF(ISBLANK(Values!F150),"","FALSE")</f>
        <v/>
      </c>
      <c r="FJ151" s="37" t="str">
        <f>IF(ISBLANK(Values!F150),"","FALSE")</f>
        <v/>
      </c>
      <c r="FM151" s="2" t="str">
        <f>IF(ISBLANK(Values!F150),"","1")</f>
        <v/>
      </c>
      <c r="FO151" s="29" t="str">
        <f>IF(ISBLANK(Values!F150),"",IF(Values!K150, Values!$B$4, Values!$B$5))</f>
        <v/>
      </c>
      <c r="FP151" s="2" t="str">
        <f>IF(ISBLANK(Values!F150),"","Percent")</f>
        <v/>
      </c>
      <c r="FQ151" s="2" t="str">
        <f>IF(ISBLANK(Values!F150),"","2")</f>
        <v/>
      </c>
      <c r="FR151" s="2" t="str">
        <f>IF(ISBLANK(Values!F150),"","3")</f>
        <v/>
      </c>
      <c r="FS151" s="2" t="str">
        <f>IF(ISBLANK(Values!F150),"","5")</f>
        <v/>
      </c>
      <c r="FT151" s="2" t="str">
        <f>IF(ISBLANK(Values!F150),"","6")</f>
        <v/>
      </c>
      <c r="FU151" s="2" t="str">
        <f>IF(ISBLANK(Values!F150),"","10")</f>
        <v/>
      </c>
      <c r="FV151" s="2" t="str">
        <f>IF(ISBLANK(Values!F150),"","10")</f>
        <v/>
      </c>
    </row>
    <row r="152" spans="1:178" ht="17" x14ac:dyDescent="0.2">
      <c r="A152" s="28" t="str">
        <f>IF(ISBLANK(Values!F151),"",IF(Values!$B$37="EU","computercomponent","computer"))</f>
        <v/>
      </c>
      <c r="B152" s="39" t="str">
        <f>IF(ISBLANK(Values!F151),"",Values!G151)</f>
        <v/>
      </c>
      <c r="C152" s="33" t="str">
        <f>IF(ISBLANK(Values!F151),"","TellusRem")</f>
        <v/>
      </c>
      <c r="D152" s="31" t="str">
        <f>IF(ISBLANK(Values!F151),"",Values!F151)</f>
        <v/>
      </c>
      <c r="E152" s="32" t="str">
        <f>IF(ISBLANK(Values!F151),"","EAN")</f>
        <v/>
      </c>
      <c r="F152" s="29" t="str">
        <f>IF(ISBLANK(Values!F151),"",IF(Values!K151, SUBSTITUTE(Values!$B$1, "{language}", Values!I151) &amp; " " &amp;Values!$B$3, SUBSTITUTE(Values!$B$2, "{language}", Values!$I151) &amp; " " &amp;Values!$B$3))</f>
        <v/>
      </c>
      <c r="G152" s="33" t="str">
        <f>IF(ISBLANK(Values!F151),"","TellusRem")</f>
        <v/>
      </c>
      <c r="H152" s="28" t="str">
        <f>IF(ISBLANK(Values!F151),"",Values!$B$16)</f>
        <v/>
      </c>
      <c r="I152" s="28" t="str">
        <f>IF(ISBLANK(Values!F151),"","4730574031")</f>
        <v/>
      </c>
      <c r="J152" s="40" t="str">
        <f>IF(ISBLANK(Values!F151),"",Values!G151 )</f>
        <v/>
      </c>
      <c r="K152" s="29" t="str">
        <f>IF(ISBLANK(Values!F151),"",IF(Values!K151, Values!$B$4, Values!$B$5))</f>
        <v/>
      </c>
      <c r="L152" s="41" t="str">
        <f>IF(ISBLANK(Values!F151),"",Values!$B$18)</f>
        <v/>
      </c>
      <c r="M152" s="29" t="str">
        <f>IF(ISBLANK(Values!F151),"",Values!$N151)</f>
        <v/>
      </c>
      <c r="N152" s="29" t="str">
        <f>IF(ISBLANK(Values!G151),"",Values!$O151)</f>
        <v/>
      </c>
      <c r="O152" s="2" t="str">
        <f>IF(ISBLANK(Values!G151),"",Values!$P151)</f>
        <v/>
      </c>
      <c r="W152" s="33" t="str">
        <f>IF(ISBLANK(Values!F151),"","Child")</f>
        <v/>
      </c>
      <c r="X152" s="33" t="str">
        <f>IF(ISBLANK(Values!F151),"",Values!$B$13)</f>
        <v/>
      </c>
      <c r="Y152" s="40" t="str">
        <f>IF(ISBLANK(Values!F151),"","Size-Color")</f>
        <v/>
      </c>
      <c r="Z152" s="33" t="str">
        <f>IF(ISBLANK(Values!F151),"","variation")</f>
        <v/>
      </c>
      <c r="AA152" s="37" t="str">
        <f>IF(ISBLANK(Values!F151),"",Values!$B$20)</f>
        <v/>
      </c>
      <c r="AB152" s="37" t="str">
        <f>IF(ISBLANK(Values!F151),"",Values!$B$29)</f>
        <v/>
      </c>
      <c r="AI152" s="42" t="str">
        <f>IF(ISBLANK(Values!F151),"",IF(Values!J151,Values!$B$23,Values!$B$33))</f>
        <v/>
      </c>
      <c r="AJ152" s="43" t="str">
        <f>IF(ISBLANK(Values!F151),"",Values!$B$24 &amp;" "&amp;Values!$B$3)</f>
        <v/>
      </c>
      <c r="AK152" s="2" t="str">
        <f>IF(ISBLANK(Values!F151),"",Values!$B$25)</f>
        <v/>
      </c>
      <c r="AL152" s="2" t="str">
        <f>IF(ISBLANK(Values!F151),"",SUBSTITUTE(SUBSTITUTE(IF(Values!$K151, Values!$B$26, Values!$B$33), "{language}", Values!$I151), "{flag}", INDEX(options!$E$1:$E$20, Values!$W151)))</f>
        <v/>
      </c>
      <c r="AM152" s="2" t="str">
        <f>SUBSTITUTE(IF(ISBLANK(Values!F151),"",Values!$B$27), "{model}", Values!$B$3)</f>
        <v/>
      </c>
      <c r="AT152" s="29" t="str">
        <f>IF(ISBLANK(Values!F151),"",Values!I151)</f>
        <v/>
      </c>
      <c r="AV152" s="37" t="str">
        <f>IF(ISBLANK(Values!F151),"",IF(Values!K151,"Backlit", "Non-Backlit"))</f>
        <v/>
      </c>
      <c r="BE152" s="28" t="str">
        <f>IF(ISBLANK(Values!F151),"","Professional Audience")</f>
        <v/>
      </c>
      <c r="BF152" s="28" t="str">
        <f>IF(ISBLANK(Values!F151),"","Consumer Audience")</f>
        <v/>
      </c>
      <c r="BG152" s="28" t="str">
        <f>IF(ISBLANK(Values!F151),"","Adults")</f>
        <v/>
      </c>
      <c r="BH152" s="28" t="str">
        <f>IF(ISBLANK(Values!F151),"","People")</f>
        <v/>
      </c>
      <c r="CG152" s="2" t="str">
        <f>IF(ISBLANK(Values!F151),"",Values!$B$11)</f>
        <v/>
      </c>
      <c r="CH152" s="2" t="str">
        <f>IF(ISBLANK(Values!F151),"","GR")</f>
        <v/>
      </c>
      <c r="CI152" s="2" t="str">
        <f>IF(ISBLANK(Values!F151),"",Values!$B$7)</f>
        <v/>
      </c>
      <c r="CJ152" s="2" t="str">
        <f>IF(ISBLANK(Values!F151),"",Values!$B$8)</f>
        <v/>
      </c>
      <c r="CK152" s="2" t="str">
        <f>IF(ISBLANK(Values!F151),"",Values!$B$9)</f>
        <v/>
      </c>
      <c r="CL152" s="2" t="str">
        <f>IF(ISBLANK(Values!F151),"","CM")</f>
        <v/>
      </c>
      <c r="CP152" s="37" t="str">
        <f>IF(ISBLANK(Values!F151),"",Values!$B$7)</f>
        <v/>
      </c>
      <c r="CQ152" s="37" t="str">
        <f>IF(ISBLANK(Values!F151),"",Values!$B$8)</f>
        <v/>
      </c>
      <c r="CR152" s="37" t="str">
        <f>IF(ISBLANK(Values!F151),"",Values!$B$9)</f>
        <v/>
      </c>
      <c r="CS152" s="2" t="str">
        <f>IF(ISBLANK(Values!F151),"",Values!$B$11)</f>
        <v/>
      </c>
      <c r="CT152" s="2" t="str">
        <f>IF(ISBLANK(Values!F151),"","GR")</f>
        <v/>
      </c>
      <c r="CU152" s="2" t="str">
        <f>IF(ISBLANK(Values!F151),"","CM")</f>
        <v/>
      </c>
      <c r="CV152" s="2" t="str">
        <f>IF(ISBLANK(Values!F151),"",IF(Values!$B$36=options!$F$1,"Denmark", IF(Values!$B$36=options!$F$2, "Danemark",IF(Values!$B$36=options!$F$3, "Dänemark",IF(Values!$B$36=options!$F$4, "Danimarca",IF(Values!$B$36=options!$F$5, "Dinamarca",IF(Values!$B$36=options!$F$6, "Denemarken","" ) ) ) ) )))</f>
        <v/>
      </c>
      <c r="CZ152" s="2" t="str">
        <f>IF(ISBLANK(Values!F151),"","No")</f>
        <v/>
      </c>
      <c r="DA152" s="2" t="str">
        <f>IF(ISBLANK(Values!F151),"","No")</f>
        <v/>
      </c>
      <c r="DO152" s="28" t="str">
        <f>IF(ISBLANK(Values!F151),"","Parts")</f>
        <v/>
      </c>
      <c r="DP152" s="28" t="str">
        <f>IF(ISBLANK(Values!F151),"",Values!$B$31)</f>
        <v/>
      </c>
      <c r="DS152" s="32"/>
      <c r="DY152" s="32"/>
      <c r="DZ152" s="32"/>
      <c r="EA152" s="32"/>
      <c r="EB152" s="32"/>
      <c r="EC152" s="32"/>
      <c r="EI152" s="2" t="str">
        <f>IF(ISBLANK(Values!F151),"",Values!$B$31)</f>
        <v/>
      </c>
      <c r="ES152" s="2" t="str">
        <f>IF(ISBLANK(Values!F151),"","Amazon Tellus UPS")</f>
        <v/>
      </c>
      <c r="EV152" s="32" t="str">
        <f>IF(ISBLANK(Values!F151),"","New")</f>
        <v/>
      </c>
      <c r="FE152" s="2" t="str">
        <f>IF(ISBLANK(Values!F151),"","3")</f>
        <v/>
      </c>
      <c r="FH152" s="2" t="str">
        <f>IF(ISBLANK(Values!F151),"","FALSE")</f>
        <v/>
      </c>
      <c r="FI152" s="37" t="str">
        <f>IF(ISBLANK(Values!F151),"","FALSE")</f>
        <v/>
      </c>
      <c r="FJ152" s="37" t="str">
        <f>IF(ISBLANK(Values!F151),"","FALSE")</f>
        <v/>
      </c>
      <c r="FM152" s="2" t="str">
        <f>IF(ISBLANK(Values!F151),"","1")</f>
        <v/>
      </c>
      <c r="FO152" s="29" t="str">
        <f>IF(ISBLANK(Values!F151),"",IF(Values!K151, Values!$B$4, Values!$B$5))</f>
        <v/>
      </c>
      <c r="FP152" s="2" t="str">
        <f>IF(ISBLANK(Values!F151),"","Percent")</f>
        <v/>
      </c>
      <c r="FQ152" s="2" t="str">
        <f>IF(ISBLANK(Values!F151),"","2")</f>
        <v/>
      </c>
      <c r="FR152" s="2" t="str">
        <f>IF(ISBLANK(Values!F151),"","3")</f>
        <v/>
      </c>
      <c r="FS152" s="2" t="str">
        <f>IF(ISBLANK(Values!F151),"","5")</f>
        <v/>
      </c>
      <c r="FT152" s="2" t="str">
        <f>IF(ISBLANK(Values!F151),"","6")</f>
        <v/>
      </c>
      <c r="FU152" s="2" t="str">
        <f>IF(ISBLANK(Values!F151),"","10")</f>
        <v/>
      </c>
      <c r="FV152" s="2" t="str">
        <f>IF(ISBLANK(Values!F151),"","10")</f>
        <v/>
      </c>
    </row>
    <row r="153" spans="1:178" ht="17" x14ac:dyDescent="0.2">
      <c r="A153" s="28" t="str">
        <f>IF(ISBLANK(Values!F152),"",IF(Values!$B$37="EU","computercomponent","computer"))</f>
        <v/>
      </c>
      <c r="B153" s="39" t="str">
        <f>IF(ISBLANK(Values!F152),"",Values!G152)</f>
        <v/>
      </c>
      <c r="C153" s="33" t="str">
        <f>IF(ISBLANK(Values!F152),"","TellusRem")</f>
        <v/>
      </c>
      <c r="D153" s="31" t="str">
        <f>IF(ISBLANK(Values!F152),"",Values!F152)</f>
        <v/>
      </c>
      <c r="E153" s="32" t="str">
        <f>IF(ISBLANK(Values!F152),"","EAN")</f>
        <v/>
      </c>
      <c r="F153" s="29" t="str">
        <f>IF(ISBLANK(Values!F152),"",IF(Values!K152, SUBSTITUTE(Values!$B$1, "{language}", Values!I152) &amp; " " &amp;Values!$B$3, SUBSTITUTE(Values!$B$2, "{language}", Values!$I152) &amp; " " &amp;Values!$B$3))</f>
        <v/>
      </c>
      <c r="G153" s="33" t="str">
        <f>IF(ISBLANK(Values!F152),"","TellusRem")</f>
        <v/>
      </c>
      <c r="H153" s="28" t="str">
        <f>IF(ISBLANK(Values!F152),"",Values!$B$16)</f>
        <v/>
      </c>
      <c r="I153" s="28" t="str">
        <f>IF(ISBLANK(Values!F152),"","4730574031")</f>
        <v/>
      </c>
      <c r="J153" s="40" t="str">
        <f>IF(ISBLANK(Values!F152),"",Values!G152 )</f>
        <v/>
      </c>
      <c r="K153" s="29" t="str">
        <f>IF(ISBLANK(Values!F152),"",IF(Values!K152, Values!$B$4, Values!$B$5))</f>
        <v/>
      </c>
      <c r="L153" s="41" t="str">
        <f>IF(ISBLANK(Values!F152),"",Values!$B$18)</f>
        <v/>
      </c>
      <c r="M153" s="29" t="str">
        <f>IF(ISBLANK(Values!F152),"",Values!$N152)</f>
        <v/>
      </c>
      <c r="N153" s="29" t="str">
        <f>IF(ISBLANK(Values!G152),"",Values!$O152)</f>
        <v/>
      </c>
      <c r="O153" s="2" t="str">
        <f>IF(ISBLANK(Values!G152),"",Values!$P152)</f>
        <v/>
      </c>
      <c r="W153" s="33" t="str">
        <f>IF(ISBLANK(Values!F152),"","Child")</f>
        <v/>
      </c>
      <c r="X153" s="33" t="str">
        <f>IF(ISBLANK(Values!F152),"",Values!$B$13)</f>
        <v/>
      </c>
      <c r="Y153" s="40" t="str">
        <f>IF(ISBLANK(Values!F152),"","Size-Color")</f>
        <v/>
      </c>
      <c r="Z153" s="33" t="str">
        <f>IF(ISBLANK(Values!F152),"","variation")</f>
        <v/>
      </c>
      <c r="AA153" s="37" t="str">
        <f>IF(ISBLANK(Values!F152),"",Values!$B$20)</f>
        <v/>
      </c>
      <c r="AB153" s="37" t="str">
        <f>IF(ISBLANK(Values!F152),"",Values!$B$29)</f>
        <v/>
      </c>
      <c r="AI153" s="42" t="str">
        <f>IF(ISBLANK(Values!F152),"",IF(Values!J152,Values!$B$23,Values!$B$33))</f>
        <v/>
      </c>
      <c r="AJ153" s="43" t="str">
        <f>IF(ISBLANK(Values!F152),"",Values!$B$24 &amp;" "&amp;Values!$B$3)</f>
        <v/>
      </c>
      <c r="AK153" s="2" t="str">
        <f>IF(ISBLANK(Values!F152),"",Values!$B$25)</f>
        <v/>
      </c>
      <c r="AL153" s="2" t="str">
        <f>IF(ISBLANK(Values!F152),"",SUBSTITUTE(SUBSTITUTE(IF(Values!$K152, Values!$B$26, Values!$B$33), "{language}", Values!$I152), "{flag}", INDEX(options!$E$1:$E$20, Values!$W152)))</f>
        <v/>
      </c>
      <c r="AM153" s="2" t="str">
        <f>SUBSTITUTE(IF(ISBLANK(Values!F152),"",Values!$B$27), "{model}", Values!$B$3)</f>
        <v/>
      </c>
      <c r="AT153" s="29" t="str">
        <f>IF(ISBLANK(Values!F152),"",Values!I152)</f>
        <v/>
      </c>
      <c r="AV153" s="37" t="str">
        <f>IF(ISBLANK(Values!F152),"",IF(Values!K152,"Backlit", "Non-Backlit"))</f>
        <v/>
      </c>
      <c r="BE153" s="28" t="str">
        <f>IF(ISBLANK(Values!F152),"","Professional Audience")</f>
        <v/>
      </c>
      <c r="BF153" s="28" t="str">
        <f>IF(ISBLANK(Values!F152),"","Consumer Audience")</f>
        <v/>
      </c>
      <c r="BG153" s="28" t="str">
        <f>IF(ISBLANK(Values!F152),"","Adults")</f>
        <v/>
      </c>
      <c r="BH153" s="28" t="str">
        <f>IF(ISBLANK(Values!F152),"","People")</f>
        <v/>
      </c>
      <c r="CG153" s="2" t="str">
        <f>IF(ISBLANK(Values!F152),"",Values!$B$11)</f>
        <v/>
      </c>
      <c r="CH153" s="2" t="str">
        <f>IF(ISBLANK(Values!F152),"","GR")</f>
        <v/>
      </c>
      <c r="CI153" s="2" t="str">
        <f>IF(ISBLANK(Values!F152),"",Values!$B$7)</f>
        <v/>
      </c>
      <c r="CJ153" s="2" t="str">
        <f>IF(ISBLANK(Values!F152),"",Values!$B$8)</f>
        <v/>
      </c>
      <c r="CK153" s="2" t="str">
        <f>IF(ISBLANK(Values!F152),"",Values!$B$9)</f>
        <v/>
      </c>
      <c r="CL153" s="2" t="str">
        <f>IF(ISBLANK(Values!F152),"","CM")</f>
        <v/>
      </c>
      <c r="CP153" s="37" t="str">
        <f>IF(ISBLANK(Values!F152),"",Values!$B$7)</f>
        <v/>
      </c>
      <c r="CQ153" s="37" t="str">
        <f>IF(ISBLANK(Values!F152),"",Values!$B$8)</f>
        <v/>
      </c>
      <c r="CR153" s="37" t="str">
        <f>IF(ISBLANK(Values!F152),"",Values!$B$9)</f>
        <v/>
      </c>
      <c r="CS153" s="2" t="str">
        <f>IF(ISBLANK(Values!F152),"",Values!$B$11)</f>
        <v/>
      </c>
      <c r="CT153" s="2" t="str">
        <f>IF(ISBLANK(Values!F152),"","GR")</f>
        <v/>
      </c>
      <c r="CU153" s="2" t="str">
        <f>IF(ISBLANK(Values!F152),"","CM")</f>
        <v/>
      </c>
      <c r="CV153" s="2" t="str">
        <f>IF(ISBLANK(Values!F152),"",IF(Values!$B$36=options!$F$1,"Denmark", IF(Values!$B$36=options!$F$2, "Danemark",IF(Values!$B$36=options!$F$3, "Dänemark",IF(Values!$B$36=options!$F$4, "Danimarca",IF(Values!$B$36=options!$F$5, "Dinamarca",IF(Values!$B$36=options!$F$6, "Denemarken","" ) ) ) ) )))</f>
        <v/>
      </c>
      <c r="CZ153" s="2" t="str">
        <f>IF(ISBLANK(Values!F152),"","No")</f>
        <v/>
      </c>
      <c r="DA153" s="2" t="str">
        <f>IF(ISBLANK(Values!F152),"","No")</f>
        <v/>
      </c>
      <c r="DO153" s="28" t="str">
        <f>IF(ISBLANK(Values!F152),"","Parts")</f>
        <v/>
      </c>
      <c r="DP153" s="28" t="str">
        <f>IF(ISBLANK(Values!F152),"",Values!$B$31)</f>
        <v/>
      </c>
      <c r="DS153" s="32"/>
      <c r="DY153" s="32"/>
      <c r="DZ153" s="32"/>
      <c r="EA153" s="32"/>
      <c r="EB153" s="32"/>
      <c r="EC153" s="32"/>
      <c r="EI153" s="2" t="str">
        <f>IF(ISBLANK(Values!F152),"",Values!$B$31)</f>
        <v/>
      </c>
      <c r="ES153" s="2" t="str">
        <f>IF(ISBLANK(Values!F152),"","Amazon Tellus UPS")</f>
        <v/>
      </c>
      <c r="EV153" s="32" t="str">
        <f>IF(ISBLANK(Values!F152),"","New")</f>
        <v/>
      </c>
      <c r="FE153" s="2" t="str">
        <f>IF(ISBLANK(Values!F152),"","3")</f>
        <v/>
      </c>
      <c r="FH153" s="2" t="str">
        <f>IF(ISBLANK(Values!F152),"","FALSE")</f>
        <v/>
      </c>
      <c r="FI153" s="37" t="str">
        <f>IF(ISBLANK(Values!F152),"","FALSE")</f>
        <v/>
      </c>
      <c r="FJ153" s="37" t="str">
        <f>IF(ISBLANK(Values!F152),"","FALSE")</f>
        <v/>
      </c>
      <c r="FM153" s="2" t="str">
        <f>IF(ISBLANK(Values!F152),"","1")</f>
        <v/>
      </c>
      <c r="FO153" s="29" t="str">
        <f>IF(ISBLANK(Values!F152),"",IF(Values!K152, Values!$B$4, Values!$B$5))</f>
        <v/>
      </c>
      <c r="FP153" s="2" t="str">
        <f>IF(ISBLANK(Values!F152),"","Percent")</f>
        <v/>
      </c>
      <c r="FQ153" s="2" t="str">
        <f>IF(ISBLANK(Values!F152),"","2")</f>
        <v/>
      </c>
      <c r="FR153" s="2" t="str">
        <f>IF(ISBLANK(Values!F152),"","3")</f>
        <v/>
      </c>
      <c r="FS153" s="2" t="str">
        <f>IF(ISBLANK(Values!F152),"","5")</f>
        <v/>
      </c>
      <c r="FT153" s="2" t="str">
        <f>IF(ISBLANK(Values!F152),"","6")</f>
        <v/>
      </c>
      <c r="FU153" s="2" t="str">
        <f>IF(ISBLANK(Values!F152),"","10")</f>
        <v/>
      </c>
      <c r="FV153" s="2" t="str">
        <f>IF(ISBLANK(Values!F152),"","10")</f>
        <v/>
      </c>
    </row>
    <row r="154" spans="1:178" ht="17" x14ac:dyDescent="0.2">
      <c r="A154" s="28" t="str">
        <f>IF(ISBLANK(Values!F153),"",IF(Values!$B$37="EU","computercomponent","computer"))</f>
        <v/>
      </c>
      <c r="B154" s="39" t="str">
        <f>IF(ISBLANK(Values!F153),"",Values!G153)</f>
        <v/>
      </c>
      <c r="C154" s="33" t="str">
        <f>IF(ISBLANK(Values!F153),"","TellusRem")</f>
        <v/>
      </c>
      <c r="D154" s="31" t="str">
        <f>IF(ISBLANK(Values!F153),"",Values!F153)</f>
        <v/>
      </c>
      <c r="E154" s="32" t="str">
        <f>IF(ISBLANK(Values!F153),"","EAN")</f>
        <v/>
      </c>
      <c r="F154" s="29" t="str">
        <f>IF(ISBLANK(Values!F153),"",IF(Values!K153, SUBSTITUTE(Values!$B$1, "{language}", Values!I153) &amp; " " &amp;Values!$B$3, SUBSTITUTE(Values!$B$2, "{language}", Values!$I153) &amp; " " &amp;Values!$B$3))</f>
        <v/>
      </c>
      <c r="G154" s="33" t="str">
        <f>IF(ISBLANK(Values!F153),"","TellusRem")</f>
        <v/>
      </c>
      <c r="H154" s="28" t="str">
        <f>IF(ISBLANK(Values!F153),"",Values!$B$16)</f>
        <v/>
      </c>
      <c r="I154" s="28" t="str">
        <f>IF(ISBLANK(Values!F153),"","4730574031")</f>
        <v/>
      </c>
      <c r="J154" s="40" t="str">
        <f>IF(ISBLANK(Values!F153),"",Values!G153 )</f>
        <v/>
      </c>
      <c r="K154" s="29" t="str">
        <f>IF(ISBLANK(Values!F153),"",IF(Values!K153, Values!$B$4, Values!$B$5))</f>
        <v/>
      </c>
      <c r="L154" s="41" t="str">
        <f>IF(ISBLANK(Values!F153),"",Values!$B$18)</f>
        <v/>
      </c>
      <c r="M154" s="29" t="str">
        <f>IF(ISBLANK(Values!F153),"",Values!$N153)</f>
        <v/>
      </c>
      <c r="N154" s="29" t="str">
        <f>IF(ISBLANK(Values!G153),"",Values!$O153)</f>
        <v/>
      </c>
      <c r="O154" s="2" t="str">
        <f>IF(ISBLANK(Values!G153),"",Values!$P153)</f>
        <v/>
      </c>
      <c r="W154" s="33" t="str">
        <f>IF(ISBLANK(Values!F153),"","Child")</f>
        <v/>
      </c>
      <c r="X154" s="33" t="str">
        <f>IF(ISBLANK(Values!F153),"",Values!$B$13)</f>
        <v/>
      </c>
      <c r="Y154" s="40" t="str">
        <f>IF(ISBLANK(Values!F153),"","Size-Color")</f>
        <v/>
      </c>
      <c r="Z154" s="33" t="str">
        <f>IF(ISBLANK(Values!F153),"","variation")</f>
        <v/>
      </c>
      <c r="AA154" s="37" t="str">
        <f>IF(ISBLANK(Values!F153),"",Values!$B$20)</f>
        <v/>
      </c>
      <c r="AB154" s="37" t="str">
        <f>IF(ISBLANK(Values!F153),"",Values!$B$29)</f>
        <v/>
      </c>
      <c r="AI154" s="42" t="str">
        <f>IF(ISBLANK(Values!F153),"",IF(Values!J153,Values!$B$23,Values!$B$33))</f>
        <v/>
      </c>
      <c r="AJ154" s="43" t="str">
        <f>IF(ISBLANK(Values!F153),"",Values!$B$24 &amp;" "&amp;Values!$B$3)</f>
        <v/>
      </c>
      <c r="AK154" s="2" t="str">
        <f>IF(ISBLANK(Values!F153),"",Values!$B$25)</f>
        <v/>
      </c>
      <c r="AL154" s="2" t="str">
        <f>IF(ISBLANK(Values!F153),"",SUBSTITUTE(SUBSTITUTE(IF(Values!$K153, Values!$B$26, Values!$B$33), "{language}", Values!$I153), "{flag}", INDEX(options!$E$1:$E$20, Values!$W153)))</f>
        <v/>
      </c>
      <c r="AM154" s="2" t="str">
        <f>SUBSTITUTE(IF(ISBLANK(Values!F153),"",Values!$B$27), "{model}", Values!$B$3)</f>
        <v/>
      </c>
      <c r="AT154" s="29" t="str">
        <f>IF(ISBLANK(Values!F153),"",Values!I153)</f>
        <v/>
      </c>
      <c r="AV154" s="37" t="str">
        <f>IF(ISBLANK(Values!F153),"",IF(Values!K153,"Backlit", "Non-Backlit"))</f>
        <v/>
      </c>
      <c r="BE154" s="28" t="str">
        <f>IF(ISBLANK(Values!F153),"","Professional Audience")</f>
        <v/>
      </c>
      <c r="BF154" s="28" t="str">
        <f>IF(ISBLANK(Values!F153),"","Consumer Audience")</f>
        <v/>
      </c>
      <c r="BG154" s="28" t="str">
        <f>IF(ISBLANK(Values!F153),"","Adults")</f>
        <v/>
      </c>
      <c r="BH154" s="28" t="str">
        <f>IF(ISBLANK(Values!F153),"","People")</f>
        <v/>
      </c>
      <c r="CG154" s="2" t="str">
        <f>IF(ISBLANK(Values!F153),"",Values!$B$11)</f>
        <v/>
      </c>
      <c r="CH154" s="2" t="str">
        <f>IF(ISBLANK(Values!F153),"","GR")</f>
        <v/>
      </c>
      <c r="CI154" s="2" t="str">
        <f>IF(ISBLANK(Values!F153),"",Values!$B$7)</f>
        <v/>
      </c>
      <c r="CJ154" s="2" t="str">
        <f>IF(ISBLANK(Values!F153),"",Values!$B$8)</f>
        <v/>
      </c>
      <c r="CK154" s="2" t="str">
        <f>IF(ISBLANK(Values!F153),"",Values!$B$9)</f>
        <v/>
      </c>
      <c r="CL154" s="2" t="str">
        <f>IF(ISBLANK(Values!F153),"","CM")</f>
        <v/>
      </c>
      <c r="CP154" s="37" t="str">
        <f>IF(ISBLANK(Values!F153),"",Values!$B$7)</f>
        <v/>
      </c>
      <c r="CQ154" s="37" t="str">
        <f>IF(ISBLANK(Values!F153),"",Values!$B$8)</f>
        <v/>
      </c>
      <c r="CR154" s="37" t="str">
        <f>IF(ISBLANK(Values!F153),"",Values!$B$9)</f>
        <v/>
      </c>
      <c r="CS154" s="2" t="str">
        <f>IF(ISBLANK(Values!F153),"",Values!$B$11)</f>
        <v/>
      </c>
      <c r="CT154" s="2" t="str">
        <f>IF(ISBLANK(Values!F153),"","GR")</f>
        <v/>
      </c>
      <c r="CU154" s="2" t="str">
        <f>IF(ISBLANK(Values!F153),"","CM")</f>
        <v/>
      </c>
      <c r="CV154" s="2" t="str">
        <f>IF(ISBLANK(Values!F153),"",IF(Values!$B$36=options!$F$1,"Denmark", IF(Values!$B$36=options!$F$2, "Danemark",IF(Values!$B$36=options!$F$3, "Dänemark",IF(Values!$B$36=options!$F$4, "Danimarca",IF(Values!$B$36=options!$F$5, "Dinamarca",IF(Values!$B$36=options!$F$6, "Denemarken","" ) ) ) ) )))</f>
        <v/>
      </c>
      <c r="CZ154" s="2" t="str">
        <f>IF(ISBLANK(Values!F153),"","No")</f>
        <v/>
      </c>
      <c r="DA154" s="2" t="str">
        <f>IF(ISBLANK(Values!F153),"","No")</f>
        <v/>
      </c>
      <c r="DO154" s="28" t="str">
        <f>IF(ISBLANK(Values!F153),"","Parts")</f>
        <v/>
      </c>
      <c r="DP154" s="28" t="str">
        <f>IF(ISBLANK(Values!F153),"",Values!$B$31)</f>
        <v/>
      </c>
      <c r="DS154" s="32"/>
      <c r="DY154" s="32"/>
      <c r="DZ154" s="32"/>
      <c r="EA154" s="32"/>
      <c r="EB154" s="32"/>
      <c r="EC154" s="32"/>
      <c r="EI154" s="2" t="str">
        <f>IF(ISBLANK(Values!F153),"",Values!$B$31)</f>
        <v/>
      </c>
      <c r="ES154" s="2" t="str">
        <f>IF(ISBLANK(Values!F153),"","Amazon Tellus UPS")</f>
        <v/>
      </c>
      <c r="EV154" s="32" t="str">
        <f>IF(ISBLANK(Values!F153),"","New")</f>
        <v/>
      </c>
      <c r="FE154" s="2" t="str">
        <f>IF(ISBLANK(Values!F153),"","3")</f>
        <v/>
      </c>
      <c r="FH154" s="2" t="str">
        <f>IF(ISBLANK(Values!F153),"","FALSE")</f>
        <v/>
      </c>
      <c r="FI154" s="37" t="str">
        <f>IF(ISBLANK(Values!F153),"","FALSE")</f>
        <v/>
      </c>
      <c r="FJ154" s="37" t="str">
        <f>IF(ISBLANK(Values!F153),"","FALSE")</f>
        <v/>
      </c>
      <c r="FM154" s="2" t="str">
        <f>IF(ISBLANK(Values!F153),"","1")</f>
        <v/>
      </c>
      <c r="FO154" s="29" t="str">
        <f>IF(ISBLANK(Values!F153),"",IF(Values!K153, Values!$B$4, Values!$B$5))</f>
        <v/>
      </c>
      <c r="FP154" s="2" t="str">
        <f>IF(ISBLANK(Values!F153),"","Percent")</f>
        <v/>
      </c>
      <c r="FQ154" s="2" t="str">
        <f>IF(ISBLANK(Values!F153),"","2")</f>
        <v/>
      </c>
      <c r="FR154" s="2" t="str">
        <f>IF(ISBLANK(Values!F153),"","3")</f>
        <v/>
      </c>
      <c r="FS154" s="2" t="str">
        <f>IF(ISBLANK(Values!F153),"","5")</f>
        <v/>
      </c>
      <c r="FT154" s="2" t="str">
        <f>IF(ISBLANK(Values!F153),"","6")</f>
        <v/>
      </c>
      <c r="FU154" s="2" t="str">
        <f>IF(ISBLANK(Values!F153),"","10")</f>
        <v/>
      </c>
      <c r="FV154" s="2" t="str">
        <f>IF(ISBLANK(Values!F153),"","10")</f>
        <v/>
      </c>
    </row>
    <row r="155" spans="1:178" ht="17" x14ac:dyDescent="0.2">
      <c r="A155" s="28" t="str">
        <f>IF(ISBLANK(Values!F154),"",IF(Values!$B$37="EU","computercomponent","computer"))</f>
        <v/>
      </c>
      <c r="B155" s="39" t="str">
        <f>IF(ISBLANK(Values!F154),"",Values!G154)</f>
        <v/>
      </c>
      <c r="C155" s="33" t="str">
        <f>IF(ISBLANK(Values!F154),"","TellusRem")</f>
        <v/>
      </c>
      <c r="D155" s="31" t="str">
        <f>IF(ISBLANK(Values!F154),"",Values!F154)</f>
        <v/>
      </c>
      <c r="E155" s="32" t="str">
        <f>IF(ISBLANK(Values!F154),"","EAN")</f>
        <v/>
      </c>
      <c r="F155" s="29" t="str">
        <f>IF(ISBLANK(Values!F154),"",IF(Values!K154, SUBSTITUTE(Values!$B$1, "{language}", Values!I154) &amp; " " &amp;Values!$B$3, SUBSTITUTE(Values!$B$2, "{language}", Values!$I154) &amp; " " &amp;Values!$B$3))</f>
        <v/>
      </c>
      <c r="G155" s="33" t="str">
        <f>IF(ISBLANK(Values!F154),"","TellusRem")</f>
        <v/>
      </c>
      <c r="H155" s="28" t="str">
        <f>IF(ISBLANK(Values!F154),"",Values!$B$16)</f>
        <v/>
      </c>
      <c r="I155" s="28" t="str">
        <f>IF(ISBLANK(Values!F154),"","4730574031")</f>
        <v/>
      </c>
      <c r="J155" s="40" t="str">
        <f>IF(ISBLANK(Values!F154),"",Values!G154 )</f>
        <v/>
      </c>
      <c r="K155" s="29" t="str">
        <f>IF(ISBLANK(Values!F154),"",IF(Values!K154, Values!$B$4, Values!$B$5))</f>
        <v/>
      </c>
      <c r="L155" s="41" t="str">
        <f>IF(ISBLANK(Values!F154),"",Values!$B$18)</f>
        <v/>
      </c>
      <c r="M155" s="29" t="str">
        <f>IF(ISBLANK(Values!F154),"",Values!$N154)</f>
        <v/>
      </c>
      <c r="N155" s="29" t="str">
        <f>IF(ISBLANK(Values!G154),"",Values!$O154)</f>
        <v/>
      </c>
      <c r="O155" s="2" t="str">
        <f>IF(ISBLANK(Values!G154),"",Values!$P154)</f>
        <v/>
      </c>
      <c r="W155" s="33" t="str">
        <f>IF(ISBLANK(Values!F154),"","Child")</f>
        <v/>
      </c>
      <c r="X155" s="33" t="str">
        <f>IF(ISBLANK(Values!F154),"",Values!$B$13)</f>
        <v/>
      </c>
      <c r="Y155" s="40" t="str">
        <f>IF(ISBLANK(Values!F154),"","Size-Color")</f>
        <v/>
      </c>
      <c r="Z155" s="33" t="str">
        <f>IF(ISBLANK(Values!F154),"","variation")</f>
        <v/>
      </c>
      <c r="AA155" s="37" t="str">
        <f>IF(ISBLANK(Values!F154),"",Values!$B$20)</f>
        <v/>
      </c>
      <c r="AB155" s="37" t="str">
        <f>IF(ISBLANK(Values!F154),"",Values!$B$29)</f>
        <v/>
      </c>
      <c r="AI155" s="42" t="str">
        <f>IF(ISBLANK(Values!F154),"",IF(Values!J154,Values!$B$23,Values!$B$33))</f>
        <v/>
      </c>
      <c r="AJ155" s="43" t="str">
        <f>IF(ISBLANK(Values!F154),"",Values!$B$24 &amp;" "&amp;Values!$B$3)</f>
        <v/>
      </c>
      <c r="AK155" s="2" t="str">
        <f>IF(ISBLANK(Values!F154),"",Values!$B$25)</f>
        <v/>
      </c>
      <c r="AL155" s="2" t="str">
        <f>IF(ISBLANK(Values!F154),"",SUBSTITUTE(SUBSTITUTE(IF(Values!$K154, Values!$B$26, Values!$B$33), "{language}", Values!$I154), "{flag}", INDEX(options!$E$1:$E$20, Values!$W154)))</f>
        <v/>
      </c>
      <c r="AM155" s="2" t="str">
        <f>SUBSTITUTE(IF(ISBLANK(Values!F154),"",Values!$B$27), "{model}", Values!$B$3)</f>
        <v/>
      </c>
      <c r="AT155" s="29" t="str">
        <f>IF(ISBLANK(Values!F154),"",Values!I154)</f>
        <v/>
      </c>
      <c r="AV155" s="37" t="str">
        <f>IF(ISBLANK(Values!F154),"",IF(Values!K154,"Backlit", "Non-Backlit"))</f>
        <v/>
      </c>
      <c r="BE155" s="28" t="str">
        <f>IF(ISBLANK(Values!F154),"","Professional Audience")</f>
        <v/>
      </c>
      <c r="BF155" s="28" t="str">
        <f>IF(ISBLANK(Values!F154),"","Consumer Audience")</f>
        <v/>
      </c>
      <c r="BG155" s="28" t="str">
        <f>IF(ISBLANK(Values!F154),"","Adults")</f>
        <v/>
      </c>
      <c r="BH155" s="28" t="str">
        <f>IF(ISBLANK(Values!F154),"","People")</f>
        <v/>
      </c>
      <c r="CG155" s="2" t="str">
        <f>IF(ISBLANK(Values!F154),"",Values!$B$11)</f>
        <v/>
      </c>
      <c r="CH155" s="2" t="str">
        <f>IF(ISBLANK(Values!F154),"","GR")</f>
        <v/>
      </c>
      <c r="CI155" s="2" t="str">
        <f>IF(ISBLANK(Values!F154),"",Values!$B$7)</f>
        <v/>
      </c>
      <c r="CJ155" s="2" t="str">
        <f>IF(ISBLANK(Values!F154),"",Values!$B$8)</f>
        <v/>
      </c>
      <c r="CK155" s="2" t="str">
        <f>IF(ISBLANK(Values!F154),"",Values!$B$9)</f>
        <v/>
      </c>
      <c r="CL155" s="2" t="str">
        <f>IF(ISBLANK(Values!F154),"","CM")</f>
        <v/>
      </c>
      <c r="CP155" s="37" t="str">
        <f>IF(ISBLANK(Values!F154),"",Values!$B$7)</f>
        <v/>
      </c>
      <c r="CQ155" s="37" t="str">
        <f>IF(ISBLANK(Values!F154),"",Values!$B$8)</f>
        <v/>
      </c>
      <c r="CR155" s="37" t="str">
        <f>IF(ISBLANK(Values!F154),"",Values!$B$9)</f>
        <v/>
      </c>
      <c r="CS155" s="2" t="str">
        <f>IF(ISBLANK(Values!F154),"",Values!$B$11)</f>
        <v/>
      </c>
      <c r="CT155" s="2" t="str">
        <f>IF(ISBLANK(Values!F154),"","GR")</f>
        <v/>
      </c>
      <c r="CU155" s="2" t="str">
        <f>IF(ISBLANK(Values!F154),"","CM")</f>
        <v/>
      </c>
      <c r="CV155" s="2" t="str">
        <f>IF(ISBLANK(Values!F154),"",IF(Values!$B$36=options!$F$1,"Denmark", IF(Values!$B$36=options!$F$2, "Danemark",IF(Values!$B$36=options!$F$3, "Dänemark",IF(Values!$B$36=options!$F$4, "Danimarca",IF(Values!$B$36=options!$F$5, "Dinamarca",IF(Values!$B$36=options!$F$6, "Denemarken","" ) ) ) ) )))</f>
        <v/>
      </c>
      <c r="CZ155" s="2" t="str">
        <f>IF(ISBLANK(Values!F154),"","No")</f>
        <v/>
      </c>
      <c r="DA155" s="2" t="str">
        <f>IF(ISBLANK(Values!F154),"","No")</f>
        <v/>
      </c>
      <c r="DO155" s="28" t="str">
        <f>IF(ISBLANK(Values!F154),"","Parts")</f>
        <v/>
      </c>
      <c r="DP155" s="28" t="str">
        <f>IF(ISBLANK(Values!F154),"",Values!$B$31)</f>
        <v/>
      </c>
      <c r="DS155" s="32"/>
      <c r="DY155" s="32"/>
      <c r="DZ155" s="32"/>
      <c r="EA155" s="32"/>
      <c r="EB155" s="32"/>
      <c r="EC155" s="32"/>
      <c r="EI155" s="2" t="str">
        <f>IF(ISBLANK(Values!F154),"",Values!$B$31)</f>
        <v/>
      </c>
      <c r="ES155" s="2" t="str">
        <f>IF(ISBLANK(Values!F154),"","Amazon Tellus UPS")</f>
        <v/>
      </c>
      <c r="EV155" s="32" t="str">
        <f>IF(ISBLANK(Values!F154),"","New")</f>
        <v/>
      </c>
      <c r="FE155" s="2" t="str">
        <f>IF(ISBLANK(Values!F154),"","3")</f>
        <v/>
      </c>
      <c r="FH155" s="2" t="str">
        <f>IF(ISBLANK(Values!F154),"","FALSE")</f>
        <v/>
      </c>
      <c r="FI155" s="37" t="str">
        <f>IF(ISBLANK(Values!F154),"","FALSE")</f>
        <v/>
      </c>
      <c r="FJ155" s="37" t="str">
        <f>IF(ISBLANK(Values!F154),"","FALSE")</f>
        <v/>
      </c>
      <c r="FM155" s="2" t="str">
        <f>IF(ISBLANK(Values!F154),"","1")</f>
        <v/>
      </c>
      <c r="FO155" s="29" t="str">
        <f>IF(ISBLANK(Values!F154),"",IF(Values!K154, Values!$B$4, Values!$B$5))</f>
        <v/>
      </c>
      <c r="FP155" s="2" t="str">
        <f>IF(ISBLANK(Values!F154),"","Percent")</f>
        <v/>
      </c>
      <c r="FQ155" s="2" t="str">
        <f>IF(ISBLANK(Values!F154),"","2")</f>
        <v/>
      </c>
      <c r="FR155" s="2" t="str">
        <f>IF(ISBLANK(Values!F154),"","3")</f>
        <v/>
      </c>
      <c r="FS155" s="2" t="str">
        <f>IF(ISBLANK(Values!F154),"","5")</f>
        <v/>
      </c>
      <c r="FT155" s="2" t="str">
        <f>IF(ISBLANK(Values!F154),"","6")</f>
        <v/>
      </c>
      <c r="FU155" s="2" t="str">
        <f>IF(ISBLANK(Values!F154),"","10")</f>
        <v/>
      </c>
      <c r="FV155" s="2" t="str">
        <f>IF(ISBLANK(Values!F154),"","10")</f>
        <v/>
      </c>
    </row>
    <row r="156" spans="1:178" ht="17" x14ac:dyDescent="0.2">
      <c r="A156" s="28" t="str">
        <f>IF(ISBLANK(Values!F155),"",IF(Values!$B$37="EU","computercomponent","computer"))</f>
        <v/>
      </c>
      <c r="B156" s="39" t="str">
        <f>IF(ISBLANK(Values!F155),"",Values!G155)</f>
        <v/>
      </c>
      <c r="C156" s="33" t="str">
        <f>IF(ISBLANK(Values!F155),"","TellusRem")</f>
        <v/>
      </c>
      <c r="D156" s="31" t="str">
        <f>IF(ISBLANK(Values!F155),"",Values!F155)</f>
        <v/>
      </c>
      <c r="E156" s="32" t="str">
        <f>IF(ISBLANK(Values!F155),"","EAN")</f>
        <v/>
      </c>
      <c r="F156" s="29" t="str">
        <f>IF(ISBLANK(Values!F155),"",IF(Values!K155, SUBSTITUTE(Values!$B$1, "{language}", Values!I155) &amp; " " &amp;Values!$B$3, SUBSTITUTE(Values!$B$2, "{language}", Values!$I155) &amp; " " &amp;Values!$B$3))</f>
        <v/>
      </c>
      <c r="G156" s="33" t="str">
        <f>IF(ISBLANK(Values!F155),"","TellusRem")</f>
        <v/>
      </c>
      <c r="H156" s="28" t="str">
        <f>IF(ISBLANK(Values!F155),"",Values!$B$16)</f>
        <v/>
      </c>
      <c r="I156" s="28" t="str">
        <f>IF(ISBLANK(Values!F155),"","4730574031")</f>
        <v/>
      </c>
      <c r="J156" s="40" t="str">
        <f>IF(ISBLANK(Values!F155),"",Values!G155 )</f>
        <v/>
      </c>
      <c r="K156" s="29" t="str">
        <f>IF(ISBLANK(Values!F155),"",IF(Values!K155, Values!$B$4, Values!$B$5))</f>
        <v/>
      </c>
      <c r="L156" s="41" t="str">
        <f>IF(ISBLANK(Values!F155),"",Values!$B$18)</f>
        <v/>
      </c>
      <c r="M156" s="29" t="str">
        <f>IF(ISBLANK(Values!F155),"",Values!$N155)</f>
        <v/>
      </c>
      <c r="N156" s="29" t="str">
        <f>IF(ISBLANK(Values!G155),"",Values!$O155)</f>
        <v/>
      </c>
      <c r="O156" s="2" t="str">
        <f>IF(ISBLANK(Values!G155),"",Values!$P155)</f>
        <v/>
      </c>
      <c r="W156" s="33" t="str">
        <f>IF(ISBLANK(Values!F155),"","Child")</f>
        <v/>
      </c>
      <c r="X156" s="33" t="str">
        <f>IF(ISBLANK(Values!F155),"",Values!$B$13)</f>
        <v/>
      </c>
      <c r="Y156" s="40" t="str">
        <f>IF(ISBLANK(Values!F155),"","Size-Color")</f>
        <v/>
      </c>
      <c r="Z156" s="33" t="str">
        <f>IF(ISBLANK(Values!F155),"","variation")</f>
        <v/>
      </c>
      <c r="AA156" s="37" t="str">
        <f>IF(ISBLANK(Values!F155),"",Values!$B$20)</f>
        <v/>
      </c>
      <c r="AB156" s="37" t="str">
        <f>IF(ISBLANK(Values!F155),"",Values!$B$29)</f>
        <v/>
      </c>
      <c r="AI156" s="42" t="str">
        <f>IF(ISBLANK(Values!F155),"",IF(Values!J155,Values!$B$23,Values!$B$33))</f>
        <v/>
      </c>
      <c r="AJ156" s="43" t="str">
        <f>IF(ISBLANK(Values!F155),"",Values!$B$24 &amp;" "&amp;Values!$B$3)</f>
        <v/>
      </c>
      <c r="AK156" s="2" t="str">
        <f>IF(ISBLANK(Values!F155),"",Values!$B$25)</f>
        <v/>
      </c>
      <c r="AL156" s="2" t="str">
        <f>IF(ISBLANK(Values!F155),"",SUBSTITUTE(SUBSTITUTE(IF(Values!$K155, Values!$B$26, Values!$B$33), "{language}", Values!$I155), "{flag}", INDEX(options!$E$1:$E$20, Values!$W155)))</f>
        <v/>
      </c>
      <c r="AM156" s="2" t="str">
        <f>SUBSTITUTE(IF(ISBLANK(Values!F155),"",Values!$B$27), "{model}", Values!$B$3)</f>
        <v/>
      </c>
      <c r="AT156" s="29" t="str">
        <f>IF(ISBLANK(Values!F155),"",Values!I155)</f>
        <v/>
      </c>
      <c r="AV156" s="37" t="str">
        <f>IF(ISBLANK(Values!F155),"",IF(Values!K155,"Backlit", "Non-Backlit"))</f>
        <v/>
      </c>
      <c r="BE156" s="28" t="str">
        <f>IF(ISBLANK(Values!F155),"","Professional Audience")</f>
        <v/>
      </c>
      <c r="BF156" s="28" t="str">
        <f>IF(ISBLANK(Values!F155),"","Consumer Audience")</f>
        <v/>
      </c>
      <c r="BG156" s="28" t="str">
        <f>IF(ISBLANK(Values!F155),"","Adults")</f>
        <v/>
      </c>
      <c r="BH156" s="28" t="str">
        <f>IF(ISBLANK(Values!F155),"","People")</f>
        <v/>
      </c>
      <c r="CG156" s="2" t="str">
        <f>IF(ISBLANK(Values!F155),"",Values!$B$11)</f>
        <v/>
      </c>
      <c r="CH156" s="2" t="str">
        <f>IF(ISBLANK(Values!F155),"","GR")</f>
        <v/>
      </c>
      <c r="CI156" s="2" t="str">
        <f>IF(ISBLANK(Values!F155),"",Values!$B$7)</f>
        <v/>
      </c>
      <c r="CJ156" s="2" t="str">
        <f>IF(ISBLANK(Values!F155),"",Values!$B$8)</f>
        <v/>
      </c>
      <c r="CK156" s="2" t="str">
        <f>IF(ISBLANK(Values!F155),"",Values!$B$9)</f>
        <v/>
      </c>
      <c r="CL156" s="2" t="str">
        <f>IF(ISBLANK(Values!F155),"","CM")</f>
        <v/>
      </c>
      <c r="CP156" s="37" t="str">
        <f>IF(ISBLANK(Values!F155),"",Values!$B$7)</f>
        <v/>
      </c>
      <c r="CQ156" s="37" t="str">
        <f>IF(ISBLANK(Values!F155),"",Values!$B$8)</f>
        <v/>
      </c>
      <c r="CR156" s="37" t="str">
        <f>IF(ISBLANK(Values!F155),"",Values!$B$9)</f>
        <v/>
      </c>
      <c r="CS156" s="2" t="str">
        <f>IF(ISBLANK(Values!F155),"",Values!$B$11)</f>
        <v/>
      </c>
      <c r="CT156" s="2" t="str">
        <f>IF(ISBLANK(Values!F155),"","GR")</f>
        <v/>
      </c>
      <c r="CU156" s="2" t="str">
        <f>IF(ISBLANK(Values!F155),"","CM")</f>
        <v/>
      </c>
      <c r="CV156" s="2" t="str">
        <f>IF(ISBLANK(Values!F155),"",IF(Values!$B$36=options!$F$1,"Denmark", IF(Values!$B$36=options!$F$2, "Danemark",IF(Values!$B$36=options!$F$3, "Dänemark",IF(Values!$B$36=options!$F$4, "Danimarca",IF(Values!$B$36=options!$F$5, "Dinamarca",IF(Values!$B$36=options!$F$6, "Denemarken","" ) ) ) ) )))</f>
        <v/>
      </c>
      <c r="CZ156" s="2" t="str">
        <f>IF(ISBLANK(Values!F155),"","No")</f>
        <v/>
      </c>
      <c r="DA156" s="2" t="str">
        <f>IF(ISBLANK(Values!F155),"","No")</f>
        <v/>
      </c>
      <c r="DO156" s="28" t="str">
        <f>IF(ISBLANK(Values!F155),"","Parts")</f>
        <v/>
      </c>
      <c r="DP156" s="28" t="str">
        <f>IF(ISBLANK(Values!F155),"",Values!$B$31)</f>
        <v/>
      </c>
      <c r="DS156" s="32"/>
      <c r="DY156" s="32"/>
      <c r="DZ156" s="32"/>
      <c r="EA156" s="32"/>
      <c r="EB156" s="32"/>
      <c r="EC156" s="32"/>
      <c r="EI156" s="2" t="str">
        <f>IF(ISBLANK(Values!F155),"",Values!$B$31)</f>
        <v/>
      </c>
      <c r="ES156" s="2" t="str">
        <f>IF(ISBLANK(Values!F155),"","Amazon Tellus UPS")</f>
        <v/>
      </c>
      <c r="EV156" s="32" t="str">
        <f>IF(ISBLANK(Values!F155),"","New")</f>
        <v/>
      </c>
      <c r="FE156" s="2" t="str">
        <f>IF(ISBLANK(Values!F155),"","3")</f>
        <v/>
      </c>
      <c r="FH156" s="2" t="str">
        <f>IF(ISBLANK(Values!F155),"","FALSE")</f>
        <v/>
      </c>
      <c r="FI156" s="37" t="str">
        <f>IF(ISBLANK(Values!F155),"","FALSE")</f>
        <v/>
      </c>
      <c r="FJ156" s="37" t="str">
        <f>IF(ISBLANK(Values!F155),"","FALSE")</f>
        <v/>
      </c>
      <c r="FM156" s="2" t="str">
        <f>IF(ISBLANK(Values!F155),"","1")</f>
        <v/>
      </c>
      <c r="FO156" s="29" t="str">
        <f>IF(ISBLANK(Values!F155),"",IF(Values!K155, Values!$B$4, Values!$B$5))</f>
        <v/>
      </c>
      <c r="FP156" s="2" t="str">
        <f>IF(ISBLANK(Values!F155),"","Percent")</f>
        <v/>
      </c>
      <c r="FQ156" s="2" t="str">
        <f>IF(ISBLANK(Values!F155),"","2")</f>
        <v/>
      </c>
      <c r="FR156" s="2" t="str">
        <f>IF(ISBLANK(Values!F155),"","3")</f>
        <v/>
      </c>
      <c r="FS156" s="2" t="str">
        <f>IF(ISBLANK(Values!F155),"","5")</f>
        <v/>
      </c>
      <c r="FT156" s="2" t="str">
        <f>IF(ISBLANK(Values!F155),"","6")</f>
        <v/>
      </c>
      <c r="FU156" s="2" t="str">
        <f>IF(ISBLANK(Values!F155),"","10")</f>
        <v/>
      </c>
      <c r="FV156" s="2" t="str">
        <f>IF(ISBLANK(Values!F155),"","10")</f>
        <v/>
      </c>
    </row>
    <row r="157" spans="1:178" ht="17" x14ac:dyDescent="0.2">
      <c r="A157" s="28" t="str">
        <f>IF(ISBLANK(Values!F156),"",IF(Values!$B$37="EU","computercomponent","computer"))</f>
        <v/>
      </c>
      <c r="B157" s="39" t="str">
        <f>IF(ISBLANK(Values!F156),"",Values!G156)</f>
        <v/>
      </c>
      <c r="C157" s="33" t="str">
        <f>IF(ISBLANK(Values!F156),"","TellusRem")</f>
        <v/>
      </c>
      <c r="D157" s="31" t="str">
        <f>IF(ISBLANK(Values!F156),"",Values!F156)</f>
        <v/>
      </c>
      <c r="E157" s="32" t="str">
        <f>IF(ISBLANK(Values!F156),"","EAN")</f>
        <v/>
      </c>
      <c r="F157" s="29" t="str">
        <f>IF(ISBLANK(Values!F156),"",IF(Values!K156, SUBSTITUTE(Values!$B$1, "{language}", Values!I156) &amp; " " &amp;Values!$B$3, SUBSTITUTE(Values!$B$2, "{language}", Values!$I156) &amp; " " &amp;Values!$B$3))</f>
        <v/>
      </c>
      <c r="G157" s="33" t="str">
        <f>IF(ISBLANK(Values!F156),"","TellusRem")</f>
        <v/>
      </c>
      <c r="H157" s="28" t="str">
        <f>IF(ISBLANK(Values!F156),"",Values!$B$16)</f>
        <v/>
      </c>
      <c r="I157" s="28" t="str">
        <f>IF(ISBLANK(Values!F156),"","4730574031")</f>
        <v/>
      </c>
      <c r="J157" s="40" t="str">
        <f>IF(ISBLANK(Values!F156),"",Values!G156 )</f>
        <v/>
      </c>
      <c r="K157" s="29" t="str">
        <f>IF(ISBLANK(Values!F156),"",IF(Values!K156, Values!$B$4, Values!$B$5))</f>
        <v/>
      </c>
      <c r="L157" s="41" t="str">
        <f>IF(ISBLANK(Values!F156),"",Values!$B$18)</f>
        <v/>
      </c>
      <c r="M157" s="29" t="str">
        <f>IF(ISBLANK(Values!F156),"",Values!$N156)</f>
        <v/>
      </c>
      <c r="N157" s="29" t="str">
        <f>IF(ISBLANK(Values!G156),"",Values!$O156)</f>
        <v/>
      </c>
      <c r="O157" s="2" t="str">
        <f>IF(ISBLANK(Values!G156),"",Values!$P156)</f>
        <v/>
      </c>
      <c r="W157" s="33" t="str">
        <f>IF(ISBLANK(Values!F156),"","Child")</f>
        <v/>
      </c>
      <c r="X157" s="33" t="str">
        <f>IF(ISBLANK(Values!F156),"",Values!$B$13)</f>
        <v/>
      </c>
      <c r="Y157" s="40" t="str">
        <f>IF(ISBLANK(Values!F156),"","Size-Color")</f>
        <v/>
      </c>
      <c r="Z157" s="33" t="str">
        <f>IF(ISBLANK(Values!F156),"","variation")</f>
        <v/>
      </c>
      <c r="AA157" s="37" t="str">
        <f>IF(ISBLANK(Values!F156),"",Values!$B$20)</f>
        <v/>
      </c>
      <c r="AB157" s="37" t="str">
        <f>IF(ISBLANK(Values!F156),"",Values!$B$29)</f>
        <v/>
      </c>
      <c r="AI157" s="42" t="str">
        <f>IF(ISBLANK(Values!F156),"",IF(Values!J156,Values!$B$23,Values!$B$33))</f>
        <v/>
      </c>
      <c r="AJ157" s="43" t="str">
        <f>IF(ISBLANK(Values!F156),"",Values!$B$24 &amp;" "&amp;Values!$B$3)</f>
        <v/>
      </c>
      <c r="AK157" s="2" t="str">
        <f>IF(ISBLANK(Values!F156),"",Values!$B$25)</f>
        <v/>
      </c>
      <c r="AL157" s="2" t="str">
        <f>IF(ISBLANK(Values!F156),"",SUBSTITUTE(SUBSTITUTE(IF(Values!$K156, Values!$B$26, Values!$B$33), "{language}", Values!$I156), "{flag}", INDEX(options!$E$1:$E$20, Values!$W156)))</f>
        <v/>
      </c>
      <c r="AM157" s="2" t="str">
        <f>SUBSTITUTE(IF(ISBLANK(Values!F156),"",Values!$B$27), "{model}", Values!$B$3)</f>
        <v/>
      </c>
      <c r="AT157" s="29" t="str">
        <f>IF(ISBLANK(Values!F156),"",Values!I156)</f>
        <v/>
      </c>
      <c r="AV157" s="37" t="str">
        <f>IF(ISBLANK(Values!F156),"",IF(Values!K156,"Backlit", "Non-Backlit"))</f>
        <v/>
      </c>
      <c r="BE157" s="28" t="str">
        <f>IF(ISBLANK(Values!F156),"","Professional Audience")</f>
        <v/>
      </c>
      <c r="BF157" s="28" t="str">
        <f>IF(ISBLANK(Values!F156),"","Consumer Audience")</f>
        <v/>
      </c>
      <c r="BG157" s="28" t="str">
        <f>IF(ISBLANK(Values!F156),"","Adults")</f>
        <v/>
      </c>
      <c r="BH157" s="28" t="str">
        <f>IF(ISBLANK(Values!F156),"","People")</f>
        <v/>
      </c>
      <c r="CG157" s="2" t="str">
        <f>IF(ISBLANK(Values!F156),"",Values!$B$11)</f>
        <v/>
      </c>
      <c r="CH157" s="2" t="str">
        <f>IF(ISBLANK(Values!F156),"","GR")</f>
        <v/>
      </c>
      <c r="CI157" s="2" t="str">
        <f>IF(ISBLANK(Values!F156),"",Values!$B$7)</f>
        <v/>
      </c>
      <c r="CJ157" s="2" t="str">
        <f>IF(ISBLANK(Values!F156),"",Values!$B$8)</f>
        <v/>
      </c>
      <c r="CK157" s="2" t="str">
        <f>IF(ISBLANK(Values!F156),"",Values!$B$9)</f>
        <v/>
      </c>
      <c r="CL157" s="2" t="str">
        <f>IF(ISBLANK(Values!F156),"","CM")</f>
        <v/>
      </c>
      <c r="CP157" s="37" t="str">
        <f>IF(ISBLANK(Values!F156),"",Values!$B$7)</f>
        <v/>
      </c>
      <c r="CQ157" s="37" t="str">
        <f>IF(ISBLANK(Values!F156),"",Values!$B$8)</f>
        <v/>
      </c>
      <c r="CR157" s="37" t="str">
        <f>IF(ISBLANK(Values!F156),"",Values!$B$9)</f>
        <v/>
      </c>
      <c r="CS157" s="2" t="str">
        <f>IF(ISBLANK(Values!F156),"",Values!$B$11)</f>
        <v/>
      </c>
      <c r="CT157" s="2" t="str">
        <f>IF(ISBLANK(Values!F156),"","GR")</f>
        <v/>
      </c>
      <c r="CU157" s="2" t="str">
        <f>IF(ISBLANK(Values!F156),"","CM")</f>
        <v/>
      </c>
      <c r="CV157" s="2" t="str">
        <f>IF(ISBLANK(Values!F156),"",IF(Values!$B$36=options!$F$1,"Denmark", IF(Values!$B$36=options!$F$2, "Danemark",IF(Values!$B$36=options!$F$3, "Dänemark",IF(Values!$B$36=options!$F$4, "Danimarca",IF(Values!$B$36=options!$F$5, "Dinamarca",IF(Values!$B$36=options!$F$6, "Denemarken","" ) ) ) ) )))</f>
        <v/>
      </c>
      <c r="CZ157" s="2" t="str">
        <f>IF(ISBLANK(Values!F156),"","No")</f>
        <v/>
      </c>
      <c r="DA157" s="2" t="str">
        <f>IF(ISBLANK(Values!F156),"","No")</f>
        <v/>
      </c>
      <c r="DO157" s="28" t="str">
        <f>IF(ISBLANK(Values!F156),"","Parts")</f>
        <v/>
      </c>
      <c r="DP157" s="28" t="str">
        <f>IF(ISBLANK(Values!F156),"",Values!$B$31)</f>
        <v/>
      </c>
      <c r="DS157" s="32"/>
      <c r="DY157" s="32"/>
      <c r="DZ157" s="32"/>
      <c r="EA157" s="32"/>
      <c r="EB157" s="32"/>
      <c r="EC157" s="32"/>
      <c r="EI157" s="2" t="str">
        <f>IF(ISBLANK(Values!F156),"",Values!$B$31)</f>
        <v/>
      </c>
      <c r="ES157" s="2" t="str">
        <f>IF(ISBLANK(Values!F156),"","Amazon Tellus UPS")</f>
        <v/>
      </c>
      <c r="EV157" s="32" t="str">
        <f>IF(ISBLANK(Values!F156),"","New")</f>
        <v/>
      </c>
      <c r="FE157" s="2" t="str">
        <f>IF(ISBLANK(Values!F156),"","3")</f>
        <v/>
      </c>
      <c r="FH157" s="2" t="str">
        <f>IF(ISBLANK(Values!F156),"","FALSE")</f>
        <v/>
      </c>
      <c r="FI157" s="37" t="str">
        <f>IF(ISBLANK(Values!F156),"","FALSE")</f>
        <v/>
      </c>
      <c r="FJ157" s="37" t="str">
        <f>IF(ISBLANK(Values!F156),"","FALSE")</f>
        <v/>
      </c>
      <c r="FM157" s="2" t="str">
        <f>IF(ISBLANK(Values!F156),"","1")</f>
        <v/>
      </c>
      <c r="FO157" s="29" t="str">
        <f>IF(ISBLANK(Values!F156),"",IF(Values!K156, Values!$B$4, Values!$B$5))</f>
        <v/>
      </c>
      <c r="FP157" s="2" t="str">
        <f>IF(ISBLANK(Values!F156),"","Percent")</f>
        <v/>
      </c>
      <c r="FQ157" s="2" t="str">
        <f>IF(ISBLANK(Values!F156),"","2")</f>
        <v/>
      </c>
      <c r="FR157" s="2" t="str">
        <f>IF(ISBLANK(Values!F156),"","3")</f>
        <v/>
      </c>
      <c r="FS157" s="2" t="str">
        <f>IF(ISBLANK(Values!F156),"","5")</f>
        <v/>
      </c>
      <c r="FT157" s="2" t="str">
        <f>IF(ISBLANK(Values!F156),"","6")</f>
        <v/>
      </c>
      <c r="FU157" s="2" t="str">
        <f>IF(ISBLANK(Values!F156),"","10")</f>
        <v/>
      </c>
      <c r="FV157" s="2" t="str">
        <f>IF(ISBLANK(Values!F156),"","10")</f>
        <v/>
      </c>
    </row>
    <row r="158" spans="1:178" ht="17" x14ac:dyDescent="0.2">
      <c r="A158" s="28" t="str">
        <f>IF(ISBLANK(Values!F157),"",IF(Values!$B$37="EU","computercomponent","computer"))</f>
        <v/>
      </c>
      <c r="B158" s="39" t="str">
        <f>IF(ISBLANK(Values!F157),"",Values!G157)</f>
        <v/>
      </c>
      <c r="C158" s="33" t="str">
        <f>IF(ISBLANK(Values!F157),"","TellusRem")</f>
        <v/>
      </c>
      <c r="D158" s="31" t="str">
        <f>IF(ISBLANK(Values!F157),"",Values!F157)</f>
        <v/>
      </c>
      <c r="E158" s="32" t="str">
        <f>IF(ISBLANK(Values!F157),"","EAN")</f>
        <v/>
      </c>
      <c r="F158" s="29" t="str">
        <f>IF(ISBLANK(Values!F157),"",IF(Values!K157, SUBSTITUTE(Values!$B$1, "{language}", Values!I157) &amp; " " &amp;Values!$B$3, SUBSTITUTE(Values!$B$2, "{language}", Values!$I157) &amp; " " &amp;Values!$B$3))</f>
        <v/>
      </c>
      <c r="G158" s="33" t="str">
        <f>IF(ISBLANK(Values!F157),"","TellusRem")</f>
        <v/>
      </c>
      <c r="H158" s="28" t="str">
        <f>IF(ISBLANK(Values!F157),"",Values!$B$16)</f>
        <v/>
      </c>
      <c r="I158" s="28" t="str">
        <f>IF(ISBLANK(Values!F157),"","4730574031")</f>
        <v/>
      </c>
      <c r="J158" s="40" t="str">
        <f>IF(ISBLANK(Values!F157),"",Values!G157 )</f>
        <v/>
      </c>
      <c r="K158" s="29" t="str">
        <f>IF(ISBLANK(Values!F157),"",IF(Values!K157, Values!$B$4, Values!$B$5))</f>
        <v/>
      </c>
      <c r="L158" s="41" t="str">
        <f>IF(ISBLANK(Values!F157),"",Values!$B$18)</f>
        <v/>
      </c>
      <c r="M158" s="29" t="str">
        <f>IF(ISBLANK(Values!F157),"",Values!$N157)</f>
        <v/>
      </c>
      <c r="N158" s="29" t="str">
        <f>IF(ISBLANK(Values!G157),"",Values!$O157)</f>
        <v/>
      </c>
      <c r="O158" s="2" t="str">
        <f>IF(ISBLANK(Values!G157),"",Values!$P157)</f>
        <v/>
      </c>
      <c r="W158" s="33" t="str">
        <f>IF(ISBLANK(Values!F157),"","Child")</f>
        <v/>
      </c>
      <c r="X158" s="33" t="str">
        <f>IF(ISBLANK(Values!F157),"",Values!$B$13)</f>
        <v/>
      </c>
      <c r="Y158" s="40" t="str">
        <f>IF(ISBLANK(Values!F157),"","Size-Color")</f>
        <v/>
      </c>
      <c r="Z158" s="33" t="str">
        <f>IF(ISBLANK(Values!F157),"","variation")</f>
        <v/>
      </c>
      <c r="AA158" s="37" t="str">
        <f>IF(ISBLANK(Values!F157),"",Values!$B$20)</f>
        <v/>
      </c>
      <c r="AB158" s="37" t="str">
        <f>IF(ISBLANK(Values!F157),"",Values!$B$29)</f>
        <v/>
      </c>
      <c r="AI158" s="42" t="str">
        <f>IF(ISBLANK(Values!F157),"",IF(Values!J157,Values!$B$23,Values!$B$33))</f>
        <v/>
      </c>
      <c r="AJ158" s="43" t="str">
        <f>IF(ISBLANK(Values!F157),"",Values!$B$24 &amp;" "&amp;Values!$B$3)</f>
        <v/>
      </c>
      <c r="AK158" s="2" t="str">
        <f>IF(ISBLANK(Values!F157),"",Values!$B$25)</f>
        <v/>
      </c>
      <c r="AL158" s="2" t="str">
        <f>IF(ISBLANK(Values!F157),"",SUBSTITUTE(SUBSTITUTE(IF(Values!$K157, Values!$B$26, Values!$B$33), "{language}", Values!$I157), "{flag}", INDEX(options!$E$1:$E$20, Values!$W157)))</f>
        <v/>
      </c>
      <c r="AM158" s="2" t="str">
        <f>SUBSTITUTE(IF(ISBLANK(Values!F157),"",Values!$B$27), "{model}", Values!$B$3)</f>
        <v/>
      </c>
      <c r="AT158" s="29" t="str">
        <f>IF(ISBLANK(Values!F157),"",Values!I157)</f>
        <v/>
      </c>
      <c r="AV158" s="37" t="str">
        <f>IF(ISBLANK(Values!F157),"",IF(Values!K157,"Backlit", "Non-Backlit"))</f>
        <v/>
      </c>
      <c r="BE158" s="28" t="str">
        <f>IF(ISBLANK(Values!F157),"","Professional Audience")</f>
        <v/>
      </c>
      <c r="BF158" s="28" t="str">
        <f>IF(ISBLANK(Values!F157),"","Consumer Audience")</f>
        <v/>
      </c>
      <c r="BG158" s="28" t="str">
        <f>IF(ISBLANK(Values!F157),"","Adults")</f>
        <v/>
      </c>
      <c r="BH158" s="28" t="str">
        <f>IF(ISBLANK(Values!F157),"","People")</f>
        <v/>
      </c>
      <c r="CG158" s="2" t="str">
        <f>IF(ISBLANK(Values!F157),"",Values!$B$11)</f>
        <v/>
      </c>
      <c r="CH158" s="2" t="str">
        <f>IF(ISBLANK(Values!F157),"","GR")</f>
        <v/>
      </c>
      <c r="CI158" s="2" t="str">
        <f>IF(ISBLANK(Values!F157),"",Values!$B$7)</f>
        <v/>
      </c>
      <c r="CJ158" s="2" t="str">
        <f>IF(ISBLANK(Values!F157),"",Values!$B$8)</f>
        <v/>
      </c>
      <c r="CK158" s="2" t="str">
        <f>IF(ISBLANK(Values!F157),"",Values!$B$9)</f>
        <v/>
      </c>
      <c r="CL158" s="2" t="str">
        <f>IF(ISBLANK(Values!F157),"","CM")</f>
        <v/>
      </c>
      <c r="CP158" s="37" t="str">
        <f>IF(ISBLANK(Values!F157),"",Values!$B$7)</f>
        <v/>
      </c>
      <c r="CQ158" s="37" t="str">
        <f>IF(ISBLANK(Values!F157),"",Values!$B$8)</f>
        <v/>
      </c>
      <c r="CR158" s="37" t="str">
        <f>IF(ISBLANK(Values!F157),"",Values!$B$9)</f>
        <v/>
      </c>
      <c r="CS158" s="2" t="str">
        <f>IF(ISBLANK(Values!F157),"",Values!$B$11)</f>
        <v/>
      </c>
      <c r="CT158" s="2" t="str">
        <f>IF(ISBLANK(Values!F157),"","GR")</f>
        <v/>
      </c>
      <c r="CU158" s="2" t="str">
        <f>IF(ISBLANK(Values!F157),"","CM")</f>
        <v/>
      </c>
      <c r="CV158" s="2" t="str">
        <f>IF(ISBLANK(Values!F157),"",IF(Values!$B$36=options!$F$1,"Denmark", IF(Values!$B$36=options!$F$2, "Danemark",IF(Values!$B$36=options!$F$3, "Dänemark",IF(Values!$B$36=options!$F$4, "Danimarca",IF(Values!$B$36=options!$F$5, "Dinamarca",IF(Values!$B$36=options!$F$6, "Denemarken","" ) ) ) ) )))</f>
        <v/>
      </c>
      <c r="CZ158" s="2" t="str">
        <f>IF(ISBLANK(Values!F157),"","No")</f>
        <v/>
      </c>
      <c r="DA158" s="2" t="str">
        <f>IF(ISBLANK(Values!F157),"","No")</f>
        <v/>
      </c>
      <c r="DO158" s="28" t="str">
        <f>IF(ISBLANK(Values!F157),"","Parts")</f>
        <v/>
      </c>
      <c r="DP158" s="28" t="str">
        <f>IF(ISBLANK(Values!F157),"",Values!$B$31)</f>
        <v/>
      </c>
      <c r="DS158" s="32"/>
      <c r="DY158" s="32"/>
      <c r="DZ158" s="32"/>
      <c r="EA158" s="32"/>
      <c r="EB158" s="32"/>
      <c r="EC158" s="32"/>
      <c r="EI158" s="2" t="str">
        <f>IF(ISBLANK(Values!F157),"",Values!$B$31)</f>
        <v/>
      </c>
      <c r="ES158" s="2" t="str">
        <f>IF(ISBLANK(Values!F157),"","Amazon Tellus UPS")</f>
        <v/>
      </c>
      <c r="EV158" s="32" t="str">
        <f>IF(ISBLANK(Values!F157),"","New")</f>
        <v/>
      </c>
      <c r="FE158" s="2" t="str">
        <f>IF(ISBLANK(Values!F157),"","3")</f>
        <v/>
      </c>
      <c r="FH158" s="2" t="str">
        <f>IF(ISBLANK(Values!F157),"","FALSE")</f>
        <v/>
      </c>
      <c r="FI158" s="37" t="str">
        <f>IF(ISBLANK(Values!F157),"","FALSE")</f>
        <v/>
      </c>
      <c r="FJ158" s="37" t="str">
        <f>IF(ISBLANK(Values!F157),"","FALSE")</f>
        <v/>
      </c>
      <c r="FM158" s="2" t="str">
        <f>IF(ISBLANK(Values!F157),"","1")</f>
        <v/>
      </c>
      <c r="FO158" s="29" t="str">
        <f>IF(ISBLANK(Values!F157),"",IF(Values!K157, Values!$B$4, Values!$B$5))</f>
        <v/>
      </c>
      <c r="FP158" s="2" t="str">
        <f>IF(ISBLANK(Values!F157),"","Percent")</f>
        <v/>
      </c>
      <c r="FQ158" s="2" t="str">
        <f>IF(ISBLANK(Values!F157),"","2")</f>
        <v/>
      </c>
      <c r="FR158" s="2" t="str">
        <f>IF(ISBLANK(Values!F157),"","3")</f>
        <v/>
      </c>
      <c r="FS158" s="2" t="str">
        <f>IF(ISBLANK(Values!F157),"","5")</f>
        <v/>
      </c>
      <c r="FT158" s="2" t="str">
        <f>IF(ISBLANK(Values!F157),"","6")</f>
        <v/>
      </c>
      <c r="FU158" s="2" t="str">
        <f>IF(ISBLANK(Values!F157),"","10")</f>
        <v/>
      </c>
      <c r="FV158" s="2" t="str">
        <f>IF(ISBLANK(Values!F157),"","10")</f>
        <v/>
      </c>
    </row>
    <row r="159" spans="1:178" ht="17" x14ac:dyDescent="0.2">
      <c r="A159" s="28" t="str">
        <f>IF(ISBLANK(Values!F158),"",IF(Values!$B$37="EU","computercomponent","computer"))</f>
        <v/>
      </c>
      <c r="B159" s="39" t="str">
        <f>IF(ISBLANK(Values!F158),"",Values!G158)</f>
        <v/>
      </c>
      <c r="C159" s="33" t="str">
        <f>IF(ISBLANK(Values!F158),"","TellusRem")</f>
        <v/>
      </c>
      <c r="D159" s="31" t="str">
        <f>IF(ISBLANK(Values!F158),"",Values!F158)</f>
        <v/>
      </c>
      <c r="E159" s="32" t="str">
        <f>IF(ISBLANK(Values!F158),"","EAN")</f>
        <v/>
      </c>
      <c r="F159" s="29" t="str">
        <f>IF(ISBLANK(Values!F158),"",IF(Values!K158, SUBSTITUTE(Values!$B$1, "{language}", Values!I158) &amp; " " &amp;Values!$B$3, SUBSTITUTE(Values!$B$2, "{language}", Values!$I158) &amp; " " &amp;Values!$B$3))</f>
        <v/>
      </c>
      <c r="G159" s="33" t="str">
        <f>IF(ISBLANK(Values!F158),"","TellusRem")</f>
        <v/>
      </c>
      <c r="H159" s="28" t="str">
        <f>IF(ISBLANK(Values!F158),"",Values!$B$16)</f>
        <v/>
      </c>
      <c r="I159" s="28" t="str">
        <f>IF(ISBLANK(Values!F158),"","4730574031")</f>
        <v/>
      </c>
      <c r="J159" s="40" t="str">
        <f>IF(ISBLANK(Values!F158),"",Values!G158 )</f>
        <v/>
      </c>
      <c r="K159" s="29" t="str">
        <f>IF(ISBLANK(Values!F158),"",IF(Values!K158, Values!$B$4, Values!$B$5))</f>
        <v/>
      </c>
      <c r="L159" s="41" t="str">
        <f>IF(ISBLANK(Values!F158),"",Values!$B$18)</f>
        <v/>
      </c>
      <c r="M159" s="29" t="str">
        <f>IF(ISBLANK(Values!F158),"",Values!$N158)</f>
        <v/>
      </c>
      <c r="N159" s="29" t="str">
        <f>IF(ISBLANK(Values!G158),"",Values!$O158)</f>
        <v/>
      </c>
      <c r="O159" s="2" t="str">
        <f>IF(ISBLANK(Values!G158),"",Values!$P158)</f>
        <v/>
      </c>
      <c r="W159" s="33" t="str">
        <f>IF(ISBLANK(Values!F158),"","Child")</f>
        <v/>
      </c>
      <c r="X159" s="33" t="str">
        <f>IF(ISBLANK(Values!F158),"",Values!$B$13)</f>
        <v/>
      </c>
      <c r="Y159" s="40" t="str">
        <f>IF(ISBLANK(Values!F158),"","Size-Color")</f>
        <v/>
      </c>
      <c r="Z159" s="33" t="str">
        <f>IF(ISBLANK(Values!F158),"","variation")</f>
        <v/>
      </c>
      <c r="AA159" s="37" t="str">
        <f>IF(ISBLANK(Values!F158),"",Values!$B$20)</f>
        <v/>
      </c>
      <c r="AB159" s="37" t="str">
        <f>IF(ISBLANK(Values!F158),"",Values!$B$29)</f>
        <v/>
      </c>
      <c r="AI159" s="42" t="str">
        <f>IF(ISBLANK(Values!F158),"",IF(Values!J158,Values!$B$23,Values!$B$33))</f>
        <v/>
      </c>
      <c r="AJ159" s="43" t="str">
        <f>IF(ISBLANK(Values!F158),"",Values!$B$24 &amp;" "&amp;Values!$B$3)</f>
        <v/>
      </c>
      <c r="AK159" s="2" t="str">
        <f>IF(ISBLANK(Values!F158),"",Values!$B$25)</f>
        <v/>
      </c>
      <c r="AL159" s="2" t="str">
        <f>IF(ISBLANK(Values!F158),"",SUBSTITUTE(SUBSTITUTE(IF(Values!$K158, Values!$B$26, Values!$B$33), "{language}", Values!$I158), "{flag}", INDEX(options!$E$1:$E$20, Values!$W158)))</f>
        <v/>
      </c>
      <c r="AM159" s="2" t="str">
        <f>SUBSTITUTE(IF(ISBLANK(Values!F158),"",Values!$B$27), "{model}", Values!$B$3)</f>
        <v/>
      </c>
      <c r="AT159" s="29" t="str">
        <f>IF(ISBLANK(Values!F158),"",Values!I158)</f>
        <v/>
      </c>
      <c r="AV159" s="37" t="str">
        <f>IF(ISBLANK(Values!F158),"",IF(Values!K158,"Backlit", "Non-Backlit"))</f>
        <v/>
      </c>
      <c r="BE159" s="28" t="str">
        <f>IF(ISBLANK(Values!F158),"","Professional Audience")</f>
        <v/>
      </c>
      <c r="BF159" s="28" t="str">
        <f>IF(ISBLANK(Values!F158),"","Consumer Audience")</f>
        <v/>
      </c>
      <c r="BG159" s="28" t="str">
        <f>IF(ISBLANK(Values!F158),"","Adults")</f>
        <v/>
      </c>
      <c r="BH159" s="28" t="str">
        <f>IF(ISBLANK(Values!F158),"","People")</f>
        <v/>
      </c>
      <c r="CG159" s="2" t="str">
        <f>IF(ISBLANK(Values!F158),"",Values!$B$11)</f>
        <v/>
      </c>
      <c r="CH159" s="2" t="str">
        <f>IF(ISBLANK(Values!F158),"","GR")</f>
        <v/>
      </c>
      <c r="CI159" s="2" t="str">
        <f>IF(ISBLANK(Values!F158),"",Values!$B$7)</f>
        <v/>
      </c>
      <c r="CJ159" s="2" t="str">
        <f>IF(ISBLANK(Values!F158),"",Values!$B$8)</f>
        <v/>
      </c>
      <c r="CK159" s="2" t="str">
        <f>IF(ISBLANK(Values!F158),"",Values!$B$9)</f>
        <v/>
      </c>
      <c r="CL159" s="2" t="str">
        <f>IF(ISBLANK(Values!F158),"","CM")</f>
        <v/>
      </c>
      <c r="CP159" s="37" t="str">
        <f>IF(ISBLANK(Values!F158),"",Values!$B$7)</f>
        <v/>
      </c>
      <c r="CQ159" s="37" t="str">
        <f>IF(ISBLANK(Values!F158),"",Values!$B$8)</f>
        <v/>
      </c>
      <c r="CR159" s="37" t="str">
        <f>IF(ISBLANK(Values!F158),"",Values!$B$9)</f>
        <v/>
      </c>
      <c r="CS159" s="2" t="str">
        <f>IF(ISBLANK(Values!F158),"",Values!$B$11)</f>
        <v/>
      </c>
      <c r="CT159" s="2" t="str">
        <f>IF(ISBLANK(Values!F158),"","GR")</f>
        <v/>
      </c>
      <c r="CU159" s="2" t="str">
        <f>IF(ISBLANK(Values!F158),"","CM")</f>
        <v/>
      </c>
      <c r="CV159" s="2" t="str">
        <f>IF(ISBLANK(Values!F158),"",IF(Values!$B$36=options!$F$1,"Denmark", IF(Values!$B$36=options!$F$2, "Danemark",IF(Values!$B$36=options!$F$3, "Dänemark",IF(Values!$B$36=options!$F$4, "Danimarca",IF(Values!$B$36=options!$F$5, "Dinamarca",IF(Values!$B$36=options!$F$6, "Denemarken","" ) ) ) ) )))</f>
        <v/>
      </c>
      <c r="CZ159" s="2" t="str">
        <f>IF(ISBLANK(Values!F158),"","No")</f>
        <v/>
      </c>
      <c r="DA159" s="2" t="str">
        <f>IF(ISBLANK(Values!F158),"","No")</f>
        <v/>
      </c>
      <c r="DO159" s="28" t="str">
        <f>IF(ISBLANK(Values!F158),"","Parts")</f>
        <v/>
      </c>
      <c r="DP159" s="28" t="str">
        <f>IF(ISBLANK(Values!F158),"",Values!$B$31)</f>
        <v/>
      </c>
      <c r="DS159" s="32"/>
      <c r="DY159" s="32"/>
      <c r="DZ159" s="32"/>
      <c r="EA159" s="32"/>
      <c r="EB159" s="32"/>
      <c r="EC159" s="32"/>
      <c r="EI159" s="2" t="str">
        <f>IF(ISBLANK(Values!F158),"",Values!$B$31)</f>
        <v/>
      </c>
      <c r="ES159" s="2" t="str">
        <f>IF(ISBLANK(Values!F158),"","Amazon Tellus UPS")</f>
        <v/>
      </c>
      <c r="EV159" s="32" t="str">
        <f>IF(ISBLANK(Values!F158),"","New")</f>
        <v/>
      </c>
      <c r="FE159" s="2" t="str">
        <f>IF(ISBLANK(Values!F158),"","3")</f>
        <v/>
      </c>
      <c r="FH159" s="2" t="str">
        <f>IF(ISBLANK(Values!F158),"","FALSE")</f>
        <v/>
      </c>
      <c r="FI159" s="37" t="str">
        <f>IF(ISBLANK(Values!F158),"","FALSE")</f>
        <v/>
      </c>
      <c r="FJ159" s="37" t="str">
        <f>IF(ISBLANK(Values!F158),"","FALSE")</f>
        <v/>
      </c>
      <c r="FM159" s="2" t="str">
        <f>IF(ISBLANK(Values!F158),"","1")</f>
        <v/>
      </c>
      <c r="FO159" s="29" t="str">
        <f>IF(ISBLANK(Values!F158),"",IF(Values!K158, Values!$B$4, Values!$B$5))</f>
        <v/>
      </c>
      <c r="FP159" s="2" t="str">
        <f>IF(ISBLANK(Values!F158),"","Percent")</f>
        <v/>
      </c>
      <c r="FQ159" s="2" t="str">
        <f>IF(ISBLANK(Values!F158),"","2")</f>
        <v/>
      </c>
      <c r="FR159" s="2" t="str">
        <f>IF(ISBLANK(Values!F158),"","3")</f>
        <v/>
      </c>
      <c r="FS159" s="2" t="str">
        <f>IF(ISBLANK(Values!F158),"","5")</f>
        <v/>
      </c>
      <c r="FT159" s="2" t="str">
        <f>IF(ISBLANK(Values!F158),"","6")</f>
        <v/>
      </c>
      <c r="FU159" s="2" t="str">
        <f>IF(ISBLANK(Values!F158),"","10")</f>
        <v/>
      </c>
      <c r="FV159" s="2" t="str">
        <f>IF(ISBLANK(Values!F158),"","10")</f>
        <v/>
      </c>
    </row>
    <row r="160" spans="1:178" ht="17" x14ac:dyDescent="0.2">
      <c r="A160" s="28" t="str">
        <f>IF(ISBLANK(Values!F159),"",IF(Values!$B$37="EU","computercomponent","computer"))</f>
        <v/>
      </c>
      <c r="B160" s="39" t="str">
        <f>IF(ISBLANK(Values!F159),"",Values!G159)</f>
        <v/>
      </c>
      <c r="C160" s="33" t="str">
        <f>IF(ISBLANK(Values!F159),"","TellusRem")</f>
        <v/>
      </c>
      <c r="D160" s="31" t="str">
        <f>IF(ISBLANK(Values!F159),"",Values!F159)</f>
        <v/>
      </c>
      <c r="E160" s="32" t="str">
        <f>IF(ISBLANK(Values!F159),"","EAN")</f>
        <v/>
      </c>
      <c r="F160" s="29" t="str">
        <f>IF(ISBLANK(Values!F159),"",IF(Values!K159, SUBSTITUTE(Values!$B$1, "{language}", Values!I159) &amp; " " &amp;Values!$B$3, SUBSTITUTE(Values!$B$2, "{language}", Values!$I159) &amp; " " &amp;Values!$B$3))</f>
        <v/>
      </c>
      <c r="G160" s="33" t="str">
        <f>IF(ISBLANK(Values!F159),"","TellusRem")</f>
        <v/>
      </c>
      <c r="H160" s="28" t="str">
        <f>IF(ISBLANK(Values!F159),"",Values!$B$16)</f>
        <v/>
      </c>
      <c r="I160" s="28" t="str">
        <f>IF(ISBLANK(Values!F159),"","4730574031")</f>
        <v/>
      </c>
      <c r="J160" s="40" t="str">
        <f>IF(ISBLANK(Values!F159),"",Values!G159 )</f>
        <v/>
      </c>
      <c r="K160" s="29" t="str">
        <f>IF(ISBLANK(Values!F159),"",IF(Values!K159, Values!$B$4, Values!$B$5))</f>
        <v/>
      </c>
      <c r="L160" s="41" t="str">
        <f>IF(ISBLANK(Values!F159),"",Values!$B$18)</f>
        <v/>
      </c>
      <c r="M160" s="29" t="str">
        <f>IF(ISBLANK(Values!F159),"",Values!$N159)</f>
        <v/>
      </c>
      <c r="N160" s="29" t="str">
        <f>IF(ISBLANK(Values!G159),"",Values!$O159)</f>
        <v/>
      </c>
      <c r="O160" s="2" t="str">
        <f>IF(ISBLANK(Values!G159),"",Values!$P159)</f>
        <v/>
      </c>
      <c r="W160" s="33" t="str">
        <f>IF(ISBLANK(Values!F159),"","Child")</f>
        <v/>
      </c>
      <c r="X160" s="33" t="str">
        <f>IF(ISBLANK(Values!F159),"",Values!$B$13)</f>
        <v/>
      </c>
      <c r="Y160" s="40" t="str">
        <f>IF(ISBLANK(Values!F159),"","Size-Color")</f>
        <v/>
      </c>
      <c r="Z160" s="33" t="str">
        <f>IF(ISBLANK(Values!F159),"","variation")</f>
        <v/>
      </c>
      <c r="AA160" s="37" t="str">
        <f>IF(ISBLANK(Values!F159),"",Values!$B$20)</f>
        <v/>
      </c>
      <c r="AB160" s="37" t="str">
        <f>IF(ISBLANK(Values!F159),"",Values!$B$29)</f>
        <v/>
      </c>
      <c r="AI160" s="42" t="str">
        <f>IF(ISBLANK(Values!F159),"",IF(Values!J159,Values!$B$23,Values!$B$33))</f>
        <v/>
      </c>
      <c r="AJ160" s="43" t="str">
        <f>IF(ISBLANK(Values!F159),"",Values!$B$24 &amp;" "&amp;Values!$B$3)</f>
        <v/>
      </c>
      <c r="AK160" s="2" t="str">
        <f>IF(ISBLANK(Values!F159),"",Values!$B$25)</f>
        <v/>
      </c>
      <c r="AL160" s="2" t="str">
        <f>IF(ISBLANK(Values!F159),"",SUBSTITUTE(SUBSTITUTE(IF(Values!$K159, Values!$B$26, Values!$B$33), "{language}", Values!$I159), "{flag}", INDEX(options!$E$1:$E$20, Values!$W159)))</f>
        <v/>
      </c>
      <c r="AM160" s="2" t="str">
        <f>SUBSTITUTE(IF(ISBLANK(Values!F159),"",Values!$B$27), "{model}", Values!$B$3)</f>
        <v/>
      </c>
      <c r="AT160" s="29" t="str">
        <f>IF(ISBLANK(Values!F159),"",Values!I159)</f>
        <v/>
      </c>
      <c r="AV160" s="37" t="str">
        <f>IF(ISBLANK(Values!F159),"",IF(Values!K159,"Backlit", "Non-Backlit"))</f>
        <v/>
      </c>
      <c r="BE160" s="28" t="str">
        <f>IF(ISBLANK(Values!F159),"","Professional Audience")</f>
        <v/>
      </c>
      <c r="BF160" s="28" t="str">
        <f>IF(ISBLANK(Values!F159),"","Consumer Audience")</f>
        <v/>
      </c>
      <c r="BG160" s="28" t="str">
        <f>IF(ISBLANK(Values!F159),"","Adults")</f>
        <v/>
      </c>
      <c r="BH160" s="28" t="str">
        <f>IF(ISBLANK(Values!F159),"","People")</f>
        <v/>
      </c>
      <c r="CG160" s="2" t="str">
        <f>IF(ISBLANK(Values!F159),"",Values!$B$11)</f>
        <v/>
      </c>
      <c r="CH160" s="2" t="str">
        <f>IF(ISBLANK(Values!F159),"","GR")</f>
        <v/>
      </c>
      <c r="CI160" s="2" t="str">
        <f>IF(ISBLANK(Values!F159),"",Values!$B$7)</f>
        <v/>
      </c>
      <c r="CJ160" s="2" t="str">
        <f>IF(ISBLANK(Values!F159),"",Values!$B$8)</f>
        <v/>
      </c>
      <c r="CK160" s="2" t="str">
        <f>IF(ISBLANK(Values!F159),"",Values!$B$9)</f>
        <v/>
      </c>
      <c r="CL160" s="2" t="str">
        <f>IF(ISBLANK(Values!F159),"","CM")</f>
        <v/>
      </c>
      <c r="CP160" s="37" t="str">
        <f>IF(ISBLANK(Values!F159),"",Values!$B$7)</f>
        <v/>
      </c>
      <c r="CQ160" s="37" t="str">
        <f>IF(ISBLANK(Values!F159),"",Values!$B$8)</f>
        <v/>
      </c>
      <c r="CR160" s="37" t="str">
        <f>IF(ISBLANK(Values!F159),"",Values!$B$9)</f>
        <v/>
      </c>
      <c r="CS160" s="2" t="str">
        <f>IF(ISBLANK(Values!F159),"",Values!$B$11)</f>
        <v/>
      </c>
      <c r="CT160" s="2" t="str">
        <f>IF(ISBLANK(Values!F159),"","GR")</f>
        <v/>
      </c>
      <c r="CU160" s="2" t="str">
        <f>IF(ISBLANK(Values!F159),"","CM")</f>
        <v/>
      </c>
      <c r="CV160" s="2" t="str">
        <f>IF(ISBLANK(Values!F159),"",IF(Values!$B$36=options!$F$1,"Denmark", IF(Values!$B$36=options!$F$2, "Danemark",IF(Values!$B$36=options!$F$3, "Dänemark",IF(Values!$B$36=options!$F$4, "Danimarca",IF(Values!$B$36=options!$F$5, "Dinamarca",IF(Values!$B$36=options!$F$6, "Denemarken","" ) ) ) ) )))</f>
        <v/>
      </c>
      <c r="CZ160" s="2" t="str">
        <f>IF(ISBLANK(Values!F159),"","No")</f>
        <v/>
      </c>
      <c r="DA160" s="2" t="str">
        <f>IF(ISBLANK(Values!F159),"","No")</f>
        <v/>
      </c>
      <c r="DO160" s="28" t="str">
        <f>IF(ISBLANK(Values!F159),"","Parts")</f>
        <v/>
      </c>
      <c r="DP160" s="28" t="str">
        <f>IF(ISBLANK(Values!F159),"",Values!$B$31)</f>
        <v/>
      </c>
      <c r="DS160" s="32"/>
      <c r="DY160" s="32"/>
      <c r="DZ160" s="32"/>
      <c r="EA160" s="32"/>
      <c r="EB160" s="32"/>
      <c r="EC160" s="32"/>
      <c r="EI160" s="2" t="str">
        <f>IF(ISBLANK(Values!F159),"",Values!$B$31)</f>
        <v/>
      </c>
      <c r="ES160" s="2" t="str">
        <f>IF(ISBLANK(Values!F159),"","Amazon Tellus UPS")</f>
        <v/>
      </c>
      <c r="EV160" s="32" t="str">
        <f>IF(ISBLANK(Values!F159),"","New")</f>
        <v/>
      </c>
      <c r="FE160" s="2" t="str">
        <f>IF(ISBLANK(Values!F159),"","3")</f>
        <v/>
      </c>
      <c r="FH160" s="2" t="str">
        <f>IF(ISBLANK(Values!F159),"","FALSE")</f>
        <v/>
      </c>
      <c r="FI160" s="37" t="str">
        <f>IF(ISBLANK(Values!F159),"","FALSE")</f>
        <v/>
      </c>
      <c r="FJ160" s="37" t="str">
        <f>IF(ISBLANK(Values!F159),"","FALSE")</f>
        <v/>
      </c>
      <c r="FM160" s="2" t="str">
        <f>IF(ISBLANK(Values!F159),"","1")</f>
        <v/>
      </c>
      <c r="FO160" s="29" t="str">
        <f>IF(ISBLANK(Values!F159),"",IF(Values!K159, Values!$B$4, Values!$B$5))</f>
        <v/>
      </c>
      <c r="FP160" s="2" t="str">
        <f>IF(ISBLANK(Values!F159),"","Percent")</f>
        <v/>
      </c>
      <c r="FQ160" s="2" t="str">
        <f>IF(ISBLANK(Values!F159),"","2")</f>
        <v/>
      </c>
      <c r="FR160" s="2" t="str">
        <f>IF(ISBLANK(Values!F159),"","3")</f>
        <v/>
      </c>
      <c r="FS160" s="2" t="str">
        <f>IF(ISBLANK(Values!F159),"","5")</f>
        <v/>
      </c>
      <c r="FT160" s="2" t="str">
        <f>IF(ISBLANK(Values!F159),"","6")</f>
        <v/>
      </c>
      <c r="FU160" s="2" t="str">
        <f>IF(ISBLANK(Values!F159),"","10")</f>
        <v/>
      </c>
      <c r="FV160" s="2" t="str">
        <f>IF(ISBLANK(Values!F159),"","10")</f>
        <v/>
      </c>
    </row>
    <row r="161" spans="1:178" ht="17" x14ac:dyDescent="0.2">
      <c r="A161" s="28" t="str">
        <f>IF(ISBLANK(Values!F160),"",IF(Values!$B$37="EU","computercomponent","computer"))</f>
        <v/>
      </c>
      <c r="B161" s="39" t="str">
        <f>IF(ISBLANK(Values!F160),"",Values!G160)</f>
        <v/>
      </c>
      <c r="C161" s="33" t="str">
        <f>IF(ISBLANK(Values!F160),"","TellusRem")</f>
        <v/>
      </c>
      <c r="D161" s="31" t="str">
        <f>IF(ISBLANK(Values!F160),"",Values!F160)</f>
        <v/>
      </c>
      <c r="E161" s="32" t="str">
        <f>IF(ISBLANK(Values!F160),"","EAN")</f>
        <v/>
      </c>
      <c r="F161" s="29" t="str">
        <f>IF(ISBLANK(Values!F160),"",IF(Values!K160, SUBSTITUTE(Values!$B$1, "{language}", Values!I160) &amp; " " &amp;Values!$B$3, SUBSTITUTE(Values!$B$2, "{language}", Values!$I160) &amp; " " &amp;Values!$B$3))</f>
        <v/>
      </c>
      <c r="G161" s="33" t="str">
        <f>IF(ISBLANK(Values!F160),"","TellusRem")</f>
        <v/>
      </c>
      <c r="H161" s="28" t="str">
        <f>IF(ISBLANK(Values!F160),"",Values!$B$16)</f>
        <v/>
      </c>
      <c r="I161" s="28" t="str">
        <f>IF(ISBLANK(Values!F160),"","4730574031")</f>
        <v/>
      </c>
      <c r="J161" s="40" t="str">
        <f>IF(ISBLANK(Values!F160),"",Values!G160 )</f>
        <v/>
      </c>
      <c r="K161" s="29" t="str">
        <f>IF(ISBLANK(Values!F160),"",IF(Values!K160, Values!$B$4, Values!$B$5))</f>
        <v/>
      </c>
      <c r="L161" s="41" t="str">
        <f>IF(ISBLANK(Values!F160),"",Values!$B$18)</f>
        <v/>
      </c>
      <c r="M161" s="29" t="str">
        <f>IF(ISBLANK(Values!F160),"",Values!$N160)</f>
        <v/>
      </c>
      <c r="N161" s="29" t="str">
        <f>IF(ISBLANK(Values!G160),"",Values!$O160)</f>
        <v/>
      </c>
      <c r="O161" s="2" t="str">
        <f>IF(ISBLANK(Values!G160),"",Values!$P160)</f>
        <v/>
      </c>
      <c r="W161" s="33" t="str">
        <f>IF(ISBLANK(Values!F160),"","Child")</f>
        <v/>
      </c>
      <c r="X161" s="33" t="str">
        <f>IF(ISBLANK(Values!F160),"",Values!$B$13)</f>
        <v/>
      </c>
      <c r="Y161" s="40" t="str">
        <f>IF(ISBLANK(Values!F160),"","Size-Color")</f>
        <v/>
      </c>
      <c r="Z161" s="33" t="str">
        <f>IF(ISBLANK(Values!F160),"","variation")</f>
        <v/>
      </c>
      <c r="AA161" s="37" t="str">
        <f>IF(ISBLANK(Values!F160),"",Values!$B$20)</f>
        <v/>
      </c>
      <c r="AB161" s="37" t="str">
        <f>IF(ISBLANK(Values!F160),"",Values!$B$29)</f>
        <v/>
      </c>
      <c r="AI161" s="42" t="str">
        <f>IF(ISBLANK(Values!F160),"",IF(Values!J160,Values!$B$23,Values!$B$33))</f>
        <v/>
      </c>
      <c r="AJ161" s="43" t="str">
        <f>IF(ISBLANK(Values!F160),"",Values!$B$24 &amp;" "&amp;Values!$B$3)</f>
        <v/>
      </c>
      <c r="AK161" s="2" t="str">
        <f>IF(ISBLANK(Values!F160),"",Values!$B$25)</f>
        <v/>
      </c>
      <c r="AL161" s="2" t="str">
        <f>IF(ISBLANK(Values!F160),"",SUBSTITUTE(SUBSTITUTE(IF(Values!$K160, Values!$B$26, Values!$B$33), "{language}", Values!$I160), "{flag}", INDEX(options!$E$1:$E$20, Values!$W160)))</f>
        <v/>
      </c>
      <c r="AM161" s="2" t="str">
        <f>SUBSTITUTE(IF(ISBLANK(Values!F160),"",Values!$B$27), "{model}", Values!$B$3)</f>
        <v/>
      </c>
      <c r="AT161" s="29" t="str">
        <f>IF(ISBLANK(Values!F160),"",Values!I160)</f>
        <v/>
      </c>
      <c r="AV161" s="37" t="str">
        <f>IF(ISBLANK(Values!F160),"",IF(Values!K160,"Backlit", "Non-Backlit"))</f>
        <v/>
      </c>
      <c r="BE161" s="28" t="str">
        <f>IF(ISBLANK(Values!F160),"","Professional Audience")</f>
        <v/>
      </c>
      <c r="BF161" s="28" t="str">
        <f>IF(ISBLANK(Values!F160),"","Consumer Audience")</f>
        <v/>
      </c>
      <c r="BG161" s="28" t="str">
        <f>IF(ISBLANK(Values!F160),"","Adults")</f>
        <v/>
      </c>
      <c r="BH161" s="28" t="str">
        <f>IF(ISBLANK(Values!F160),"","People")</f>
        <v/>
      </c>
      <c r="CG161" s="2" t="str">
        <f>IF(ISBLANK(Values!F160),"",Values!$B$11)</f>
        <v/>
      </c>
      <c r="CH161" s="2" t="str">
        <f>IF(ISBLANK(Values!F160),"","GR")</f>
        <v/>
      </c>
      <c r="CI161" s="2" t="str">
        <f>IF(ISBLANK(Values!F160),"",Values!$B$7)</f>
        <v/>
      </c>
      <c r="CJ161" s="2" t="str">
        <f>IF(ISBLANK(Values!F160),"",Values!$B$8)</f>
        <v/>
      </c>
      <c r="CK161" s="2" t="str">
        <f>IF(ISBLANK(Values!F160),"",Values!$B$9)</f>
        <v/>
      </c>
      <c r="CL161" s="2" t="str">
        <f>IF(ISBLANK(Values!F160),"","CM")</f>
        <v/>
      </c>
      <c r="CP161" s="37" t="str">
        <f>IF(ISBLANK(Values!F160),"",Values!$B$7)</f>
        <v/>
      </c>
      <c r="CQ161" s="37" t="str">
        <f>IF(ISBLANK(Values!F160),"",Values!$B$8)</f>
        <v/>
      </c>
      <c r="CR161" s="37" t="str">
        <f>IF(ISBLANK(Values!F160),"",Values!$B$9)</f>
        <v/>
      </c>
      <c r="CS161" s="2" t="str">
        <f>IF(ISBLANK(Values!F160),"",Values!$B$11)</f>
        <v/>
      </c>
      <c r="CT161" s="2" t="str">
        <f>IF(ISBLANK(Values!F160),"","GR")</f>
        <v/>
      </c>
      <c r="CU161" s="2" t="str">
        <f>IF(ISBLANK(Values!F160),"","CM")</f>
        <v/>
      </c>
      <c r="CV161" s="2" t="str">
        <f>IF(ISBLANK(Values!F160),"",IF(Values!$B$36=options!$F$1,"Denmark", IF(Values!$B$36=options!$F$2, "Danemark",IF(Values!$B$36=options!$F$3, "Dänemark",IF(Values!$B$36=options!$F$4, "Danimarca",IF(Values!$B$36=options!$F$5, "Dinamarca",IF(Values!$B$36=options!$F$6, "Denemarken","" ) ) ) ) )))</f>
        <v/>
      </c>
      <c r="CZ161" s="2" t="str">
        <f>IF(ISBLANK(Values!F160),"","No")</f>
        <v/>
      </c>
      <c r="DA161" s="2" t="str">
        <f>IF(ISBLANK(Values!F160),"","No")</f>
        <v/>
      </c>
      <c r="DO161" s="28" t="str">
        <f>IF(ISBLANK(Values!F160),"","Parts")</f>
        <v/>
      </c>
      <c r="DP161" s="28" t="str">
        <f>IF(ISBLANK(Values!F160),"",Values!$B$31)</f>
        <v/>
      </c>
      <c r="DS161" s="32"/>
      <c r="DY161" s="32"/>
      <c r="DZ161" s="32"/>
      <c r="EA161" s="32"/>
      <c r="EB161" s="32"/>
      <c r="EC161" s="32"/>
      <c r="EI161" s="2" t="str">
        <f>IF(ISBLANK(Values!F160),"",Values!$B$31)</f>
        <v/>
      </c>
      <c r="ES161" s="2" t="str">
        <f>IF(ISBLANK(Values!F160),"","Amazon Tellus UPS")</f>
        <v/>
      </c>
      <c r="EV161" s="32" t="str">
        <f>IF(ISBLANK(Values!F160),"","New")</f>
        <v/>
      </c>
      <c r="FE161" s="2" t="str">
        <f>IF(ISBLANK(Values!F160),"","3")</f>
        <v/>
      </c>
      <c r="FH161" s="2" t="str">
        <f>IF(ISBLANK(Values!F160),"","FALSE")</f>
        <v/>
      </c>
      <c r="FI161" s="37" t="str">
        <f>IF(ISBLANK(Values!F160),"","FALSE")</f>
        <v/>
      </c>
      <c r="FJ161" s="37" t="str">
        <f>IF(ISBLANK(Values!F160),"","FALSE")</f>
        <v/>
      </c>
      <c r="FM161" s="2" t="str">
        <f>IF(ISBLANK(Values!F160),"","1")</f>
        <v/>
      </c>
      <c r="FO161" s="29" t="str">
        <f>IF(ISBLANK(Values!F160),"",IF(Values!K160, Values!$B$4, Values!$B$5))</f>
        <v/>
      </c>
      <c r="FP161" s="2" t="str">
        <f>IF(ISBLANK(Values!F160),"","Percent")</f>
        <v/>
      </c>
      <c r="FQ161" s="2" t="str">
        <f>IF(ISBLANK(Values!F160),"","2")</f>
        <v/>
      </c>
      <c r="FR161" s="2" t="str">
        <f>IF(ISBLANK(Values!F160),"","3")</f>
        <v/>
      </c>
      <c r="FS161" s="2" t="str">
        <f>IF(ISBLANK(Values!F160),"","5")</f>
        <v/>
      </c>
      <c r="FT161" s="2" t="str">
        <f>IF(ISBLANK(Values!F160),"","6")</f>
        <v/>
      </c>
      <c r="FU161" s="2" t="str">
        <f>IF(ISBLANK(Values!F160),"","10")</f>
        <v/>
      </c>
      <c r="FV161" s="2" t="str">
        <f>IF(ISBLANK(Values!F160),"","10")</f>
        <v/>
      </c>
    </row>
    <row r="162" spans="1:178" ht="17" x14ac:dyDescent="0.2">
      <c r="A162" s="28" t="str">
        <f>IF(ISBLANK(Values!F161),"",IF(Values!$B$37="EU","computercomponent","computer"))</f>
        <v/>
      </c>
      <c r="B162" s="39" t="str">
        <f>IF(ISBLANK(Values!F161),"",Values!G161)</f>
        <v/>
      </c>
      <c r="C162" s="33" t="str">
        <f>IF(ISBLANK(Values!F161),"","TellusRem")</f>
        <v/>
      </c>
      <c r="D162" s="31" t="str">
        <f>IF(ISBLANK(Values!F161),"",Values!F161)</f>
        <v/>
      </c>
      <c r="E162" s="32" t="str">
        <f>IF(ISBLANK(Values!F161),"","EAN")</f>
        <v/>
      </c>
      <c r="F162" s="29" t="str">
        <f>IF(ISBLANK(Values!F161),"",IF(Values!K161, SUBSTITUTE(Values!$B$1, "{language}", Values!I161) &amp; " " &amp;Values!$B$3, SUBSTITUTE(Values!$B$2, "{language}", Values!$I161) &amp; " " &amp;Values!$B$3))</f>
        <v/>
      </c>
      <c r="G162" s="33" t="str">
        <f>IF(ISBLANK(Values!F161),"","TellusRem")</f>
        <v/>
      </c>
      <c r="H162" s="28" t="str">
        <f>IF(ISBLANK(Values!F161),"",Values!$B$16)</f>
        <v/>
      </c>
      <c r="I162" s="28" t="str">
        <f>IF(ISBLANK(Values!F161),"","4730574031")</f>
        <v/>
      </c>
      <c r="J162" s="40" t="str">
        <f>IF(ISBLANK(Values!F161),"",Values!G161 )</f>
        <v/>
      </c>
      <c r="K162" s="29" t="str">
        <f>IF(ISBLANK(Values!F161),"",IF(Values!K161, Values!$B$4, Values!$B$5))</f>
        <v/>
      </c>
      <c r="L162" s="41" t="str">
        <f>IF(ISBLANK(Values!F161),"",Values!$B$18)</f>
        <v/>
      </c>
      <c r="M162" s="29" t="str">
        <f>IF(ISBLANK(Values!F161),"",Values!$N161)</f>
        <v/>
      </c>
      <c r="N162" s="29" t="str">
        <f>IF(ISBLANK(Values!G161),"",Values!$O161)</f>
        <v/>
      </c>
      <c r="O162" s="2" t="str">
        <f>IF(ISBLANK(Values!G161),"",Values!$P161)</f>
        <v/>
      </c>
      <c r="W162" s="33" t="str">
        <f>IF(ISBLANK(Values!F161),"","Child")</f>
        <v/>
      </c>
      <c r="X162" s="33" t="str">
        <f>IF(ISBLANK(Values!F161),"",Values!$B$13)</f>
        <v/>
      </c>
      <c r="Y162" s="40" t="str">
        <f>IF(ISBLANK(Values!F161),"","Size-Color")</f>
        <v/>
      </c>
      <c r="Z162" s="33" t="str">
        <f>IF(ISBLANK(Values!F161),"","variation")</f>
        <v/>
      </c>
      <c r="AA162" s="37" t="str">
        <f>IF(ISBLANK(Values!F161),"",Values!$B$20)</f>
        <v/>
      </c>
      <c r="AB162" s="37" t="str">
        <f>IF(ISBLANK(Values!F161),"",Values!$B$29)</f>
        <v/>
      </c>
      <c r="AI162" s="42" t="str">
        <f>IF(ISBLANK(Values!F161),"",IF(Values!J161,Values!$B$23,Values!$B$33))</f>
        <v/>
      </c>
      <c r="AJ162" s="43" t="str">
        <f>IF(ISBLANK(Values!F161),"",Values!$B$24 &amp;" "&amp;Values!$B$3)</f>
        <v/>
      </c>
      <c r="AK162" s="2" t="str">
        <f>IF(ISBLANK(Values!F161),"",Values!$B$25)</f>
        <v/>
      </c>
      <c r="AL162" s="2" t="str">
        <f>IF(ISBLANK(Values!F161),"",SUBSTITUTE(SUBSTITUTE(IF(Values!$K161, Values!$B$26, Values!$B$33), "{language}", Values!$I161), "{flag}", INDEX(options!$E$1:$E$20, Values!$W161)))</f>
        <v/>
      </c>
      <c r="AM162" s="2" t="str">
        <f>SUBSTITUTE(IF(ISBLANK(Values!F161),"",Values!$B$27), "{model}", Values!$B$3)</f>
        <v/>
      </c>
      <c r="AT162" s="29" t="str">
        <f>IF(ISBLANK(Values!F161),"",Values!I161)</f>
        <v/>
      </c>
      <c r="AV162" s="37" t="str">
        <f>IF(ISBLANK(Values!F161),"",IF(Values!K161,"Backlit", "Non-Backlit"))</f>
        <v/>
      </c>
      <c r="BE162" s="28" t="str">
        <f>IF(ISBLANK(Values!F161),"","Professional Audience")</f>
        <v/>
      </c>
      <c r="BF162" s="28" t="str">
        <f>IF(ISBLANK(Values!F161),"","Consumer Audience")</f>
        <v/>
      </c>
      <c r="BG162" s="28" t="str">
        <f>IF(ISBLANK(Values!F161),"","Adults")</f>
        <v/>
      </c>
      <c r="BH162" s="28" t="str">
        <f>IF(ISBLANK(Values!F161),"","People")</f>
        <v/>
      </c>
      <c r="CG162" s="2" t="str">
        <f>IF(ISBLANK(Values!F161),"",Values!$B$11)</f>
        <v/>
      </c>
      <c r="CH162" s="2" t="str">
        <f>IF(ISBLANK(Values!F161),"","GR")</f>
        <v/>
      </c>
      <c r="CI162" s="2" t="str">
        <f>IF(ISBLANK(Values!F161),"",Values!$B$7)</f>
        <v/>
      </c>
      <c r="CJ162" s="2" t="str">
        <f>IF(ISBLANK(Values!F161),"",Values!$B$8)</f>
        <v/>
      </c>
      <c r="CK162" s="2" t="str">
        <f>IF(ISBLANK(Values!F161),"",Values!$B$9)</f>
        <v/>
      </c>
      <c r="CL162" s="2" t="str">
        <f>IF(ISBLANK(Values!F161),"","CM")</f>
        <v/>
      </c>
      <c r="CP162" s="37" t="str">
        <f>IF(ISBLANK(Values!F161),"",Values!$B$7)</f>
        <v/>
      </c>
      <c r="CQ162" s="37" t="str">
        <f>IF(ISBLANK(Values!F161),"",Values!$B$8)</f>
        <v/>
      </c>
      <c r="CR162" s="37" t="str">
        <f>IF(ISBLANK(Values!F161),"",Values!$B$9)</f>
        <v/>
      </c>
      <c r="CS162" s="2" t="str">
        <f>IF(ISBLANK(Values!F161),"",Values!$B$11)</f>
        <v/>
      </c>
      <c r="CT162" s="2" t="str">
        <f>IF(ISBLANK(Values!F161),"","GR")</f>
        <v/>
      </c>
      <c r="CU162" s="2" t="str">
        <f>IF(ISBLANK(Values!F161),"","CM")</f>
        <v/>
      </c>
      <c r="CV162" s="2" t="str">
        <f>IF(ISBLANK(Values!F161),"",IF(Values!$B$36=options!$F$1,"Denmark", IF(Values!$B$36=options!$F$2, "Danemark",IF(Values!$B$36=options!$F$3, "Dänemark",IF(Values!$B$36=options!$F$4, "Danimarca",IF(Values!$B$36=options!$F$5, "Dinamarca",IF(Values!$B$36=options!$F$6, "Denemarken","" ) ) ) ) )))</f>
        <v/>
      </c>
      <c r="CZ162" s="2" t="str">
        <f>IF(ISBLANK(Values!F161),"","No")</f>
        <v/>
      </c>
      <c r="DA162" s="2" t="str">
        <f>IF(ISBLANK(Values!F161),"","No")</f>
        <v/>
      </c>
      <c r="DO162" s="28" t="str">
        <f>IF(ISBLANK(Values!F161),"","Parts")</f>
        <v/>
      </c>
      <c r="DP162" s="28" t="str">
        <f>IF(ISBLANK(Values!F161),"",Values!$B$31)</f>
        <v/>
      </c>
      <c r="DS162" s="32"/>
      <c r="DY162" s="32"/>
      <c r="DZ162" s="32"/>
      <c r="EA162" s="32"/>
      <c r="EB162" s="32"/>
      <c r="EC162" s="32"/>
      <c r="EI162" s="2" t="str">
        <f>IF(ISBLANK(Values!F161),"",Values!$B$31)</f>
        <v/>
      </c>
      <c r="ES162" s="2" t="str">
        <f>IF(ISBLANK(Values!F161),"","Amazon Tellus UPS")</f>
        <v/>
      </c>
      <c r="EV162" s="32" t="str">
        <f>IF(ISBLANK(Values!F161),"","New")</f>
        <v/>
      </c>
      <c r="FE162" s="2" t="str">
        <f>IF(ISBLANK(Values!F161),"","3")</f>
        <v/>
      </c>
      <c r="FH162" s="2" t="str">
        <f>IF(ISBLANK(Values!F161),"","FALSE")</f>
        <v/>
      </c>
      <c r="FI162" s="37" t="str">
        <f>IF(ISBLANK(Values!F161),"","FALSE")</f>
        <v/>
      </c>
      <c r="FJ162" s="37" t="str">
        <f>IF(ISBLANK(Values!F161),"","FALSE")</f>
        <v/>
      </c>
      <c r="FM162" s="2" t="str">
        <f>IF(ISBLANK(Values!F161),"","1")</f>
        <v/>
      </c>
      <c r="FO162" s="29" t="str">
        <f>IF(ISBLANK(Values!F161),"",IF(Values!K161, Values!$B$4, Values!$B$5))</f>
        <v/>
      </c>
      <c r="FP162" s="2" t="str">
        <f>IF(ISBLANK(Values!F161),"","Percent")</f>
        <v/>
      </c>
      <c r="FQ162" s="2" t="str">
        <f>IF(ISBLANK(Values!F161),"","2")</f>
        <v/>
      </c>
      <c r="FR162" s="2" t="str">
        <f>IF(ISBLANK(Values!F161),"","3")</f>
        <v/>
      </c>
      <c r="FS162" s="2" t="str">
        <f>IF(ISBLANK(Values!F161),"","5")</f>
        <v/>
      </c>
      <c r="FT162" s="2" t="str">
        <f>IF(ISBLANK(Values!F161),"","6")</f>
        <v/>
      </c>
      <c r="FU162" s="2" t="str">
        <f>IF(ISBLANK(Values!F161),"","10")</f>
        <v/>
      </c>
      <c r="FV162" s="2" t="str">
        <f>IF(ISBLANK(Values!F161),"","10")</f>
        <v/>
      </c>
    </row>
    <row r="163" spans="1:178" ht="17" x14ac:dyDescent="0.2">
      <c r="A163" s="28" t="str">
        <f>IF(ISBLANK(Values!F162),"",IF(Values!$B$37="EU","computercomponent","computer"))</f>
        <v/>
      </c>
      <c r="B163" s="39" t="str">
        <f>IF(ISBLANK(Values!F162),"",Values!G162)</f>
        <v/>
      </c>
      <c r="C163" s="33" t="str">
        <f>IF(ISBLANK(Values!F162),"","TellusRem")</f>
        <v/>
      </c>
      <c r="D163" s="31" t="str">
        <f>IF(ISBLANK(Values!F162),"",Values!F162)</f>
        <v/>
      </c>
      <c r="E163" s="32" t="str">
        <f>IF(ISBLANK(Values!F162),"","EAN")</f>
        <v/>
      </c>
      <c r="F163" s="29" t="str">
        <f>IF(ISBLANK(Values!F162),"",IF(Values!K162, SUBSTITUTE(Values!$B$1, "{language}", Values!I162) &amp; " " &amp;Values!$B$3, SUBSTITUTE(Values!$B$2, "{language}", Values!$I162) &amp; " " &amp;Values!$B$3))</f>
        <v/>
      </c>
      <c r="G163" s="33" t="str">
        <f>IF(ISBLANK(Values!F162),"","TellusRem")</f>
        <v/>
      </c>
      <c r="H163" s="28" t="str">
        <f>IF(ISBLANK(Values!F162),"",Values!$B$16)</f>
        <v/>
      </c>
      <c r="I163" s="28" t="str">
        <f>IF(ISBLANK(Values!F162),"","4730574031")</f>
        <v/>
      </c>
      <c r="J163" s="40" t="str">
        <f>IF(ISBLANK(Values!F162),"",Values!G162 )</f>
        <v/>
      </c>
      <c r="K163" s="29" t="str">
        <f>IF(ISBLANK(Values!F162),"",IF(Values!K162, Values!$B$4, Values!$B$5))</f>
        <v/>
      </c>
      <c r="L163" s="41" t="str">
        <f>IF(ISBLANK(Values!F162),"",Values!$B$18)</f>
        <v/>
      </c>
      <c r="M163" s="29" t="str">
        <f>IF(ISBLANK(Values!F162),"",Values!$N162)</f>
        <v/>
      </c>
      <c r="N163" s="29" t="str">
        <f>IF(ISBLANK(Values!G162),"",Values!$O162)</f>
        <v/>
      </c>
      <c r="O163" s="2" t="str">
        <f>IF(ISBLANK(Values!G162),"",Values!$P162)</f>
        <v/>
      </c>
      <c r="W163" s="33" t="str">
        <f>IF(ISBLANK(Values!F162),"","Child")</f>
        <v/>
      </c>
      <c r="X163" s="33" t="str">
        <f>IF(ISBLANK(Values!F162),"",Values!$B$13)</f>
        <v/>
      </c>
      <c r="Y163" s="40" t="str">
        <f>IF(ISBLANK(Values!F162),"","Size-Color")</f>
        <v/>
      </c>
      <c r="Z163" s="33" t="str">
        <f>IF(ISBLANK(Values!F162),"","variation")</f>
        <v/>
      </c>
      <c r="AA163" s="37" t="str">
        <f>IF(ISBLANK(Values!F162),"",Values!$B$20)</f>
        <v/>
      </c>
      <c r="AB163" s="37" t="str">
        <f>IF(ISBLANK(Values!F162),"",Values!$B$29)</f>
        <v/>
      </c>
      <c r="AI163" s="42" t="str">
        <f>IF(ISBLANK(Values!F162),"",IF(Values!J162,Values!$B$23,Values!$B$33))</f>
        <v/>
      </c>
      <c r="AJ163" s="43" t="str">
        <f>IF(ISBLANK(Values!F162),"",Values!$B$24 &amp;" "&amp;Values!$B$3)</f>
        <v/>
      </c>
      <c r="AK163" s="2" t="str">
        <f>IF(ISBLANK(Values!F162),"",Values!$B$25)</f>
        <v/>
      </c>
      <c r="AL163" s="2" t="str">
        <f>IF(ISBLANK(Values!F162),"",SUBSTITUTE(SUBSTITUTE(IF(Values!$K162, Values!$B$26, Values!$B$33), "{language}", Values!$I162), "{flag}", INDEX(options!$E$1:$E$20, Values!$W162)))</f>
        <v/>
      </c>
      <c r="AM163" s="2" t="str">
        <f>SUBSTITUTE(IF(ISBLANK(Values!F162),"",Values!$B$27), "{model}", Values!$B$3)</f>
        <v/>
      </c>
      <c r="AT163" s="29" t="str">
        <f>IF(ISBLANK(Values!F162),"",Values!I162)</f>
        <v/>
      </c>
      <c r="AV163" s="37" t="str">
        <f>IF(ISBLANK(Values!F162),"",IF(Values!K162,"Backlit", "Non-Backlit"))</f>
        <v/>
      </c>
      <c r="BE163" s="28" t="str">
        <f>IF(ISBLANK(Values!F162),"","Professional Audience")</f>
        <v/>
      </c>
      <c r="BF163" s="28" t="str">
        <f>IF(ISBLANK(Values!F162),"","Consumer Audience")</f>
        <v/>
      </c>
      <c r="BG163" s="28" t="str">
        <f>IF(ISBLANK(Values!F162),"","Adults")</f>
        <v/>
      </c>
      <c r="BH163" s="28" t="str">
        <f>IF(ISBLANK(Values!F162),"","People")</f>
        <v/>
      </c>
      <c r="CG163" s="2" t="str">
        <f>IF(ISBLANK(Values!F162),"",Values!$B$11)</f>
        <v/>
      </c>
      <c r="CH163" s="2" t="str">
        <f>IF(ISBLANK(Values!F162),"","GR")</f>
        <v/>
      </c>
      <c r="CI163" s="2" t="str">
        <f>IF(ISBLANK(Values!F162),"",Values!$B$7)</f>
        <v/>
      </c>
      <c r="CJ163" s="2" t="str">
        <f>IF(ISBLANK(Values!F162),"",Values!$B$8)</f>
        <v/>
      </c>
      <c r="CK163" s="2" t="str">
        <f>IF(ISBLANK(Values!F162),"",Values!$B$9)</f>
        <v/>
      </c>
      <c r="CL163" s="2" t="str">
        <f>IF(ISBLANK(Values!F162),"","CM")</f>
        <v/>
      </c>
      <c r="CP163" s="37" t="str">
        <f>IF(ISBLANK(Values!F162),"",Values!$B$7)</f>
        <v/>
      </c>
      <c r="CQ163" s="37" t="str">
        <f>IF(ISBLANK(Values!F162),"",Values!$B$8)</f>
        <v/>
      </c>
      <c r="CR163" s="37" t="str">
        <f>IF(ISBLANK(Values!F162),"",Values!$B$9)</f>
        <v/>
      </c>
      <c r="CS163" s="2" t="str">
        <f>IF(ISBLANK(Values!F162),"",Values!$B$11)</f>
        <v/>
      </c>
      <c r="CT163" s="2" t="str">
        <f>IF(ISBLANK(Values!F162),"","GR")</f>
        <v/>
      </c>
      <c r="CU163" s="2" t="str">
        <f>IF(ISBLANK(Values!F162),"","CM")</f>
        <v/>
      </c>
      <c r="CV163" s="2" t="str">
        <f>IF(ISBLANK(Values!F162),"",IF(Values!$B$36=options!$F$1,"Denmark", IF(Values!$B$36=options!$F$2, "Danemark",IF(Values!$B$36=options!$F$3, "Dänemark",IF(Values!$B$36=options!$F$4, "Danimarca",IF(Values!$B$36=options!$F$5, "Dinamarca",IF(Values!$B$36=options!$F$6, "Denemarken","" ) ) ) ) )))</f>
        <v/>
      </c>
      <c r="CZ163" s="2" t="str">
        <f>IF(ISBLANK(Values!F162),"","No")</f>
        <v/>
      </c>
      <c r="DA163" s="2" t="str">
        <f>IF(ISBLANK(Values!F162),"","No")</f>
        <v/>
      </c>
      <c r="DO163" s="28" t="str">
        <f>IF(ISBLANK(Values!F162),"","Parts")</f>
        <v/>
      </c>
      <c r="DP163" s="28" t="str">
        <f>IF(ISBLANK(Values!F162),"",Values!$B$31)</f>
        <v/>
      </c>
      <c r="DS163" s="32"/>
      <c r="DY163" s="32"/>
      <c r="DZ163" s="32"/>
      <c r="EA163" s="32"/>
      <c r="EB163" s="32"/>
      <c r="EC163" s="32"/>
      <c r="EI163" s="2" t="str">
        <f>IF(ISBLANK(Values!F162),"",Values!$B$31)</f>
        <v/>
      </c>
      <c r="ES163" s="2" t="str">
        <f>IF(ISBLANK(Values!F162),"","Amazon Tellus UPS")</f>
        <v/>
      </c>
      <c r="EV163" s="32" t="str">
        <f>IF(ISBLANK(Values!F162),"","New")</f>
        <v/>
      </c>
      <c r="FE163" s="2" t="str">
        <f>IF(ISBLANK(Values!F162),"","3")</f>
        <v/>
      </c>
      <c r="FH163" s="2" t="str">
        <f>IF(ISBLANK(Values!F162),"","FALSE")</f>
        <v/>
      </c>
      <c r="FI163" s="37" t="str">
        <f>IF(ISBLANK(Values!F162),"","FALSE")</f>
        <v/>
      </c>
      <c r="FJ163" s="37" t="str">
        <f>IF(ISBLANK(Values!F162),"","FALSE")</f>
        <v/>
      </c>
      <c r="FM163" s="2" t="str">
        <f>IF(ISBLANK(Values!F162),"","1")</f>
        <v/>
      </c>
      <c r="FO163" s="29" t="str">
        <f>IF(ISBLANK(Values!F162),"",IF(Values!K162, Values!$B$4, Values!$B$5))</f>
        <v/>
      </c>
      <c r="FP163" s="2" t="str">
        <f>IF(ISBLANK(Values!F162),"","Percent")</f>
        <v/>
      </c>
      <c r="FQ163" s="2" t="str">
        <f>IF(ISBLANK(Values!F162),"","2")</f>
        <v/>
      </c>
      <c r="FR163" s="2" t="str">
        <f>IF(ISBLANK(Values!F162),"","3")</f>
        <v/>
      </c>
      <c r="FS163" s="2" t="str">
        <f>IF(ISBLANK(Values!F162),"","5")</f>
        <v/>
      </c>
      <c r="FT163" s="2" t="str">
        <f>IF(ISBLANK(Values!F162),"","6")</f>
        <v/>
      </c>
      <c r="FU163" s="2" t="str">
        <f>IF(ISBLANK(Values!F162),"","10")</f>
        <v/>
      </c>
      <c r="FV163" s="2" t="str">
        <f>IF(ISBLANK(Values!F162),"","10")</f>
        <v/>
      </c>
    </row>
    <row r="164" spans="1:178" ht="17" x14ac:dyDescent="0.2">
      <c r="A164" s="28" t="str">
        <f>IF(ISBLANK(Values!F163),"",IF(Values!$B$37="EU","computercomponent","computer"))</f>
        <v/>
      </c>
      <c r="B164" s="39" t="str">
        <f>IF(ISBLANK(Values!F163),"",Values!G163)</f>
        <v/>
      </c>
      <c r="C164" s="33" t="str">
        <f>IF(ISBLANK(Values!F163),"","TellusRem")</f>
        <v/>
      </c>
      <c r="D164" s="31" t="str">
        <f>IF(ISBLANK(Values!F163),"",Values!F163)</f>
        <v/>
      </c>
      <c r="E164" s="32" t="str">
        <f>IF(ISBLANK(Values!F163),"","EAN")</f>
        <v/>
      </c>
      <c r="F164" s="29" t="str">
        <f>IF(ISBLANK(Values!F163),"",IF(Values!K163, SUBSTITUTE(Values!$B$1, "{language}", Values!I163) &amp; " " &amp;Values!$B$3, SUBSTITUTE(Values!$B$2, "{language}", Values!$I163) &amp; " " &amp;Values!$B$3))</f>
        <v/>
      </c>
      <c r="G164" s="33" t="str">
        <f>IF(ISBLANK(Values!F163),"","TellusRem")</f>
        <v/>
      </c>
      <c r="H164" s="28" t="str">
        <f>IF(ISBLANK(Values!F163),"",Values!$B$16)</f>
        <v/>
      </c>
      <c r="I164" s="28" t="str">
        <f>IF(ISBLANK(Values!F163),"","4730574031")</f>
        <v/>
      </c>
      <c r="J164" s="40" t="str">
        <f>IF(ISBLANK(Values!F163),"",Values!G163 )</f>
        <v/>
      </c>
      <c r="K164" s="29" t="str">
        <f>IF(ISBLANK(Values!F163),"",IF(Values!K163, Values!$B$4, Values!$B$5))</f>
        <v/>
      </c>
      <c r="L164" s="41" t="str">
        <f>IF(ISBLANK(Values!F163),"",Values!$B$18)</f>
        <v/>
      </c>
      <c r="M164" s="29" t="str">
        <f>IF(ISBLANK(Values!F163),"",Values!$N163)</f>
        <v/>
      </c>
      <c r="N164" s="29" t="str">
        <f>IF(ISBLANK(Values!G163),"",Values!$O163)</f>
        <v/>
      </c>
      <c r="O164" s="2" t="str">
        <f>IF(ISBLANK(Values!G163),"",Values!$P163)</f>
        <v/>
      </c>
      <c r="W164" s="33" t="str">
        <f>IF(ISBLANK(Values!F163),"","Child")</f>
        <v/>
      </c>
      <c r="X164" s="33" t="str">
        <f>IF(ISBLANK(Values!F163),"",Values!$B$13)</f>
        <v/>
      </c>
      <c r="Y164" s="40" t="str">
        <f>IF(ISBLANK(Values!F163),"","Size-Color")</f>
        <v/>
      </c>
      <c r="Z164" s="33" t="str">
        <f>IF(ISBLANK(Values!F163),"","variation")</f>
        <v/>
      </c>
      <c r="AA164" s="37" t="str">
        <f>IF(ISBLANK(Values!F163),"",Values!$B$20)</f>
        <v/>
      </c>
      <c r="AB164" s="37" t="str">
        <f>IF(ISBLANK(Values!F163),"",Values!$B$29)</f>
        <v/>
      </c>
      <c r="AI164" s="42" t="str">
        <f>IF(ISBLANK(Values!F163),"",IF(Values!J163,Values!$B$23,Values!$B$33))</f>
        <v/>
      </c>
      <c r="AJ164" s="43" t="str">
        <f>IF(ISBLANK(Values!F163),"",Values!$B$24 &amp;" "&amp;Values!$B$3)</f>
        <v/>
      </c>
      <c r="AK164" s="2" t="str">
        <f>IF(ISBLANK(Values!F163),"",Values!$B$25)</f>
        <v/>
      </c>
      <c r="AL164" s="2" t="str">
        <f>IF(ISBLANK(Values!F163),"",SUBSTITUTE(SUBSTITUTE(IF(Values!$K163, Values!$B$26, Values!$B$33), "{language}", Values!$I163), "{flag}", INDEX(options!$E$1:$E$20, Values!$W163)))</f>
        <v/>
      </c>
      <c r="AM164" s="2" t="str">
        <f>SUBSTITUTE(IF(ISBLANK(Values!F163),"",Values!$B$27), "{model}", Values!$B$3)</f>
        <v/>
      </c>
      <c r="AT164" s="29" t="str">
        <f>IF(ISBLANK(Values!F163),"",Values!I163)</f>
        <v/>
      </c>
      <c r="AV164" s="37" t="str">
        <f>IF(ISBLANK(Values!F163),"",IF(Values!K163,"Backlit", "Non-Backlit"))</f>
        <v/>
      </c>
      <c r="BE164" s="28" t="str">
        <f>IF(ISBLANK(Values!F163),"","Professional Audience")</f>
        <v/>
      </c>
      <c r="BF164" s="28" t="str">
        <f>IF(ISBLANK(Values!F163),"","Consumer Audience")</f>
        <v/>
      </c>
      <c r="BG164" s="28" t="str">
        <f>IF(ISBLANK(Values!F163),"","Adults")</f>
        <v/>
      </c>
      <c r="BH164" s="28" t="str">
        <f>IF(ISBLANK(Values!F163),"","People")</f>
        <v/>
      </c>
      <c r="CG164" s="2" t="str">
        <f>IF(ISBLANK(Values!F163),"",Values!$B$11)</f>
        <v/>
      </c>
      <c r="CH164" s="2" t="str">
        <f>IF(ISBLANK(Values!F163),"","GR")</f>
        <v/>
      </c>
      <c r="CI164" s="2" t="str">
        <f>IF(ISBLANK(Values!F163),"",Values!$B$7)</f>
        <v/>
      </c>
      <c r="CJ164" s="2" t="str">
        <f>IF(ISBLANK(Values!F163),"",Values!$B$8)</f>
        <v/>
      </c>
      <c r="CK164" s="2" t="str">
        <f>IF(ISBLANK(Values!F163),"",Values!$B$9)</f>
        <v/>
      </c>
      <c r="CL164" s="2" t="str">
        <f>IF(ISBLANK(Values!F163),"","CM")</f>
        <v/>
      </c>
      <c r="CP164" s="37" t="str">
        <f>IF(ISBLANK(Values!F163),"",Values!$B$7)</f>
        <v/>
      </c>
      <c r="CQ164" s="37" t="str">
        <f>IF(ISBLANK(Values!F163),"",Values!$B$8)</f>
        <v/>
      </c>
      <c r="CR164" s="37" t="str">
        <f>IF(ISBLANK(Values!F163),"",Values!$B$9)</f>
        <v/>
      </c>
      <c r="CS164" s="2" t="str">
        <f>IF(ISBLANK(Values!F163),"",Values!$B$11)</f>
        <v/>
      </c>
      <c r="CT164" s="2" t="str">
        <f>IF(ISBLANK(Values!F163),"","GR")</f>
        <v/>
      </c>
      <c r="CU164" s="2" t="str">
        <f>IF(ISBLANK(Values!F163),"","CM")</f>
        <v/>
      </c>
      <c r="CV164" s="2" t="str">
        <f>IF(ISBLANK(Values!F163),"",IF(Values!$B$36=options!$F$1,"Denmark", IF(Values!$B$36=options!$F$2, "Danemark",IF(Values!$B$36=options!$F$3, "Dänemark",IF(Values!$B$36=options!$F$4, "Danimarca",IF(Values!$B$36=options!$F$5, "Dinamarca",IF(Values!$B$36=options!$F$6, "Denemarken","" ) ) ) ) )))</f>
        <v/>
      </c>
      <c r="CZ164" s="2" t="str">
        <f>IF(ISBLANK(Values!F163),"","No")</f>
        <v/>
      </c>
      <c r="DA164" s="2" t="str">
        <f>IF(ISBLANK(Values!F163),"","No")</f>
        <v/>
      </c>
      <c r="DO164" s="28" t="str">
        <f>IF(ISBLANK(Values!F163),"","Parts")</f>
        <v/>
      </c>
      <c r="DP164" s="28" t="str">
        <f>IF(ISBLANK(Values!F163),"",Values!$B$31)</f>
        <v/>
      </c>
      <c r="DS164" s="32"/>
      <c r="DY164" s="32"/>
      <c r="DZ164" s="32"/>
      <c r="EA164" s="32"/>
      <c r="EB164" s="32"/>
      <c r="EC164" s="32"/>
      <c r="EI164" s="2" t="str">
        <f>IF(ISBLANK(Values!F163),"",Values!$B$31)</f>
        <v/>
      </c>
      <c r="ES164" s="2" t="str">
        <f>IF(ISBLANK(Values!F163),"","Amazon Tellus UPS")</f>
        <v/>
      </c>
      <c r="EV164" s="32" t="str">
        <f>IF(ISBLANK(Values!F163),"","New")</f>
        <v/>
      </c>
      <c r="FE164" s="2" t="str">
        <f>IF(ISBLANK(Values!F163),"","3")</f>
        <v/>
      </c>
      <c r="FH164" s="2" t="str">
        <f>IF(ISBLANK(Values!F163),"","FALSE")</f>
        <v/>
      </c>
      <c r="FI164" s="37" t="str">
        <f>IF(ISBLANK(Values!F163),"","FALSE")</f>
        <v/>
      </c>
      <c r="FJ164" s="37" t="str">
        <f>IF(ISBLANK(Values!F163),"","FALSE")</f>
        <v/>
      </c>
      <c r="FM164" s="2" t="str">
        <f>IF(ISBLANK(Values!F163),"","1")</f>
        <v/>
      </c>
      <c r="FO164" s="29" t="str">
        <f>IF(ISBLANK(Values!F163),"",IF(Values!K163, Values!$B$4, Values!$B$5))</f>
        <v/>
      </c>
      <c r="FP164" s="2" t="str">
        <f>IF(ISBLANK(Values!F163),"","Percent")</f>
        <v/>
      </c>
      <c r="FQ164" s="2" t="str">
        <f>IF(ISBLANK(Values!F163),"","2")</f>
        <v/>
      </c>
      <c r="FR164" s="2" t="str">
        <f>IF(ISBLANK(Values!F163),"","3")</f>
        <v/>
      </c>
      <c r="FS164" s="2" t="str">
        <f>IF(ISBLANK(Values!F163),"","5")</f>
        <v/>
      </c>
      <c r="FT164" s="2" t="str">
        <f>IF(ISBLANK(Values!F163),"","6")</f>
        <v/>
      </c>
      <c r="FU164" s="2" t="str">
        <f>IF(ISBLANK(Values!F163),"","10")</f>
        <v/>
      </c>
      <c r="FV164" s="2" t="str">
        <f>IF(ISBLANK(Values!F163),"","10")</f>
        <v/>
      </c>
    </row>
    <row r="165" spans="1:178" ht="17" x14ac:dyDescent="0.2">
      <c r="A165" s="28" t="str">
        <f>IF(ISBLANK(Values!F164),"",IF(Values!$B$37="EU","computercomponent","computer"))</f>
        <v/>
      </c>
      <c r="B165" s="39" t="str">
        <f>IF(ISBLANK(Values!F164),"",Values!G164)</f>
        <v/>
      </c>
      <c r="C165" s="33" t="str">
        <f>IF(ISBLANK(Values!F164),"","TellusRem")</f>
        <v/>
      </c>
      <c r="D165" s="31" t="str">
        <f>IF(ISBLANK(Values!F164),"",Values!F164)</f>
        <v/>
      </c>
      <c r="E165" s="32" t="str">
        <f>IF(ISBLANK(Values!F164),"","EAN")</f>
        <v/>
      </c>
      <c r="F165" s="29" t="str">
        <f>IF(ISBLANK(Values!F164),"",IF(Values!K164, SUBSTITUTE(Values!$B$1, "{language}", Values!I164) &amp; " " &amp;Values!$B$3, SUBSTITUTE(Values!$B$2, "{language}", Values!$I164) &amp; " " &amp;Values!$B$3))</f>
        <v/>
      </c>
      <c r="G165" s="33" t="str">
        <f>IF(ISBLANK(Values!F164),"","TellusRem")</f>
        <v/>
      </c>
      <c r="H165" s="28" t="str">
        <f>IF(ISBLANK(Values!F164),"",Values!$B$16)</f>
        <v/>
      </c>
      <c r="I165" s="28" t="str">
        <f>IF(ISBLANK(Values!F164),"","4730574031")</f>
        <v/>
      </c>
      <c r="J165" s="40" t="str">
        <f>IF(ISBLANK(Values!F164),"",Values!G164 )</f>
        <v/>
      </c>
      <c r="K165" s="29" t="str">
        <f>IF(ISBLANK(Values!F164),"",IF(Values!K164, Values!$B$4, Values!$B$5))</f>
        <v/>
      </c>
      <c r="L165" s="41" t="str">
        <f>IF(ISBLANK(Values!F164),"",Values!$B$18)</f>
        <v/>
      </c>
      <c r="M165" s="29" t="str">
        <f>IF(ISBLANK(Values!F164),"",Values!$N164)</f>
        <v/>
      </c>
      <c r="N165" s="29" t="str">
        <f>IF(ISBLANK(Values!G164),"",Values!$O164)</f>
        <v/>
      </c>
      <c r="O165" s="2" t="str">
        <f>IF(ISBLANK(Values!G164),"",Values!$P164)</f>
        <v/>
      </c>
      <c r="W165" s="33" t="str">
        <f>IF(ISBLANK(Values!F164),"","Child")</f>
        <v/>
      </c>
      <c r="X165" s="33" t="str">
        <f>IF(ISBLANK(Values!F164),"",Values!$B$13)</f>
        <v/>
      </c>
      <c r="Y165" s="40" t="str">
        <f>IF(ISBLANK(Values!F164),"","Size-Color")</f>
        <v/>
      </c>
      <c r="Z165" s="33" t="str">
        <f>IF(ISBLANK(Values!F164),"","variation")</f>
        <v/>
      </c>
      <c r="AA165" s="37" t="str">
        <f>IF(ISBLANK(Values!F164),"",Values!$B$20)</f>
        <v/>
      </c>
      <c r="AB165" s="37" t="str">
        <f>IF(ISBLANK(Values!F164),"",Values!$B$29)</f>
        <v/>
      </c>
      <c r="AI165" s="42" t="str">
        <f>IF(ISBLANK(Values!F164),"",IF(Values!J164,Values!$B$23,Values!$B$33))</f>
        <v/>
      </c>
      <c r="AJ165" s="43" t="str">
        <f>IF(ISBLANK(Values!F164),"",Values!$B$24 &amp;" "&amp;Values!$B$3)</f>
        <v/>
      </c>
      <c r="AK165" s="2" t="str">
        <f>IF(ISBLANK(Values!F164),"",Values!$B$25)</f>
        <v/>
      </c>
      <c r="AL165" s="2" t="str">
        <f>IF(ISBLANK(Values!F164),"",SUBSTITUTE(SUBSTITUTE(IF(Values!$K164, Values!$B$26, Values!$B$33), "{language}", Values!$I164), "{flag}", INDEX(options!$E$1:$E$20, Values!$W164)))</f>
        <v/>
      </c>
      <c r="AM165" s="2" t="str">
        <f>SUBSTITUTE(IF(ISBLANK(Values!F164),"",Values!$B$27), "{model}", Values!$B$3)</f>
        <v/>
      </c>
      <c r="AT165" s="29" t="str">
        <f>IF(ISBLANK(Values!F164),"",Values!I164)</f>
        <v/>
      </c>
      <c r="AV165" s="37" t="str">
        <f>IF(ISBLANK(Values!F164),"",IF(Values!K164,"Backlit", "Non-Backlit"))</f>
        <v/>
      </c>
      <c r="BE165" s="28" t="str">
        <f>IF(ISBLANK(Values!F164),"","Professional Audience")</f>
        <v/>
      </c>
      <c r="BF165" s="28" t="str">
        <f>IF(ISBLANK(Values!F164),"","Consumer Audience")</f>
        <v/>
      </c>
      <c r="BG165" s="28" t="str">
        <f>IF(ISBLANK(Values!F164),"","Adults")</f>
        <v/>
      </c>
      <c r="BH165" s="28" t="str">
        <f>IF(ISBLANK(Values!F164),"","People")</f>
        <v/>
      </c>
      <c r="CG165" s="2" t="str">
        <f>IF(ISBLANK(Values!F164),"",Values!$B$11)</f>
        <v/>
      </c>
      <c r="CH165" s="2" t="str">
        <f>IF(ISBLANK(Values!F164),"","GR")</f>
        <v/>
      </c>
      <c r="CI165" s="2" t="str">
        <f>IF(ISBLANK(Values!F164),"",Values!$B$7)</f>
        <v/>
      </c>
      <c r="CJ165" s="2" t="str">
        <f>IF(ISBLANK(Values!F164),"",Values!$B$8)</f>
        <v/>
      </c>
      <c r="CK165" s="2" t="str">
        <f>IF(ISBLANK(Values!F164),"",Values!$B$9)</f>
        <v/>
      </c>
      <c r="CL165" s="2" t="str">
        <f>IF(ISBLANK(Values!F164),"","CM")</f>
        <v/>
      </c>
      <c r="CP165" s="37" t="str">
        <f>IF(ISBLANK(Values!F164),"",Values!$B$7)</f>
        <v/>
      </c>
      <c r="CQ165" s="37" t="str">
        <f>IF(ISBLANK(Values!F164),"",Values!$B$8)</f>
        <v/>
      </c>
      <c r="CR165" s="37" t="str">
        <f>IF(ISBLANK(Values!F164),"",Values!$B$9)</f>
        <v/>
      </c>
      <c r="CS165" s="2" t="str">
        <f>IF(ISBLANK(Values!F164),"",Values!$B$11)</f>
        <v/>
      </c>
      <c r="CT165" s="2" t="str">
        <f>IF(ISBLANK(Values!F164),"","GR")</f>
        <v/>
      </c>
      <c r="CU165" s="2" t="str">
        <f>IF(ISBLANK(Values!F164),"","CM")</f>
        <v/>
      </c>
      <c r="CV165" s="2" t="str">
        <f>IF(ISBLANK(Values!F164),"",IF(Values!$B$36=options!$F$1,"Denmark", IF(Values!$B$36=options!$F$2, "Danemark",IF(Values!$B$36=options!$F$3, "Dänemark",IF(Values!$B$36=options!$F$4, "Danimarca",IF(Values!$B$36=options!$F$5, "Dinamarca",IF(Values!$B$36=options!$F$6, "Denemarken","" ) ) ) ) )))</f>
        <v/>
      </c>
      <c r="CZ165" s="2" t="str">
        <f>IF(ISBLANK(Values!F164),"","No")</f>
        <v/>
      </c>
      <c r="DA165" s="2" t="str">
        <f>IF(ISBLANK(Values!F164),"","No")</f>
        <v/>
      </c>
      <c r="DO165" s="28" t="str">
        <f>IF(ISBLANK(Values!F164),"","Parts")</f>
        <v/>
      </c>
      <c r="DP165" s="28" t="str">
        <f>IF(ISBLANK(Values!F164),"",Values!$B$31)</f>
        <v/>
      </c>
      <c r="DS165" s="32"/>
      <c r="DY165" s="32"/>
      <c r="DZ165" s="32"/>
      <c r="EA165" s="32"/>
      <c r="EB165" s="32"/>
      <c r="EC165" s="32"/>
      <c r="EI165" s="2" t="str">
        <f>IF(ISBLANK(Values!F164),"",Values!$B$31)</f>
        <v/>
      </c>
      <c r="ES165" s="2" t="str">
        <f>IF(ISBLANK(Values!F164),"","Amazon Tellus UPS")</f>
        <v/>
      </c>
      <c r="EV165" s="32" t="str">
        <f>IF(ISBLANK(Values!F164),"","New")</f>
        <v/>
      </c>
      <c r="FE165" s="2" t="str">
        <f>IF(ISBLANK(Values!F164),"","3")</f>
        <v/>
      </c>
      <c r="FH165" s="2" t="str">
        <f>IF(ISBLANK(Values!F164),"","FALSE")</f>
        <v/>
      </c>
      <c r="FI165" s="37" t="str">
        <f>IF(ISBLANK(Values!F164),"","FALSE")</f>
        <v/>
      </c>
      <c r="FJ165" s="37" t="str">
        <f>IF(ISBLANK(Values!F164),"","FALSE")</f>
        <v/>
      </c>
      <c r="FM165" s="2" t="str">
        <f>IF(ISBLANK(Values!F164),"","1")</f>
        <v/>
      </c>
      <c r="FO165" s="29" t="str">
        <f>IF(ISBLANK(Values!F164),"",IF(Values!K164, Values!$B$4, Values!$B$5))</f>
        <v/>
      </c>
      <c r="FP165" s="2" t="str">
        <f>IF(ISBLANK(Values!F164),"","Percent")</f>
        <v/>
      </c>
      <c r="FQ165" s="2" t="str">
        <f>IF(ISBLANK(Values!F164),"","2")</f>
        <v/>
      </c>
      <c r="FR165" s="2" t="str">
        <f>IF(ISBLANK(Values!F164),"","3")</f>
        <v/>
      </c>
      <c r="FS165" s="2" t="str">
        <f>IF(ISBLANK(Values!F164),"","5")</f>
        <v/>
      </c>
      <c r="FT165" s="2" t="str">
        <f>IF(ISBLANK(Values!F164),"","6")</f>
        <v/>
      </c>
      <c r="FU165" s="2" t="str">
        <f>IF(ISBLANK(Values!F164),"","10")</f>
        <v/>
      </c>
      <c r="FV165" s="2" t="str">
        <f>IF(ISBLANK(Values!F164),"","10")</f>
        <v/>
      </c>
    </row>
    <row r="166" spans="1:178" ht="17" x14ac:dyDescent="0.2">
      <c r="A166" s="28" t="str">
        <f>IF(ISBLANK(Values!F165),"",IF(Values!$B$37="EU","computercomponent","computer"))</f>
        <v/>
      </c>
      <c r="B166" s="39" t="str">
        <f>IF(ISBLANK(Values!F165),"",Values!G165)</f>
        <v/>
      </c>
      <c r="C166" s="33" t="str">
        <f>IF(ISBLANK(Values!F165),"","TellusRem")</f>
        <v/>
      </c>
      <c r="D166" s="31" t="str">
        <f>IF(ISBLANK(Values!F165),"",Values!F165)</f>
        <v/>
      </c>
      <c r="E166" s="32" t="str">
        <f>IF(ISBLANK(Values!F165),"","EAN")</f>
        <v/>
      </c>
      <c r="F166" s="29" t="str">
        <f>IF(ISBLANK(Values!F165),"",IF(Values!K165, SUBSTITUTE(Values!$B$1, "{language}", Values!I165) &amp; " " &amp;Values!$B$3, SUBSTITUTE(Values!$B$2, "{language}", Values!$I165) &amp; " " &amp;Values!$B$3))</f>
        <v/>
      </c>
      <c r="G166" s="33" t="str">
        <f>IF(ISBLANK(Values!F165),"","TellusRem")</f>
        <v/>
      </c>
      <c r="H166" s="28" t="str">
        <f>IF(ISBLANK(Values!F165),"",Values!$B$16)</f>
        <v/>
      </c>
      <c r="I166" s="28" t="str">
        <f>IF(ISBLANK(Values!F165),"","4730574031")</f>
        <v/>
      </c>
      <c r="J166" s="40" t="str">
        <f>IF(ISBLANK(Values!F165),"",Values!G165 )</f>
        <v/>
      </c>
      <c r="K166" s="29" t="str">
        <f>IF(ISBLANK(Values!F165),"",IF(Values!K165, Values!$B$4, Values!$B$5))</f>
        <v/>
      </c>
      <c r="L166" s="41" t="str">
        <f>IF(ISBLANK(Values!F165),"",Values!$B$18)</f>
        <v/>
      </c>
      <c r="M166" s="29" t="str">
        <f>IF(ISBLANK(Values!F165),"",Values!$N165)</f>
        <v/>
      </c>
      <c r="N166" s="29" t="str">
        <f>IF(ISBLANK(Values!G165),"",Values!$O165)</f>
        <v/>
      </c>
      <c r="O166" s="2" t="str">
        <f>IF(ISBLANK(Values!G165),"",Values!$P165)</f>
        <v/>
      </c>
      <c r="W166" s="33" t="str">
        <f>IF(ISBLANK(Values!F165),"","Child")</f>
        <v/>
      </c>
      <c r="X166" s="33" t="str">
        <f>IF(ISBLANK(Values!F165),"",Values!$B$13)</f>
        <v/>
      </c>
      <c r="Y166" s="40" t="str">
        <f>IF(ISBLANK(Values!F165),"","Size-Color")</f>
        <v/>
      </c>
      <c r="Z166" s="33" t="str">
        <f>IF(ISBLANK(Values!F165),"","variation")</f>
        <v/>
      </c>
      <c r="AA166" s="37" t="str">
        <f>IF(ISBLANK(Values!F165),"",Values!$B$20)</f>
        <v/>
      </c>
      <c r="AB166" s="37" t="str">
        <f>IF(ISBLANK(Values!F165),"",Values!$B$29)</f>
        <v/>
      </c>
      <c r="AI166" s="42" t="str">
        <f>IF(ISBLANK(Values!F165),"",IF(Values!J165,Values!$B$23,Values!$B$33))</f>
        <v/>
      </c>
      <c r="AJ166" s="43" t="str">
        <f>IF(ISBLANK(Values!F165),"",Values!$B$24 &amp;" "&amp;Values!$B$3)</f>
        <v/>
      </c>
      <c r="AK166" s="2" t="str">
        <f>IF(ISBLANK(Values!F165),"",Values!$B$25)</f>
        <v/>
      </c>
      <c r="AL166" s="2" t="str">
        <f>IF(ISBLANK(Values!F165),"",SUBSTITUTE(SUBSTITUTE(IF(Values!$K165, Values!$B$26, Values!$B$33), "{language}", Values!$I165), "{flag}", INDEX(options!$E$1:$E$20, Values!$W165)))</f>
        <v/>
      </c>
      <c r="AM166" s="2" t="str">
        <f>SUBSTITUTE(IF(ISBLANK(Values!F165),"",Values!$B$27), "{model}", Values!$B$3)</f>
        <v/>
      </c>
      <c r="AT166" s="29" t="str">
        <f>IF(ISBLANK(Values!F165),"",Values!I165)</f>
        <v/>
      </c>
      <c r="AV166" s="37" t="str">
        <f>IF(ISBLANK(Values!F165),"",IF(Values!K165,"Backlit", "Non-Backlit"))</f>
        <v/>
      </c>
      <c r="BE166" s="28" t="str">
        <f>IF(ISBLANK(Values!F165),"","Professional Audience")</f>
        <v/>
      </c>
      <c r="BF166" s="28" t="str">
        <f>IF(ISBLANK(Values!F165),"","Consumer Audience")</f>
        <v/>
      </c>
      <c r="BG166" s="28" t="str">
        <f>IF(ISBLANK(Values!F165),"","Adults")</f>
        <v/>
      </c>
      <c r="BH166" s="28" t="str">
        <f>IF(ISBLANK(Values!F165),"","People")</f>
        <v/>
      </c>
      <c r="CG166" s="2" t="str">
        <f>IF(ISBLANK(Values!F165),"",Values!$B$11)</f>
        <v/>
      </c>
      <c r="CH166" s="2" t="str">
        <f>IF(ISBLANK(Values!F165),"","GR")</f>
        <v/>
      </c>
      <c r="CI166" s="2" t="str">
        <f>IF(ISBLANK(Values!F165),"",Values!$B$7)</f>
        <v/>
      </c>
      <c r="CJ166" s="2" t="str">
        <f>IF(ISBLANK(Values!F165),"",Values!$B$8)</f>
        <v/>
      </c>
      <c r="CK166" s="2" t="str">
        <f>IF(ISBLANK(Values!F165),"",Values!$B$9)</f>
        <v/>
      </c>
      <c r="CL166" s="2" t="str">
        <f>IF(ISBLANK(Values!F165),"","CM")</f>
        <v/>
      </c>
      <c r="CP166" s="37" t="str">
        <f>IF(ISBLANK(Values!F165),"",Values!$B$7)</f>
        <v/>
      </c>
      <c r="CQ166" s="37" t="str">
        <f>IF(ISBLANK(Values!F165),"",Values!$B$8)</f>
        <v/>
      </c>
      <c r="CR166" s="37" t="str">
        <f>IF(ISBLANK(Values!F165),"",Values!$B$9)</f>
        <v/>
      </c>
      <c r="CS166" s="2" t="str">
        <f>IF(ISBLANK(Values!F165),"",Values!$B$11)</f>
        <v/>
      </c>
      <c r="CT166" s="2" t="str">
        <f>IF(ISBLANK(Values!F165),"","GR")</f>
        <v/>
      </c>
      <c r="CU166" s="2" t="str">
        <f>IF(ISBLANK(Values!F165),"","CM")</f>
        <v/>
      </c>
      <c r="CV166" s="2" t="str">
        <f>IF(ISBLANK(Values!F165),"",IF(Values!$B$36=options!$F$1,"Denmark", IF(Values!$B$36=options!$F$2, "Danemark",IF(Values!$B$36=options!$F$3, "Dänemark",IF(Values!$B$36=options!$F$4, "Danimarca",IF(Values!$B$36=options!$F$5, "Dinamarca",IF(Values!$B$36=options!$F$6, "Denemarken","" ) ) ) ) )))</f>
        <v/>
      </c>
      <c r="CZ166" s="2" t="str">
        <f>IF(ISBLANK(Values!F165),"","No")</f>
        <v/>
      </c>
      <c r="DA166" s="2" t="str">
        <f>IF(ISBLANK(Values!F165),"","No")</f>
        <v/>
      </c>
      <c r="DO166" s="28" t="str">
        <f>IF(ISBLANK(Values!F165),"","Parts")</f>
        <v/>
      </c>
      <c r="DP166" s="28" t="str">
        <f>IF(ISBLANK(Values!F165),"",Values!$B$31)</f>
        <v/>
      </c>
      <c r="DS166" s="32"/>
      <c r="DY166" s="32"/>
      <c r="DZ166" s="32"/>
      <c r="EA166" s="32"/>
      <c r="EB166" s="32"/>
      <c r="EC166" s="32"/>
      <c r="EI166" s="2" t="str">
        <f>IF(ISBLANK(Values!F165),"",Values!$B$31)</f>
        <v/>
      </c>
      <c r="ES166" s="2" t="str">
        <f>IF(ISBLANK(Values!F165),"","Amazon Tellus UPS")</f>
        <v/>
      </c>
      <c r="EV166" s="32" t="str">
        <f>IF(ISBLANK(Values!F165),"","New")</f>
        <v/>
      </c>
      <c r="FE166" s="2" t="str">
        <f>IF(ISBLANK(Values!F165),"","3")</f>
        <v/>
      </c>
      <c r="FH166" s="2" t="str">
        <f>IF(ISBLANK(Values!F165),"","FALSE")</f>
        <v/>
      </c>
      <c r="FI166" s="37" t="str">
        <f>IF(ISBLANK(Values!F165),"","FALSE")</f>
        <v/>
      </c>
      <c r="FJ166" s="37" t="str">
        <f>IF(ISBLANK(Values!F165),"","FALSE")</f>
        <v/>
      </c>
      <c r="FM166" s="2" t="str">
        <f>IF(ISBLANK(Values!F165),"","1")</f>
        <v/>
      </c>
      <c r="FO166" s="29" t="str">
        <f>IF(ISBLANK(Values!F165),"",IF(Values!K165, Values!$B$4, Values!$B$5))</f>
        <v/>
      </c>
      <c r="FP166" s="2" t="str">
        <f>IF(ISBLANK(Values!F165),"","Percent")</f>
        <v/>
      </c>
      <c r="FQ166" s="2" t="str">
        <f>IF(ISBLANK(Values!F165),"","2")</f>
        <v/>
      </c>
      <c r="FR166" s="2" t="str">
        <f>IF(ISBLANK(Values!F165),"","3")</f>
        <v/>
      </c>
      <c r="FS166" s="2" t="str">
        <f>IF(ISBLANK(Values!F165),"","5")</f>
        <v/>
      </c>
      <c r="FT166" s="2" t="str">
        <f>IF(ISBLANK(Values!F165),"","6")</f>
        <v/>
      </c>
      <c r="FU166" s="2" t="str">
        <f>IF(ISBLANK(Values!F165),"","10")</f>
        <v/>
      </c>
      <c r="FV166" s="2" t="str">
        <f>IF(ISBLANK(Values!F165),"","10")</f>
        <v/>
      </c>
    </row>
    <row r="167" spans="1:178" ht="17" x14ac:dyDescent="0.2">
      <c r="A167" s="28" t="str">
        <f>IF(ISBLANK(Values!F166),"",IF(Values!$B$37="EU","computercomponent","computer"))</f>
        <v/>
      </c>
      <c r="B167" s="39" t="str">
        <f>IF(ISBLANK(Values!F166),"",Values!G166)</f>
        <v/>
      </c>
      <c r="C167" s="33" t="str">
        <f>IF(ISBLANK(Values!F166),"","TellusRem")</f>
        <v/>
      </c>
      <c r="D167" s="31" t="str">
        <f>IF(ISBLANK(Values!F166),"",Values!F166)</f>
        <v/>
      </c>
      <c r="E167" s="32" t="str">
        <f>IF(ISBLANK(Values!F166),"","EAN")</f>
        <v/>
      </c>
      <c r="F167" s="29" t="str">
        <f>IF(ISBLANK(Values!F166),"",IF(Values!K166, SUBSTITUTE(Values!$B$1, "{language}", Values!I166) &amp; " " &amp;Values!$B$3, SUBSTITUTE(Values!$B$2, "{language}", Values!$I166) &amp; " " &amp;Values!$B$3))</f>
        <v/>
      </c>
      <c r="G167" s="33" t="str">
        <f>IF(ISBLANK(Values!F166),"","TellusRem")</f>
        <v/>
      </c>
      <c r="H167" s="28" t="str">
        <f>IF(ISBLANK(Values!F166),"",Values!$B$16)</f>
        <v/>
      </c>
      <c r="I167" s="28" t="str">
        <f>IF(ISBLANK(Values!F166),"","4730574031")</f>
        <v/>
      </c>
      <c r="J167" s="40" t="str">
        <f>IF(ISBLANK(Values!F166),"",Values!G166 )</f>
        <v/>
      </c>
      <c r="K167" s="29" t="str">
        <f>IF(ISBLANK(Values!F166),"",IF(Values!K166, Values!$B$4, Values!$B$5))</f>
        <v/>
      </c>
      <c r="L167" s="41" t="str">
        <f>IF(ISBLANK(Values!F166),"",Values!$B$18)</f>
        <v/>
      </c>
      <c r="M167" s="29" t="str">
        <f>IF(ISBLANK(Values!F166),"",Values!$N166)</f>
        <v/>
      </c>
      <c r="N167" s="29" t="str">
        <f>IF(ISBLANK(Values!G166),"",Values!$O166)</f>
        <v/>
      </c>
      <c r="O167" s="2" t="str">
        <f>IF(ISBLANK(Values!G166),"",Values!$P166)</f>
        <v/>
      </c>
      <c r="W167" s="33" t="str">
        <f>IF(ISBLANK(Values!F166),"","Child")</f>
        <v/>
      </c>
      <c r="X167" s="33" t="str">
        <f>IF(ISBLANK(Values!F166),"",Values!$B$13)</f>
        <v/>
      </c>
      <c r="Y167" s="40" t="str">
        <f>IF(ISBLANK(Values!F166),"","Size-Color")</f>
        <v/>
      </c>
      <c r="Z167" s="33" t="str">
        <f>IF(ISBLANK(Values!F166),"","variation")</f>
        <v/>
      </c>
      <c r="AA167" s="37" t="str">
        <f>IF(ISBLANK(Values!F166),"",Values!$B$20)</f>
        <v/>
      </c>
      <c r="AB167" s="37" t="str">
        <f>IF(ISBLANK(Values!F166),"",Values!$B$29)</f>
        <v/>
      </c>
      <c r="AI167" s="42" t="str">
        <f>IF(ISBLANK(Values!F166),"",IF(Values!J166,Values!$B$23,Values!$B$33))</f>
        <v/>
      </c>
      <c r="AJ167" s="43" t="str">
        <f>IF(ISBLANK(Values!F166),"",Values!$B$24 &amp;" "&amp;Values!$B$3)</f>
        <v/>
      </c>
      <c r="AK167" s="2" t="str">
        <f>IF(ISBLANK(Values!F166),"",Values!$B$25)</f>
        <v/>
      </c>
      <c r="AL167" s="2" t="str">
        <f>IF(ISBLANK(Values!F166),"",SUBSTITUTE(SUBSTITUTE(IF(Values!$K166, Values!$B$26, Values!$B$33), "{language}", Values!$I166), "{flag}", INDEX(options!$E$1:$E$20, Values!$W166)))</f>
        <v/>
      </c>
      <c r="AM167" s="2" t="str">
        <f>SUBSTITUTE(IF(ISBLANK(Values!F166),"",Values!$B$27), "{model}", Values!$B$3)</f>
        <v/>
      </c>
      <c r="AT167" s="2" t="str">
        <f>IF(ISBLANK(Values!F166),"",IF(Values!K166,"Backlit", "Non-Backlit"))</f>
        <v/>
      </c>
      <c r="AV167" s="29" t="str">
        <f>IF(ISBLANK(Values!F166),"",Values!I166)</f>
        <v/>
      </c>
      <c r="BE167" s="28" t="str">
        <f>IF(ISBLANK(Values!F166),"","Professional Audience")</f>
        <v/>
      </c>
      <c r="BF167" s="28" t="str">
        <f>IF(ISBLANK(Values!F166),"","Consumer Audience")</f>
        <v/>
      </c>
      <c r="BG167" s="28" t="str">
        <f>IF(ISBLANK(Values!F166),"","Adults")</f>
        <v/>
      </c>
      <c r="BH167" s="28" t="str">
        <f>IF(ISBLANK(Values!F166),"","People")</f>
        <v/>
      </c>
      <c r="CG167" s="2" t="str">
        <f>IF(ISBLANK(Values!F166),"",Values!$B$11)</f>
        <v/>
      </c>
      <c r="CH167" s="2" t="str">
        <f>IF(ISBLANK(Values!F166),"","GR")</f>
        <v/>
      </c>
      <c r="CI167" s="2" t="str">
        <f>IF(ISBLANK(Values!F166),"",Values!$B$7)</f>
        <v/>
      </c>
      <c r="CJ167" s="2" t="str">
        <f>IF(ISBLANK(Values!F166),"",Values!$B$8)</f>
        <v/>
      </c>
      <c r="CK167" s="2" t="str">
        <f>IF(ISBLANK(Values!F166),"",Values!$B$9)</f>
        <v/>
      </c>
      <c r="CL167" s="2" t="str">
        <f>IF(ISBLANK(Values!F166),"","CM")</f>
        <v/>
      </c>
      <c r="CP167" s="37" t="str">
        <f>IF(ISBLANK(Values!F166),"",Values!$B$7)</f>
        <v/>
      </c>
      <c r="CQ167" s="37" t="str">
        <f>IF(ISBLANK(Values!F166),"",Values!$B$8)</f>
        <v/>
      </c>
      <c r="CR167" s="37" t="str">
        <f>IF(ISBLANK(Values!F166),"",Values!$B$9)</f>
        <v/>
      </c>
      <c r="CS167" s="2" t="str">
        <f>IF(ISBLANK(Values!F166),"",Values!$B$11)</f>
        <v/>
      </c>
      <c r="CT167" s="2" t="str">
        <f>IF(ISBLANK(Values!F166),"","GR")</f>
        <v/>
      </c>
      <c r="CU167" s="2" t="str">
        <f>IF(ISBLANK(Values!F166),"","CM")</f>
        <v/>
      </c>
      <c r="CV167" s="2" t="str">
        <f>IF(ISBLANK(Values!F166),"",IF(Values!$B$36=options!$F$1,"Denmark", IF(Values!$B$36=options!$F$2, "Danemark",IF(Values!$B$36=options!$F$3, "Dänemark",IF(Values!$B$36=options!$F$4, "Danimarca",IF(Values!$B$36=options!$F$5, "Dinamarca",IF(Values!$B$36=options!$F$6, "Denemarken","" ) ) ) ) )))</f>
        <v/>
      </c>
      <c r="CZ167" s="2" t="str">
        <f>IF(ISBLANK(Values!F166),"","No")</f>
        <v/>
      </c>
      <c r="DA167" s="2" t="str">
        <f>IF(ISBLANK(Values!F166),"","No")</f>
        <v/>
      </c>
      <c r="DO167" s="28" t="str">
        <f>IF(ISBLANK(Values!F166),"","Parts")</f>
        <v/>
      </c>
      <c r="DP167" s="28" t="str">
        <f>IF(ISBLANK(Values!F166),"",Values!$B$31)</f>
        <v/>
      </c>
      <c r="DS167" s="32"/>
      <c r="DY167" s="32"/>
      <c r="DZ167" s="32"/>
      <c r="EA167" s="32"/>
      <c r="EB167" s="32"/>
      <c r="EC167" s="32"/>
      <c r="EI167" s="2" t="str">
        <f>IF(ISBLANK(Values!F166),"",Values!$B$31)</f>
        <v/>
      </c>
      <c r="ES167" s="2" t="str">
        <f>IF(ISBLANK(Values!F166),"","Amazon Tellus UPS")</f>
        <v/>
      </c>
      <c r="EV167" s="32" t="str">
        <f>IF(ISBLANK(Values!F166),"","New")</f>
        <v/>
      </c>
      <c r="FE167" s="2" t="str">
        <f>IF(ISBLANK(Values!F166),"","3")</f>
        <v/>
      </c>
      <c r="FH167" s="2" t="str">
        <f>IF(ISBLANK(Values!F166),"","FALSE")</f>
        <v/>
      </c>
      <c r="FI167" s="37" t="str">
        <f>IF(ISBLANK(Values!F166),"","FALSE")</f>
        <v/>
      </c>
      <c r="FJ167" s="37" t="str">
        <f>IF(ISBLANK(Values!F166),"","FALSE")</f>
        <v/>
      </c>
      <c r="FM167" s="2" t="str">
        <f>IF(ISBLANK(Values!F166),"","1")</f>
        <v/>
      </c>
      <c r="FO167" s="29" t="str">
        <f>IF(ISBLANK(Values!F166),"",IF(Values!K166, Values!$B$4, Values!$B$5))</f>
        <v/>
      </c>
      <c r="FP167" s="2" t="str">
        <f>IF(ISBLANK(Values!F166),"","Percent")</f>
        <v/>
      </c>
      <c r="FQ167" s="2" t="str">
        <f>IF(ISBLANK(Values!F166),"","2")</f>
        <v/>
      </c>
      <c r="FR167" s="2" t="str">
        <f>IF(ISBLANK(Values!F166),"","3")</f>
        <v/>
      </c>
      <c r="FS167" s="2" t="str">
        <f>IF(ISBLANK(Values!F166),"","5")</f>
        <v/>
      </c>
      <c r="FT167" s="2" t="str">
        <f>IF(ISBLANK(Values!F166),"","6")</f>
        <v/>
      </c>
      <c r="FU167" s="2" t="str">
        <f>IF(ISBLANK(Values!F166),"","10")</f>
        <v/>
      </c>
      <c r="FV167" s="2" t="str">
        <f>IF(ISBLANK(Values!F166),"","10")</f>
        <v/>
      </c>
    </row>
    <row r="168" spans="1:178" ht="17" x14ac:dyDescent="0.2">
      <c r="A168" s="28" t="str">
        <f>IF(ISBLANK(Values!F167),"",IF(Values!$B$37="EU","computercomponent","computer"))</f>
        <v/>
      </c>
      <c r="B168" s="39" t="str">
        <f>IF(ISBLANK(Values!F167),"",Values!G167)</f>
        <v/>
      </c>
      <c r="C168" s="33" t="str">
        <f>IF(ISBLANK(Values!F167),"","TellusRem")</f>
        <v/>
      </c>
      <c r="D168" s="31" t="str">
        <f>IF(ISBLANK(Values!F167),"",Values!F167)</f>
        <v/>
      </c>
      <c r="E168" s="32" t="str">
        <f>IF(ISBLANK(Values!F167),"","EAN")</f>
        <v/>
      </c>
      <c r="F168" s="29" t="str">
        <f>IF(ISBLANK(Values!F167),"",IF(Values!K167, SUBSTITUTE(Values!$B$1, "{language}", Values!I167) &amp; " " &amp;Values!$B$3, SUBSTITUTE(Values!$B$2, "{language}", Values!$I167) &amp; " " &amp;Values!$B$3))</f>
        <v/>
      </c>
      <c r="G168" s="33" t="str">
        <f>IF(ISBLANK(Values!F167),"","TellusRem")</f>
        <v/>
      </c>
      <c r="H168" s="28" t="str">
        <f>IF(ISBLANK(Values!F167),"",Values!$B$16)</f>
        <v/>
      </c>
      <c r="I168" s="28" t="str">
        <f>IF(ISBLANK(Values!F167),"","4730574031")</f>
        <v/>
      </c>
      <c r="J168" s="40" t="str">
        <f>IF(ISBLANK(Values!F167),"",Values!G167 )</f>
        <v/>
      </c>
      <c r="K168" s="29" t="str">
        <f>IF(ISBLANK(Values!F167),"",IF(Values!K167, Values!$B$4, Values!$B$5))</f>
        <v/>
      </c>
      <c r="L168" s="41" t="str">
        <f>IF(ISBLANK(Values!F167),"",Values!$B$18)</f>
        <v/>
      </c>
      <c r="M168" s="29" t="str">
        <f>IF(ISBLANK(Values!F167),"",Values!$N167)</f>
        <v/>
      </c>
      <c r="N168" s="29" t="str">
        <f>IF(ISBLANK(Values!G167),"",Values!$O167)</f>
        <v/>
      </c>
      <c r="O168" s="2" t="str">
        <f>IF(ISBLANK(Values!G167),"",Values!$P167)</f>
        <v/>
      </c>
      <c r="W168" s="33" t="str">
        <f>IF(ISBLANK(Values!F167),"","Child")</f>
        <v/>
      </c>
      <c r="X168" s="33" t="str">
        <f>IF(ISBLANK(Values!F167),"",Values!$B$13)</f>
        <v/>
      </c>
      <c r="Y168" s="40" t="str">
        <f>IF(ISBLANK(Values!F167),"","Size-Color")</f>
        <v/>
      </c>
      <c r="Z168" s="33" t="str">
        <f>IF(ISBLANK(Values!F167),"","variation")</f>
        <v/>
      </c>
      <c r="AA168" s="37" t="str">
        <f>IF(ISBLANK(Values!F167),"",Values!$B$20)</f>
        <v/>
      </c>
      <c r="AB168" s="37" t="str">
        <f>IF(ISBLANK(Values!F167),"",Values!$B$29)</f>
        <v/>
      </c>
      <c r="AI168" s="42" t="str">
        <f>IF(ISBLANK(Values!F167),"",IF(Values!J167,Values!$B$23,Values!$B$33))</f>
        <v/>
      </c>
      <c r="AJ168" s="43" t="str">
        <f>IF(ISBLANK(Values!F167),"",Values!$B$24 &amp;" "&amp;Values!$B$3)</f>
        <v/>
      </c>
      <c r="AK168" s="2" t="str">
        <f>IF(ISBLANK(Values!F167),"",Values!$B$25)</f>
        <v/>
      </c>
      <c r="AL168" s="2" t="str">
        <f>IF(ISBLANK(Values!F167),"",SUBSTITUTE(SUBSTITUTE(IF(Values!$K167, Values!$B$26, Values!$B$33), "{language}", Values!$I167), "{flag}", INDEX(options!$E$1:$E$20, Values!$W167)))</f>
        <v/>
      </c>
      <c r="AM168" s="2" t="str">
        <f>SUBSTITUTE(IF(ISBLANK(Values!F167),"",Values!$B$27), "{model}", Values!$B$3)</f>
        <v/>
      </c>
      <c r="AT168" s="2" t="str">
        <f>IF(ISBLANK(Values!F167),"",IF(Values!K167,"Backlit", "Non-Backlit"))</f>
        <v/>
      </c>
      <c r="AV168" s="29" t="str">
        <f>IF(ISBLANK(Values!F167),"",Values!I167)</f>
        <v/>
      </c>
      <c r="BE168" s="28" t="str">
        <f>IF(ISBLANK(Values!F167),"","Professional Audience")</f>
        <v/>
      </c>
      <c r="BF168" s="28" t="str">
        <f>IF(ISBLANK(Values!F167),"","Consumer Audience")</f>
        <v/>
      </c>
      <c r="BG168" s="28" t="str">
        <f>IF(ISBLANK(Values!F167),"","Adults")</f>
        <v/>
      </c>
      <c r="BH168" s="28" t="str">
        <f>IF(ISBLANK(Values!F167),"","People")</f>
        <v/>
      </c>
      <c r="CG168" s="2" t="str">
        <f>IF(ISBLANK(Values!F167),"",Values!$B$11)</f>
        <v/>
      </c>
      <c r="CH168" s="2" t="str">
        <f>IF(ISBLANK(Values!F167),"","GR")</f>
        <v/>
      </c>
      <c r="CI168" s="2" t="str">
        <f>IF(ISBLANK(Values!F167),"",Values!$B$7)</f>
        <v/>
      </c>
      <c r="CJ168" s="2" t="str">
        <f>IF(ISBLANK(Values!F167),"",Values!$B$8)</f>
        <v/>
      </c>
      <c r="CK168" s="2" t="str">
        <f>IF(ISBLANK(Values!F167),"",Values!$B$9)</f>
        <v/>
      </c>
      <c r="CL168" s="2" t="str">
        <f>IF(ISBLANK(Values!F167),"","CM")</f>
        <v/>
      </c>
      <c r="CP168" s="37" t="str">
        <f>IF(ISBLANK(Values!F167),"",Values!$B$7)</f>
        <v/>
      </c>
      <c r="CQ168" s="37" t="str">
        <f>IF(ISBLANK(Values!F167),"",Values!$B$8)</f>
        <v/>
      </c>
      <c r="CR168" s="37" t="str">
        <f>IF(ISBLANK(Values!F167),"",Values!$B$9)</f>
        <v/>
      </c>
      <c r="CS168" s="2" t="str">
        <f>IF(ISBLANK(Values!F167),"",Values!$B$11)</f>
        <v/>
      </c>
      <c r="CT168" s="2" t="str">
        <f>IF(ISBLANK(Values!F167),"","GR")</f>
        <v/>
      </c>
      <c r="CU168" s="2" t="str">
        <f>IF(ISBLANK(Values!F167),"","CM")</f>
        <v/>
      </c>
      <c r="CV168" s="2" t="str">
        <f>IF(ISBLANK(Values!F167),"",IF(Values!$B$36=options!$F$1,"Denmark", IF(Values!$B$36=options!$F$2, "Danemark",IF(Values!$B$36=options!$F$3, "Dänemark",IF(Values!$B$36=options!$F$4, "Danimarca",IF(Values!$B$36=options!$F$5, "Dinamarca",IF(Values!$B$36=options!$F$6, "Denemarken","" ) ) ) ) )))</f>
        <v/>
      </c>
      <c r="CZ168" s="2" t="str">
        <f>IF(ISBLANK(Values!F167),"","No")</f>
        <v/>
      </c>
      <c r="DA168" s="2" t="str">
        <f>IF(ISBLANK(Values!F167),"","No")</f>
        <v/>
      </c>
      <c r="DO168" s="28" t="str">
        <f>IF(ISBLANK(Values!F167),"","Parts")</f>
        <v/>
      </c>
      <c r="DP168" s="28" t="str">
        <f>IF(ISBLANK(Values!F167),"",Values!$B$31)</f>
        <v/>
      </c>
      <c r="DS168" s="32"/>
      <c r="DY168" s="32"/>
      <c r="DZ168" s="32"/>
      <c r="EA168" s="32"/>
      <c r="EB168" s="32"/>
      <c r="EC168" s="32"/>
      <c r="EI168" s="2" t="str">
        <f>IF(ISBLANK(Values!F167),"",Values!$B$31)</f>
        <v/>
      </c>
      <c r="ES168" s="2" t="str">
        <f>IF(ISBLANK(Values!F167),"","Amazon Tellus UPS")</f>
        <v/>
      </c>
      <c r="EV168" s="32" t="str">
        <f>IF(ISBLANK(Values!F167),"","New")</f>
        <v/>
      </c>
      <c r="FE168" s="2" t="str">
        <f>IF(ISBLANK(Values!F167),"","3")</f>
        <v/>
      </c>
      <c r="FH168" s="2" t="str">
        <f>IF(ISBLANK(Values!F167),"","FALSE")</f>
        <v/>
      </c>
      <c r="FI168" s="37" t="str">
        <f>IF(ISBLANK(Values!F167),"","FALSE")</f>
        <v/>
      </c>
      <c r="FJ168" s="37" t="str">
        <f>IF(ISBLANK(Values!F167),"","FALSE")</f>
        <v/>
      </c>
      <c r="FM168" s="2" t="str">
        <f>IF(ISBLANK(Values!F167),"","1")</f>
        <v/>
      </c>
      <c r="FO168" s="29" t="str">
        <f>IF(ISBLANK(Values!F167),"",IF(Values!K167, Values!$B$4, Values!$B$5))</f>
        <v/>
      </c>
      <c r="FP168" s="2" t="str">
        <f>IF(ISBLANK(Values!F167),"","Percent")</f>
        <v/>
      </c>
      <c r="FQ168" s="2" t="str">
        <f>IF(ISBLANK(Values!F167),"","2")</f>
        <v/>
      </c>
      <c r="FR168" s="2" t="str">
        <f>IF(ISBLANK(Values!F167),"","3")</f>
        <v/>
      </c>
      <c r="FS168" s="2" t="str">
        <f>IF(ISBLANK(Values!F167),"","5")</f>
        <v/>
      </c>
      <c r="FT168" s="2" t="str">
        <f>IF(ISBLANK(Values!F167),"","6")</f>
        <v/>
      </c>
      <c r="FU168" s="2" t="str">
        <f>IF(ISBLANK(Values!F167),"","10")</f>
        <v/>
      </c>
      <c r="FV168" s="2" t="str">
        <f>IF(ISBLANK(Values!F167),"","10")</f>
        <v/>
      </c>
    </row>
    <row r="169" spans="1:178" ht="17" x14ac:dyDescent="0.2">
      <c r="A169" s="28" t="str">
        <f>IF(ISBLANK(Values!F168),"",IF(Values!$B$37="EU","computercomponent","computer"))</f>
        <v/>
      </c>
      <c r="B169" s="39" t="str">
        <f>IF(ISBLANK(Values!F168),"",Values!G168)</f>
        <v/>
      </c>
      <c r="C169" s="33" t="str">
        <f>IF(ISBLANK(Values!F168),"","TellusRem")</f>
        <v/>
      </c>
      <c r="D169" s="31" t="str">
        <f>IF(ISBLANK(Values!F168),"",Values!F168)</f>
        <v/>
      </c>
      <c r="E169" s="32" t="str">
        <f>IF(ISBLANK(Values!F168),"","EAN")</f>
        <v/>
      </c>
      <c r="F169" s="29" t="str">
        <f>IF(ISBLANK(Values!F168),"",IF(Values!K168, SUBSTITUTE(Values!$B$1, "{language}", Values!I168) &amp; " " &amp;Values!$B$3, SUBSTITUTE(Values!$B$2, "{language}", Values!$I168) &amp; " " &amp;Values!$B$3))</f>
        <v/>
      </c>
      <c r="G169" s="33" t="str">
        <f>IF(ISBLANK(Values!F168),"","TellusRem")</f>
        <v/>
      </c>
      <c r="H169" s="28" t="str">
        <f>IF(ISBLANK(Values!F168),"",Values!$B$16)</f>
        <v/>
      </c>
      <c r="I169" s="28" t="str">
        <f>IF(ISBLANK(Values!F168),"","4730574031")</f>
        <v/>
      </c>
      <c r="J169" s="40" t="str">
        <f>IF(ISBLANK(Values!F168),"",Values!G168 )</f>
        <v/>
      </c>
      <c r="K169" s="29" t="str">
        <f>IF(ISBLANK(Values!F168),"",IF(Values!K168, Values!$B$4, Values!$B$5))</f>
        <v/>
      </c>
      <c r="L169" s="41" t="str">
        <f>IF(ISBLANK(Values!F168),"",Values!$B$18)</f>
        <v/>
      </c>
      <c r="M169" s="29" t="str">
        <f>IF(ISBLANK(Values!F168),"",Values!$N168)</f>
        <v/>
      </c>
      <c r="N169" s="29" t="str">
        <f>IF(ISBLANK(Values!G168),"",Values!$O168)</f>
        <v/>
      </c>
      <c r="O169" s="2" t="str">
        <f>IF(ISBLANK(Values!G168),"",Values!$P168)</f>
        <v/>
      </c>
      <c r="W169" s="33" t="str">
        <f>IF(ISBLANK(Values!F168),"","Child")</f>
        <v/>
      </c>
      <c r="X169" s="33" t="str">
        <f>IF(ISBLANK(Values!F168),"",Values!$B$13)</f>
        <v/>
      </c>
      <c r="Y169" s="40" t="str">
        <f>IF(ISBLANK(Values!F168),"","Size-Color")</f>
        <v/>
      </c>
      <c r="Z169" s="33" t="str">
        <f>IF(ISBLANK(Values!F168),"","variation")</f>
        <v/>
      </c>
      <c r="AA169" s="37" t="str">
        <f>IF(ISBLANK(Values!F168),"",Values!$B$20)</f>
        <v/>
      </c>
      <c r="AB169" s="37" t="str">
        <f>IF(ISBLANK(Values!F168),"",Values!$B$29)</f>
        <v/>
      </c>
      <c r="AI169" s="42" t="str">
        <f>IF(ISBLANK(Values!F168),"",IF(Values!J168,Values!$B$23,Values!$B$33))</f>
        <v/>
      </c>
      <c r="AJ169" s="43" t="str">
        <f>IF(ISBLANK(Values!F168),"",Values!$B$24 &amp;" "&amp;Values!$B$3)</f>
        <v/>
      </c>
      <c r="AK169" s="2" t="str">
        <f>IF(ISBLANK(Values!F168),"",Values!$B$25)</f>
        <v/>
      </c>
      <c r="AL169" s="2" t="str">
        <f>IF(ISBLANK(Values!F168),"",SUBSTITUTE(SUBSTITUTE(IF(Values!$K168, Values!$B$26, Values!$B$33), "{language}", Values!$I168), "{flag}", INDEX(options!$E$1:$E$20, Values!$W168)))</f>
        <v/>
      </c>
      <c r="AM169" s="2" t="str">
        <f>SUBSTITUTE(IF(ISBLANK(Values!F168),"",Values!$B$27), "{model}", Values!$B$3)</f>
        <v/>
      </c>
      <c r="AT169" s="2" t="str">
        <f>IF(ISBLANK(Values!F168),"",IF(Values!K168,"Backlit", "Non-Backlit"))</f>
        <v/>
      </c>
      <c r="AV169" s="29" t="str">
        <f>IF(ISBLANK(Values!F168),"",Values!I168)</f>
        <v/>
      </c>
      <c r="BE169" s="28" t="str">
        <f>IF(ISBLANK(Values!F168),"","Professional Audience")</f>
        <v/>
      </c>
      <c r="BF169" s="28" t="str">
        <f>IF(ISBLANK(Values!F168),"","Consumer Audience")</f>
        <v/>
      </c>
      <c r="BG169" s="28" t="str">
        <f>IF(ISBLANK(Values!F168),"","Adults")</f>
        <v/>
      </c>
      <c r="BH169" s="28" t="str">
        <f>IF(ISBLANK(Values!F168),"","People")</f>
        <v/>
      </c>
      <c r="CG169" s="2" t="str">
        <f>IF(ISBLANK(Values!F168),"",Values!$B$11)</f>
        <v/>
      </c>
      <c r="CH169" s="2" t="str">
        <f>IF(ISBLANK(Values!F168),"","GR")</f>
        <v/>
      </c>
      <c r="CI169" s="2" t="str">
        <f>IF(ISBLANK(Values!F168),"",Values!$B$7)</f>
        <v/>
      </c>
      <c r="CJ169" s="2" t="str">
        <f>IF(ISBLANK(Values!F168),"",Values!$B$8)</f>
        <v/>
      </c>
      <c r="CK169" s="2" t="str">
        <f>IF(ISBLANK(Values!F168),"",Values!$B$9)</f>
        <v/>
      </c>
      <c r="CL169" s="2" t="str">
        <f>IF(ISBLANK(Values!F168),"","CM")</f>
        <v/>
      </c>
      <c r="CP169" s="37" t="str">
        <f>IF(ISBLANK(Values!F168),"",Values!$B$7)</f>
        <v/>
      </c>
      <c r="CQ169" s="37" t="str">
        <f>IF(ISBLANK(Values!F168),"",Values!$B$8)</f>
        <v/>
      </c>
      <c r="CR169" s="37" t="str">
        <f>IF(ISBLANK(Values!F168),"",Values!$B$9)</f>
        <v/>
      </c>
      <c r="CS169" s="2" t="str">
        <f>IF(ISBLANK(Values!F168),"",Values!$B$11)</f>
        <v/>
      </c>
      <c r="CT169" s="2" t="str">
        <f>IF(ISBLANK(Values!F168),"","GR")</f>
        <v/>
      </c>
      <c r="CU169" s="2" t="str">
        <f>IF(ISBLANK(Values!F168),"","CM")</f>
        <v/>
      </c>
      <c r="CV169" s="2" t="str">
        <f>IF(ISBLANK(Values!F168),"",IF(Values!$B$36=options!$F$1,"Denmark", IF(Values!$B$36=options!$F$2, "Danemark",IF(Values!$B$36=options!$F$3, "Dänemark",IF(Values!$B$36=options!$F$4, "Danimarca",IF(Values!$B$36=options!$F$5, "Dinamarca",IF(Values!$B$36=options!$F$6, "Denemarken","" ) ) ) ) )))</f>
        <v/>
      </c>
      <c r="CZ169" s="2" t="str">
        <f>IF(ISBLANK(Values!F168),"","No")</f>
        <v/>
      </c>
      <c r="DA169" s="2" t="str">
        <f>IF(ISBLANK(Values!F168),"","No")</f>
        <v/>
      </c>
      <c r="DO169" s="28" t="str">
        <f>IF(ISBLANK(Values!F168),"","Parts")</f>
        <v/>
      </c>
      <c r="DP169" s="28" t="str">
        <f>IF(ISBLANK(Values!F168),"",Values!$B$31)</f>
        <v/>
      </c>
      <c r="DS169" s="32"/>
      <c r="DY169" s="32"/>
      <c r="DZ169" s="32"/>
      <c r="EA169" s="32"/>
      <c r="EB169" s="32"/>
      <c r="EC169" s="32"/>
      <c r="EI169" s="2" t="str">
        <f>IF(ISBLANK(Values!F168),"",Values!$B$31)</f>
        <v/>
      </c>
      <c r="ES169" s="2" t="str">
        <f>IF(ISBLANK(Values!F168),"","Amazon Tellus UPS")</f>
        <v/>
      </c>
      <c r="EV169" s="32" t="str">
        <f>IF(ISBLANK(Values!F168),"","New")</f>
        <v/>
      </c>
      <c r="FE169" s="2" t="str">
        <f>IF(ISBLANK(Values!F168),"","3")</f>
        <v/>
      </c>
      <c r="FH169" s="2" t="str">
        <f>IF(ISBLANK(Values!F168),"","FALSE")</f>
        <v/>
      </c>
      <c r="FI169" s="37" t="str">
        <f>IF(ISBLANK(Values!F168),"","FALSE")</f>
        <v/>
      </c>
      <c r="FJ169" s="37" t="str">
        <f>IF(ISBLANK(Values!F168),"","FALSE")</f>
        <v/>
      </c>
      <c r="FM169" s="2" t="str">
        <f>IF(ISBLANK(Values!F168),"","1")</f>
        <v/>
      </c>
      <c r="FO169" s="29" t="str">
        <f>IF(ISBLANK(Values!F168),"",IF(Values!K168, Values!$B$4, Values!$B$5))</f>
        <v/>
      </c>
      <c r="FP169" s="2" t="str">
        <f>IF(ISBLANK(Values!F168),"","Percent")</f>
        <v/>
      </c>
      <c r="FQ169" s="2" t="str">
        <f>IF(ISBLANK(Values!F168),"","2")</f>
        <v/>
      </c>
      <c r="FR169" s="2" t="str">
        <f>IF(ISBLANK(Values!F168),"","3")</f>
        <v/>
      </c>
      <c r="FS169" s="2" t="str">
        <f>IF(ISBLANK(Values!F168),"","5")</f>
        <v/>
      </c>
      <c r="FT169" s="2" t="str">
        <f>IF(ISBLANK(Values!F168),"","6")</f>
        <v/>
      </c>
      <c r="FU169" s="2" t="str">
        <f>IF(ISBLANK(Values!F168),"","10")</f>
        <v/>
      </c>
      <c r="FV169" s="2" t="str">
        <f>IF(ISBLANK(Values!F168),"","10")</f>
        <v/>
      </c>
    </row>
    <row r="170" spans="1:178" ht="17" x14ac:dyDescent="0.2">
      <c r="A170" s="28" t="str">
        <f>IF(ISBLANK(Values!F169),"",IF(Values!$B$37="EU","computercomponent","computer"))</f>
        <v/>
      </c>
      <c r="B170" s="39" t="str">
        <f>IF(ISBLANK(Values!F169),"",Values!G169)</f>
        <v/>
      </c>
      <c r="C170" s="33" t="str">
        <f>IF(ISBLANK(Values!F169),"","TellusRem")</f>
        <v/>
      </c>
      <c r="D170" s="31" t="str">
        <f>IF(ISBLANK(Values!F169),"",Values!F169)</f>
        <v/>
      </c>
      <c r="E170" s="32" t="str">
        <f>IF(ISBLANK(Values!F169),"","EAN")</f>
        <v/>
      </c>
      <c r="F170" s="29" t="str">
        <f>IF(ISBLANK(Values!F169),"",IF(Values!K169, SUBSTITUTE(Values!$B$1, "{language}", Values!I169) &amp; " " &amp;Values!$B$3, SUBSTITUTE(Values!$B$2, "{language}", Values!$I169) &amp; " " &amp;Values!$B$3))</f>
        <v/>
      </c>
      <c r="G170" s="33" t="str">
        <f>IF(ISBLANK(Values!F169),"","TellusRem")</f>
        <v/>
      </c>
      <c r="H170" s="28" t="str">
        <f>IF(ISBLANK(Values!F169),"",Values!$B$16)</f>
        <v/>
      </c>
      <c r="I170" s="28" t="str">
        <f>IF(ISBLANK(Values!F169),"","4730574031")</f>
        <v/>
      </c>
      <c r="J170" s="40" t="str">
        <f>IF(ISBLANK(Values!F169),"",Values!G169 )</f>
        <v/>
      </c>
      <c r="K170" s="29" t="str">
        <f>IF(ISBLANK(Values!F169),"",IF(Values!K169, Values!$B$4, Values!$B$5))</f>
        <v/>
      </c>
      <c r="L170" s="41" t="str">
        <f>IF(ISBLANK(Values!F169),"",Values!$B$18)</f>
        <v/>
      </c>
      <c r="M170" s="29" t="str">
        <f>IF(ISBLANK(Values!F169),"",Values!$N169)</f>
        <v/>
      </c>
      <c r="N170" s="29" t="str">
        <f>IF(ISBLANK(Values!G169),"",Values!$O169)</f>
        <v/>
      </c>
      <c r="O170" s="2" t="str">
        <f>IF(ISBLANK(Values!G169),"",Values!$P169)</f>
        <v/>
      </c>
      <c r="W170" s="33" t="str">
        <f>IF(ISBLANK(Values!F169),"","Child")</f>
        <v/>
      </c>
      <c r="X170" s="33" t="str">
        <f>IF(ISBLANK(Values!F169),"",Values!$B$13)</f>
        <v/>
      </c>
      <c r="Y170" s="40" t="str">
        <f>IF(ISBLANK(Values!F169),"","Size-Color")</f>
        <v/>
      </c>
      <c r="Z170" s="33" t="str">
        <f>IF(ISBLANK(Values!F169),"","variation")</f>
        <v/>
      </c>
      <c r="AA170" s="37" t="str">
        <f>IF(ISBLANK(Values!F169),"",Values!$B$20)</f>
        <v/>
      </c>
      <c r="AB170" s="37" t="str">
        <f>IF(ISBLANK(Values!F169),"",Values!$B$29)</f>
        <v/>
      </c>
      <c r="AI170" s="42" t="str">
        <f>IF(ISBLANK(Values!F169),"",IF(Values!J169,Values!$B$23,Values!$B$33))</f>
        <v/>
      </c>
      <c r="AJ170" s="43" t="str">
        <f>IF(ISBLANK(Values!F169),"",Values!$B$24 &amp;" "&amp;Values!$B$3)</f>
        <v/>
      </c>
      <c r="AK170" s="2" t="str">
        <f>IF(ISBLANK(Values!F169),"",Values!$B$25)</f>
        <v/>
      </c>
      <c r="AL170" s="2" t="str">
        <f>IF(ISBLANK(Values!F169),"",SUBSTITUTE(SUBSTITUTE(IF(Values!$K169, Values!$B$26, Values!$B$33), "{language}", Values!$I169), "{flag}", INDEX(options!$E$1:$E$20, Values!$W169)))</f>
        <v/>
      </c>
      <c r="AM170" s="2" t="str">
        <f>SUBSTITUTE(IF(ISBLANK(Values!F169),"",Values!$B$27), "{model}", Values!$B$3)</f>
        <v/>
      </c>
      <c r="AT170" s="2" t="str">
        <f>IF(ISBLANK(Values!F169),"",IF(Values!K169,"Backlit", "Non-Backlit"))</f>
        <v/>
      </c>
      <c r="AV170" s="29" t="str">
        <f>IF(ISBLANK(Values!F169),"",Values!I169)</f>
        <v/>
      </c>
      <c r="BE170" s="28" t="str">
        <f>IF(ISBLANK(Values!F169),"","Professional Audience")</f>
        <v/>
      </c>
      <c r="BF170" s="28" t="str">
        <f>IF(ISBLANK(Values!F169),"","Consumer Audience")</f>
        <v/>
      </c>
      <c r="BG170" s="28" t="str">
        <f>IF(ISBLANK(Values!F169),"","Adults")</f>
        <v/>
      </c>
      <c r="BH170" s="28" t="str">
        <f>IF(ISBLANK(Values!F169),"","People")</f>
        <v/>
      </c>
      <c r="CG170" s="2" t="str">
        <f>IF(ISBLANK(Values!F169),"",Values!$B$11)</f>
        <v/>
      </c>
      <c r="CH170" s="2" t="str">
        <f>IF(ISBLANK(Values!F169),"","GR")</f>
        <v/>
      </c>
      <c r="CI170" s="2" t="str">
        <f>IF(ISBLANK(Values!F169),"",Values!$B$7)</f>
        <v/>
      </c>
      <c r="CJ170" s="2" t="str">
        <f>IF(ISBLANK(Values!F169),"",Values!$B$8)</f>
        <v/>
      </c>
      <c r="CK170" s="2" t="str">
        <f>IF(ISBLANK(Values!F169),"",Values!$B$9)</f>
        <v/>
      </c>
      <c r="CL170" s="2" t="str">
        <f>IF(ISBLANK(Values!F169),"","CM")</f>
        <v/>
      </c>
      <c r="CP170" s="37" t="str">
        <f>IF(ISBLANK(Values!F169),"",Values!$B$7)</f>
        <v/>
      </c>
      <c r="CQ170" s="37" t="str">
        <f>IF(ISBLANK(Values!F169),"",Values!$B$8)</f>
        <v/>
      </c>
      <c r="CR170" s="37" t="str">
        <f>IF(ISBLANK(Values!F169),"",Values!$B$9)</f>
        <v/>
      </c>
      <c r="CS170" s="2" t="str">
        <f>IF(ISBLANK(Values!F169),"",Values!$B$11)</f>
        <v/>
      </c>
      <c r="CT170" s="2" t="str">
        <f>IF(ISBLANK(Values!F169),"","GR")</f>
        <v/>
      </c>
      <c r="CU170" s="2" t="str">
        <f>IF(ISBLANK(Values!F169),"","CM")</f>
        <v/>
      </c>
      <c r="CV170" s="2" t="str">
        <f>IF(ISBLANK(Values!F169),"",IF(Values!$B$36=options!$F$1,"Denmark", IF(Values!$B$36=options!$F$2, "Danemark",IF(Values!$B$36=options!$F$3, "Dänemark",IF(Values!$B$36=options!$F$4, "Danimarca",IF(Values!$B$36=options!$F$5, "Dinamarca",IF(Values!$B$36=options!$F$6, "Denemarken","" ) ) ) ) )))</f>
        <v/>
      </c>
      <c r="CZ170" s="2" t="str">
        <f>IF(ISBLANK(Values!F169),"","No")</f>
        <v/>
      </c>
      <c r="DA170" s="2" t="str">
        <f>IF(ISBLANK(Values!F169),"","No")</f>
        <v/>
      </c>
      <c r="DO170" s="28" t="str">
        <f>IF(ISBLANK(Values!F169),"","Parts")</f>
        <v/>
      </c>
      <c r="DP170" s="28" t="str">
        <f>IF(ISBLANK(Values!F169),"",Values!$B$31)</f>
        <v/>
      </c>
      <c r="DS170" s="32"/>
      <c r="DY170" s="32"/>
      <c r="DZ170" s="32"/>
      <c r="EA170" s="32"/>
      <c r="EB170" s="32"/>
      <c r="EC170" s="32"/>
      <c r="EI170" s="2" t="str">
        <f>IF(ISBLANK(Values!F169),"",Values!$B$31)</f>
        <v/>
      </c>
      <c r="ES170" s="2" t="str">
        <f>IF(ISBLANK(Values!F169),"","Amazon Tellus UPS")</f>
        <v/>
      </c>
      <c r="EV170" s="32" t="str">
        <f>IF(ISBLANK(Values!F169),"","New")</f>
        <v/>
      </c>
      <c r="FE170" s="2" t="str">
        <f>IF(ISBLANK(Values!F169),"","3")</f>
        <v/>
      </c>
      <c r="FH170" s="2" t="str">
        <f>IF(ISBLANK(Values!F169),"","FALSE")</f>
        <v/>
      </c>
      <c r="FI170" s="37" t="str">
        <f>IF(ISBLANK(Values!F169),"","FALSE")</f>
        <v/>
      </c>
      <c r="FJ170" s="37" t="str">
        <f>IF(ISBLANK(Values!F169),"","FALSE")</f>
        <v/>
      </c>
      <c r="FM170" s="2" t="str">
        <f>IF(ISBLANK(Values!F169),"","1")</f>
        <v/>
      </c>
      <c r="FO170" s="29" t="str">
        <f>IF(ISBLANK(Values!F169),"",IF(Values!K169, Values!$B$4, Values!$B$5))</f>
        <v/>
      </c>
      <c r="FP170" s="2" t="str">
        <f>IF(ISBLANK(Values!F169),"","Percent")</f>
        <v/>
      </c>
      <c r="FQ170" s="2" t="str">
        <f>IF(ISBLANK(Values!F169),"","2")</f>
        <v/>
      </c>
      <c r="FR170" s="2" t="str">
        <f>IF(ISBLANK(Values!F169),"","3")</f>
        <v/>
      </c>
      <c r="FS170" s="2" t="str">
        <f>IF(ISBLANK(Values!F169),"","5")</f>
        <v/>
      </c>
      <c r="FT170" s="2" t="str">
        <f>IF(ISBLANK(Values!F169),"","6")</f>
        <v/>
      </c>
      <c r="FU170" s="2" t="str">
        <f>IF(ISBLANK(Values!F169),"","10")</f>
        <v/>
      </c>
      <c r="FV170" s="2" t="str">
        <f>IF(ISBLANK(Values!F169),"","10")</f>
        <v/>
      </c>
    </row>
    <row r="171" spans="1:178" ht="17" x14ac:dyDescent="0.2">
      <c r="A171" s="28" t="str">
        <f>IF(ISBLANK(Values!F170),"",IF(Values!$B$37="EU","computercomponent","computer"))</f>
        <v/>
      </c>
      <c r="B171" s="39" t="str">
        <f>IF(ISBLANK(Values!F170),"",Values!G170)</f>
        <v/>
      </c>
      <c r="C171" s="33" t="str">
        <f>IF(ISBLANK(Values!F170),"","TellusRem")</f>
        <v/>
      </c>
      <c r="D171" s="31" t="str">
        <f>IF(ISBLANK(Values!F170),"",Values!F170)</f>
        <v/>
      </c>
      <c r="E171" s="32" t="str">
        <f>IF(ISBLANK(Values!F170),"","EAN")</f>
        <v/>
      </c>
      <c r="F171" s="29" t="str">
        <f>IF(ISBLANK(Values!F170),"",IF(Values!K170, SUBSTITUTE(Values!$B$1, "{language}", Values!I170) &amp; " " &amp;Values!$B$3, SUBSTITUTE(Values!$B$2, "{language}", Values!$I170) &amp; " " &amp;Values!$B$3))</f>
        <v/>
      </c>
      <c r="G171" s="33" t="str">
        <f>IF(ISBLANK(Values!F170),"","TellusRem")</f>
        <v/>
      </c>
      <c r="H171" s="28" t="str">
        <f>IF(ISBLANK(Values!F170),"",Values!$B$16)</f>
        <v/>
      </c>
      <c r="I171" s="28" t="str">
        <f>IF(ISBLANK(Values!F170),"","4730574031")</f>
        <v/>
      </c>
      <c r="J171" s="40" t="str">
        <f>IF(ISBLANK(Values!F170),"",Values!G170 )</f>
        <v/>
      </c>
      <c r="K171" s="29" t="str">
        <f>IF(ISBLANK(Values!F170),"",IF(Values!K170, Values!$B$4, Values!$B$5))</f>
        <v/>
      </c>
      <c r="L171" s="41" t="str">
        <f>IF(ISBLANK(Values!F170),"",Values!$B$18)</f>
        <v/>
      </c>
      <c r="M171" s="29" t="str">
        <f>IF(ISBLANK(Values!F170),"",Values!$N170)</f>
        <v/>
      </c>
      <c r="N171" s="29" t="str">
        <f>IF(ISBLANK(Values!G170),"",Values!$O170)</f>
        <v/>
      </c>
      <c r="O171" s="2" t="str">
        <f>IF(ISBLANK(Values!G170),"",Values!$P170)</f>
        <v/>
      </c>
      <c r="W171" s="33" t="str">
        <f>IF(ISBLANK(Values!F170),"","Child")</f>
        <v/>
      </c>
      <c r="X171" s="33" t="str">
        <f>IF(ISBLANK(Values!F170),"",Values!$B$13)</f>
        <v/>
      </c>
      <c r="Y171" s="40" t="str">
        <f>IF(ISBLANK(Values!F170),"","Size-Color")</f>
        <v/>
      </c>
      <c r="Z171" s="33" t="str">
        <f>IF(ISBLANK(Values!F170),"","variation")</f>
        <v/>
      </c>
      <c r="AA171" s="37" t="str">
        <f>IF(ISBLANK(Values!F170),"",Values!$B$20)</f>
        <v/>
      </c>
      <c r="AB171" s="37" t="str">
        <f>IF(ISBLANK(Values!F170),"",Values!$B$29)</f>
        <v/>
      </c>
      <c r="AI171" s="42" t="str">
        <f>IF(ISBLANK(Values!F170),"",IF(Values!J170,Values!$B$23,Values!$B$33))</f>
        <v/>
      </c>
      <c r="AJ171" s="43" t="str">
        <f>IF(ISBLANK(Values!F170),"",Values!$B$24 &amp;" "&amp;Values!$B$3)</f>
        <v/>
      </c>
      <c r="AK171" s="2" t="str">
        <f>IF(ISBLANK(Values!F170),"",Values!$B$25)</f>
        <v/>
      </c>
      <c r="AL171" s="2" t="str">
        <f>IF(ISBLANK(Values!F170),"",SUBSTITUTE(SUBSTITUTE(IF(Values!$K170, Values!$B$26, Values!$B$33), "{language}", Values!$I170), "{flag}", INDEX(options!$E$1:$E$20, Values!$W170)))</f>
        <v/>
      </c>
      <c r="AM171" s="2" t="str">
        <f>SUBSTITUTE(IF(ISBLANK(Values!F170),"",Values!$B$27), "{model}", Values!$B$3)</f>
        <v/>
      </c>
      <c r="AT171" s="2" t="str">
        <f>IF(ISBLANK(Values!F170),"",IF(Values!K170,"Backlit", "Non-Backlit"))</f>
        <v/>
      </c>
      <c r="AV171" s="29" t="str">
        <f>IF(ISBLANK(Values!F170),"",Values!I170)</f>
        <v/>
      </c>
      <c r="BE171" s="28" t="str">
        <f>IF(ISBLANK(Values!F170),"","Professional Audience")</f>
        <v/>
      </c>
      <c r="BF171" s="28" t="str">
        <f>IF(ISBLANK(Values!F170),"","Consumer Audience")</f>
        <v/>
      </c>
      <c r="BG171" s="28" t="str">
        <f>IF(ISBLANK(Values!F170),"","Adults")</f>
        <v/>
      </c>
      <c r="BH171" s="28" t="str">
        <f>IF(ISBLANK(Values!F170),"","People")</f>
        <v/>
      </c>
      <c r="CG171" s="2" t="str">
        <f>IF(ISBLANK(Values!F170),"",Values!$B$11)</f>
        <v/>
      </c>
      <c r="CH171" s="2" t="str">
        <f>IF(ISBLANK(Values!F170),"","GR")</f>
        <v/>
      </c>
      <c r="CI171" s="2" t="str">
        <f>IF(ISBLANK(Values!F170),"",Values!$B$7)</f>
        <v/>
      </c>
      <c r="CJ171" s="2" t="str">
        <f>IF(ISBLANK(Values!F170),"",Values!$B$8)</f>
        <v/>
      </c>
      <c r="CK171" s="2" t="str">
        <f>IF(ISBLANK(Values!F170),"",Values!$B$9)</f>
        <v/>
      </c>
      <c r="CL171" s="2" t="str">
        <f>IF(ISBLANK(Values!F170),"","CM")</f>
        <v/>
      </c>
      <c r="CP171" s="37" t="str">
        <f>IF(ISBLANK(Values!F170),"",Values!$B$7)</f>
        <v/>
      </c>
      <c r="CQ171" s="37" t="str">
        <f>IF(ISBLANK(Values!F170),"",Values!$B$8)</f>
        <v/>
      </c>
      <c r="CR171" s="37" t="str">
        <f>IF(ISBLANK(Values!F170),"",Values!$B$9)</f>
        <v/>
      </c>
      <c r="CS171" s="2" t="str">
        <f>IF(ISBLANK(Values!F170),"",Values!$B$11)</f>
        <v/>
      </c>
      <c r="CT171" s="2" t="str">
        <f>IF(ISBLANK(Values!F170),"","GR")</f>
        <v/>
      </c>
      <c r="CU171" s="2" t="str">
        <f>IF(ISBLANK(Values!F170),"","CM")</f>
        <v/>
      </c>
      <c r="CV171" s="2" t="str">
        <f>IF(ISBLANK(Values!F170),"",IF(Values!$B$36=options!$F$1,"Denmark", IF(Values!$B$36=options!$F$2, "Danemark",IF(Values!$B$36=options!$F$3, "Dänemark",IF(Values!$B$36=options!$F$4, "Danimarca",IF(Values!$B$36=options!$F$5, "Dinamarca",IF(Values!$B$36=options!$F$6, "Denemarken","" ) ) ) ) )))</f>
        <v/>
      </c>
      <c r="CZ171" s="2" t="str">
        <f>IF(ISBLANK(Values!F170),"","No")</f>
        <v/>
      </c>
      <c r="DA171" s="2" t="str">
        <f>IF(ISBLANK(Values!F170),"","No")</f>
        <v/>
      </c>
      <c r="DO171" s="28" t="str">
        <f>IF(ISBLANK(Values!F170),"","Parts")</f>
        <v/>
      </c>
      <c r="DP171" s="28" t="str">
        <f>IF(ISBLANK(Values!F170),"",Values!$B$31)</f>
        <v/>
      </c>
      <c r="DS171" s="32"/>
      <c r="DY171" s="32"/>
      <c r="DZ171" s="32"/>
      <c r="EA171" s="32"/>
      <c r="EB171" s="32"/>
      <c r="EC171" s="32"/>
      <c r="EI171" s="2" t="str">
        <f>IF(ISBLANK(Values!F170),"",Values!$B$31)</f>
        <v/>
      </c>
      <c r="ES171" s="2" t="str">
        <f>IF(ISBLANK(Values!F170),"","Amazon Tellus UPS")</f>
        <v/>
      </c>
      <c r="EV171" s="32" t="str">
        <f>IF(ISBLANK(Values!F170),"","New")</f>
        <v/>
      </c>
      <c r="FE171" s="2" t="str">
        <f>IF(ISBLANK(Values!F170),"","3")</f>
        <v/>
      </c>
      <c r="FH171" s="2" t="str">
        <f>IF(ISBLANK(Values!F170),"","FALSE")</f>
        <v/>
      </c>
      <c r="FI171" s="37" t="str">
        <f>IF(ISBLANK(Values!F170),"","FALSE")</f>
        <v/>
      </c>
      <c r="FJ171" s="37" t="str">
        <f>IF(ISBLANK(Values!F170),"","FALSE")</f>
        <v/>
      </c>
      <c r="FM171" s="2" t="str">
        <f>IF(ISBLANK(Values!F170),"","1")</f>
        <v/>
      </c>
      <c r="FO171" s="29" t="str">
        <f>IF(ISBLANK(Values!F170),"",IF(Values!K170, Values!$B$4, Values!$B$5))</f>
        <v/>
      </c>
      <c r="FP171" s="2" t="str">
        <f>IF(ISBLANK(Values!F170),"","Percent")</f>
        <v/>
      </c>
      <c r="FQ171" s="2" t="str">
        <f>IF(ISBLANK(Values!F170),"","2")</f>
        <v/>
      </c>
      <c r="FR171" s="2" t="str">
        <f>IF(ISBLANK(Values!F170),"","3")</f>
        <v/>
      </c>
      <c r="FS171" s="2" t="str">
        <f>IF(ISBLANK(Values!F170),"","5")</f>
        <v/>
      </c>
      <c r="FT171" s="2" t="str">
        <f>IF(ISBLANK(Values!F170),"","6")</f>
        <v/>
      </c>
      <c r="FU171" s="2" t="str">
        <f>IF(ISBLANK(Values!F170),"","10")</f>
        <v/>
      </c>
      <c r="FV171" s="2" t="str">
        <f>IF(ISBLANK(Values!F170),"","10")</f>
        <v/>
      </c>
    </row>
    <row r="172" spans="1:178" ht="17" x14ac:dyDescent="0.2">
      <c r="A172" s="28" t="str">
        <f>IF(ISBLANK(Values!F171),"",IF(Values!$B$37="EU","computercomponent","computer"))</f>
        <v/>
      </c>
      <c r="B172" s="39" t="str">
        <f>IF(ISBLANK(Values!F171),"",Values!G171)</f>
        <v/>
      </c>
      <c r="C172" s="33" t="str">
        <f>IF(ISBLANK(Values!F171),"","TellusRem")</f>
        <v/>
      </c>
      <c r="D172" s="31" t="str">
        <f>IF(ISBLANK(Values!F171),"",Values!F171)</f>
        <v/>
      </c>
      <c r="E172" s="32" t="str">
        <f>IF(ISBLANK(Values!F171),"","EAN")</f>
        <v/>
      </c>
      <c r="F172" s="29" t="str">
        <f>IF(ISBLANK(Values!F171),"",IF(Values!K171, SUBSTITUTE(Values!$B$1, "{language}", Values!I171) &amp; " " &amp;Values!$B$3, SUBSTITUTE(Values!$B$2, "{language}", Values!$I171) &amp; " " &amp;Values!$B$3))</f>
        <v/>
      </c>
      <c r="G172" s="33" t="str">
        <f>IF(ISBLANK(Values!F171),"","TellusRem")</f>
        <v/>
      </c>
      <c r="H172" s="28" t="str">
        <f>IF(ISBLANK(Values!F171),"",Values!$B$16)</f>
        <v/>
      </c>
      <c r="I172" s="28" t="str">
        <f>IF(ISBLANK(Values!F171),"","4730574031")</f>
        <v/>
      </c>
      <c r="J172" s="40" t="str">
        <f>IF(ISBLANK(Values!F171),"",Values!G171 )</f>
        <v/>
      </c>
      <c r="K172" s="29" t="str">
        <f>IF(ISBLANK(Values!F171),"",IF(Values!K171, Values!$B$4, Values!$B$5))</f>
        <v/>
      </c>
      <c r="L172" s="41" t="str">
        <f>IF(ISBLANK(Values!F171),"",Values!$B$18)</f>
        <v/>
      </c>
      <c r="M172" s="29" t="str">
        <f>IF(ISBLANK(Values!F171),"",Values!$N171)</f>
        <v/>
      </c>
      <c r="N172" s="29" t="str">
        <f>IF(ISBLANK(Values!G171),"",Values!$O171)</f>
        <v/>
      </c>
      <c r="O172" s="2" t="str">
        <f>IF(ISBLANK(Values!G171),"",Values!$P171)</f>
        <v/>
      </c>
      <c r="W172" s="33" t="str">
        <f>IF(ISBLANK(Values!F171),"","Child")</f>
        <v/>
      </c>
      <c r="X172" s="33" t="str">
        <f>IF(ISBLANK(Values!F171),"",Values!$B$13)</f>
        <v/>
      </c>
      <c r="Y172" s="40" t="str">
        <f>IF(ISBLANK(Values!F171),"","Size-Color")</f>
        <v/>
      </c>
      <c r="Z172" s="33" t="str">
        <f>IF(ISBLANK(Values!F171),"","variation")</f>
        <v/>
      </c>
      <c r="AA172" s="37" t="str">
        <f>IF(ISBLANK(Values!F171),"",Values!$B$20)</f>
        <v/>
      </c>
      <c r="AB172" s="37" t="str">
        <f>IF(ISBLANK(Values!F171),"",Values!$B$29)</f>
        <v/>
      </c>
      <c r="AI172" s="42" t="str">
        <f>IF(ISBLANK(Values!F171),"",IF(Values!J171,Values!$B$23,Values!$B$33))</f>
        <v/>
      </c>
      <c r="AJ172" s="43" t="str">
        <f>IF(ISBLANK(Values!F171),"",Values!$B$24 &amp;" "&amp;Values!$B$3)</f>
        <v/>
      </c>
      <c r="AK172" s="2" t="str">
        <f>IF(ISBLANK(Values!F171),"",Values!$B$25)</f>
        <v/>
      </c>
      <c r="AL172" s="2" t="str">
        <f>IF(ISBLANK(Values!F171),"",SUBSTITUTE(SUBSTITUTE(IF(Values!$K171, Values!$B$26, Values!$B$33), "{language}", Values!$I171), "{flag}", INDEX(options!$E$1:$E$20, Values!$W171)))</f>
        <v/>
      </c>
      <c r="AM172" s="2" t="str">
        <f>SUBSTITUTE(IF(ISBLANK(Values!F171),"",Values!$B$27), "{model}", Values!$B$3)</f>
        <v/>
      </c>
      <c r="AT172" s="2" t="str">
        <f>IF(ISBLANK(Values!F171),"",IF(Values!K171,"Backlit", "Non-Backlit"))</f>
        <v/>
      </c>
      <c r="AV172" s="29" t="str">
        <f>IF(ISBLANK(Values!F171),"",Values!I171)</f>
        <v/>
      </c>
      <c r="BE172" s="28" t="str">
        <f>IF(ISBLANK(Values!F171),"","Professional Audience")</f>
        <v/>
      </c>
      <c r="BF172" s="28" t="str">
        <f>IF(ISBLANK(Values!F171),"","Consumer Audience")</f>
        <v/>
      </c>
      <c r="BG172" s="28" t="str">
        <f>IF(ISBLANK(Values!F171),"","Adults")</f>
        <v/>
      </c>
      <c r="BH172" s="28" t="str">
        <f>IF(ISBLANK(Values!F171),"","People")</f>
        <v/>
      </c>
      <c r="CG172" s="2" t="str">
        <f>IF(ISBLANK(Values!F171),"",Values!$B$11)</f>
        <v/>
      </c>
      <c r="CH172" s="2" t="str">
        <f>IF(ISBLANK(Values!F171),"","GR")</f>
        <v/>
      </c>
      <c r="CI172" s="2" t="str">
        <f>IF(ISBLANK(Values!F171),"",Values!$B$7)</f>
        <v/>
      </c>
      <c r="CJ172" s="2" t="str">
        <f>IF(ISBLANK(Values!F171),"",Values!$B$8)</f>
        <v/>
      </c>
      <c r="CK172" s="2" t="str">
        <f>IF(ISBLANK(Values!F171),"",Values!$B$9)</f>
        <v/>
      </c>
      <c r="CL172" s="2" t="str">
        <f>IF(ISBLANK(Values!F171),"","CM")</f>
        <v/>
      </c>
      <c r="CP172" s="37" t="str">
        <f>IF(ISBLANK(Values!F171),"",Values!$B$7)</f>
        <v/>
      </c>
      <c r="CQ172" s="37" t="str">
        <f>IF(ISBLANK(Values!F171),"",Values!$B$8)</f>
        <v/>
      </c>
      <c r="CR172" s="37" t="str">
        <f>IF(ISBLANK(Values!F171),"",Values!$B$9)</f>
        <v/>
      </c>
      <c r="CS172" s="2" t="str">
        <f>IF(ISBLANK(Values!F171),"",Values!$B$11)</f>
        <v/>
      </c>
      <c r="CT172" s="2" t="str">
        <f>IF(ISBLANK(Values!F171),"","GR")</f>
        <v/>
      </c>
      <c r="CU172" s="2" t="str">
        <f>IF(ISBLANK(Values!F171),"","CM")</f>
        <v/>
      </c>
      <c r="CV172" s="2" t="str">
        <f>IF(ISBLANK(Values!F171),"",IF(Values!$B$36=options!$F$1,"Denmark", IF(Values!$B$36=options!$F$2, "Danemark",IF(Values!$B$36=options!$F$3, "Dänemark",IF(Values!$B$36=options!$F$4, "Danimarca",IF(Values!$B$36=options!$F$5, "Dinamarca",IF(Values!$B$36=options!$F$6, "Denemarken","" ) ) ) ) )))</f>
        <v/>
      </c>
      <c r="CZ172" s="2" t="str">
        <f>IF(ISBLANK(Values!F171),"","No")</f>
        <v/>
      </c>
      <c r="DA172" s="2" t="str">
        <f>IF(ISBLANK(Values!F171),"","No")</f>
        <v/>
      </c>
      <c r="DO172" s="28" t="str">
        <f>IF(ISBLANK(Values!F171),"","Parts")</f>
        <v/>
      </c>
      <c r="DP172" s="28" t="str">
        <f>IF(ISBLANK(Values!F171),"",Values!$B$31)</f>
        <v/>
      </c>
      <c r="DS172" s="32"/>
      <c r="DY172" s="32"/>
      <c r="DZ172" s="32"/>
      <c r="EA172" s="32"/>
      <c r="EB172" s="32"/>
      <c r="EC172" s="32"/>
      <c r="EI172" s="2" t="str">
        <f>IF(ISBLANK(Values!F171),"",Values!$B$31)</f>
        <v/>
      </c>
      <c r="ES172" s="2" t="str">
        <f>IF(ISBLANK(Values!F171),"","Amazon Tellus UPS")</f>
        <v/>
      </c>
      <c r="EV172" s="32" t="str">
        <f>IF(ISBLANK(Values!F171),"","New")</f>
        <v/>
      </c>
      <c r="FE172" s="2" t="str">
        <f>IF(ISBLANK(Values!F171),"","3")</f>
        <v/>
      </c>
      <c r="FH172" s="2" t="str">
        <f>IF(ISBLANK(Values!F171),"","FALSE")</f>
        <v/>
      </c>
      <c r="FI172" s="37" t="str">
        <f>IF(ISBLANK(Values!F171),"","FALSE")</f>
        <v/>
      </c>
      <c r="FJ172" s="37" t="str">
        <f>IF(ISBLANK(Values!F171),"","FALSE")</f>
        <v/>
      </c>
      <c r="FM172" s="2" t="str">
        <f>IF(ISBLANK(Values!F171),"","1")</f>
        <v/>
      </c>
      <c r="FO172" s="29" t="str">
        <f>IF(ISBLANK(Values!F171),"",IF(Values!K171, Values!$B$4, Values!$B$5))</f>
        <v/>
      </c>
      <c r="FP172" s="2" t="str">
        <f>IF(ISBLANK(Values!F171),"","Percent")</f>
        <v/>
      </c>
      <c r="FQ172" s="2" t="str">
        <f>IF(ISBLANK(Values!F171),"","2")</f>
        <v/>
      </c>
      <c r="FR172" s="2" t="str">
        <f>IF(ISBLANK(Values!F171),"","3")</f>
        <v/>
      </c>
      <c r="FS172" s="2" t="str">
        <f>IF(ISBLANK(Values!F171),"","5")</f>
        <v/>
      </c>
      <c r="FT172" s="2" t="str">
        <f>IF(ISBLANK(Values!F171),"","6")</f>
        <v/>
      </c>
      <c r="FU172" s="2" t="str">
        <f>IF(ISBLANK(Values!F171),"","10")</f>
        <v/>
      </c>
      <c r="FV172" s="2" t="str">
        <f>IF(ISBLANK(Values!F171),"","10")</f>
        <v/>
      </c>
    </row>
    <row r="173" spans="1:178" ht="17" x14ac:dyDescent="0.2">
      <c r="A173" s="28" t="str">
        <f>IF(ISBLANK(Values!F172),"",IF(Values!$B$37="EU","computercomponent","computer"))</f>
        <v/>
      </c>
      <c r="B173" s="39" t="str">
        <f>IF(ISBLANK(Values!F172),"",Values!G172)</f>
        <v/>
      </c>
      <c r="C173" s="33" t="str">
        <f>IF(ISBLANK(Values!F172),"","TellusRem")</f>
        <v/>
      </c>
      <c r="D173" s="31" t="str">
        <f>IF(ISBLANK(Values!F172),"",Values!F172)</f>
        <v/>
      </c>
      <c r="E173" s="32" t="str">
        <f>IF(ISBLANK(Values!F172),"","EAN")</f>
        <v/>
      </c>
      <c r="F173" s="29" t="str">
        <f>IF(ISBLANK(Values!F172),"",IF(Values!K172, SUBSTITUTE(Values!$B$1, "{language}", Values!I172) &amp; " " &amp;Values!$B$3, SUBSTITUTE(Values!$B$2, "{language}", Values!$I172) &amp; " " &amp;Values!$B$3))</f>
        <v/>
      </c>
      <c r="G173" s="33" t="str">
        <f>IF(ISBLANK(Values!F172),"","TellusRem")</f>
        <v/>
      </c>
      <c r="H173" s="28" t="str">
        <f>IF(ISBLANK(Values!F172),"",Values!$B$16)</f>
        <v/>
      </c>
      <c r="I173" s="28" t="str">
        <f>IF(ISBLANK(Values!F172),"","4730574031")</f>
        <v/>
      </c>
      <c r="J173" s="40" t="str">
        <f>IF(ISBLANK(Values!F172),"",Values!G172 )</f>
        <v/>
      </c>
      <c r="K173" s="29" t="str">
        <f>IF(ISBLANK(Values!F172),"",IF(Values!K172, Values!$B$4, Values!$B$5))</f>
        <v/>
      </c>
      <c r="L173" s="41" t="str">
        <f>IF(ISBLANK(Values!F172),"",Values!$B$18)</f>
        <v/>
      </c>
      <c r="M173" s="29" t="str">
        <f>IF(ISBLANK(Values!F172),"",Values!$N172)</f>
        <v/>
      </c>
      <c r="N173" s="29" t="str">
        <f>IF(ISBLANK(Values!G172),"",Values!$O172)</f>
        <v/>
      </c>
      <c r="O173" s="2" t="str">
        <f>IF(ISBLANK(Values!G172),"",Values!$P172)</f>
        <v/>
      </c>
      <c r="W173" s="33" t="str">
        <f>IF(ISBLANK(Values!F172),"","Child")</f>
        <v/>
      </c>
      <c r="X173" s="33" t="str">
        <f>IF(ISBLANK(Values!F172),"",Values!$B$13)</f>
        <v/>
      </c>
      <c r="Y173" s="40" t="str">
        <f>IF(ISBLANK(Values!F172),"","Size-Color")</f>
        <v/>
      </c>
      <c r="Z173" s="33" t="str">
        <f>IF(ISBLANK(Values!F172),"","variation")</f>
        <v/>
      </c>
      <c r="AA173" s="37" t="str">
        <f>IF(ISBLANK(Values!F172),"",Values!$B$20)</f>
        <v/>
      </c>
      <c r="AB173" s="37" t="str">
        <f>IF(ISBLANK(Values!F172),"",Values!$B$29)</f>
        <v/>
      </c>
      <c r="AI173" s="42" t="str">
        <f>IF(ISBLANK(Values!F172),"",IF(Values!J172,Values!$B$23,Values!$B$33))</f>
        <v/>
      </c>
      <c r="AJ173" s="43" t="str">
        <f>IF(ISBLANK(Values!F172),"",Values!$B$24 &amp;" "&amp;Values!$B$3)</f>
        <v/>
      </c>
      <c r="AK173" s="2" t="str">
        <f>IF(ISBLANK(Values!F172),"",Values!$B$25)</f>
        <v/>
      </c>
      <c r="AL173" s="2" t="str">
        <f>IF(ISBLANK(Values!F172),"",SUBSTITUTE(SUBSTITUTE(IF(Values!$K172, Values!$B$26, Values!$B$33), "{language}", Values!$I172), "{flag}", INDEX(options!$E$1:$E$20, Values!$W172)))</f>
        <v/>
      </c>
      <c r="AM173" s="2" t="str">
        <f>SUBSTITUTE(IF(ISBLANK(Values!F172),"",Values!$B$27), "{model}", Values!$B$3)</f>
        <v/>
      </c>
      <c r="AT173" s="2" t="str">
        <f>IF(ISBLANK(Values!F172),"",IF(Values!K172,"Backlit", "Non-Backlit"))</f>
        <v/>
      </c>
      <c r="AV173" s="29" t="str">
        <f>IF(ISBLANK(Values!F172),"",Values!I172)</f>
        <v/>
      </c>
      <c r="BE173" s="28" t="str">
        <f>IF(ISBLANK(Values!F172),"","Professional Audience")</f>
        <v/>
      </c>
      <c r="BF173" s="28" t="str">
        <f>IF(ISBLANK(Values!F172),"","Consumer Audience")</f>
        <v/>
      </c>
      <c r="BG173" s="28" t="str">
        <f>IF(ISBLANK(Values!F172),"","Adults")</f>
        <v/>
      </c>
      <c r="BH173" s="28" t="str">
        <f>IF(ISBLANK(Values!F172),"","People")</f>
        <v/>
      </c>
      <c r="CG173" s="2" t="str">
        <f>IF(ISBLANK(Values!F172),"",Values!$B$11)</f>
        <v/>
      </c>
      <c r="CH173" s="2" t="str">
        <f>IF(ISBLANK(Values!F172),"","GR")</f>
        <v/>
      </c>
      <c r="CI173" s="2" t="str">
        <f>IF(ISBLANK(Values!F172),"",Values!$B$7)</f>
        <v/>
      </c>
      <c r="CJ173" s="2" t="str">
        <f>IF(ISBLANK(Values!F172),"",Values!$B$8)</f>
        <v/>
      </c>
      <c r="CK173" s="2" t="str">
        <f>IF(ISBLANK(Values!F172),"",Values!$B$9)</f>
        <v/>
      </c>
      <c r="CL173" s="2" t="str">
        <f>IF(ISBLANK(Values!F172),"","CM")</f>
        <v/>
      </c>
      <c r="CP173" s="37" t="str">
        <f>IF(ISBLANK(Values!F172),"",Values!$B$7)</f>
        <v/>
      </c>
      <c r="CQ173" s="37" t="str">
        <f>IF(ISBLANK(Values!F172),"",Values!$B$8)</f>
        <v/>
      </c>
      <c r="CR173" s="37" t="str">
        <f>IF(ISBLANK(Values!F172),"",Values!$B$9)</f>
        <v/>
      </c>
      <c r="CS173" s="2" t="str">
        <f>IF(ISBLANK(Values!F172),"",Values!$B$11)</f>
        <v/>
      </c>
      <c r="CT173" s="2" t="str">
        <f>IF(ISBLANK(Values!F172),"","GR")</f>
        <v/>
      </c>
      <c r="CU173" s="2" t="str">
        <f>IF(ISBLANK(Values!F172),"","CM")</f>
        <v/>
      </c>
      <c r="CV173" s="2" t="str">
        <f>IF(ISBLANK(Values!F172),"",IF(Values!$B$36=options!$F$1,"Denmark", IF(Values!$B$36=options!$F$2, "Danemark",IF(Values!$B$36=options!$F$3, "Dänemark",IF(Values!$B$36=options!$F$4, "Danimarca",IF(Values!$B$36=options!$F$5, "Dinamarca",IF(Values!$B$36=options!$F$6, "Denemarken","" ) ) ) ) )))</f>
        <v/>
      </c>
      <c r="CZ173" s="2" t="str">
        <f>IF(ISBLANK(Values!F172),"","No")</f>
        <v/>
      </c>
      <c r="DA173" s="2" t="str">
        <f>IF(ISBLANK(Values!F172),"","No")</f>
        <v/>
      </c>
      <c r="DO173" s="28" t="str">
        <f>IF(ISBLANK(Values!F172),"","Parts")</f>
        <v/>
      </c>
      <c r="DP173" s="28" t="str">
        <f>IF(ISBLANK(Values!F172),"",Values!$B$31)</f>
        <v/>
      </c>
      <c r="DS173" s="32"/>
      <c r="DY173" s="32"/>
      <c r="DZ173" s="32"/>
      <c r="EA173" s="32"/>
      <c r="EB173" s="32"/>
      <c r="EC173" s="32"/>
      <c r="EI173" s="2" t="str">
        <f>IF(ISBLANK(Values!F172),"",Values!$B$31)</f>
        <v/>
      </c>
      <c r="ES173" s="2" t="str">
        <f>IF(ISBLANK(Values!F172),"","Amazon Tellus UPS")</f>
        <v/>
      </c>
      <c r="EV173" s="32" t="str">
        <f>IF(ISBLANK(Values!F172),"","New")</f>
        <v/>
      </c>
      <c r="FE173" s="2" t="str">
        <f>IF(ISBLANK(Values!F172),"","3")</f>
        <v/>
      </c>
      <c r="FH173" s="2" t="str">
        <f>IF(ISBLANK(Values!F172),"","FALSE")</f>
        <v/>
      </c>
      <c r="FI173" s="37" t="str">
        <f>IF(ISBLANK(Values!F172),"","FALSE")</f>
        <v/>
      </c>
      <c r="FJ173" s="37" t="str">
        <f>IF(ISBLANK(Values!F172),"","FALSE")</f>
        <v/>
      </c>
      <c r="FM173" s="2" t="str">
        <f>IF(ISBLANK(Values!F172),"","1")</f>
        <v/>
      </c>
      <c r="FO173" s="29" t="str">
        <f>IF(ISBLANK(Values!F172),"",IF(Values!K172, Values!$B$4, Values!$B$5))</f>
        <v/>
      </c>
      <c r="FP173" s="2" t="str">
        <f>IF(ISBLANK(Values!F172),"","Percent")</f>
        <v/>
      </c>
      <c r="FQ173" s="2" t="str">
        <f>IF(ISBLANK(Values!F172),"","2")</f>
        <v/>
      </c>
      <c r="FR173" s="2" t="str">
        <f>IF(ISBLANK(Values!F172),"","3")</f>
        <v/>
      </c>
      <c r="FS173" s="2" t="str">
        <f>IF(ISBLANK(Values!F172),"","5")</f>
        <v/>
      </c>
      <c r="FT173" s="2" t="str">
        <f>IF(ISBLANK(Values!F172),"","6")</f>
        <v/>
      </c>
      <c r="FU173" s="2" t="str">
        <f>IF(ISBLANK(Values!F172),"","10")</f>
        <v/>
      </c>
      <c r="FV173" s="2" t="str">
        <f>IF(ISBLANK(Values!F172),"","10")</f>
        <v/>
      </c>
    </row>
    <row r="174" spans="1:178" ht="17" x14ac:dyDescent="0.2">
      <c r="A174" s="28" t="str">
        <f>IF(ISBLANK(Values!F173),"",IF(Values!$B$37="EU","computercomponent","computer"))</f>
        <v/>
      </c>
      <c r="B174" s="39" t="str">
        <f>IF(ISBLANK(Values!F173),"",Values!G173)</f>
        <v/>
      </c>
      <c r="C174" s="33" t="str">
        <f>IF(ISBLANK(Values!F173),"","TellusRem")</f>
        <v/>
      </c>
      <c r="D174" s="31" t="str">
        <f>IF(ISBLANK(Values!F173),"",Values!F173)</f>
        <v/>
      </c>
      <c r="E174" s="32" t="str">
        <f>IF(ISBLANK(Values!F173),"","EAN")</f>
        <v/>
      </c>
      <c r="F174" s="29" t="str">
        <f>IF(ISBLANK(Values!F173),"",IF(Values!K173, SUBSTITUTE(Values!$B$1, "{language}", Values!I173) &amp; " " &amp;Values!$B$3, SUBSTITUTE(Values!$B$2, "{language}", Values!$I173) &amp; " " &amp;Values!$B$3))</f>
        <v/>
      </c>
      <c r="G174" s="33" t="str">
        <f>IF(ISBLANK(Values!F173),"","TellusRem")</f>
        <v/>
      </c>
      <c r="H174" s="28" t="str">
        <f>IF(ISBLANK(Values!F173),"",Values!$B$16)</f>
        <v/>
      </c>
      <c r="I174" s="28" t="str">
        <f>IF(ISBLANK(Values!F173),"","4730574031")</f>
        <v/>
      </c>
      <c r="J174" s="40" t="str">
        <f>IF(ISBLANK(Values!F173),"",Values!G173 )</f>
        <v/>
      </c>
      <c r="K174" s="29" t="str">
        <f>IF(ISBLANK(Values!F173),"",IF(Values!K173, Values!$B$4, Values!$B$5))</f>
        <v/>
      </c>
      <c r="L174" s="41" t="str">
        <f>IF(ISBLANK(Values!F173),"",Values!$B$18)</f>
        <v/>
      </c>
      <c r="M174" s="29" t="str">
        <f>IF(ISBLANK(Values!F173),"",Values!$N173)</f>
        <v/>
      </c>
      <c r="N174" s="29" t="str">
        <f>IF(ISBLANK(Values!G173),"",Values!$O173)</f>
        <v/>
      </c>
      <c r="O174" s="2" t="str">
        <f>IF(ISBLANK(Values!G173),"",Values!$P173)</f>
        <v/>
      </c>
      <c r="W174" s="33" t="str">
        <f>IF(ISBLANK(Values!F173),"","Child")</f>
        <v/>
      </c>
      <c r="X174" s="33" t="str">
        <f>IF(ISBLANK(Values!F173),"",Values!$B$13)</f>
        <v/>
      </c>
      <c r="Y174" s="40" t="str">
        <f>IF(ISBLANK(Values!F173),"","Size-Color")</f>
        <v/>
      </c>
      <c r="Z174" s="33" t="str">
        <f>IF(ISBLANK(Values!F173),"","variation")</f>
        <v/>
      </c>
      <c r="AA174" s="37" t="str">
        <f>IF(ISBLANK(Values!F173),"",Values!$B$20)</f>
        <v/>
      </c>
      <c r="AB174" s="37" t="str">
        <f>IF(ISBLANK(Values!F173),"",Values!$B$29)</f>
        <v/>
      </c>
      <c r="AI174" s="42" t="str">
        <f>IF(ISBLANK(Values!F173),"",IF(Values!J173,Values!$B$23,Values!$B$33))</f>
        <v/>
      </c>
      <c r="AJ174" s="43" t="str">
        <f>IF(ISBLANK(Values!F173),"",Values!$B$24 &amp;" "&amp;Values!$B$3)</f>
        <v/>
      </c>
      <c r="AK174" s="2" t="str">
        <f>IF(ISBLANK(Values!F173),"",Values!$B$25)</f>
        <v/>
      </c>
      <c r="AL174" s="2" t="str">
        <f>IF(ISBLANK(Values!F173),"",SUBSTITUTE(SUBSTITUTE(IF(Values!$K173, Values!$B$26, Values!$B$33), "{language}", Values!$I173), "{flag}", INDEX(options!$E$1:$E$20, Values!$W173)))</f>
        <v/>
      </c>
      <c r="AM174" s="2" t="str">
        <f>SUBSTITUTE(IF(ISBLANK(Values!F173),"",Values!$B$27), "{model}", Values!$B$3)</f>
        <v/>
      </c>
      <c r="AT174" s="2" t="str">
        <f>IF(ISBLANK(Values!F173),"",IF(Values!K173,"Backlit", "Non-Backlit"))</f>
        <v/>
      </c>
      <c r="AV174" s="29" t="str">
        <f>IF(ISBLANK(Values!F173),"",Values!I173)</f>
        <v/>
      </c>
      <c r="BE174" s="28" t="str">
        <f>IF(ISBLANK(Values!F173),"","Professional Audience")</f>
        <v/>
      </c>
      <c r="BF174" s="28" t="str">
        <f>IF(ISBLANK(Values!F173),"","Consumer Audience")</f>
        <v/>
      </c>
      <c r="BG174" s="28" t="str">
        <f>IF(ISBLANK(Values!F173),"","Adults")</f>
        <v/>
      </c>
      <c r="BH174" s="28" t="str">
        <f>IF(ISBLANK(Values!F173),"","People")</f>
        <v/>
      </c>
      <c r="CG174" s="2" t="str">
        <f>IF(ISBLANK(Values!F173),"",Values!$B$11)</f>
        <v/>
      </c>
      <c r="CH174" s="2" t="str">
        <f>IF(ISBLANK(Values!F173),"","GR")</f>
        <v/>
      </c>
      <c r="CI174" s="2" t="str">
        <f>IF(ISBLANK(Values!F173),"",Values!$B$7)</f>
        <v/>
      </c>
      <c r="CJ174" s="2" t="str">
        <f>IF(ISBLANK(Values!F173),"",Values!$B$8)</f>
        <v/>
      </c>
      <c r="CK174" s="2" t="str">
        <f>IF(ISBLANK(Values!F173),"",Values!$B$9)</f>
        <v/>
      </c>
      <c r="CL174" s="2" t="str">
        <f>IF(ISBLANK(Values!F173),"","CM")</f>
        <v/>
      </c>
      <c r="CP174" s="37" t="str">
        <f>IF(ISBLANK(Values!F173),"",Values!$B$7)</f>
        <v/>
      </c>
      <c r="CQ174" s="37" t="str">
        <f>IF(ISBLANK(Values!F173),"",Values!$B$8)</f>
        <v/>
      </c>
      <c r="CR174" s="37" t="str">
        <f>IF(ISBLANK(Values!F173),"",Values!$B$9)</f>
        <v/>
      </c>
      <c r="CS174" s="2" t="str">
        <f>IF(ISBLANK(Values!F173),"",Values!$B$11)</f>
        <v/>
      </c>
      <c r="CT174" s="2" t="str">
        <f>IF(ISBLANK(Values!F173),"","GR")</f>
        <v/>
      </c>
      <c r="CU174" s="2" t="str">
        <f>IF(ISBLANK(Values!F173),"","CM")</f>
        <v/>
      </c>
      <c r="CV174" s="2" t="str">
        <f>IF(ISBLANK(Values!F173),"",IF(Values!$B$36=options!$F$1,"Denmark", IF(Values!$B$36=options!$F$2, "Danemark",IF(Values!$B$36=options!$F$3, "Dänemark",IF(Values!$B$36=options!$F$4, "Danimarca",IF(Values!$B$36=options!$F$5, "Dinamarca",IF(Values!$B$36=options!$F$6, "Denemarken","" ) ) ) ) )))</f>
        <v/>
      </c>
      <c r="CZ174" s="2" t="str">
        <f>IF(ISBLANK(Values!F173),"","No")</f>
        <v/>
      </c>
      <c r="DA174" s="2" t="str">
        <f>IF(ISBLANK(Values!F173),"","No")</f>
        <v/>
      </c>
      <c r="DO174" s="28" t="str">
        <f>IF(ISBLANK(Values!F173),"","Parts")</f>
        <v/>
      </c>
      <c r="DP174" s="28" t="str">
        <f>IF(ISBLANK(Values!F173),"",Values!$B$31)</f>
        <v/>
      </c>
      <c r="DS174" s="32"/>
      <c r="DY174" s="32"/>
      <c r="DZ174" s="32"/>
      <c r="EA174" s="32"/>
      <c r="EB174" s="32"/>
      <c r="EC174" s="32"/>
      <c r="EI174" s="2" t="str">
        <f>IF(ISBLANK(Values!F173),"",Values!$B$31)</f>
        <v/>
      </c>
      <c r="ES174" s="2" t="str">
        <f>IF(ISBLANK(Values!F173),"","Amazon Tellus UPS")</f>
        <v/>
      </c>
      <c r="EV174" s="32" t="str">
        <f>IF(ISBLANK(Values!F173),"","New")</f>
        <v/>
      </c>
      <c r="FE174" s="2" t="str">
        <f>IF(ISBLANK(Values!F173),"","3")</f>
        <v/>
      </c>
      <c r="FH174" s="2" t="str">
        <f>IF(ISBLANK(Values!F173),"","FALSE")</f>
        <v/>
      </c>
      <c r="FI174" s="37" t="str">
        <f>IF(ISBLANK(Values!F173),"","FALSE")</f>
        <v/>
      </c>
      <c r="FJ174" s="37" t="str">
        <f>IF(ISBLANK(Values!F173),"","FALSE")</f>
        <v/>
      </c>
      <c r="FM174" s="2" t="str">
        <f>IF(ISBLANK(Values!F173),"","1")</f>
        <v/>
      </c>
      <c r="FO174" s="29" t="str">
        <f>IF(ISBLANK(Values!F173),"",IF(Values!K173, Values!$B$4, Values!$B$5))</f>
        <v/>
      </c>
      <c r="FP174" s="2" t="str">
        <f>IF(ISBLANK(Values!F173),"","Percent")</f>
        <v/>
      </c>
      <c r="FQ174" s="2" t="str">
        <f>IF(ISBLANK(Values!F173),"","2")</f>
        <v/>
      </c>
      <c r="FR174" s="2" t="str">
        <f>IF(ISBLANK(Values!F173),"","3")</f>
        <v/>
      </c>
      <c r="FS174" s="2" t="str">
        <f>IF(ISBLANK(Values!F173),"","5")</f>
        <v/>
      </c>
      <c r="FT174" s="2" t="str">
        <f>IF(ISBLANK(Values!F173),"","6")</f>
        <v/>
      </c>
      <c r="FU174" s="2" t="str">
        <f>IF(ISBLANK(Values!F173),"","10")</f>
        <v/>
      </c>
      <c r="FV174" s="2" t="str">
        <f>IF(ISBLANK(Values!F173),"","10")</f>
        <v/>
      </c>
    </row>
    <row r="175" spans="1:178" ht="17" x14ac:dyDescent="0.2">
      <c r="A175" s="28" t="str">
        <f>IF(ISBLANK(Values!F174),"",IF(Values!$B$37="EU","computercomponent","computer"))</f>
        <v/>
      </c>
      <c r="B175" s="39" t="str">
        <f>IF(ISBLANK(Values!F174),"",Values!G174)</f>
        <v/>
      </c>
      <c r="C175" s="33" t="str">
        <f>IF(ISBLANK(Values!F174),"","TellusRem")</f>
        <v/>
      </c>
      <c r="D175" s="31" t="str">
        <f>IF(ISBLANK(Values!F174),"",Values!F174)</f>
        <v/>
      </c>
      <c r="E175" s="32" t="str">
        <f>IF(ISBLANK(Values!F174),"","EAN")</f>
        <v/>
      </c>
      <c r="F175" s="29" t="str">
        <f>IF(ISBLANK(Values!F174),"",IF(Values!K174, SUBSTITUTE(Values!$B$1, "{language}", Values!I174) &amp; " " &amp;Values!$B$3, SUBSTITUTE(Values!$B$2, "{language}", Values!$I174) &amp; " " &amp;Values!$B$3))</f>
        <v/>
      </c>
      <c r="G175" s="33" t="str">
        <f>IF(ISBLANK(Values!F174),"","TellusRem")</f>
        <v/>
      </c>
      <c r="H175" s="28" t="str">
        <f>IF(ISBLANK(Values!F174),"",Values!$B$16)</f>
        <v/>
      </c>
      <c r="I175" s="28" t="str">
        <f>IF(ISBLANK(Values!F174),"","4730574031")</f>
        <v/>
      </c>
      <c r="J175" s="40" t="str">
        <f>IF(ISBLANK(Values!F174),"",Values!G174 )</f>
        <v/>
      </c>
      <c r="K175" s="29" t="str">
        <f>IF(ISBLANK(Values!F174),"",IF(Values!K174, Values!$B$4, Values!$B$5))</f>
        <v/>
      </c>
      <c r="L175" s="41" t="str">
        <f>IF(ISBLANK(Values!F174),"",Values!$B$18)</f>
        <v/>
      </c>
      <c r="M175" s="29" t="str">
        <f>IF(ISBLANK(Values!F174),"",Values!$N174)</f>
        <v/>
      </c>
      <c r="N175" s="29" t="str">
        <f>IF(ISBLANK(Values!G174),"",Values!$O174)</f>
        <v/>
      </c>
      <c r="O175" s="2" t="str">
        <f>IF(ISBLANK(Values!G174),"",Values!$P174)</f>
        <v/>
      </c>
      <c r="W175" s="33" t="str">
        <f>IF(ISBLANK(Values!F174),"","Child")</f>
        <v/>
      </c>
      <c r="X175" s="33" t="str">
        <f>IF(ISBLANK(Values!F174),"",Values!$B$13)</f>
        <v/>
      </c>
      <c r="Y175" s="40" t="str">
        <f>IF(ISBLANK(Values!F174),"","Size-Color")</f>
        <v/>
      </c>
      <c r="Z175" s="33" t="str">
        <f>IF(ISBLANK(Values!F174),"","variation")</f>
        <v/>
      </c>
      <c r="AA175" s="37" t="str">
        <f>IF(ISBLANK(Values!F174),"",Values!$B$20)</f>
        <v/>
      </c>
      <c r="AB175" s="37" t="str">
        <f>IF(ISBLANK(Values!F174),"",Values!$B$29)</f>
        <v/>
      </c>
      <c r="AI175" s="42" t="str">
        <f>IF(ISBLANK(Values!F174),"",IF(Values!J174,Values!$B$23,Values!$B$33))</f>
        <v/>
      </c>
      <c r="AJ175" s="43" t="str">
        <f>IF(ISBLANK(Values!F174),"",Values!$B$24 &amp;" "&amp;Values!$B$3)</f>
        <v/>
      </c>
      <c r="AK175" s="2" t="str">
        <f>IF(ISBLANK(Values!F174),"",Values!$B$25)</f>
        <v/>
      </c>
      <c r="AL175" s="2" t="str">
        <f>IF(ISBLANK(Values!F174),"",SUBSTITUTE(SUBSTITUTE(IF(Values!$K174, Values!$B$26, Values!$B$33), "{language}", Values!$I174), "{flag}", INDEX(options!$E$1:$E$20, Values!$W174)))</f>
        <v/>
      </c>
      <c r="AM175" s="2" t="str">
        <f>SUBSTITUTE(IF(ISBLANK(Values!F174),"",Values!$B$27), "{model}", Values!$B$3)</f>
        <v/>
      </c>
      <c r="AT175" s="2" t="str">
        <f>IF(ISBLANK(Values!F174),"",IF(Values!K174,"Backlit", "Non-Backlit"))</f>
        <v/>
      </c>
      <c r="AV175" s="29" t="str">
        <f>IF(ISBLANK(Values!F174),"",Values!I174)</f>
        <v/>
      </c>
      <c r="BE175" s="28" t="str">
        <f>IF(ISBLANK(Values!F174),"","Professional Audience")</f>
        <v/>
      </c>
      <c r="BF175" s="28" t="str">
        <f>IF(ISBLANK(Values!F174),"","Consumer Audience")</f>
        <v/>
      </c>
      <c r="BG175" s="28" t="str">
        <f>IF(ISBLANK(Values!F174),"","Adults")</f>
        <v/>
      </c>
      <c r="BH175" s="28" t="str">
        <f>IF(ISBLANK(Values!F174),"","People")</f>
        <v/>
      </c>
      <c r="CG175" s="2" t="str">
        <f>IF(ISBLANK(Values!F174),"",Values!$B$11)</f>
        <v/>
      </c>
      <c r="CH175" s="2" t="str">
        <f>IF(ISBLANK(Values!F174),"","GR")</f>
        <v/>
      </c>
      <c r="CI175" s="2" t="str">
        <f>IF(ISBLANK(Values!F174),"",Values!$B$7)</f>
        <v/>
      </c>
      <c r="CJ175" s="2" t="str">
        <f>IF(ISBLANK(Values!F174),"",Values!$B$8)</f>
        <v/>
      </c>
      <c r="CK175" s="2" t="str">
        <f>IF(ISBLANK(Values!F174),"",Values!$B$9)</f>
        <v/>
      </c>
      <c r="CL175" s="2" t="str">
        <f>IF(ISBLANK(Values!F174),"","CM")</f>
        <v/>
      </c>
      <c r="CP175" s="37" t="str">
        <f>IF(ISBLANK(Values!F174),"",Values!$B$7)</f>
        <v/>
      </c>
      <c r="CQ175" s="37" t="str">
        <f>IF(ISBLANK(Values!F174),"",Values!$B$8)</f>
        <v/>
      </c>
      <c r="CR175" s="37" t="str">
        <f>IF(ISBLANK(Values!F174),"",Values!$B$9)</f>
        <v/>
      </c>
      <c r="CS175" s="2" t="str">
        <f>IF(ISBLANK(Values!F174),"",Values!$B$11)</f>
        <v/>
      </c>
      <c r="CT175" s="2" t="str">
        <f>IF(ISBLANK(Values!F174),"","GR")</f>
        <v/>
      </c>
      <c r="CU175" s="2" t="str">
        <f>IF(ISBLANK(Values!F174),"","CM")</f>
        <v/>
      </c>
      <c r="CV175" s="2" t="str">
        <f>IF(ISBLANK(Values!F174),"",IF(Values!$B$36=options!$F$1,"Denmark", IF(Values!$B$36=options!$F$2, "Danemark",IF(Values!$B$36=options!$F$3, "Dänemark",IF(Values!$B$36=options!$F$4, "Danimarca",IF(Values!$B$36=options!$F$5, "Dinamarca",IF(Values!$B$36=options!$F$6, "Denemarken","" ) ) ) ) )))</f>
        <v/>
      </c>
      <c r="CZ175" s="2" t="str">
        <f>IF(ISBLANK(Values!F174),"","No")</f>
        <v/>
      </c>
      <c r="DA175" s="2" t="str">
        <f>IF(ISBLANK(Values!F174),"","No")</f>
        <v/>
      </c>
      <c r="DO175" s="28" t="str">
        <f>IF(ISBLANK(Values!F174),"","Parts")</f>
        <v/>
      </c>
      <c r="DP175" s="28" t="str">
        <f>IF(ISBLANK(Values!F174),"",Values!$B$31)</f>
        <v/>
      </c>
      <c r="DS175" s="32"/>
      <c r="DY175" s="32"/>
      <c r="DZ175" s="32"/>
      <c r="EA175" s="32"/>
      <c r="EB175" s="32"/>
      <c r="EC175" s="32"/>
      <c r="EI175" s="2" t="str">
        <f>IF(ISBLANK(Values!F174),"",Values!$B$31)</f>
        <v/>
      </c>
      <c r="ES175" s="2" t="str">
        <f>IF(ISBLANK(Values!F174),"","Amazon Tellus UPS")</f>
        <v/>
      </c>
      <c r="EV175" s="32" t="str">
        <f>IF(ISBLANK(Values!F174),"","New")</f>
        <v/>
      </c>
      <c r="FE175" s="2" t="str">
        <f>IF(ISBLANK(Values!F174),"","3")</f>
        <v/>
      </c>
      <c r="FH175" s="2" t="str">
        <f>IF(ISBLANK(Values!F174),"","FALSE")</f>
        <v/>
      </c>
      <c r="FI175" s="37" t="str">
        <f>IF(ISBLANK(Values!F174),"","FALSE")</f>
        <v/>
      </c>
      <c r="FJ175" s="37" t="str">
        <f>IF(ISBLANK(Values!F174),"","FALSE")</f>
        <v/>
      </c>
      <c r="FM175" s="2" t="str">
        <f>IF(ISBLANK(Values!F174),"","1")</f>
        <v/>
      </c>
      <c r="FO175" s="29" t="str">
        <f>IF(ISBLANK(Values!F174),"",IF(Values!K174, Values!$B$4, Values!$B$5))</f>
        <v/>
      </c>
      <c r="FP175" s="2" t="str">
        <f>IF(ISBLANK(Values!F174),"","Percent")</f>
        <v/>
      </c>
      <c r="FQ175" s="2" t="str">
        <f>IF(ISBLANK(Values!F174),"","2")</f>
        <v/>
      </c>
      <c r="FR175" s="2" t="str">
        <f>IF(ISBLANK(Values!F174),"","3")</f>
        <v/>
      </c>
      <c r="FS175" s="2" t="str">
        <f>IF(ISBLANK(Values!F174),"","5")</f>
        <v/>
      </c>
      <c r="FT175" s="2" t="str">
        <f>IF(ISBLANK(Values!F174),"","6")</f>
        <v/>
      </c>
      <c r="FU175" s="2" t="str">
        <f>IF(ISBLANK(Values!F174),"","10")</f>
        <v/>
      </c>
      <c r="FV175" s="2" t="str">
        <f>IF(ISBLANK(Values!F174),"","10")</f>
        <v/>
      </c>
    </row>
    <row r="176" spans="1:178" ht="17" x14ac:dyDescent="0.2">
      <c r="A176" s="28" t="str">
        <f>IF(ISBLANK(Values!F175),"",IF(Values!$B$37="EU","computercomponent","computer"))</f>
        <v/>
      </c>
      <c r="B176" s="39" t="str">
        <f>IF(ISBLANK(Values!F175),"",Values!G175)</f>
        <v/>
      </c>
      <c r="C176" s="33" t="str">
        <f>IF(ISBLANK(Values!F175),"","TellusRem")</f>
        <v/>
      </c>
      <c r="D176" s="31" t="str">
        <f>IF(ISBLANK(Values!F175),"",Values!F175)</f>
        <v/>
      </c>
      <c r="E176" s="32" t="str">
        <f>IF(ISBLANK(Values!F175),"","EAN")</f>
        <v/>
      </c>
      <c r="F176" s="29" t="str">
        <f>IF(ISBLANK(Values!F175),"",IF(Values!K175, SUBSTITUTE(Values!$B$1, "{language}", Values!I175) &amp; " " &amp;Values!$B$3, SUBSTITUTE(Values!$B$2, "{language}", Values!$I175) &amp; " " &amp;Values!$B$3))</f>
        <v/>
      </c>
      <c r="G176" s="33" t="str">
        <f>IF(ISBLANK(Values!F175),"","TellusRem")</f>
        <v/>
      </c>
      <c r="H176" s="28" t="str">
        <f>IF(ISBLANK(Values!F175),"",Values!$B$16)</f>
        <v/>
      </c>
      <c r="I176" s="28" t="str">
        <f>IF(ISBLANK(Values!F175),"","4730574031")</f>
        <v/>
      </c>
      <c r="J176" s="40" t="str">
        <f>IF(ISBLANK(Values!F175),"",Values!G175 )</f>
        <v/>
      </c>
      <c r="K176" s="29" t="str">
        <f>IF(ISBLANK(Values!F175),"",IF(Values!K175, Values!$B$4, Values!$B$5))</f>
        <v/>
      </c>
      <c r="L176" s="41" t="str">
        <f>IF(ISBLANK(Values!F175),"",Values!$B$18)</f>
        <v/>
      </c>
      <c r="M176" s="29" t="str">
        <f>IF(ISBLANK(Values!F175),"",Values!$N175)</f>
        <v/>
      </c>
      <c r="N176" s="29" t="str">
        <f>IF(ISBLANK(Values!G175),"",Values!$O175)</f>
        <v/>
      </c>
      <c r="O176" s="2" t="str">
        <f>IF(ISBLANK(Values!G175),"",Values!$P175)</f>
        <v/>
      </c>
      <c r="W176" s="33" t="str">
        <f>IF(ISBLANK(Values!F175),"","Child")</f>
        <v/>
      </c>
      <c r="X176" s="33" t="str">
        <f>IF(ISBLANK(Values!F175),"",Values!$B$13)</f>
        <v/>
      </c>
      <c r="Y176" s="40" t="str">
        <f>IF(ISBLANK(Values!F175),"","Size-Color")</f>
        <v/>
      </c>
      <c r="Z176" s="33" t="str">
        <f>IF(ISBLANK(Values!F175),"","variation")</f>
        <v/>
      </c>
      <c r="AA176" s="37" t="str">
        <f>IF(ISBLANK(Values!F175),"",Values!$B$20)</f>
        <v/>
      </c>
      <c r="AB176" s="37" t="str">
        <f>IF(ISBLANK(Values!F175),"",Values!$B$29)</f>
        <v/>
      </c>
      <c r="AI176" s="42" t="str">
        <f>IF(ISBLANK(Values!F175),"",IF(Values!J175,Values!$B$23,Values!$B$33))</f>
        <v/>
      </c>
      <c r="AJ176" s="43" t="str">
        <f>IF(ISBLANK(Values!F175),"",Values!$B$24 &amp;" "&amp;Values!$B$3)</f>
        <v/>
      </c>
      <c r="AK176" s="2" t="str">
        <f>IF(ISBLANK(Values!F175),"",Values!$B$25)</f>
        <v/>
      </c>
      <c r="AL176" s="2" t="str">
        <f>IF(ISBLANK(Values!F175),"",SUBSTITUTE(SUBSTITUTE(IF(Values!$K175, Values!$B$26, Values!$B$33), "{language}", Values!$I175), "{flag}", INDEX(options!$E$1:$E$20, Values!$W175)))</f>
        <v/>
      </c>
      <c r="AM176" s="2" t="str">
        <f>SUBSTITUTE(IF(ISBLANK(Values!F175),"",Values!$B$27), "{model}", Values!$B$3)</f>
        <v/>
      </c>
      <c r="AT176" s="2" t="str">
        <f>IF(ISBLANK(Values!F175),"",IF(Values!K175,"Backlit", "Non-Backlit"))</f>
        <v/>
      </c>
      <c r="AV176" s="29" t="str">
        <f>IF(ISBLANK(Values!F175),"",Values!I175)</f>
        <v/>
      </c>
      <c r="BE176" s="28" t="str">
        <f>IF(ISBLANK(Values!F175),"","Professional Audience")</f>
        <v/>
      </c>
      <c r="BF176" s="28" t="str">
        <f>IF(ISBLANK(Values!F175),"","Consumer Audience")</f>
        <v/>
      </c>
      <c r="BG176" s="28" t="str">
        <f>IF(ISBLANK(Values!F175),"","Adults")</f>
        <v/>
      </c>
      <c r="BH176" s="28" t="str">
        <f>IF(ISBLANK(Values!F175),"","People")</f>
        <v/>
      </c>
      <c r="CG176" s="2" t="str">
        <f>IF(ISBLANK(Values!F175),"",Values!$B$11)</f>
        <v/>
      </c>
      <c r="CH176" s="2" t="str">
        <f>IF(ISBLANK(Values!F175),"","GR")</f>
        <v/>
      </c>
      <c r="CI176" s="2" t="str">
        <f>IF(ISBLANK(Values!F175),"",Values!$B$7)</f>
        <v/>
      </c>
      <c r="CJ176" s="2" t="str">
        <f>IF(ISBLANK(Values!F175),"",Values!$B$8)</f>
        <v/>
      </c>
      <c r="CK176" s="2" t="str">
        <f>IF(ISBLANK(Values!F175),"",Values!$B$9)</f>
        <v/>
      </c>
      <c r="CL176" s="2" t="str">
        <f>IF(ISBLANK(Values!F175),"","CM")</f>
        <v/>
      </c>
      <c r="CP176" s="37" t="str">
        <f>IF(ISBLANK(Values!F175),"",Values!$B$7)</f>
        <v/>
      </c>
      <c r="CQ176" s="37" t="str">
        <f>IF(ISBLANK(Values!F175),"",Values!$B$8)</f>
        <v/>
      </c>
      <c r="CR176" s="37" t="str">
        <f>IF(ISBLANK(Values!F175),"",Values!$B$9)</f>
        <v/>
      </c>
      <c r="CS176" s="2" t="str">
        <f>IF(ISBLANK(Values!F175),"",Values!$B$11)</f>
        <v/>
      </c>
      <c r="CT176" s="2" t="str">
        <f>IF(ISBLANK(Values!F175),"","GR")</f>
        <v/>
      </c>
      <c r="CU176" s="2" t="str">
        <f>IF(ISBLANK(Values!F175),"","CM")</f>
        <v/>
      </c>
      <c r="CV176" s="2" t="str">
        <f>IF(ISBLANK(Values!F175),"",IF(Values!$B$36=options!$F$1,"Denmark", IF(Values!$B$36=options!$F$2, "Danemark",IF(Values!$B$36=options!$F$3, "Dänemark",IF(Values!$B$36=options!$F$4, "Danimarca",IF(Values!$B$36=options!$F$5, "Dinamarca",IF(Values!$B$36=options!$F$6, "Denemarken","" ) ) ) ) )))</f>
        <v/>
      </c>
      <c r="CZ176" s="2" t="str">
        <f>IF(ISBLANK(Values!F175),"","No")</f>
        <v/>
      </c>
      <c r="DA176" s="2" t="str">
        <f>IF(ISBLANK(Values!F175),"","No")</f>
        <v/>
      </c>
      <c r="DO176" s="28" t="str">
        <f>IF(ISBLANK(Values!F175),"","Parts")</f>
        <v/>
      </c>
      <c r="DP176" s="28" t="str">
        <f>IF(ISBLANK(Values!F175),"",Values!$B$31)</f>
        <v/>
      </c>
      <c r="DS176" s="32"/>
      <c r="DY176" s="32"/>
      <c r="DZ176" s="32"/>
      <c r="EA176" s="32"/>
      <c r="EB176" s="32"/>
      <c r="EC176" s="32"/>
      <c r="EI176" s="2" t="str">
        <f>IF(ISBLANK(Values!F175),"",Values!$B$31)</f>
        <v/>
      </c>
      <c r="ES176" s="2" t="str">
        <f>IF(ISBLANK(Values!F175),"","Amazon Tellus UPS")</f>
        <v/>
      </c>
      <c r="EV176" s="32" t="str">
        <f>IF(ISBLANK(Values!F175),"","New")</f>
        <v/>
      </c>
      <c r="FE176" s="2" t="str">
        <f>IF(ISBLANK(Values!F175),"","3")</f>
        <v/>
      </c>
      <c r="FH176" s="2" t="str">
        <f>IF(ISBLANK(Values!F175),"","FALSE")</f>
        <v/>
      </c>
      <c r="FI176" s="37" t="str">
        <f>IF(ISBLANK(Values!F175),"","FALSE")</f>
        <v/>
      </c>
      <c r="FJ176" s="37" t="str">
        <f>IF(ISBLANK(Values!F175),"","FALSE")</f>
        <v/>
      </c>
      <c r="FM176" s="2" t="str">
        <f>IF(ISBLANK(Values!F175),"","1")</f>
        <v/>
      </c>
      <c r="FO176" s="29" t="str">
        <f>IF(ISBLANK(Values!F175),"",IF(Values!K175, Values!$B$4, Values!$B$5))</f>
        <v/>
      </c>
      <c r="FP176" s="2" t="str">
        <f>IF(ISBLANK(Values!F175),"","Percent")</f>
        <v/>
      </c>
      <c r="FQ176" s="2" t="str">
        <f>IF(ISBLANK(Values!F175),"","2")</f>
        <v/>
      </c>
      <c r="FR176" s="2" t="str">
        <f>IF(ISBLANK(Values!F175),"","3")</f>
        <v/>
      </c>
      <c r="FS176" s="2" t="str">
        <f>IF(ISBLANK(Values!F175),"","5")</f>
        <v/>
      </c>
      <c r="FT176" s="2" t="str">
        <f>IF(ISBLANK(Values!F175),"","6")</f>
        <v/>
      </c>
      <c r="FU176" s="2" t="str">
        <f>IF(ISBLANK(Values!F175),"","10")</f>
        <v/>
      </c>
      <c r="FV176" s="2" t="str">
        <f>IF(ISBLANK(Values!F175),"","10")</f>
        <v/>
      </c>
    </row>
    <row r="177" spans="1:178" ht="17" x14ac:dyDescent="0.2">
      <c r="A177" s="28" t="str">
        <f>IF(ISBLANK(Values!F176),"",IF(Values!$B$37="EU","computercomponent","computer"))</f>
        <v/>
      </c>
      <c r="B177" s="39" t="str">
        <f>IF(ISBLANK(Values!F176),"",Values!G176)</f>
        <v/>
      </c>
      <c r="C177" s="33" t="str">
        <f>IF(ISBLANK(Values!F176),"","TellusRem")</f>
        <v/>
      </c>
      <c r="D177" s="31" t="str">
        <f>IF(ISBLANK(Values!F176),"",Values!F176)</f>
        <v/>
      </c>
      <c r="E177" s="32" t="str">
        <f>IF(ISBLANK(Values!F176),"","EAN")</f>
        <v/>
      </c>
      <c r="F177" s="29" t="str">
        <f>IF(ISBLANK(Values!F176),"",IF(Values!K176, SUBSTITUTE(Values!$B$1, "{language}", Values!I176) &amp; " " &amp;Values!$B$3, SUBSTITUTE(Values!$B$2, "{language}", Values!$I176) &amp; " " &amp;Values!$B$3))</f>
        <v/>
      </c>
      <c r="G177" s="33" t="str">
        <f>IF(ISBLANK(Values!F176),"","TellusRem")</f>
        <v/>
      </c>
      <c r="H177" s="28" t="str">
        <f>IF(ISBLANK(Values!F176),"",Values!$B$16)</f>
        <v/>
      </c>
      <c r="I177" s="28" t="str">
        <f>IF(ISBLANK(Values!F176),"","4730574031")</f>
        <v/>
      </c>
      <c r="J177" s="40" t="str">
        <f>IF(ISBLANK(Values!F176),"",Values!G176 )</f>
        <v/>
      </c>
      <c r="K177" s="29" t="str">
        <f>IF(ISBLANK(Values!F176),"",IF(Values!K176, Values!$B$4, Values!$B$5))</f>
        <v/>
      </c>
      <c r="L177" s="41" t="str">
        <f>IF(ISBLANK(Values!F176),"",Values!$B$18)</f>
        <v/>
      </c>
      <c r="M177" s="29" t="str">
        <f>IF(ISBLANK(Values!F176),"",Values!$N176)</f>
        <v/>
      </c>
      <c r="N177" s="29" t="str">
        <f>IF(ISBLANK(Values!G176),"",Values!$O176)</f>
        <v/>
      </c>
      <c r="O177" s="2" t="str">
        <f>IF(ISBLANK(Values!G176),"",Values!$P176)</f>
        <v/>
      </c>
      <c r="W177" s="33" t="str">
        <f>IF(ISBLANK(Values!F176),"","Child")</f>
        <v/>
      </c>
      <c r="X177" s="33" t="str">
        <f>IF(ISBLANK(Values!F176),"",Values!$B$13)</f>
        <v/>
      </c>
      <c r="Y177" s="40" t="str">
        <f>IF(ISBLANK(Values!F176),"","Size-Color")</f>
        <v/>
      </c>
      <c r="Z177" s="33" t="str">
        <f>IF(ISBLANK(Values!F176),"","variation")</f>
        <v/>
      </c>
      <c r="AA177" s="37" t="str">
        <f>IF(ISBLANK(Values!F176),"",Values!$B$20)</f>
        <v/>
      </c>
      <c r="AB177" s="37" t="str">
        <f>IF(ISBLANK(Values!F176),"",Values!$B$29)</f>
        <v/>
      </c>
      <c r="AI177" s="42" t="str">
        <f>IF(ISBLANK(Values!F176),"",IF(Values!J176,Values!$B$23,Values!$B$33))</f>
        <v/>
      </c>
      <c r="AJ177" s="43" t="str">
        <f>IF(ISBLANK(Values!F176),"",Values!$B$24 &amp;" "&amp;Values!$B$3)</f>
        <v/>
      </c>
      <c r="AK177" s="2" t="str">
        <f>IF(ISBLANK(Values!F176),"",Values!$B$25)</f>
        <v/>
      </c>
      <c r="AL177" s="2" t="str">
        <f>IF(ISBLANK(Values!F176),"",SUBSTITUTE(SUBSTITUTE(IF(Values!$K176, Values!$B$26, Values!$B$33), "{language}", Values!$I176), "{flag}", INDEX(options!$E$1:$E$20, Values!$W176)))</f>
        <v/>
      </c>
      <c r="AM177" s="2" t="str">
        <f>SUBSTITUTE(IF(ISBLANK(Values!F176),"",Values!$B$27), "{model}", Values!$B$3)</f>
        <v/>
      </c>
      <c r="AT177" s="2" t="str">
        <f>IF(ISBLANK(Values!F176),"",IF(Values!K176,"Backlit", "Non-Backlit"))</f>
        <v/>
      </c>
      <c r="AV177" s="29" t="str">
        <f>IF(ISBLANK(Values!F176),"",Values!I176)</f>
        <v/>
      </c>
      <c r="BE177" s="28" t="str">
        <f>IF(ISBLANK(Values!F176),"","Professional Audience")</f>
        <v/>
      </c>
      <c r="BF177" s="28" t="str">
        <f>IF(ISBLANK(Values!F176),"","Consumer Audience")</f>
        <v/>
      </c>
      <c r="BG177" s="28" t="str">
        <f>IF(ISBLANK(Values!F176),"","Adults")</f>
        <v/>
      </c>
      <c r="BH177" s="28" t="str">
        <f>IF(ISBLANK(Values!F176),"","People")</f>
        <v/>
      </c>
      <c r="CG177" s="2" t="str">
        <f>IF(ISBLANK(Values!F176),"",Values!$B$11)</f>
        <v/>
      </c>
      <c r="CH177" s="2" t="str">
        <f>IF(ISBLANK(Values!F176),"","GR")</f>
        <v/>
      </c>
      <c r="CI177" s="2" t="str">
        <f>IF(ISBLANK(Values!F176),"",Values!$B$7)</f>
        <v/>
      </c>
      <c r="CJ177" s="2" t="str">
        <f>IF(ISBLANK(Values!F176),"",Values!$B$8)</f>
        <v/>
      </c>
      <c r="CK177" s="2" t="str">
        <f>IF(ISBLANK(Values!F176),"",Values!$B$9)</f>
        <v/>
      </c>
      <c r="CL177" s="2" t="str">
        <f>IF(ISBLANK(Values!F176),"","CM")</f>
        <v/>
      </c>
      <c r="CP177" s="37" t="str">
        <f>IF(ISBLANK(Values!F176),"",Values!$B$7)</f>
        <v/>
      </c>
      <c r="CQ177" s="37" t="str">
        <f>IF(ISBLANK(Values!F176),"",Values!$B$8)</f>
        <v/>
      </c>
      <c r="CR177" s="37" t="str">
        <f>IF(ISBLANK(Values!F176),"",Values!$B$9)</f>
        <v/>
      </c>
      <c r="CS177" s="2" t="str">
        <f>IF(ISBLANK(Values!F176),"",Values!$B$11)</f>
        <v/>
      </c>
      <c r="CT177" s="2" t="str">
        <f>IF(ISBLANK(Values!F176),"","GR")</f>
        <v/>
      </c>
      <c r="CU177" s="2" t="str">
        <f>IF(ISBLANK(Values!F176),"","CM")</f>
        <v/>
      </c>
      <c r="CV177" s="2" t="str">
        <f>IF(ISBLANK(Values!F176),"",IF(Values!$B$36=options!$F$1,"Denmark", IF(Values!$B$36=options!$F$2, "Danemark",IF(Values!$B$36=options!$F$3, "Dänemark",IF(Values!$B$36=options!$F$4, "Danimarca",IF(Values!$B$36=options!$F$5, "Dinamarca",IF(Values!$B$36=options!$F$6, "Denemarken","" ) ) ) ) )))</f>
        <v/>
      </c>
      <c r="CZ177" s="2" t="str">
        <f>IF(ISBLANK(Values!F176),"","No")</f>
        <v/>
      </c>
      <c r="DA177" s="2" t="str">
        <f>IF(ISBLANK(Values!F176),"","No")</f>
        <v/>
      </c>
      <c r="DO177" s="28" t="str">
        <f>IF(ISBLANK(Values!F176),"","Parts")</f>
        <v/>
      </c>
      <c r="DP177" s="28" t="str">
        <f>IF(ISBLANK(Values!F176),"",Values!$B$31)</f>
        <v/>
      </c>
      <c r="DS177" s="32"/>
      <c r="DY177" s="32"/>
      <c r="DZ177" s="32"/>
      <c r="EA177" s="32"/>
      <c r="EB177" s="32"/>
      <c r="EC177" s="32"/>
      <c r="EI177" s="2" t="str">
        <f>IF(ISBLANK(Values!F176),"",Values!$B$31)</f>
        <v/>
      </c>
      <c r="ES177" s="2" t="str">
        <f>IF(ISBLANK(Values!F176),"","Amazon Tellus UPS")</f>
        <v/>
      </c>
      <c r="EV177" s="32" t="str">
        <f>IF(ISBLANK(Values!F176),"","New")</f>
        <v/>
      </c>
      <c r="FE177" s="2" t="str">
        <f>IF(ISBLANK(Values!F176),"","3")</f>
        <v/>
      </c>
      <c r="FH177" s="2" t="str">
        <f>IF(ISBLANK(Values!F176),"","FALSE")</f>
        <v/>
      </c>
      <c r="FI177" s="37" t="str">
        <f>IF(ISBLANK(Values!F176),"","FALSE")</f>
        <v/>
      </c>
      <c r="FJ177" s="37" t="str">
        <f>IF(ISBLANK(Values!F176),"","FALSE")</f>
        <v/>
      </c>
      <c r="FM177" s="2" t="str">
        <f>IF(ISBLANK(Values!F176),"","1")</f>
        <v/>
      </c>
      <c r="FO177" s="29" t="str">
        <f>IF(ISBLANK(Values!F176),"",IF(Values!K176, Values!$B$4, Values!$B$5))</f>
        <v/>
      </c>
      <c r="FP177" s="2" t="str">
        <f>IF(ISBLANK(Values!F176),"","Percent")</f>
        <v/>
      </c>
      <c r="FQ177" s="2" t="str">
        <f>IF(ISBLANK(Values!F176),"","2")</f>
        <v/>
      </c>
      <c r="FR177" s="2" t="str">
        <f>IF(ISBLANK(Values!F176),"","3")</f>
        <v/>
      </c>
      <c r="FS177" s="2" t="str">
        <f>IF(ISBLANK(Values!F176),"","5")</f>
        <v/>
      </c>
      <c r="FT177" s="2" t="str">
        <f>IF(ISBLANK(Values!F176),"","6")</f>
        <v/>
      </c>
      <c r="FU177" s="2" t="str">
        <f>IF(ISBLANK(Values!F176),"","10")</f>
        <v/>
      </c>
      <c r="FV177" s="2" t="str">
        <f>IF(ISBLANK(Values!F176),"","10")</f>
        <v/>
      </c>
    </row>
    <row r="178" spans="1:178" ht="17" x14ac:dyDescent="0.2">
      <c r="A178" s="28" t="str">
        <f>IF(ISBLANK(Values!F177),"",IF(Values!$B$37="EU","computercomponent","computer"))</f>
        <v/>
      </c>
      <c r="B178" s="39" t="str">
        <f>IF(ISBLANK(Values!F177),"",Values!G177)</f>
        <v/>
      </c>
      <c r="C178" s="33" t="str">
        <f>IF(ISBLANK(Values!F177),"","TellusRem")</f>
        <v/>
      </c>
      <c r="D178" s="31" t="str">
        <f>IF(ISBLANK(Values!F177),"",Values!F177)</f>
        <v/>
      </c>
      <c r="E178" s="32" t="str">
        <f>IF(ISBLANK(Values!F177),"","EAN")</f>
        <v/>
      </c>
      <c r="F178" s="29" t="str">
        <f>IF(ISBLANK(Values!F177),"",IF(Values!K177, SUBSTITUTE(Values!$B$1, "{language}", Values!I177) &amp; " " &amp;Values!$B$3, SUBSTITUTE(Values!$B$2, "{language}", Values!$I177) &amp; " " &amp;Values!$B$3))</f>
        <v/>
      </c>
      <c r="G178" s="33" t="str">
        <f>IF(ISBLANK(Values!F177),"","TellusRem")</f>
        <v/>
      </c>
      <c r="H178" s="28" t="str">
        <f>IF(ISBLANK(Values!F177),"",Values!$B$16)</f>
        <v/>
      </c>
      <c r="I178" s="28" t="str">
        <f>IF(ISBLANK(Values!F177),"","4730574031")</f>
        <v/>
      </c>
      <c r="J178" s="40" t="str">
        <f>IF(ISBLANK(Values!F177),"",Values!G177 )</f>
        <v/>
      </c>
      <c r="K178" s="29" t="str">
        <f>IF(ISBLANK(Values!F177),"",IF(Values!K177, Values!$B$4, Values!$B$5))</f>
        <v/>
      </c>
      <c r="L178" s="41" t="str">
        <f>IF(ISBLANK(Values!F177),"",Values!$B$18)</f>
        <v/>
      </c>
      <c r="M178" s="29" t="str">
        <f>IF(ISBLANK(Values!F177),"",Values!$N177)</f>
        <v/>
      </c>
      <c r="N178" s="29" t="str">
        <f>IF(ISBLANK(Values!G177),"",Values!$O177)</f>
        <v/>
      </c>
      <c r="O178" s="2" t="str">
        <f>IF(ISBLANK(Values!G177),"",Values!$P177)</f>
        <v/>
      </c>
      <c r="W178" s="33" t="str">
        <f>IF(ISBLANK(Values!F177),"","Child")</f>
        <v/>
      </c>
      <c r="X178" s="33" t="str">
        <f>IF(ISBLANK(Values!F177),"",Values!$B$13)</f>
        <v/>
      </c>
      <c r="Y178" s="40" t="str">
        <f>IF(ISBLANK(Values!F177),"","Size-Color")</f>
        <v/>
      </c>
      <c r="Z178" s="33" t="str">
        <f>IF(ISBLANK(Values!F177),"","variation")</f>
        <v/>
      </c>
      <c r="AA178" s="37" t="str">
        <f>IF(ISBLANK(Values!F177),"",Values!$B$20)</f>
        <v/>
      </c>
      <c r="AB178" s="37" t="str">
        <f>IF(ISBLANK(Values!F177),"",Values!$B$29)</f>
        <v/>
      </c>
      <c r="AI178" s="42" t="str">
        <f>IF(ISBLANK(Values!F177),"",IF(Values!J177,Values!$B$23,Values!$B$33))</f>
        <v/>
      </c>
      <c r="AJ178" s="43" t="str">
        <f>IF(ISBLANK(Values!F177),"",Values!$B$24 &amp;" "&amp;Values!$B$3)</f>
        <v/>
      </c>
      <c r="AK178" s="2" t="str">
        <f>IF(ISBLANK(Values!F177),"",Values!$B$25)</f>
        <v/>
      </c>
      <c r="AL178" s="2" t="str">
        <f>IF(ISBLANK(Values!F177),"",SUBSTITUTE(SUBSTITUTE(IF(Values!$K177, Values!$B$26, Values!$B$33), "{language}", Values!$I177), "{flag}", INDEX(options!$E$1:$E$20, Values!$W177)))</f>
        <v/>
      </c>
      <c r="AM178" s="2" t="str">
        <f>SUBSTITUTE(IF(ISBLANK(Values!F177),"",Values!$B$27), "{model}", Values!$B$3)</f>
        <v/>
      </c>
      <c r="AT178" s="2" t="str">
        <f>IF(ISBLANK(Values!F177),"",IF(Values!K177,"Backlit", "Non-Backlit"))</f>
        <v/>
      </c>
      <c r="AV178" s="29" t="str">
        <f>IF(ISBLANK(Values!F177),"",Values!I177)</f>
        <v/>
      </c>
      <c r="BE178" s="28" t="str">
        <f>IF(ISBLANK(Values!F177),"","Professional Audience")</f>
        <v/>
      </c>
      <c r="BF178" s="28" t="str">
        <f>IF(ISBLANK(Values!F177),"","Consumer Audience")</f>
        <v/>
      </c>
      <c r="BG178" s="28" t="str">
        <f>IF(ISBLANK(Values!F177),"","Adults")</f>
        <v/>
      </c>
      <c r="BH178" s="28" t="str">
        <f>IF(ISBLANK(Values!F177),"","People")</f>
        <v/>
      </c>
      <c r="CG178" s="2" t="str">
        <f>IF(ISBLANK(Values!F177),"",Values!$B$11)</f>
        <v/>
      </c>
      <c r="CH178" s="2" t="str">
        <f>IF(ISBLANK(Values!F177),"","GR")</f>
        <v/>
      </c>
      <c r="CI178" s="2" t="str">
        <f>IF(ISBLANK(Values!F177),"",Values!$B$7)</f>
        <v/>
      </c>
      <c r="CJ178" s="2" t="str">
        <f>IF(ISBLANK(Values!F177),"",Values!$B$8)</f>
        <v/>
      </c>
      <c r="CK178" s="2" t="str">
        <f>IF(ISBLANK(Values!F177),"",Values!$B$9)</f>
        <v/>
      </c>
      <c r="CL178" s="2" t="str">
        <f>IF(ISBLANK(Values!F177),"","CM")</f>
        <v/>
      </c>
      <c r="CP178" s="37" t="str">
        <f>IF(ISBLANK(Values!F177),"",Values!$B$7)</f>
        <v/>
      </c>
      <c r="CQ178" s="37" t="str">
        <f>IF(ISBLANK(Values!F177),"",Values!$B$8)</f>
        <v/>
      </c>
      <c r="CR178" s="37" t="str">
        <f>IF(ISBLANK(Values!F177),"",Values!$B$9)</f>
        <v/>
      </c>
      <c r="CS178" s="2" t="str">
        <f>IF(ISBLANK(Values!F177),"",Values!$B$11)</f>
        <v/>
      </c>
      <c r="CT178" s="2" t="str">
        <f>IF(ISBLANK(Values!F177),"","GR")</f>
        <v/>
      </c>
      <c r="CU178" s="2" t="str">
        <f>IF(ISBLANK(Values!F177),"","CM")</f>
        <v/>
      </c>
      <c r="CV178" s="2" t="str">
        <f>IF(ISBLANK(Values!F177),"",IF(Values!$B$36=options!$F$1,"Denmark", IF(Values!$B$36=options!$F$2, "Danemark",IF(Values!$B$36=options!$F$3, "Dänemark",IF(Values!$B$36=options!$F$4, "Danimarca",IF(Values!$B$36=options!$F$5, "Dinamarca",IF(Values!$B$36=options!$F$6, "Denemarken","" ) ) ) ) )))</f>
        <v/>
      </c>
      <c r="CZ178" s="2" t="str">
        <f>IF(ISBLANK(Values!F177),"","No")</f>
        <v/>
      </c>
      <c r="DA178" s="2" t="str">
        <f>IF(ISBLANK(Values!F177),"","No")</f>
        <v/>
      </c>
      <c r="DO178" s="28" t="str">
        <f>IF(ISBLANK(Values!F177),"","Parts")</f>
        <v/>
      </c>
      <c r="DP178" s="28" t="str">
        <f>IF(ISBLANK(Values!F177),"",Values!$B$31)</f>
        <v/>
      </c>
      <c r="DS178" s="32"/>
      <c r="DY178" s="32"/>
      <c r="DZ178" s="32"/>
      <c r="EA178" s="32"/>
      <c r="EB178" s="32"/>
      <c r="EC178" s="32"/>
      <c r="EI178" s="2" t="str">
        <f>IF(ISBLANK(Values!F177),"",Values!$B$31)</f>
        <v/>
      </c>
      <c r="ES178" s="2" t="str">
        <f>IF(ISBLANK(Values!F177),"","Amazon Tellus UPS")</f>
        <v/>
      </c>
      <c r="EV178" s="32" t="str">
        <f>IF(ISBLANK(Values!F177),"","New")</f>
        <v/>
      </c>
      <c r="FE178" s="2" t="str">
        <f>IF(ISBLANK(Values!F177),"","3")</f>
        <v/>
      </c>
      <c r="FH178" s="2" t="str">
        <f>IF(ISBLANK(Values!F177),"","FALSE")</f>
        <v/>
      </c>
      <c r="FI178" s="37" t="str">
        <f>IF(ISBLANK(Values!F177),"","FALSE")</f>
        <v/>
      </c>
      <c r="FJ178" s="37" t="str">
        <f>IF(ISBLANK(Values!F177),"","FALSE")</f>
        <v/>
      </c>
      <c r="FM178" s="2" t="str">
        <f>IF(ISBLANK(Values!F177),"","1")</f>
        <v/>
      </c>
      <c r="FO178" s="29" t="str">
        <f>IF(ISBLANK(Values!F177),"",IF(Values!K177, Values!$B$4, Values!$B$5))</f>
        <v/>
      </c>
      <c r="FP178" s="2" t="str">
        <f>IF(ISBLANK(Values!F177),"","Percent")</f>
        <v/>
      </c>
      <c r="FQ178" s="2" t="str">
        <f>IF(ISBLANK(Values!F177),"","2")</f>
        <v/>
      </c>
      <c r="FR178" s="2" t="str">
        <f>IF(ISBLANK(Values!F177),"","3")</f>
        <v/>
      </c>
      <c r="FS178" s="2" t="str">
        <f>IF(ISBLANK(Values!F177),"","5")</f>
        <v/>
      </c>
      <c r="FT178" s="2" t="str">
        <f>IF(ISBLANK(Values!F177),"","6")</f>
        <v/>
      </c>
      <c r="FU178" s="2" t="str">
        <f>IF(ISBLANK(Values!F177),"","10")</f>
        <v/>
      </c>
      <c r="FV178" s="2" t="str">
        <f>IF(ISBLANK(Values!F177),"","10")</f>
        <v/>
      </c>
    </row>
    <row r="179" spans="1:178" ht="17" x14ac:dyDescent="0.2">
      <c r="A179" s="28" t="str">
        <f>IF(ISBLANK(Values!F178),"",IF(Values!$B$37="EU","computercomponent","computer"))</f>
        <v/>
      </c>
      <c r="B179" s="39" t="str">
        <f>IF(ISBLANK(Values!F178),"",Values!G178)</f>
        <v/>
      </c>
      <c r="C179" s="33" t="str">
        <f>IF(ISBLANK(Values!F178),"","TellusRem")</f>
        <v/>
      </c>
      <c r="D179" s="31" t="str">
        <f>IF(ISBLANK(Values!F178),"",Values!F178)</f>
        <v/>
      </c>
      <c r="E179" s="32" t="str">
        <f>IF(ISBLANK(Values!F178),"","EAN")</f>
        <v/>
      </c>
      <c r="F179" s="29" t="str">
        <f>IF(ISBLANK(Values!F178),"",IF(Values!K178, SUBSTITUTE(Values!$B$1, "{language}", Values!I178) &amp; " " &amp;Values!$B$3, SUBSTITUTE(Values!$B$2, "{language}", Values!$I178) &amp; " " &amp;Values!$B$3))</f>
        <v/>
      </c>
      <c r="G179" s="33" t="str">
        <f>IF(ISBLANK(Values!F178),"","TellusRem")</f>
        <v/>
      </c>
      <c r="H179" s="28" t="str">
        <f>IF(ISBLANK(Values!F178),"",Values!$B$16)</f>
        <v/>
      </c>
      <c r="I179" s="28" t="str">
        <f>IF(ISBLANK(Values!F178),"","4730574031")</f>
        <v/>
      </c>
      <c r="J179" s="40" t="str">
        <f>IF(ISBLANK(Values!F178),"",Values!G178 )</f>
        <v/>
      </c>
      <c r="K179" s="29" t="str">
        <f>IF(ISBLANK(Values!F178),"",IF(Values!K178, Values!$B$4, Values!$B$5))</f>
        <v/>
      </c>
      <c r="L179" s="41" t="str">
        <f>IF(ISBLANK(Values!F178),"",Values!$B$18)</f>
        <v/>
      </c>
      <c r="M179" s="29" t="str">
        <f>IF(ISBLANK(Values!F178),"",Values!$N178)</f>
        <v/>
      </c>
      <c r="N179" s="29" t="str">
        <f>IF(ISBLANK(Values!G178),"",Values!$O178)</f>
        <v/>
      </c>
      <c r="O179" s="2" t="str">
        <f>IF(ISBLANK(Values!G178),"",Values!$P178)</f>
        <v/>
      </c>
      <c r="W179" s="33" t="str">
        <f>IF(ISBLANK(Values!F178),"","Child")</f>
        <v/>
      </c>
      <c r="X179" s="33" t="str">
        <f>IF(ISBLANK(Values!F178),"",Values!$B$13)</f>
        <v/>
      </c>
      <c r="Y179" s="40" t="str">
        <f>IF(ISBLANK(Values!F178),"","Size-Color")</f>
        <v/>
      </c>
      <c r="Z179" s="33" t="str">
        <f>IF(ISBLANK(Values!F178),"","variation")</f>
        <v/>
      </c>
      <c r="AA179" s="37" t="str">
        <f>IF(ISBLANK(Values!F178),"",Values!$B$20)</f>
        <v/>
      </c>
      <c r="AB179" s="37" t="str">
        <f>IF(ISBLANK(Values!F178),"",Values!$B$29)</f>
        <v/>
      </c>
      <c r="AI179" s="42" t="str">
        <f>IF(ISBLANK(Values!F178),"",IF(Values!J178,Values!$B$23,Values!$B$33))</f>
        <v/>
      </c>
      <c r="AJ179" s="43" t="str">
        <f>IF(ISBLANK(Values!F178),"",Values!$B$24 &amp;" "&amp;Values!$B$3)</f>
        <v/>
      </c>
      <c r="AK179" s="2" t="str">
        <f>IF(ISBLANK(Values!F178),"",Values!$B$25)</f>
        <v/>
      </c>
      <c r="AL179" s="2" t="str">
        <f>IF(ISBLANK(Values!F178),"",SUBSTITUTE(SUBSTITUTE(IF(Values!$K178, Values!$B$26, Values!$B$33), "{language}", Values!$I178), "{flag}", INDEX(options!$E$1:$E$20, Values!$W178)))</f>
        <v/>
      </c>
      <c r="AM179" s="2" t="str">
        <f>SUBSTITUTE(IF(ISBLANK(Values!F178),"",Values!$B$27), "{model}", Values!$B$3)</f>
        <v/>
      </c>
      <c r="AT179" s="2" t="str">
        <f>IF(ISBLANK(Values!F178),"",IF(Values!K178,"Backlit", "Non-Backlit"))</f>
        <v/>
      </c>
      <c r="AV179" s="29" t="str">
        <f>IF(ISBLANK(Values!F178),"",Values!I178)</f>
        <v/>
      </c>
      <c r="BE179" s="28" t="str">
        <f>IF(ISBLANK(Values!F178),"","Professional Audience")</f>
        <v/>
      </c>
      <c r="BF179" s="28" t="str">
        <f>IF(ISBLANK(Values!F178),"","Consumer Audience")</f>
        <v/>
      </c>
      <c r="BG179" s="28" t="str">
        <f>IF(ISBLANK(Values!F178),"","Adults")</f>
        <v/>
      </c>
      <c r="BH179" s="28" t="str">
        <f>IF(ISBLANK(Values!F178),"","People")</f>
        <v/>
      </c>
      <c r="CG179" s="2" t="str">
        <f>IF(ISBLANK(Values!F178),"",Values!$B$11)</f>
        <v/>
      </c>
      <c r="CH179" s="2" t="str">
        <f>IF(ISBLANK(Values!F178),"","GR")</f>
        <v/>
      </c>
      <c r="CI179" s="2" t="str">
        <f>IF(ISBLANK(Values!F178),"",Values!$B$7)</f>
        <v/>
      </c>
      <c r="CJ179" s="2" t="str">
        <f>IF(ISBLANK(Values!F178),"",Values!$B$8)</f>
        <v/>
      </c>
      <c r="CK179" s="2" t="str">
        <f>IF(ISBLANK(Values!F178),"",Values!$B$9)</f>
        <v/>
      </c>
      <c r="CL179" s="2" t="str">
        <f>IF(ISBLANK(Values!F178),"","CM")</f>
        <v/>
      </c>
      <c r="CP179" s="37" t="str">
        <f>IF(ISBLANK(Values!F178),"",Values!$B$7)</f>
        <v/>
      </c>
      <c r="CQ179" s="37" t="str">
        <f>IF(ISBLANK(Values!F178),"",Values!$B$8)</f>
        <v/>
      </c>
      <c r="CR179" s="37" t="str">
        <f>IF(ISBLANK(Values!F178),"",Values!$B$9)</f>
        <v/>
      </c>
      <c r="CS179" s="2" t="str">
        <f>IF(ISBLANK(Values!F178),"",Values!$B$11)</f>
        <v/>
      </c>
      <c r="CT179" s="2" t="str">
        <f>IF(ISBLANK(Values!F178),"","GR")</f>
        <v/>
      </c>
      <c r="CU179" s="2" t="str">
        <f>IF(ISBLANK(Values!F178),"","CM")</f>
        <v/>
      </c>
      <c r="CV179" s="2" t="str">
        <f>IF(ISBLANK(Values!F178),"",IF(Values!$B$36=options!$F$1,"Denmark", IF(Values!$B$36=options!$F$2, "Danemark",IF(Values!$B$36=options!$F$3, "Dänemark",IF(Values!$B$36=options!$F$4, "Danimarca",IF(Values!$B$36=options!$F$5, "Dinamarca",IF(Values!$B$36=options!$F$6, "Denemarken","" ) ) ) ) )))</f>
        <v/>
      </c>
      <c r="CZ179" s="2" t="str">
        <f>IF(ISBLANK(Values!F178),"","No")</f>
        <v/>
      </c>
      <c r="DA179" s="2" t="str">
        <f>IF(ISBLANK(Values!F178),"","No")</f>
        <v/>
      </c>
      <c r="DO179" s="28" t="str">
        <f>IF(ISBLANK(Values!F178),"","Parts")</f>
        <v/>
      </c>
      <c r="DP179" s="28" t="str">
        <f>IF(ISBLANK(Values!F178),"",Values!$B$31)</f>
        <v/>
      </c>
      <c r="DS179" s="32"/>
      <c r="DY179" s="32"/>
      <c r="DZ179" s="32"/>
      <c r="EA179" s="32"/>
      <c r="EB179" s="32"/>
      <c r="EC179" s="32"/>
      <c r="EI179" s="2" t="str">
        <f>IF(ISBLANK(Values!F178),"",Values!$B$31)</f>
        <v/>
      </c>
      <c r="ES179" s="2" t="str">
        <f>IF(ISBLANK(Values!F178),"","Amazon Tellus UPS")</f>
        <v/>
      </c>
      <c r="EV179" s="32" t="str">
        <f>IF(ISBLANK(Values!F178),"","New")</f>
        <v/>
      </c>
      <c r="FE179" s="2" t="str">
        <f>IF(ISBLANK(Values!F178),"","3")</f>
        <v/>
      </c>
      <c r="FH179" s="2" t="str">
        <f>IF(ISBLANK(Values!F178),"","FALSE")</f>
        <v/>
      </c>
      <c r="FI179" s="37" t="str">
        <f>IF(ISBLANK(Values!F178),"","FALSE")</f>
        <v/>
      </c>
      <c r="FJ179" s="37" t="str">
        <f>IF(ISBLANK(Values!F178),"","FALSE")</f>
        <v/>
      </c>
      <c r="FM179" s="2" t="str">
        <f>IF(ISBLANK(Values!F178),"","1")</f>
        <v/>
      </c>
      <c r="FO179" s="29" t="str">
        <f>IF(ISBLANK(Values!F178),"",IF(Values!K178, Values!$B$4, Values!$B$5))</f>
        <v/>
      </c>
      <c r="FP179" s="2" t="str">
        <f>IF(ISBLANK(Values!F178),"","Percent")</f>
        <v/>
      </c>
      <c r="FQ179" s="2" t="str">
        <f>IF(ISBLANK(Values!F178),"","2")</f>
        <v/>
      </c>
      <c r="FR179" s="2" t="str">
        <f>IF(ISBLANK(Values!F178),"","3")</f>
        <v/>
      </c>
      <c r="FS179" s="2" t="str">
        <f>IF(ISBLANK(Values!F178),"","5")</f>
        <v/>
      </c>
      <c r="FT179" s="2" t="str">
        <f>IF(ISBLANK(Values!F178),"","6")</f>
        <v/>
      </c>
      <c r="FU179" s="2" t="str">
        <f>IF(ISBLANK(Values!F178),"","10")</f>
        <v/>
      </c>
      <c r="FV179" s="2" t="str">
        <f>IF(ISBLANK(Values!F178),"","10")</f>
        <v/>
      </c>
    </row>
    <row r="180" spans="1:178" ht="17" x14ac:dyDescent="0.2">
      <c r="A180" s="28" t="str">
        <f>IF(ISBLANK(Values!F179),"",IF(Values!$B$37="EU","computercomponent","computer"))</f>
        <v/>
      </c>
      <c r="B180" s="39" t="str">
        <f>IF(ISBLANK(Values!F179),"",Values!G179)</f>
        <v/>
      </c>
      <c r="C180" s="33" t="str">
        <f>IF(ISBLANK(Values!F179),"","TellusRem")</f>
        <v/>
      </c>
      <c r="D180" s="31" t="str">
        <f>IF(ISBLANK(Values!F179),"",Values!F179)</f>
        <v/>
      </c>
      <c r="E180" s="32" t="str">
        <f>IF(ISBLANK(Values!F179),"","EAN")</f>
        <v/>
      </c>
      <c r="F180" s="29" t="str">
        <f>IF(ISBLANK(Values!F179),"",IF(Values!K179, SUBSTITUTE(Values!$B$1, "{language}", Values!I179) &amp; " " &amp;Values!$B$3, SUBSTITUTE(Values!$B$2, "{language}", Values!$I179) &amp; " " &amp;Values!$B$3))</f>
        <v/>
      </c>
      <c r="G180" s="33" t="str">
        <f>IF(ISBLANK(Values!F179),"","TellusRem")</f>
        <v/>
      </c>
      <c r="H180" s="28" t="str">
        <f>IF(ISBLANK(Values!F179),"",Values!$B$16)</f>
        <v/>
      </c>
      <c r="I180" s="28" t="str">
        <f>IF(ISBLANK(Values!F179),"","4730574031")</f>
        <v/>
      </c>
      <c r="J180" s="40" t="str">
        <f>IF(ISBLANK(Values!F179),"",Values!G179 )</f>
        <v/>
      </c>
      <c r="K180" s="29" t="str">
        <f>IF(ISBLANK(Values!F179),"",IF(Values!K179, Values!$B$4, Values!$B$5))</f>
        <v/>
      </c>
      <c r="L180" s="41" t="str">
        <f>IF(ISBLANK(Values!F179),"",Values!$B$18)</f>
        <v/>
      </c>
      <c r="M180" s="29" t="str">
        <f>IF(ISBLANK(Values!F179),"",Values!$N179)</f>
        <v/>
      </c>
      <c r="N180" s="29" t="str">
        <f>IF(ISBLANK(Values!G179),"",Values!$O179)</f>
        <v/>
      </c>
      <c r="O180" s="2" t="str">
        <f>IF(ISBLANK(Values!G179),"",Values!$P179)</f>
        <v/>
      </c>
      <c r="W180" s="33" t="str">
        <f>IF(ISBLANK(Values!F179),"","Child")</f>
        <v/>
      </c>
      <c r="X180" s="33" t="str">
        <f>IF(ISBLANK(Values!F179),"",Values!$B$13)</f>
        <v/>
      </c>
      <c r="Y180" s="40" t="str">
        <f>IF(ISBLANK(Values!F179),"","Size-Color")</f>
        <v/>
      </c>
      <c r="Z180" s="33" t="str">
        <f>IF(ISBLANK(Values!F179),"","variation")</f>
        <v/>
      </c>
      <c r="AA180" s="37" t="str">
        <f>IF(ISBLANK(Values!F179),"",Values!$B$20)</f>
        <v/>
      </c>
      <c r="AB180" s="37" t="str">
        <f>IF(ISBLANK(Values!F179),"",Values!$B$29)</f>
        <v/>
      </c>
      <c r="AI180" s="42" t="str">
        <f>IF(ISBLANK(Values!F179),"",IF(Values!J179,Values!$B$23,Values!$B$33))</f>
        <v/>
      </c>
      <c r="AJ180" s="43" t="str">
        <f>IF(ISBLANK(Values!F179),"",Values!$B$24 &amp;" "&amp;Values!$B$3)</f>
        <v/>
      </c>
      <c r="AK180" s="2" t="str">
        <f>IF(ISBLANK(Values!F179),"",Values!$B$25)</f>
        <v/>
      </c>
      <c r="AL180" s="2" t="str">
        <f>IF(ISBLANK(Values!F179),"",SUBSTITUTE(SUBSTITUTE(IF(Values!$K179, Values!$B$26, Values!$B$33), "{language}", Values!$I179), "{flag}", INDEX(options!$E$1:$E$20, Values!$W179)))</f>
        <v/>
      </c>
      <c r="AM180" s="2" t="str">
        <f>SUBSTITUTE(IF(ISBLANK(Values!F179),"",Values!$B$27), "{model}", Values!$B$3)</f>
        <v/>
      </c>
      <c r="AT180" s="2" t="str">
        <f>IF(ISBLANK(Values!F179),"",IF(Values!K179,"Backlit", "Non-Backlit"))</f>
        <v/>
      </c>
      <c r="AV180" s="29" t="str">
        <f>IF(ISBLANK(Values!F179),"",Values!I179)</f>
        <v/>
      </c>
      <c r="BE180" s="28" t="str">
        <f>IF(ISBLANK(Values!F179),"","Professional Audience")</f>
        <v/>
      </c>
      <c r="BF180" s="28" t="str">
        <f>IF(ISBLANK(Values!F179),"","Consumer Audience")</f>
        <v/>
      </c>
      <c r="BG180" s="28" t="str">
        <f>IF(ISBLANK(Values!F179),"","Adults")</f>
        <v/>
      </c>
      <c r="BH180" s="28" t="str">
        <f>IF(ISBLANK(Values!F179),"","People")</f>
        <v/>
      </c>
      <c r="CG180" s="2" t="str">
        <f>IF(ISBLANK(Values!F179),"",Values!$B$11)</f>
        <v/>
      </c>
      <c r="CH180" s="2" t="str">
        <f>IF(ISBLANK(Values!F179),"","GR")</f>
        <v/>
      </c>
      <c r="CI180" s="2" t="str">
        <f>IF(ISBLANK(Values!F179),"",Values!$B$7)</f>
        <v/>
      </c>
      <c r="CJ180" s="2" t="str">
        <f>IF(ISBLANK(Values!F179),"",Values!$B$8)</f>
        <v/>
      </c>
      <c r="CK180" s="2" t="str">
        <f>IF(ISBLANK(Values!F179),"",Values!$B$9)</f>
        <v/>
      </c>
      <c r="CL180" s="2" t="str">
        <f>IF(ISBLANK(Values!F179),"","CM")</f>
        <v/>
      </c>
      <c r="CP180" s="37" t="str">
        <f>IF(ISBLANK(Values!F179),"",Values!$B$7)</f>
        <v/>
      </c>
      <c r="CQ180" s="37" t="str">
        <f>IF(ISBLANK(Values!F179),"",Values!$B$8)</f>
        <v/>
      </c>
      <c r="CR180" s="37" t="str">
        <f>IF(ISBLANK(Values!F179),"",Values!$B$9)</f>
        <v/>
      </c>
      <c r="CS180" s="2" t="str">
        <f>IF(ISBLANK(Values!F179),"",Values!$B$11)</f>
        <v/>
      </c>
      <c r="CT180" s="2" t="str">
        <f>IF(ISBLANK(Values!F179),"","GR")</f>
        <v/>
      </c>
      <c r="CU180" s="2" t="str">
        <f>IF(ISBLANK(Values!F179),"","CM")</f>
        <v/>
      </c>
      <c r="CV180" s="2" t="str">
        <f>IF(ISBLANK(Values!F179),"",IF(Values!$B$36=options!$F$1,"Denmark", IF(Values!$B$36=options!$F$2, "Danemark",IF(Values!$B$36=options!$F$3, "Dänemark",IF(Values!$B$36=options!$F$4, "Danimarca",IF(Values!$B$36=options!$F$5, "Dinamarca",IF(Values!$B$36=options!$F$6, "Denemarken","" ) ) ) ) )))</f>
        <v/>
      </c>
      <c r="CZ180" s="2" t="str">
        <f>IF(ISBLANK(Values!F179),"","No")</f>
        <v/>
      </c>
      <c r="DA180" s="2" t="str">
        <f>IF(ISBLANK(Values!F179),"","No")</f>
        <v/>
      </c>
      <c r="DO180" s="28" t="str">
        <f>IF(ISBLANK(Values!F179),"","Parts")</f>
        <v/>
      </c>
      <c r="DP180" s="28" t="str">
        <f>IF(ISBLANK(Values!F179),"",Values!$B$31)</f>
        <v/>
      </c>
      <c r="DS180" s="32"/>
      <c r="DY180" s="32"/>
      <c r="DZ180" s="32"/>
      <c r="EA180" s="32"/>
      <c r="EB180" s="32"/>
      <c r="EC180" s="32"/>
      <c r="EI180" s="2" t="str">
        <f>IF(ISBLANK(Values!F179),"",Values!$B$31)</f>
        <v/>
      </c>
      <c r="ES180" s="2" t="str">
        <f>IF(ISBLANK(Values!F179),"","Amazon Tellus UPS")</f>
        <v/>
      </c>
      <c r="EV180" s="32" t="str">
        <f>IF(ISBLANK(Values!F179),"","New")</f>
        <v/>
      </c>
      <c r="FE180" s="2" t="str">
        <f>IF(ISBLANK(Values!F179),"","3")</f>
        <v/>
      </c>
      <c r="FH180" s="2" t="str">
        <f>IF(ISBLANK(Values!F179),"","FALSE")</f>
        <v/>
      </c>
      <c r="FI180" s="37" t="str">
        <f>IF(ISBLANK(Values!F179),"","FALSE")</f>
        <v/>
      </c>
      <c r="FJ180" s="37" t="str">
        <f>IF(ISBLANK(Values!F179),"","FALSE")</f>
        <v/>
      </c>
      <c r="FM180" s="2" t="str">
        <f>IF(ISBLANK(Values!F179),"","1")</f>
        <v/>
      </c>
      <c r="FO180" s="29" t="str">
        <f>IF(ISBLANK(Values!F179),"",IF(Values!K179, Values!$B$4, Values!$B$5))</f>
        <v/>
      </c>
      <c r="FP180" s="2" t="str">
        <f>IF(ISBLANK(Values!F179),"","Percent")</f>
        <v/>
      </c>
      <c r="FQ180" s="2" t="str">
        <f>IF(ISBLANK(Values!F179),"","2")</f>
        <v/>
      </c>
      <c r="FR180" s="2" t="str">
        <f>IF(ISBLANK(Values!F179),"","3")</f>
        <v/>
      </c>
      <c r="FS180" s="2" t="str">
        <f>IF(ISBLANK(Values!F179),"","5")</f>
        <v/>
      </c>
      <c r="FT180" s="2" t="str">
        <f>IF(ISBLANK(Values!F179),"","6")</f>
        <v/>
      </c>
      <c r="FU180" s="2" t="str">
        <f>IF(ISBLANK(Values!F179),"","10")</f>
        <v/>
      </c>
      <c r="FV180" s="2" t="str">
        <f>IF(ISBLANK(Values!F179),"","10")</f>
        <v/>
      </c>
    </row>
    <row r="181" spans="1:178" ht="17" x14ac:dyDescent="0.2">
      <c r="A181" s="28" t="str">
        <f>IF(ISBLANK(Values!F180),"",IF(Values!$B$37="EU","computercomponent","computer"))</f>
        <v/>
      </c>
      <c r="B181" s="39" t="str">
        <f>IF(ISBLANK(Values!F180),"",Values!G180)</f>
        <v/>
      </c>
      <c r="C181" s="33" t="str">
        <f>IF(ISBLANK(Values!F180),"","TellusRem")</f>
        <v/>
      </c>
      <c r="D181" s="31" t="str">
        <f>IF(ISBLANK(Values!F180),"",Values!F180)</f>
        <v/>
      </c>
      <c r="E181" s="32" t="str">
        <f>IF(ISBLANK(Values!F180),"","EAN")</f>
        <v/>
      </c>
      <c r="F181" s="29" t="str">
        <f>IF(ISBLANK(Values!F180),"",IF(Values!K180, SUBSTITUTE(Values!$B$1, "{language}", Values!I180) &amp; " " &amp;Values!$B$3, SUBSTITUTE(Values!$B$2, "{language}", Values!$I180) &amp; " " &amp;Values!$B$3))</f>
        <v/>
      </c>
      <c r="G181" s="33" t="str">
        <f>IF(ISBLANK(Values!F180),"","TellusRem")</f>
        <v/>
      </c>
      <c r="H181" s="28" t="str">
        <f>IF(ISBLANK(Values!F180),"",Values!$B$16)</f>
        <v/>
      </c>
      <c r="I181" s="28" t="str">
        <f>IF(ISBLANK(Values!F180),"","4730574031")</f>
        <v/>
      </c>
      <c r="J181" s="40" t="str">
        <f>IF(ISBLANK(Values!F180),"",Values!G180 )</f>
        <v/>
      </c>
      <c r="K181" s="29" t="str">
        <f>IF(ISBLANK(Values!F180),"",IF(Values!K180, Values!$B$4, Values!$B$5))</f>
        <v/>
      </c>
      <c r="L181" s="41" t="str">
        <f>IF(ISBLANK(Values!F180),"",Values!$B$18)</f>
        <v/>
      </c>
      <c r="M181" s="29" t="str">
        <f>IF(ISBLANK(Values!F180),"",Values!$N180)</f>
        <v/>
      </c>
      <c r="N181" s="29" t="str">
        <f>IF(ISBLANK(Values!G180),"",Values!$O180)</f>
        <v/>
      </c>
      <c r="O181" s="2" t="str">
        <f>IF(ISBLANK(Values!G180),"",Values!$P180)</f>
        <v/>
      </c>
      <c r="W181" s="33" t="str">
        <f>IF(ISBLANK(Values!F180),"","Child")</f>
        <v/>
      </c>
      <c r="X181" s="33" t="str">
        <f>IF(ISBLANK(Values!F180),"",Values!$B$13)</f>
        <v/>
      </c>
      <c r="Y181" s="40" t="str">
        <f>IF(ISBLANK(Values!F180),"","Size-Color")</f>
        <v/>
      </c>
      <c r="Z181" s="33" t="str">
        <f>IF(ISBLANK(Values!F180),"","variation")</f>
        <v/>
      </c>
      <c r="AA181" s="37" t="str">
        <f>IF(ISBLANK(Values!F180),"",Values!$B$20)</f>
        <v/>
      </c>
      <c r="AB181" s="37" t="str">
        <f>IF(ISBLANK(Values!F180),"",Values!$B$29)</f>
        <v/>
      </c>
      <c r="AI181" s="42" t="str">
        <f>IF(ISBLANK(Values!F180),"",IF(Values!J180,Values!$B$23,Values!$B$33))</f>
        <v/>
      </c>
      <c r="AJ181" s="43" t="str">
        <f>IF(ISBLANK(Values!F180),"",Values!$B$24 &amp;" "&amp;Values!$B$3)</f>
        <v/>
      </c>
      <c r="AK181" s="2" t="str">
        <f>IF(ISBLANK(Values!F180),"",Values!$B$25)</f>
        <v/>
      </c>
      <c r="AL181" s="2" t="str">
        <f>IF(ISBLANK(Values!F180),"",SUBSTITUTE(SUBSTITUTE(IF(Values!$K180, Values!$B$26, Values!$B$33), "{language}", Values!$I180), "{flag}", INDEX(options!$E$1:$E$20, Values!$W180)))</f>
        <v/>
      </c>
      <c r="AM181" s="2" t="str">
        <f>SUBSTITUTE(IF(ISBLANK(Values!F180),"",Values!$B$27), "{model}", Values!$B$3)</f>
        <v/>
      </c>
      <c r="AT181" s="2" t="str">
        <f>IF(ISBLANK(Values!F180),"",IF(Values!K180,"Backlit", "Non-Backlit"))</f>
        <v/>
      </c>
      <c r="AV181" s="29" t="str">
        <f>IF(ISBLANK(Values!F180),"",Values!I180)</f>
        <v/>
      </c>
      <c r="BE181" s="28" t="str">
        <f>IF(ISBLANK(Values!F180),"","Professional Audience")</f>
        <v/>
      </c>
      <c r="BF181" s="28" t="str">
        <f>IF(ISBLANK(Values!F180),"","Consumer Audience")</f>
        <v/>
      </c>
      <c r="BG181" s="28" t="str">
        <f>IF(ISBLANK(Values!F180),"","Adults")</f>
        <v/>
      </c>
      <c r="BH181" s="28" t="str">
        <f>IF(ISBLANK(Values!F180),"","People")</f>
        <v/>
      </c>
      <c r="CG181" s="2" t="str">
        <f>IF(ISBLANK(Values!F180),"",Values!$B$11)</f>
        <v/>
      </c>
      <c r="CH181" s="2" t="str">
        <f>IF(ISBLANK(Values!F180),"","GR")</f>
        <v/>
      </c>
      <c r="CI181" s="2" t="str">
        <f>IF(ISBLANK(Values!F180),"",Values!$B$7)</f>
        <v/>
      </c>
      <c r="CJ181" s="2" t="str">
        <f>IF(ISBLANK(Values!F180),"",Values!$B$8)</f>
        <v/>
      </c>
      <c r="CK181" s="2" t="str">
        <f>IF(ISBLANK(Values!F180),"",Values!$B$9)</f>
        <v/>
      </c>
      <c r="CL181" s="2" t="str">
        <f>IF(ISBLANK(Values!F180),"","CM")</f>
        <v/>
      </c>
      <c r="CP181" s="37" t="str">
        <f>IF(ISBLANK(Values!F180),"",Values!$B$7)</f>
        <v/>
      </c>
      <c r="CQ181" s="37" t="str">
        <f>IF(ISBLANK(Values!F180),"",Values!$B$8)</f>
        <v/>
      </c>
      <c r="CR181" s="37" t="str">
        <f>IF(ISBLANK(Values!F180),"",Values!$B$9)</f>
        <v/>
      </c>
      <c r="CS181" s="2" t="str">
        <f>IF(ISBLANK(Values!F180),"",Values!$B$11)</f>
        <v/>
      </c>
      <c r="CT181" s="2" t="str">
        <f>IF(ISBLANK(Values!F180),"","GR")</f>
        <v/>
      </c>
      <c r="CU181" s="2" t="str">
        <f>IF(ISBLANK(Values!F180),"","CM")</f>
        <v/>
      </c>
      <c r="CV181" s="2" t="str">
        <f>IF(ISBLANK(Values!F180),"",IF(Values!$B$36=options!$F$1,"Denmark", IF(Values!$B$36=options!$F$2, "Danemark",IF(Values!$B$36=options!$F$3, "Dänemark",IF(Values!$B$36=options!$F$4, "Danimarca",IF(Values!$B$36=options!$F$5, "Dinamarca",IF(Values!$B$36=options!$F$6, "Denemarken","" ) ) ) ) )))</f>
        <v/>
      </c>
      <c r="CZ181" s="2" t="str">
        <f>IF(ISBLANK(Values!F180),"","No")</f>
        <v/>
      </c>
      <c r="DA181" s="2" t="str">
        <f>IF(ISBLANK(Values!F180),"","No")</f>
        <v/>
      </c>
      <c r="DO181" s="28" t="str">
        <f>IF(ISBLANK(Values!F180),"","Parts")</f>
        <v/>
      </c>
      <c r="DP181" s="28" t="str">
        <f>IF(ISBLANK(Values!F180),"",Values!$B$31)</f>
        <v/>
      </c>
      <c r="DS181" s="32"/>
      <c r="DY181" s="32"/>
      <c r="DZ181" s="32"/>
      <c r="EA181" s="32"/>
      <c r="EB181" s="32"/>
      <c r="EC181" s="32"/>
      <c r="EI181" s="2" t="str">
        <f>IF(ISBLANK(Values!F180),"",Values!$B$31)</f>
        <v/>
      </c>
      <c r="ES181" s="2" t="str">
        <f>IF(ISBLANK(Values!F180),"","Amazon Tellus UPS")</f>
        <v/>
      </c>
      <c r="EV181" s="32" t="str">
        <f>IF(ISBLANK(Values!F180),"","New")</f>
        <v/>
      </c>
      <c r="FE181" s="2" t="str">
        <f>IF(ISBLANK(Values!F180),"","3")</f>
        <v/>
      </c>
      <c r="FH181" s="2" t="str">
        <f>IF(ISBLANK(Values!F180),"","FALSE")</f>
        <v/>
      </c>
      <c r="FI181" s="37" t="str">
        <f>IF(ISBLANK(Values!F180),"","FALSE")</f>
        <v/>
      </c>
      <c r="FJ181" s="37" t="str">
        <f>IF(ISBLANK(Values!F180),"","FALSE")</f>
        <v/>
      </c>
      <c r="FM181" s="2" t="str">
        <f>IF(ISBLANK(Values!F180),"","1")</f>
        <v/>
      </c>
      <c r="FO181" s="29" t="str">
        <f>IF(ISBLANK(Values!F180),"",IF(Values!K180, Values!$B$4, Values!$B$5))</f>
        <v/>
      </c>
      <c r="FP181" s="2" t="str">
        <f>IF(ISBLANK(Values!F180),"","Percent")</f>
        <v/>
      </c>
      <c r="FQ181" s="2" t="str">
        <f>IF(ISBLANK(Values!F180),"","2")</f>
        <v/>
      </c>
      <c r="FR181" s="2" t="str">
        <f>IF(ISBLANK(Values!F180),"","3")</f>
        <v/>
      </c>
      <c r="FS181" s="2" t="str">
        <f>IF(ISBLANK(Values!F180),"","5")</f>
        <v/>
      </c>
      <c r="FT181" s="2" t="str">
        <f>IF(ISBLANK(Values!F180),"","6")</f>
        <v/>
      </c>
      <c r="FU181" s="2" t="str">
        <f>IF(ISBLANK(Values!F180),"","10")</f>
        <v/>
      </c>
      <c r="FV181" s="2" t="str">
        <f>IF(ISBLANK(Values!F180),"","10")</f>
        <v/>
      </c>
    </row>
    <row r="182" spans="1:178" ht="17" x14ac:dyDescent="0.2">
      <c r="A182" s="28" t="str">
        <f>IF(ISBLANK(Values!F181),"",IF(Values!$B$37="EU","computercomponent","computer"))</f>
        <v/>
      </c>
      <c r="B182" s="39" t="str">
        <f>IF(ISBLANK(Values!F181),"",Values!G181)</f>
        <v/>
      </c>
      <c r="C182" s="33" t="str">
        <f>IF(ISBLANK(Values!F181),"","TellusRem")</f>
        <v/>
      </c>
      <c r="D182" s="31" t="str">
        <f>IF(ISBLANK(Values!F181),"",Values!F181)</f>
        <v/>
      </c>
      <c r="E182" s="32" t="str">
        <f>IF(ISBLANK(Values!F181),"","EAN")</f>
        <v/>
      </c>
      <c r="F182" s="29" t="str">
        <f>IF(ISBLANK(Values!F181),"",IF(Values!K181, SUBSTITUTE(Values!$B$1, "{language}", Values!I181) &amp; " " &amp;Values!$B$3, SUBSTITUTE(Values!$B$2, "{language}", Values!$I181) &amp; " " &amp;Values!$B$3))</f>
        <v/>
      </c>
      <c r="G182" s="33" t="str">
        <f>IF(ISBLANK(Values!F181),"","TellusRem")</f>
        <v/>
      </c>
      <c r="H182" s="28" t="str">
        <f>IF(ISBLANK(Values!F181),"",Values!$B$16)</f>
        <v/>
      </c>
      <c r="I182" s="28" t="str">
        <f>IF(ISBLANK(Values!F181),"","4730574031")</f>
        <v/>
      </c>
      <c r="J182" s="40" t="str">
        <f>IF(ISBLANK(Values!F181),"",Values!G181 )</f>
        <v/>
      </c>
      <c r="K182" s="29" t="str">
        <f>IF(ISBLANK(Values!F181),"",IF(Values!K181, Values!$B$4, Values!$B$5))</f>
        <v/>
      </c>
      <c r="L182" s="41" t="str">
        <f>IF(ISBLANK(Values!F181),"",Values!$B$18)</f>
        <v/>
      </c>
      <c r="M182" s="29" t="str">
        <f>IF(ISBLANK(Values!F181),"",Values!$N181)</f>
        <v/>
      </c>
      <c r="N182" s="29" t="str">
        <f>IF(ISBLANK(Values!G181),"",Values!$O181)</f>
        <v/>
      </c>
      <c r="O182" s="2" t="str">
        <f>IF(ISBLANK(Values!G181),"",Values!$P181)</f>
        <v/>
      </c>
      <c r="W182" s="33" t="str">
        <f>IF(ISBLANK(Values!F181),"","Child")</f>
        <v/>
      </c>
      <c r="X182" s="33" t="str">
        <f>IF(ISBLANK(Values!F181),"",Values!$B$13)</f>
        <v/>
      </c>
      <c r="Y182" s="40" t="str">
        <f>IF(ISBLANK(Values!F181),"","Size-Color")</f>
        <v/>
      </c>
      <c r="Z182" s="33" t="str">
        <f>IF(ISBLANK(Values!F181),"","variation")</f>
        <v/>
      </c>
      <c r="AA182" s="37" t="str">
        <f>IF(ISBLANK(Values!F181),"",Values!$B$20)</f>
        <v/>
      </c>
      <c r="AB182" s="37" t="str">
        <f>IF(ISBLANK(Values!F181),"",Values!$B$29)</f>
        <v/>
      </c>
      <c r="AI182" s="42" t="str">
        <f>IF(ISBLANK(Values!F181),"",IF(Values!J181,Values!$B$23,Values!$B$33))</f>
        <v/>
      </c>
      <c r="AJ182" s="43" t="str">
        <f>IF(ISBLANK(Values!F181),"",Values!$B$24 &amp;" "&amp;Values!$B$3)</f>
        <v/>
      </c>
      <c r="AK182" s="2" t="str">
        <f>IF(ISBLANK(Values!F181),"",Values!$B$25)</f>
        <v/>
      </c>
      <c r="AL182" s="2" t="str">
        <f>IF(ISBLANK(Values!F181),"",SUBSTITUTE(SUBSTITUTE(IF(Values!$K181, Values!$B$26, Values!$B$33), "{language}", Values!$I181), "{flag}", INDEX(options!$E$1:$E$20, Values!$W181)))</f>
        <v/>
      </c>
      <c r="AM182" s="2" t="str">
        <f>SUBSTITUTE(IF(ISBLANK(Values!F181),"",Values!$B$27), "{model}", Values!$B$3)</f>
        <v/>
      </c>
      <c r="AT182" s="2" t="str">
        <f>IF(ISBLANK(Values!F181),"",IF(Values!K181,"Backlit", "Non-Backlit"))</f>
        <v/>
      </c>
      <c r="AV182" s="29" t="str">
        <f>IF(ISBLANK(Values!F181),"",Values!I181)</f>
        <v/>
      </c>
      <c r="BE182" s="28" t="str">
        <f>IF(ISBLANK(Values!F181),"","Professional Audience")</f>
        <v/>
      </c>
      <c r="BF182" s="28" t="str">
        <f>IF(ISBLANK(Values!F181),"","Consumer Audience")</f>
        <v/>
      </c>
      <c r="BG182" s="28" t="str">
        <f>IF(ISBLANK(Values!F181),"","Adults")</f>
        <v/>
      </c>
      <c r="BH182" s="28" t="str">
        <f>IF(ISBLANK(Values!F181),"","People")</f>
        <v/>
      </c>
      <c r="CG182" s="2" t="str">
        <f>IF(ISBLANK(Values!F181),"",Values!$B$11)</f>
        <v/>
      </c>
      <c r="CH182" s="2" t="str">
        <f>IF(ISBLANK(Values!F181),"","GR")</f>
        <v/>
      </c>
      <c r="CI182" s="2" t="str">
        <f>IF(ISBLANK(Values!F181),"",Values!$B$7)</f>
        <v/>
      </c>
      <c r="CJ182" s="2" t="str">
        <f>IF(ISBLANK(Values!F181),"",Values!$B$8)</f>
        <v/>
      </c>
      <c r="CK182" s="2" t="str">
        <f>IF(ISBLANK(Values!F181),"",Values!$B$9)</f>
        <v/>
      </c>
      <c r="CL182" s="2" t="str">
        <f>IF(ISBLANK(Values!F181),"","CM")</f>
        <v/>
      </c>
      <c r="CP182" s="37" t="str">
        <f>IF(ISBLANK(Values!F181),"",Values!$B$7)</f>
        <v/>
      </c>
      <c r="CQ182" s="37" t="str">
        <f>IF(ISBLANK(Values!F181),"",Values!$B$8)</f>
        <v/>
      </c>
      <c r="CR182" s="37" t="str">
        <f>IF(ISBLANK(Values!F181),"",Values!$B$9)</f>
        <v/>
      </c>
      <c r="CS182" s="2" t="str">
        <f>IF(ISBLANK(Values!F181),"",Values!$B$11)</f>
        <v/>
      </c>
      <c r="CT182" s="2" t="str">
        <f>IF(ISBLANK(Values!F181),"","GR")</f>
        <v/>
      </c>
      <c r="CU182" s="2" t="str">
        <f>IF(ISBLANK(Values!F181),"","CM")</f>
        <v/>
      </c>
      <c r="CV182" s="2" t="str">
        <f>IF(ISBLANK(Values!F181),"",IF(Values!$B$36=options!$F$1,"Denmark", IF(Values!$B$36=options!$F$2, "Danemark",IF(Values!$B$36=options!$F$3, "Dänemark",IF(Values!$B$36=options!$F$4, "Danimarca",IF(Values!$B$36=options!$F$5, "Dinamarca",IF(Values!$B$36=options!$F$6, "Denemarken","" ) ) ) ) )))</f>
        <v/>
      </c>
      <c r="CZ182" s="2" t="str">
        <f>IF(ISBLANK(Values!F181),"","No")</f>
        <v/>
      </c>
      <c r="DA182" s="2" t="str">
        <f>IF(ISBLANK(Values!F181),"","No")</f>
        <v/>
      </c>
      <c r="DO182" s="28" t="str">
        <f>IF(ISBLANK(Values!F181),"","Parts")</f>
        <v/>
      </c>
      <c r="DP182" s="28" t="str">
        <f>IF(ISBLANK(Values!F181),"",Values!$B$31)</f>
        <v/>
      </c>
      <c r="DS182" s="32"/>
      <c r="DY182" s="32"/>
      <c r="DZ182" s="32"/>
      <c r="EA182" s="32"/>
      <c r="EB182" s="32"/>
      <c r="EC182" s="32"/>
      <c r="EI182" s="2" t="str">
        <f>IF(ISBLANK(Values!F181),"",Values!$B$31)</f>
        <v/>
      </c>
      <c r="ES182" s="2" t="str">
        <f>IF(ISBLANK(Values!F181),"","Amazon Tellus UPS")</f>
        <v/>
      </c>
      <c r="EV182" s="32" t="str">
        <f>IF(ISBLANK(Values!F181),"","New")</f>
        <v/>
      </c>
      <c r="FE182" s="2" t="str">
        <f>IF(ISBLANK(Values!F181),"","3")</f>
        <v/>
      </c>
      <c r="FH182" s="2" t="str">
        <f>IF(ISBLANK(Values!F181),"","FALSE")</f>
        <v/>
      </c>
      <c r="FI182" s="37" t="str">
        <f>IF(ISBLANK(Values!F181),"","FALSE")</f>
        <v/>
      </c>
      <c r="FJ182" s="37" t="str">
        <f>IF(ISBLANK(Values!F181),"","FALSE")</f>
        <v/>
      </c>
      <c r="FM182" s="2" t="str">
        <f>IF(ISBLANK(Values!F181),"","1")</f>
        <v/>
      </c>
      <c r="FO182" s="29" t="str">
        <f>IF(ISBLANK(Values!F181),"",IF(Values!K181, Values!$B$4, Values!$B$5))</f>
        <v/>
      </c>
      <c r="FP182" s="2" t="str">
        <f>IF(ISBLANK(Values!F181),"","Percent")</f>
        <v/>
      </c>
      <c r="FQ182" s="2" t="str">
        <f>IF(ISBLANK(Values!F181),"","2")</f>
        <v/>
      </c>
      <c r="FR182" s="2" t="str">
        <f>IF(ISBLANK(Values!F181),"","3")</f>
        <v/>
      </c>
      <c r="FS182" s="2" t="str">
        <f>IF(ISBLANK(Values!F181),"","5")</f>
        <v/>
      </c>
      <c r="FT182" s="2" t="str">
        <f>IF(ISBLANK(Values!F181),"","6")</f>
        <v/>
      </c>
      <c r="FU182" s="2" t="str">
        <f>IF(ISBLANK(Values!F181),"","10")</f>
        <v/>
      </c>
      <c r="FV182" s="2" t="str">
        <f>IF(ISBLANK(Values!F181),"","10")</f>
        <v/>
      </c>
    </row>
    <row r="183" spans="1:178" ht="17" x14ac:dyDescent="0.2">
      <c r="A183" s="28" t="str">
        <f>IF(ISBLANK(Values!F182),"",IF(Values!$B$37="EU","computercomponent","computer"))</f>
        <v/>
      </c>
      <c r="B183" s="39" t="str">
        <f>IF(ISBLANK(Values!F182),"",Values!G182)</f>
        <v/>
      </c>
      <c r="C183" s="33" t="str">
        <f>IF(ISBLANK(Values!F182),"","TellusRem")</f>
        <v/>
      </c>
      <c r="D183" s="31" t="str">
        <f>IF(ISBLANK(Values!F182),"",Values!F182)</f>
        <v/>
      </c>
      <c r="E183" s="32" t="str">
        <f>IF(ISBLANK(Values!F182),"","EAN")</f>
        <v/>
      </c>
      <c r="F183" s="29" t="str">
        <f>IF(ISBLANK(Values!F182),"",IF(Values!K182, SUBSTITUTE(Values!$B$1, "{language}", Values!I182) &amp; " " &amp;Values!$B$3, SUBSTITUTE(Values!$B$2, "{language}", Values!$I182) &amp; " " &amp;Values!$B$3))</f>
        <v/>
      </c>
      <c r="G183" s="33" t="str">
        <f>IF(ISBLANK(Values!F182),"","TellusRem")</f>
        <v/>
      </c>
      <c r="H183" s="28" t="str">
        <f>IF(ISBLANK(Values!F182),"",Values!$B$16)</f>
        <v/>
      </c>
      <c r="I183" s="28" t="str">
        <f>IF(ISBLANK(Values!F182),"","4730574031")</f>
        <v/>
      </c>
      <c r="J183" s="40" t="str">
        <f>IF(ISBLANK(Values!F182),"",Values!G182 )</f>
        <v/>
      </c>
      <c r="K183" s="29" t="str">
        <f>IF(ISBLANK(Values!F182),"",IF(Values!K182, Values!$B$4, Values!$B$5))</f>
        <v/>
      </c>
      <c r="L183" s="41" t="str">
        <f>IF(ISBLANK(Values!F182),"",Values!$B$18)</f>
        <v/>
      </c>
      <c r="M183" s="29" t="str">
        <f>IF(ISBLANK(Values!F182),"",Values!$N182)</f>
        <v/>
      </c>
      <c r="N183" s="29" t="str">
        <f>IF(ISBLANK(Values!G182),"",Values!$O182)</f>
        <v/>
      </c>
      <c r="O183" s="2" t="str">
        <f>IF(ISBLANK(Values!G182),"",Values!$P182)</f>
        <v/>
      </c>
      <c r="W183" s="33" t="str">
        <f>IF(ISBLANK(Values!F182),"","Child")</f>
        <v/>
      </c>
      <c r="X183" s="33" t="str">
        <f>IF(ISBLANK(Values!F182),"",Values!$B$13)</f>
        <v/>
      </c>
      <c r="Y183" s="40" t="str">
        <f>IF(ISBLANK(Values!F182),"","Size-Color")</f>
        <v/>
      </c>
      <c r="Z183" s="33" t="str">
        <f>IF(ISBLANK(Values!F182),"","variation")</f>
        <v/>
      </c>
      <c r="AA183" s="37" t="str">
        <f>IF(ISBLANK(Values!F182),"",Values!$B$20)</f>
        <v/>
      </c>
      <c r="AB183" s="37" t="str">
        <f>IF(ISBLANK(Values!F182),"",Values!$B$29)</f>
        <v/>
      </c>
      <c r="AI183" s="42" t="str">
        <f>IF(ISBLANK(Values!F182),"",IF(Values!J182,Values!$B$23,Values!$B$33))</f>
        <v/>
      </c>
      <c r="AJ183" s="43" t="str">
        <f>IF(ISBLANK(Values!F182),"",Values!$B$24 &amp;" "&amp;Values!$B$3)</f>
        <v/>
      </c>
      <c r="AK183" s="2" t="str">
        <f>IF(ISBLANK(Values!F182),"",Values!$B$25)</f>
        <v/>
      </c>
      <c r="AL183" s="2" t="str">
        <f>IF(ISBLANK(Values!F182),"",SUBSTITUTE(SUBSTITUTE(IF(Values!$K182, Values!$B$26, Values!$B$33), "{language}", Values!$I182), "{flag}", INDEX(options!$E$1:$E$20, Values!$W182)))</f>
        <v/>
      </c>
      <c r="AM183" s="2" t="str">
        <f>SUBSTITUTE(IF(ISBLANK(Values!F182),"",Values!$B$27), "{model}", Values!$B$3)</f>
        <v/>
      </c>
      <c r="AT183" s="2" t="str">
        <f>IF(ISBLANK(Values!F182),"",IF(Values!K182,"Backlit", "Non-Backlit"))</f>
        <v/>
      </c>
      <c r="AV183" s="29" t="str">
        <f>IF(ISBLANK(Values!F182),"",Values!I182)</f>
        <v/>
      </c>
      <c r="BE183" s="28" t="str">
        <f>IF(ISBLANK(Values!F182),"","Professional Audience")</f>
        <v/>
      </c>
      <c r="BF183" s="28" t="str">
        <f>IF(ISBLANK(Values!F182),"","Consumer Audience")</f>
        <v/>
      </c>
      <c r="BG183" s="28" t="str">
        <f>IF(ISBLANK(Values!F182),"","Adults")</f>
        <v/>
      </c>
      <c r="BH183" s="28" t="str">
        <f>IF(ISBLANK(Values!F182),"","People")</f>
        <v/>
      </c>
      <c r="CG183" s="2" t="str">
        <f>IF(ISBLANK(Values!F182),"",Values!$B$11)</f>
        <v/>
      </c>
      <c r="CH183" s="2" t="str">
        <f>IF(ISBLANK(Values!F182),"","GR")</f>
        <v/>
      </c>
      <c r="CI183" s="2" t="str">
        <f>IF(ISBLANK(Values!F182),"",Values!$B$7)</f>
        <v/>
      </c>
      <c r="CJ183" s="2" t="str">
        <f>IF(ISBLANK(Values!F182),"",Values!$B$8)</f>
        <v/>
      </c>
      <c r="CK183" s="2" t="str">
        <f>IF(ISBLANK(Values!F182),"",Values!$B$9)</f>
        <v/>
      </c>
      <c r="CL183" s="2" t="str">
        <f>IF(ISBLANK(Values!F182),"","CM")</f>
        <v/>
      </c>
      <c r="CP183" s="37" t="str">
        <f>IF(ISBLANK(Values!F182),"",Values!$B$7)</f>
        <v/>
      </c>
      <c r="CQ183" s="37" t="str">
        <f>IF(ISBLANK(Values!F182),"",Values!$B$8)</f>
        <v/>
      </c>
      <c r="CR183" s="37" t="str">
        <f>IF(ISBLANK(Values!F182),"",Values!$B$9)</f>
        <v/>
      </c>
      <c r="CS183" s="2" t="str">
        <f>IF(ISBLANK(Values!F182),"",Values!$B$11)</f>
        <v/>
      </c>
      <c r="CT183" s="2" t="str">
        <f>IF(ISBLANK(Values!F182),"","GR")</f>
        <v/>
      </c>
      <c r="CU183" s="2" t="str">
        <f>IF(ISBLANK(Values!F182),"","CM")</f>
        <v/>
      </c>
      <c r="CV183" s="2" t="str">
        <f>IF(ISBLANK(Values!F182),"",IF(Values!$B$36=options!$F$1,"Denmark", IF(Values!$B$36=options!$F$2, "Danemark",IF(Values!$B$36=options!$F$3, "Dänemark",IF(Values!$B$36=options!$F$4, "Danimarca",IF(Values!$B$36=options!$F$5, "Dinamarca",IF(Values!$B$36=options!$F$6, "Denemarken","" ) ) ) ) )))</f>
        <v/>
      </c>
      <c r="CZ183" s="2" t="str">
        <f>IF(ISBLANK(Values!F182),"","No")</f>
        <v/>
      </c>
      <c r="DA183" s="2" t="str">
        <f>IF(ISBLANK(Values!F182),"","No")</f>
        <v/>
      </c>
      <c r="DO183" s="28" t="str">
        <f>IF(ISBLANK(Values!F182),"","Parts")</f>
        <v/>
      </c>
      <c r="DP183" s="28" t="str">
        <f>IF(ISBLANK(Values!F182),"",Values!$B$31)</f>
        <v/>
      </c>
      <c r="DS183" s="32"/>
      <c r="DY183" s="32"/>
      <c r="DZ183" s="32"/>
      <c r="EA183" s="32"/>
      <c r="EB183" s="32"/>
      <c r="EC183" s="32"/>
      <c r="EI183" s="2" t="str">
        <f>IF(ISBLANK(Values!F182),"",Values!$B$31)</f>
        <v/>
      </c>
      <c r="ES183" s="2" t="str">
        <f>IF(ISBLANK(Values!F182),"","Amazon Tellus UPS")</f>
        <v/>
      </c>
      <c r="EV183" s="32" t="str">
        <f>IF(ISBLANK(Values!F182),"","New")</f>
        <v/>
      </c>
      <c r="FE183" s="2" t="str">
        <f>IF(ISBLANK(Values!F182),"","3")</f>
        <v/>
      </c>
      <c r="FH183" s="2" t="str">
        <f>IF(ISBLANK(Values!F182),"","FALSE")</f>
        <v/>
      </c>
      <c r="FI183" s="37" t="str">
        <f>IF(ISBLANK(Values!F182),"","FALSE")</f>
        <v/>
      </c>
      <c r="FJ183" s="37" t="str">
        <f>IF(ISBLANK(Values!F182),"","FALSE")</f>
        <v/>
      </c>
      <c r="FM183" s="2" t="str">
        <f>IF(ISBLANK(Values!F182),"","1")</f>
        <v/>
      </c>
      <c r="FO183" s="29" t="str">
        <f>IF(ISBLANK(Values!F182),"",IF(Values!K182, Values!$B$4, Values!$B$5))</f>
        <v/>
      </c>
      <c r="FP183" s="2" t="str">
        <f>IF(ISBLANK(Values!F182),"","Percent")</f>
        <v/>
      </c>
      <c r="FQ183" s="2" t="str">
        <f>IF(ISBLANK(Values!F182),"","2")</f>
        <v/>
      </c>
      <c r="FR183" s="2" t="str">
        <f>IF(ISBLANK(Values!F182),"","3")</f>
        <v/>
      </c>
      <c r="FS183" s="2" t="str">
        <f>IF(ISBLANK(Values!F182),"","5")</f>
        <v/>
      </c>
      <c r="FT183" s="2" t="str">
        <f>IF(ISBLANK(Values!F182),"","6")</f>
        <v/>
      </c>
      <c r="FU183" s="2" t="str">
        <f>IF(ISBLANK(Values!F182),"","10")</f>
        <v/>
      </c>
      <c r="FV183" s="2" t="str">
        <f>IF(ISBLANK(Values!F182),"","10")</f>
        <v/>
      </c>
    </row>
    <row r="184" spans="1:178" ht="17" x14ac:dyDescent="0.2">
      <c r="A184" s="28" t="str">
        <f>IF(ISBLANK(Values!F183),"",IF(Values!$B$37="EU","computercomponent","computer"))</f>
        <v/>
      </c>
      <c r="B184" s="39" t="str">
        <f>IF(ISBLANK(Values!F183),"",Values!G183)</f>
        <v/>
      </c>
      <c r="C184" s="33" t="str">
        <f>IF(ISBLANK(Values!F183),"","TellusRem")</f>
        <v/>
      </c>
      <c r="D184" s="31" t="str">
        <f>IF(ISBLANK(Values!F183),"",Values!F183)</f>
        <v/>
      </c>
      <c r="E184" s="32" t="str">
        <f>IF(ISBLANK(Values!F183),"","EAN")</f>
        <v/>
      </c>
      <c r="F184" s="29" t="str">
        <f>IF(ISBLANK(Values!F183),"",IF(Values!K183, SUBSTITUTE(Values!$B$1, "{language}", Values!I183) &amp; " " &amp;Values!$B$3, SUBSTITUTE(Values!$B$2, "{language}", Values!$I183) &amp; " " &amp;Values!$B$3))</f>
        <v/>
      </c>
      <c r="G184" s="33" t="str">
        <f>IF(ISBLANK(Values!F183),"","TellusRem")</f>
        <v/>
      </c>
      <c r="H184" s="28" t="str">
        <f>IF(ISBLANK(Values!F183),"",Values!$B$16)</f>
        <v/>
      </c>
      <c r="I184" s="28" t="str">
        <f>IF(ISBLANK(Values!F183),"","4730574031")</f>
        <v/>
      </c>
      <c r="J184" s="40" t="str">
        <f>IF(ISBLANK(Values!F183),"",Values!G183 &amp; " variations")</f>
        <v/>
      </c>
      <c r="K184" s="29" t="str">
        <f>IF(ISBLANK(Values!F183),"",IF(Values!K183, Values!$B$4, Values!$B$5))</f>
        <v/>
      </c>
      <c r="L184" s="41" t="str">
        <f>IF(ISBLANK(Values!F183),"",Values!$B$18)</f>
        <v/>
      </c>
      <c r="M184" s="29" t="str">
        <f>IF(ISBLANK(Values!F183),"",Values!$N183)</f>
        <v/>
      </c>
      <c r="N184" s="29" t="str">
        <f>IF(ISBLANK(Values!G183),"",Values!$O183)</f>
        <v/>
      </c>
      <c r="O184" s="2" t="str">
        <f>IF(ISBLANK(Values!G183),"",Values!$P183)</f>
        <v/>
      </c>
      <c r="W184" s="33" t="str">
        <f>IF(ISBLANK(Values!F183),"","Child")</f>
        <v/>
      </c>
      <c r="X184" s="33" t="str">
        <f>IF(ISBLANK(Values!F183),"",Values!$B$13)</f>
        <v/>
      </c>
      <c r="Y184" s="40" t="str">
        <f>IF(ISBLANK(Values!F183),"","Size-Color")</f>
        <v/>
      </c>
      <c r="Z184" s="33" t="str">
        <f>IF(ISBLANK(Values!F183),"","variation")</f>
        <v/>
      </c>
      <c r="AA184" s="37" t="str">
        <f>IF(ISBLANK(Values!F183),"",Values!$B$20)</f>
        <v/>
      </c>
      <c r="AB184" s="37" t="str">
        <f>IF(ISBLANK(Values!F183),"",Values!$B$29)</f>
        <v/>
      </c>
      <c r="AI184" s="42" t="str">
        <f>IF(ISBLANK(Values!F183),"",IF(Values!J183,Values!$B$23,Values!$B$33))</f>
        <v/>
      </c>
      <c r="AJ184" s="43" t="str">
        <f>IF(ISBLANK(Values!F183),"",Values!$B$24 &amp;" "&amp;Values!$B$3)</f>
        <v/>
      </c>
      <c r="AK184" s="2" t="str">
        <f>IF(ISBLANK(Values!F183),"",Values!$B$25)</f>
        <v/>
      </c>
      <c r="AL184" s="2" t="str">
        <f>IF(ISBLANK(Values!F183),"",SUBSTITUTE(SUBSTITUTE(IF(Values!$K183, Values!$B$26, Values!$B$33), "{language}", Values!$I183), "{flag}", INDEX(options!$E$1:$E$20, Values!$W183)))</f>
        <v/>
      </c>
      <c r="AM184" s="2" t="str">
        <f>SUBSTITUTE(IF(ISBLANK(Values!F183),"",Values!$B$27), "{model}", Values!$B$3)</f>
        <v/>
      </c>
      <c r="AT184" s="2" t="str">
        <f>IF(ISBLANK(Values!F183),"",IF(Values!K183,"Backlit", "Non-Backlit"))</f>
        <v/>
      </c>
      <c r="AV184" s="29" t="str">
        <f>IF(ISBLANK(Values!F183),"",Values!I183)</f>
        <v/>
      </c>
      <c r="BE184" s="28" t="str">
        <f>IF(ISBLANK(Values!F183),"","Professional Audience")</f>
        <v/>
      </c>
      <c r="BF184" s="28" t="str">
        <f>IF(ISBLANK(Values!F183),"","Consumer Audience")</f>
        <v/>
      </c>
      <c r="BG184" s="28" t="str">
        <f>IF(ISBLANK(Values!F183),"","Adults")</f>
        <v/>
      </c>
      <c r="BH184" s="28" t="str">
        <f>IF(ISBLANK(Values!F183),"","People")</f>
        <v/>
      </c>
      <c r="CG184" s="2" t="str">
        <f>IF(ISBLANK(Values!F183),"",Values!$B$11)</f>
        <v/>
      </c>
      <c r="CH184" s="2" t="str">
        <f>IF(ISBLANK(Values!F183),"","GR")</f>
        <v/>
      </c>
      <c r="CI184" s="2" t="str">
        <f>IF(ISBLANK(Values!F183),"",Values!$B$7)</f>
        <v/>
      </c>
      <c r="CJ184" s="2" t="str">
        <f>IF(ISBLANK(Values!F183),"",Values!$B$8)</f>
        <v/>
      </c>
      <c r="CK184" s="2" t="str">
        <f>IF(ISBLANK(Values!F183),"",Values!$B$9)</f>
        <v/>
      </c>
      <c r="CL184" s="2" t="str">
        <f>IF(ISBLANK(Values!F183),"","CM")</f>
        <v/>
      </c>
      <c r="CP184" s="37" t="str">
        <f>IF(ISBLANK(Values!F183),"",Values!$B$7)</f>
        <v/>
      </c>
      <c r="CQ184" s="37" t="str">
        <f>IF(ISBLANK(Values!F183),"",Values!$B$8)</f>
        <v/>
      </c>
      <c r="CR184" s="37" t="str">
        <f>IF(ISBLANK(Values!F183),"",Values!$B$9)</f>
        <v/>
      </c>
      <c r="CS184" s="2" t="str">
        <f>IF(ISBLANK(Values!F183),"",Values!$B$11)</f>
        <v/>
      </c>
      <c r="CT184" s="2" t="str">
        <f>IF(ISBLANK(Values!F183),"","GR")</f>
        <v/>
      </c>
      <c r="CU184" s="2" t="str">
        <f>IF(ISBLANK(Values!F183),"","CM")</f>
        <v/>
      </c>
      <c r="CV184" s="2" t="str">
        <f>IF(ISBLANK(Values!F183),"",IF(Values!$B$36=options!$F$1,"Denmark", IF(Values!$B$36=options!$F$2, "Danemark",IF(Values!$B$36=options!$F$3, "Dänemark",IF(Values!$B$36=options!$F$4, "Danimarca",IF(Values!$B$36=options!$F$5, "Dinamarca",IF(Values!$B$36=options!$F$6, "Denemarken","" ) ) ) ) )))</f>
        <v/>
      </c>
      <c r="CZ184" s="2" t="str">
        <f>IF(ISBLANK(Values!F183),"","No")</f>
        <v/>
      </c>
      <c r="DA184" s="2" t="str">
        <f>IF(ISBLANK(Values!F183),"","No")</f>
        <v/>
      </c>
      <c r="DO184" s="28" t="str">
        <f>IF(ISBLANK(Values!F183),"","Parts")</f>
        <v/>
      </c>
      <c r="DP184" s="28" t="str">
        <f>IF(ISBLANK(Values!F183),"",Values!$B$31)</f>
        <v/>
      </c>
      <c r="DS184" s="32"/>
      <c r="DY184" s="32"/>
      <c r="DZ184" s="32"/>
      <c r="EA184" s="32"/>
      <c r="EB184" s="32"/>
      <c r="EC184" s="32"/>
      <c r="EI184" s="2" t="str">
        <f>IF(ISBLANK(Values!F183),"",Values!$B$31)</f>
        <v/>
      </c>
      <c r="ES184" s="2" t="str">
        <f>IF(ISBLANK(Values!F183),"","Amazon Tellus UPS")</f>
        <v/>
      </c>
      <c r="EV184" s="32" t="str">
        <f>IF(ISBLANK(Values!F183),"","New")</f>
        <v/>
      </c>
      <c r="FE184" s="2" t="str">
        <f>IF(ISBLANK(Values!F183),"","3")</f>
        <v/>
      </c>
      <c r="FH184" s="2" t="str">
        <f>IF(ISBLANK(Values!F183),"","FALSE")</f>
        <v/>
      </c>
      <c r="FI184" s="37" t="str">
        <f>IF(ISBLANK(Values!F183),"","FALSE")</f>
        <v/>
      </c>
      <c r="FJ184" s="37" t="str">
        <f>IF(ISBLANK(Values!F183),"","FALSE")</f>
        <v/>
      </c>
      <c r="FM184" s="2" t="str">
        <f>IF(ISBLANK(Values!F183),"","1")</f>
        <v/>
      </c>
      <c r="FO184" s="29" t="str">
        <f>IF(ISBLANK(Values!F183),"",IF(Values!K183, Values!$B$4, Values!$B$5))</f>
        <v/>
      </c>
      <c r="FP184" s="2" t="str">
        <f>IF(ISBLANK(Values!F183),"","Percent")</f>
        <v/>
      </c>
      <c r="FQ184" s="2" t="str">
        <f>IF(ISBLANK(Values!F183),"","2")</f>
        <v/>
      </c>
      <c r="FR184" s="2" t="str">
        <f>IF(ISBLANK(Values!F183),"","3")</f>
        <v/>
      </c>
      <c r="FS184" s="2" t="str">
        <f>IF(ISBLANK(Values!F183),"","5")</f>
        <v/>
      </c>
      <c r="FT184" s="2" t="str">
        <f>IF(ISBLANK(Values!F183),"","6")</f>
        <v/>
      </c>
      <c r="FU184" s="2" t="str">
        <f>IF(ISBLANK(Values!F183),"","10")</f>
        <v/>
      </c>
      <c r="FV184" s="2" t="str">
        <f>IF(ISBLANK(Values!F183),"","10")</f>
        <v/>
      </c>
    </row>
    <row r="185" spans="1:178" ht="17" x14ac:dyDescent="0.2">
      <c r="A185" s="28" t="str">
        <f>IF(ISBLANK(Values!F184),"",IF(Values!$B$37="EU","computercomponent","computer"))</f>
        <v/>
      </c>
      <c r="B185" s="39" t="str">
        <f>IF(ISBLANK(Values!F184),"",Values!G184)</f>
        <v/>
      </c>
      <c r="C185" s="33" t="str">
        <f>IF(ISBLANK(Values!F184),"","TellusRem")</f>
        <v/>
      </c>
      <c r="D185" s="31" t="str">
        <f>IF(ISBLANK(Values!F184),"",Values!F184)</f>
        <v/>
      </c>
      <c r="E185" s="32" t="str">
        <f>IF(ISBLANK(Values!F184),"","EAN")</f>
        <v/>
      </c>
      <c r="F185" s="29" t="str">
        <f>IF(ISBLANK(Values!F184),"",IF(Values!K184, SUBSTITUTE(Values!$B$1, "{language}", Values!I184) &amp; " " &amp;Values!$B$3, SUBSTITUTE(Values!$B$2, "{language}", Values!$I184) &amp; " " &amp;Values!$B$3))</f>
        <v/>
      </c>
      <c r="G185" s="33" t="str">
        <f>IF(ISBLANK(Values!F184),"","TellusRem")</f>
        <v/>
      </c>
      <c r="H185" s="28" t="str">
        <f>IF(ISBLANK(Values!F184),"",Values!$B$16)</f>
        <v/>
      </c>
      <c r="I185" s="28" t="str">
        <f>IF(ISBLANK(Values!F184),"","4730574031")</f>
        <v/>
      </c>
      <c r="J185" s="40" t="str">
        <f>IF(ISBLANK(Values!F184),"",Values!G184 &amp; " variations")</f>
        <v/>
      </c>
      <c r="K185" s="29" t="str">
        <f>IF(ISBLANK(Values!F184),"",IF(Values!K184, Values!$B$4, Values!$B$5))</f>
        <v/>
      </c>
      <c r="L185" s="41" t="str">
        <f>IF(ISBLANK(Values!F184),"",Values!$B$18)</f>
        <v/>
      </c>
      <c r="M185" s="29" t="str">
        <f>IF(ISBLANK(Values!F184),"",Values!$N184)</f>
        <v/>
      </c>
      <c r="N185" s="29" t="str">
        <f>IF(ISBLANK(Values!G184),"",Values!$O184)</f>
        <v/>
      </c>
      <c r="O185" s="2" t="str">
        <f>IF(ISBLANK(Values!G184),"",Values!$P184)</f>
        <v/>
      </c>
      <c r="W185" s="33" t="str">
        <f>IF(ISBLANK(Values!F184),"","Child")</f>
        <v/>
      </c>
      <c r="X185" s="33" t="str">
        <f>IF(ISBLANK(Values!F184),"",Values!$B$13)</f>
        <v/>
      </c>
      <c r="Y185" s="40" t="str">
        <f>IF(ISBLANK(Values!F184),"","Size-Color")</f>
        <v/>
      </c>
      <c r="Z185" s="33" t="str">
        <f>IF(ISBLANK(Values!F184),"","variation")</f>
        <v/>
      </c>
      <c r="AA185" s="37" t="str">
        <f>IF(ISBLANK(Values!F184),"",Values!$B$20)</f>
        <v/>
      </c>
      <c r="AB185" s="37" t="str">
        <f>IF(ISBLANK(Values!F184),"",Values!$B$29)</f>
        <v/>
      </c>
      <c r="AI185" s="42" t="str">
        <f>IF(ISBLANK(Values!F184),"",IF(Values!J184,Values!$B$23,Values!$B$33))</f>
        <v/>
      </c>
      <c r="AJ185" s="43" t="str">
        <f>IF(ISBLANK(Values!F184),"","👉 "&amp;Values!I184&amp; " "&amp;Values!$B$24 &amp;" "&amp;Values!$B$3)</f>
        <v/>
      </c>
      <c r="AK185" s="2" t="str">
        <f>IF(ISBLANK(Values!F184),"",Values!$B$25)</f>
        <v/>
      </c>
      <c r="AL185" s="2" t="str">
        <f>IF(ISBLANK(Values!F184),"",SUBSTITUTE(SUBSTITUTE(IF(Values!$K184, Values!$B$26, Values!$B$33), "{language}", Values!$I184), "{flag}", INDEX(options!$E$1:$E$20, Values!$W184)))</f>
        <v/>
      </c>
      <c r="AM185" s="2" t="str">
        <f>SUBSTITUTE(IF(ISBLANK(Values!F184),"",Values!$B$27), "{model}", Values!$B$3)</f>
        <v/>
      </c>
      <c r="AT185" s="2" t="str">
        <f>IF(ISBLANK(Values!F184),"",IF(Values!K184,"Backlit", "Non-Backlit"))</f>
        <v/>
      </c>
      <c r="AV185" s="29" t="str">
        <f>IF(ISBLANK(Values!F184),"",Values!I184)</f>
        <v/>
      </c>
      <c r="BE185" s="28" t="str">
        <f>IF(ISBLANK(Values!F184),"","Professional Audience")</f>
        <v/>
      </c>
      <c r="BF185" s="28" t="str">
        <f>IF(ISBLANK(Values!F184),"","Consumer Audience")</f>
        <v/>
      </c>
      <c r="BG185" s="28" t="str">
        <f>IF(ISBLANK(Values!F184),"","Adults")</f>
        <v/>
      </c>
      <c r="BH185" s="28" t="str">
        <f>IF(ISBLANK(Values!F184),"","People")</f>
        <v/>
      </c>
      <c r="CG185" s="2" t="str">
        <f>IF(ISBLANK(Values!F184),"",Values!$B$11)</f>
        <v/>
      </c>
      <c r="CH185" s="2" t="str">
        <f>IF(ISBLANK(Values!F184),"","GR")</f>
        <v/>
      </c>
      <c r="CI185" s="2" t="str">
        <f>IF(ISBLANK(Values!F184),"",Values!$B$7)</f>
        <v/>
      </c>
      <c r="CJ185" s="2" t="str">
        <f>IF(ISBLANK(Values!F184),"",Values!$B$8)</f>
        <v/>
      </c>
      <c r="CK185" s="2" t="str">
        <f>IF(ISBLANK(Values!F184),"",Values!$B$9)</f>
        <v/>
      </c>
      <c r="CL185" s="2" t="str">
        <f>IF(ISBLANK(Values!F184),"","CM")</f>
        <v/>
      </c>
      <c r="CP185" s="37" t="str">
        <f>IF(ISBLANK(Values!F184),"",Values!$B$7)</f>
        <v/>
      </c>
      <c r="CQ185" s="37" t="str">
        <f>IF(ISBLANK(Values!F184),"",Values!$B$8)</f>
        <v/>
      </c>
      <c r="CR185" s="37" t="str">
        <f>IF(ISBLANK(Values!F184),"",Values!$B$9)</f>
        <v/>
      </c>
      <c r="CS185" s="2" t="str">
        <f>IF(ISBLANK(Values!F184),"",Values!$B$11)</f>
        <v/>
      </c>
      <c r="CT185" s="2" t="str">
        <f>IF(ISBLANK(Values!F184),"","GR")</f>
        <v/>
      </c>
      <c r="CU185" s="2" t="str">
        <f>IF(ISBLANK(Values!F184),"","CM")</f>
        <v/>
      </c>
      <c r="CV185" s="2" t="str">
        <f>IF(ISBLANK(Values!F184),"",IF(Values!$B$36=options!$F$1,"Denmark", IF(Values!$B$36=options!$F$2, "Danemark",IF(Values!$B$36=options!$F$3, "Dänemark",IF(Values!$B$36=options!$F$4, "Danimarca",IF(Values!$B$36=options!$F$5, "Dinamarca",IF(Values!$B$36=options!$F$6, "Denemarken","" ) ) ) ) )))</f>
        <v/>
      </c>
      <c r="CZ185" s="2" t="str">
        <f>IF(ISBLANK(Values!F184),"","No")</f>
        <v/>
      </c>
      <c r="DA185" s="2" t="str">
        <f>IF(ISBLANK(Values!F184),"","No")</f>
        <v/>
      </c>
      <c r="DO185" s="28" t="str">
        <f>IF(ISBLANK(Values!F184),"","Parts")</f>
        <v/>
      </c>
      <c r="DP185" s="28" t="str">
        <f>IF(ISBLANK(Values!F184),"",Values!$B$31)</f>
        <v/>
      </c>
      <c r="DS185" s="32"/>
      <c r="DY185" s="32"/>
      <c r="DZ185" s="32"/>
      <c r="EA185" s="32"/>
      <c r="EB185" s="32"/>
      <c r="EC185" s="32"/>
      <c r="EI185" s="2" t="str">
        <f>IF(ISBLANK(Values!F184),"",Values!$B$31)</f>
        <v/>
      </c>
      <c r="ES185" s="2" t="str">
        <f>IF(ISBLANK(Values!F184),"","Amazon Tellus UPS")</f>
        <v/>
      </c>
      <c r="EV185" s="32" t="str">
        <f>IF(ISBLANK(Values!F184),"","New")</f>
        <v/>
      </c>
      <c r="FE185" s="2" t="str">
        <f>IF(ISBLANK(Values!F184),"","3")</f>
        <v/>
      </c>
      <c r="FH185" s="2" t="str">
        <f>IF(ISBLANK(Values!F184),"","FALSE")</f>
        <v/>
      </c>
      <c r="FI185" s="37" t="str">
        <f>IF(ISBLANK(Values!F184),"","FALSE")</f>
        <v/>
      </c>
      <c r="FJ185" s="37" t="str">
        <f>IF(ISBLANK(Values!F184),"","FALSE")</f>
        <v/>
      </c>
      <c r="FM185" s="2" t="str">
        <f>IF(ISBLANK(Values!F184),"","1")</f>
        <v/>
      </c>
      <c r="FO185" s="29" t="str">
        <f>IF(ISBLANK(Values!F184),"",IF(Values!K184, Values!$B$4, Values!$B$5))</f>
        <v/>
      </c>
      <c r="FP185" s="2" t="str">
        <f>IF(ISBLANK(Values!F184),"","Percent")</f>
        <v/>
      </c>
      <c r="FQ185" s="2" t="str">
        <f>IF(ISBLANK(Values!F184),"","2")</f>
        <v/>
      </c>
      <c r="FR185" s="2" t="str">
        <f>IF(ISBLANK(Values!F184),"","3")</f>
        <v/>
      </c>
      <c r="FS185" s="2" t="str">
        <f>IF(ISBLANK(Values!F184),"","5")</f>
        <v/>
      </c>
      <c r="FT185" s="2" t="str">
        <f>IF(ISBLANK(Values!F184),"","6")</f>
        <v/>
      </c>
      <c r="FU185" s="2" t="str">
        <f>IF(ISBLANK(Values!F184),"","10")</f>
        <v/>
      </c>
      <c r="FV185" s="2" t="str">
        <f>IF(ISBLANK(Values!F184),"","10")</f>
        <v/>
      </c>
    </row>
    <row r="186" spans="1:178" ht="17" x14ac:dyDescent="0.2">
      <c r="A186" s="28" t="str">
        <f>IF(ISBLANK(Values!F185),"",IF(Values!$B$37="EU","computercomponent","computer"))</f>
        <v/>
      </c>
      <c r="B186" s="39" t="str">
        <f>IF(ISBLANK(Values!F185),"",Values!G185)</f>
        <v/>
      </c>
      <c r="C186" s="33" t="str">
        <f>IF(ISBLANK(Values!F185),"","TellusRem")</f>
        <v/>
      </c>
      <c r="D186" s="31" t="str">
        <f>IF(ISBLANK(Values!F185),"",Values!F185)</f>
        <v/>
      </c>
      <c r="E186" s="32" t="str">
        <f>IF(ISBLANK(Values!F185),"","EAN")</f>
        <v/>
      </c>
      <c r="F186" s="29" t="str">
        <f>IF(ISBLANK(Values!F185),"",IF(Values!K185, SUBSTITUTE(Values!$B$1, "{language}", Values!I185) &amp; " " &amp;Values!$B$3, SUBSTITUTE(Values!$B$2, "{language}", Values!$I185) &amp; " " &amp;Values!$B$3))</f>
        <v/>
      </c>
      <c r="G186" s="33" t="str">
        <f>IF(ISBLANK(Values!F185),"","TellusRem")</f>
        <v/>
      </c>
      <c r="H186" s="28" t="str">
        <f>IF(ISBLANK(Values!F185),"",Values!$B$16)</f>
        <v/>
      </c>
      <c r="I186" s="28" t="str">
        <f>IF(ISBLANK(Values!F185),"","4730574031")</f>
        <v/>
      </c>
      <c r="J186" s="40" t="str">
        <f>IF(ISBLANK(Values!F185),"",Values!G185 &amp; " variations")</f>
        <v/>
      </c>
      <c r="K186" s="29" t="str">
        <f>IF(ISBLANK(Values!F185),"",IF(Values!K185, Values!$B$4, Values!$B$5))</f>
        <v/>
      </c>
      <c r="L186" s="41" t="str">
        <f>IF(ISBLANK(Values!F185),"",Values!$B$18)</f>
        <v/>
      </c>
      <c r="M186" s="29" t="str">
        <f>IF(ISBLANK(Values!F185),"",Values!$N185)</f>
        <v/>
      </c>
      <c r="N186" s="29" t="str">
        <f>IF(ISBLANK(Values!G185),"",Values!$O185)</f>
        <v/>
      </c>
      <c r="O186" s="2" t="str">
        <f>IF(ISBLANK(Values!G185),"",Values!$P185)</f>
        <v/>
      </c>
      <c r="W186" s="33" t="str">
        <f>IF(ISBLANK(Values!F185),"","Child")</f>
        <v/>
      </c>
      <c r="X186" s="33" t="str">
        <f>IF(ISBLANK(Values!F185),"",Values!$B$13)</f>
        <v/>
      </c>
      <c r="Y186" s="40" t="str">
        <f>IF(ISBLANK(Values!F185),"","Size-Color")</f>
        <v/>
      </c>
      <c r="Z186" s="33" t="str">
        <f>IF(ISBLANK(Values!F185),"","variation")</f>
        <v/>
      </c>
      <c r="AA186" s="37" t="str">
        <f>IF(ISBLANK(Values!F185),"",Values!$B$20)</f>
        <v/>
      </c>
      <c r="AB186" s="37" t="str">
        <f>IF(ISBLANK(Values!F185),"",Values!$B$29)</f>
        <v/>
      </c>
      <c r="AI186" s="42" t="str">
        <f>IF(ISBLANK(Values!F185),"",IF(Values!J185,Values!$B$23,Values!$B$33))</f>
        <v/>
      </c>
      <c r="AJ186" s="43" t="str">
        <f>IF(ISBLANK(Values!F185),"","👉 "&amp;Values!I185&amp; " "&amp;Values!$B$24 &amp;" "&amp;Values!$B$3)</f>
        <v/>
      </c>
      <c r="AK186" s="2" t="str">
        <f>IF(ISBLANK(Values!F185),"",Values!$B$25)</f>
        <v/>
      </c>
      <c r="AL186" s="2" t="str">
        <f>IF(ISBLANK(Values!F185),"",SUBSTITUTE(SUBSTITUTE(IF(Values!$K185, Values!$B$26, Values!$B$33), "{language}", Values!$I185), "{flag}", INDEX(options!$E$1:$E$20, Values!$W185)))</f>
        <v/>
      </c>
      <c r="AM186" s="2" t="str">
        <f>SUBSTITUTE(IF(ISBLANK(Values!F185),"",Values!$B$27), "{model}", Values!$B$3)</f>
        <v/>
      </c>
      <c r="AT186" s="2" t="str">
        <f>IF(ISBLANK(Values!F185),"",IF(Values!K185,"Backlit", "Non-Backlit"))</f>
        <v/>
      </c>
      <c r="AV186" s="29" t="str">
        <f>IF(ISBLANK(Values!F185),"",Values!I185)</f>
        <v/>
      </c>
      <c r="BE186" s="28" t="str">
        <f>IF(ISBLANK(Values!F185),"","Professional Audience")</f>
        <v/>
      </c>
      <c r="BF186" s="28" t="str">
        <f>IF(ISBLANK(Values!F185),"","Consumer Audience")</f>
        <v/>
      </c>
      <c r="BG186" s="28" t="str">
        <f>IF(ISBLANK(Values!F185),"","Adults")</f>
        <v/>
      </c>
      <c r="BH186" s="28" t="str">
        <f>IF(ISBLANK(Values!F185),"","People")</f>
        <v/>
      </c>
      <c r="CG186" s="2" t="str">
        <f>IF(ISBLANK(Values!F185),"",Values!$B$11)</f>
        <v/>
      </c>
      <c r="CH186" s="2" t="str">
        <f>IF(ISBLANK(Values!F185),"","GR")</f>
        <v/>
      </c>
      <c r="CI186" s="2" t="str">
        <f>IF(ISBLANK(Values!F185),"",Values!$B$7)</f>
        <v/>
      </c>
      <c r="CJ186" s="2" t="str">
        <f>IF(ISBLANK(Values!F185),"",Values!$B$8)</f>
        <v/>
      </c>
      <c r="CK186" s="2" t="str">
        <f>IF(ISBLANK(Values!F185),"",Values!$B$9)</f>
        <v/>
      </c>
      <c r="CL186" s="2" t="str">
        <f>IF(ISBLANK(Values!F185),"","CM")</f>
        <v/>
      </c>
      <c r="CP186" s="37" t="str">
        <f>IF(ISBLANK(Values!F185),"",Values!$B$7)</f>
        <v/>
      </c>
      <c r="CQ186" s="37" t="str">
        <f>IF(ISBLANK(Values!F185),"",Values!$B$8)</f>
        <v/>
      </c>
      <c r="CR186" s="37" t="str">
        <f>IF(ISBLANK(Values!F185),"",Values!$B$9)</f>
        <v/>
      </c>
      <c r="CS186" s="2" t="str">
        <f>IF(ISBLANK(Values!F185),"",Values!$B$11)</f>
        <v/>
      </c>
      <c r="CT186" s="2" t="str">
        <f>IF(ISBLANK(Values!F185),"","GR")</f>
        <v/>
      </c>
      <c r="CU186" s="2" t="str">
        <f>IF(ISBLANK(Values!F185),"","CM")</f>
        <v/>
      </c>
      <c r="CV186" s="2" t="str">
        <f>IF(ISBLANK(Values!F185),"",IF(Values!$B$36=options!$F$1,"Denmark", IF(Values!$B$36=options!$F$2, "Danemark",IF(Values!$B$36=options!$F$3, "Dänemark",IF(Values!$B$36=options!$F$4, "Danimarca",IF(Values!$B$36=options!$F$5, "Dinamarca",IF(Values!$B$36=options!$F$6, "Denemarken","" ) ) ) ) )))</f>
        <v/>
      </c>
      <c r="CZ186" s="2" t="str">
        <f>IF(ISBLANK(Values!F185),"","No")</f>
        <v/>
      </c>
      <c r="DA186" s="2" t="str">
        <f>IF(ISBLANK(Values!F185),"","No")</f>
        <v/>
      </c>
      <c r="DO186" s="28" t="str">
        <f>IF(ISBLANK(Values!F185),"","Parts")</f>
        <v/>
      </c>
      <c r="DP186" s="28" t="str">
        <f>IF(ISBLANK(Values!F185),"",Values!$B$31)</f>
        <v/>
      </c>
      <c r="DS186" s="32"/>
      <c r="DY186" s="32"/>
      <c r="DZ186" s="32"/>
      <c r="EA186" s="32"/>
      <c r="EB186" s="32"/>
      <c r="EC186" s="32"/>
      <c r="EI186" s="2" t="str">
        <f>IF(ISBLANK(Values!F185),"",Values!$B$31)</f>
        <v/>
      </c>
      <c r="ES186" s="2" t="str">
        <f>IF(ISBLANK(Values!F185),"","Amazon Tellus UPS")</f>
        <v/>
      </c>
      <c r="EV186" s="32" t="str">
        <f>IF(ISBLANK(Values!F185),"","New")</f>
        <v/>
      </c>
      <c r="FE186" s="2" t="str">
        <f>IF(ISBLANK(Values!F185),"","3")</f>
        <v/>
      </c>
      <c r="FH186" s="2" t="str">
        <f>IF(ISBLANK(Values!F185),"","FALSE")</f>
        <v/>
      </c>
      <c r="FI186" s="37" t="str">
        <f>IF(ISBLANK(Values!F185),"","FALSE")</f>
        <v/>
      </c>
      <c r="FJ186" s="37" t="str">
        <f>IF(ISBLANK(Values!F185),"","FALSE")</f>
        <v/>
      </c>
      <c r="FM186" s="2" t="str">
        <f>IF(ISBLANK(Values!F185),"","1")</f>
        <v/>
      </c>
      <c r="FO186" s="29" t="str">
        <f>IF(ISBLANK(Values!F185),"",IF(Values!K185, Values!$B$4, Values!$B$5))</f>
        <v/>
      </c>
      <c r="FP186" s="2" t="str">
        <f>IF(ISBLANK(Values!F185),"","Percent")</f>
        <v/>
      </c>
      <c r="FQ186" s="2" t="str">
        <f>IF(ISBLANK(Values!F185),"","2")</f>
        <v/>
      </c>
      <c r="FR186" s="2" t="str">
        <f>IF(ISBLANK(Values!F185),"","3")</f>
        <v/>
      </c>
      <c r="FS186" s="2" t="str">
        <f>IF(ISBLANK(Values!F185),"","5")</f>
        <v/>
      </c>
      <c r="FT186" s="2" t="str">
        <f>IF(ISBLANK(Values!F185),"","6")</f>
        <v/>
      </c>
      <c r="FU186" s="2" t="str">
        <f>IF(ISBLANK(Values!F185),"","10")</f>
        <v/>
      </c>
      <c r="FV186" s="2" t="str">
        <f>IF(ISBLANK(Values!F185),"","10")</f>
        <v/>
      </c>
    </row>
    <row r="187" spans="1:178" ht="17" x14ac:dyDescent="0.2">
      <c r="A187" s="28" t="str">
        <f>IF(ISBLANK(Values!F186),"",IF(Values!$B$37="EU","computercomponent","computer"))</f>
        <v/>
      </c>
      <c r="B187" s="39" t="str">
        <f>IF(ISBLANK(Values!F186),"",Values!G186)</f>
        <v/>
      </c>
      <c r="C187" s="33" t="str">
        <f>IF(ISBLANK(Values!F186),"","TellusRem")</f>
        <v/>
      </c>
      <c r="D187" s="31" t="str">
        <f>IF(ISBLANK(Values!F186),"",Values!F186)</f>
        <v/>
      </c>
      <c r="E187" s="32" t="str">
        <f>IF(ISBLANK(Values!F186),"","EAN")</f>
        <v/>
      </c>
      <c r="F187" s="29" t="str">
        <f>IF(ISBLANK(Values!F186),"",IF(Values!K186, SUBSTITUTE(Values!$B$1, "{language}", Values!I186) &amp; " " &amp;Values!$B$3, SUBSTITUTE(Values!$B$2, "{language}", Values!$I186) &amp; " " &amp;Values!$B$3))</f>
        <v/>
      </c>
      <c r="G187" s="33" t="str">
        <f>IF(ISBLANK(Values!F186),"","TellusRem")</f>
        <v/>
      </c>
      <c r="H187" s="28" t="str">
        <f>IF(ISBLANK(Values!F186),"",Values!$B$16)</f>
        <v/>
      </c>
      <c r="I187" s="28" t="str">
        <f>IF(ISBLANK(Values!F186),"","4730574031")</f>
        <v/>
      </c>
      <c r="J187" s="40" t="str">
        <f>IF(ISBLANK(Values!F186),"",Values!G186 &amp; " variations")</f>
        <v/>
      </c>
      <c r="K187" s="29" t="str">
        <f>IF(ISBLANK(Values!F186),"",IF(Values!K186, Values!$B$4, Values!$B$5))</f>
        <v/>
      </c>
      <c r="L187" s="41" t="str">
        <f>IF(ISBLANK(Values!F186),"",Values!$B$18)</f>
        <v/>
      </c>
      <c r="M187" s="29" t="str">
        <f>IF(ISBLANK(Values!F186),"",Values!$N186)</f>
        <v/>
      </c>
      <c r="N187" s="29" t="str">
        <f>IF(ISBLANK(Values!G186),"",Values!$O186)</f>
        <v/>
      </c>
      <c r="O187" s="2" t="str">
        <f>IF(ISBLANK(Values!G186),"",Values!$P186)</f>
        <v/>
      </c>
      <c r="W187" s="33" t="str">
        <f>IF(ISBLANK(Values!F186),"","Child")</f>
        <v/>
      </c>
      <c r="X187" s="33" t="str">
        <f>IF(ISBLANK(Values!F186),"",Values!$B$13)</f>
        <v/>
      </c>
      <c r="Y187" s="40" t="str">
        <f>IF(ISBLANK(Values!F186),"","Size-Color")</f>
        <v/>
      </c>
      <c r="Z187" s="33" t="str">
        <f>IF(ISBLANK(Values!F186),"","variation")</f>
        <v/>
      </c>
      <c r="AA187" s="37" t="str">
        <f>IF(ISBLANK(Values!F186),"",Values!$B$20)</f>
        <v/>
      </c>
      <c r="AB187" s="37" t="str">
        <f>IF(ISBLANK(Values!F186),"",Values!$B$29)</f>
        <v/>
      </c>
      <c r="AI187" s="42" t="str">
        <f>IF(ISBLANK(Values!F186),"",IF(Values!J186,Values!$B$23,Values!$B$33))</f>
        <v/>
      </c>
      <c r="AJ187" s="43" t="str">
        <f>IF(ISBLANK(Values!F186),"","👉 "&amp;Values!I186&amp; " "&amp;Values!$B$24 &amp;" "&amp;Values!$B$3)</f>
        <v/>
      </c>
      <c r="AK187" s="2" t="str">
        <f>IF(ISBLANK(Values!F186),"",Values!$B$25)</f>
        <v/>
      </c>
      <c r="AL187" s="2" t="str">
        <f>IF(ISBLANK(Values!F186),"",SUBSTITUTE(SUBSTITUTE(IF(Values!$K186, Values!$B$26, Values!$B$33), "{language}", Values!$I186), "{flag}", INDEX(options!$E$1:$E$20, Values!$W186)))</f>
        <v/>
      </c>
      <c r="AM187" s="2" t="str">
        <f>SUBSTITUTE(IF(ISBLANK(Values!F186),"",Values!$B$27), "{model}", Values!$B$3)</f>
        <v/>
      </c>
      <c r="AT187" s="2" t="str">
        <f>IF(ISBLANK(Values!F186),"",IF(Values!K186,"Backlit", "Non-Backlit"))</f>
        <v/>
      </c>
      <c r="AV187" s="29" t="str">
        <f>IF(ISBLANK(Values!F186),"",Values!I186)</f>
        <v/>
      </c>
      <c r="BE187" s="28" t="str">
        <f>IF(ISBLANK(Values!F186),"","Professional Audience")</f>
        <v/>
      </c>
      <c r="BF187" s="28" t="str">
        <f>IF(ISBLANK(Values!F186),"","Consumer Audience")</f>
        <v/>
      </c>
      <c r="BG187" s="28" t="str">
        <f>IF(ISBLANK(Values!F186),"","Adults")</f>
        <v/>
      </c>
      <c r="BH187" s="28" t="str">
        <f>IF(ISBLANK(Values!F186),"","People")</f>
        <v/>
      </c>
      <c r="CG187" s="2" t="str">
        <f>IF(ISBLANK(Values!F186),"",Values!$B$11)</f>
        <v/>
      </c>
      <c r="CH187" s="2" t="str">
        <f>IF(ISBLANK(Values!F186),"","GR")</f>
        <v/>
      </c>
      <c r="CI187" s="2" t="str">
        <f>IF(ISBLANK(Values!F186),"",Values!$B$7)</f>
        <v/>
      </c>
      <c r="CJ187" s="2" t="str">
        <f>IF(ISBLANK(Values!F186),"",Values!$B$8)</f>
        <v/>
      </c>
      <c r="CK187" s="2" t="str">
        <f>IF(ISBLANK(Values!F186),"",Values!$B$9)</f>
        <v/>
      </c>
      <c r="CL187" s="2" t="str">
        <f>IF(ISBLANK(Values!F186),"","CM")</f>
        <v/>
      </c>
      <c r="CP187" s="37" t="str">
        <f>IF(ISBLANK(Values!F186),"",Values!$B$7)</f>
        <v/>
      </c>
      <c r="CQ187" s="37" t="str">
        <f>IF(ISBLANK(Values!F186),"",Values!$B$8)</f>
        <v/>
      </c>
      <c r="CR187" s="37" t="str">
        <f>IF(ISBLANK(Values!F186),"",Values!$B$9)</f>
        <v/>
      </c>
      <c r="CS187" s="2" t="str">
        <f>IF(ISBLANK(Values!F186),"",Values!$B$11)</f>
        <v/>
      </c>
      <c r="CT187" s="2" t="str">
        <f>IF(ISBLANK(Values!F186),"","GR")</f>
        <v/>
      </c>
      <c r="CU187" s="2" t="str">
        <f>IF(ISBLANK(Values!F186),"","CM")</f>
        <v/>
      </c>
      <c r="CV187" s="2" t="str">
        <f>IF(ISBLANK(Values!F186),"",IF(Values!$B$36=options!$F$1,"Denmark", IF(Values!$B$36=options!$F$2, "Danemark",IF(Values!$B$36=options!$F$3, "Dänemark",IF(Values!$B$36=options!$F$4, "Danimarca",IF(Values!$B$36=options!$F$5, "Dinamarca",IF(Values!$B$36=options!$F$6, "Denemarken","" ) ) ) ) )))</f>
        <v/>
      </c>
      <c r="CZ187" s="2" t="str">
        <f>IF(ISBLANK(Values!F186),"","No")</f>
        <v/>
      </c>
      <c r="DA187" s="2" t="str">
        <f>IF(ISBLANK(Values!F186),"","No")</f>
        <v/>
      </c>
      <c r="DO187" s="28" t="str">
        <f>IF(ISBLANK(Values!F186),"","Parts")</f>
        <v/>
      </c>
      <c r="DP187" s="28" t="str">
        <f>IF(ISBLANK(Values!F186),"",Values!$B$31)</f>
        <v/>
      </c>
      <c r="DS187" s="32"/>
      <c r="DY187" s="32"/>
      <c r="DZ187" s="32"/>
      <c r="EA187" s="32"/>
      <c r="EB187" s="32"/>
      <c r="EC187" s="32"/>
      <c r="EI187" s="2" t="str">
        <f>IF(ISBLANK(Values!F186),"",Values!$B$31)</f>
        <v/>
      </c>
      <c r="ES187" s="2" t="str">
        <f>IF(ISBLANK(Values!F186),"","Amazon Tellus UPS")</f>
        <v/>
      </c>
      <c r="EV187" s="32" t="str">
        <f>IF(ISBLANK(Values!F186),"","New")</f>
        <v/>
      </c>
      <c r="FE187" s="2" t="str">
        <f>IF(ISBLANK(Values!F186),"","3")</f>
        <v/>
      </c>
      <c r="FH187" s="2" t="str">
        <f>IF(ISBLANK(Values!F186),"","FALSE")</f>
        <v/>
      </c>
      <c r="FI187" s="37" t="str">
        <f>IF(ISBLANK(Values!F186),"","FALSE")</f>
        <v/>
      </c>
      <c r="FJ187" s="37" t="str">
        <f>IF(ISBLANK(Values!F186),"","FALSE")</f>
        <v/>
      </c>
      <c r="FM187" s="2" t="str">
        <f>IF(ISBLANK(Values!F186),"","1")</f>
        <v/>
      </c>
      <c r="FO187" s="29" t="str">
        <f>IF(ISBLANK(Values!F186),"",IF(Values!K186, Values!$B$4, Values!$B$5))</f>
        <v/>
      </c>
      <c r="FP187" s="2" t="str">
        <f>IF(ISBLANK(Values!F186),"","Percent")</f>
        <v/>
      </c>
      <c r="FQ187" s="2" t="str">
        <f>IF(ISBLANK(Values!F186),"","2")</f>
        <v/>
      </c>
      <c r="FR187" s="2" t="str">
        <f>IF(ISBLANK(Values!F186),"","3")</f>
        <v/>
      </c>
      <c r="FS187" s="2" t="str">
        <f>IF(ISBLANK(Values!F186),"","5")</f>
        <v/>
      </c>
      <c r="FT187" s="2" t="str">
        <f>IF(ISBLANK(Values!F186),"","6")</f>
        <v/>
      </c>
      <c r="FU187" s="2" t="str">
        <f>IF(ISBLANK(Values!F186),"","10")</f>
        <v/>
      </c>
      <c r="FV187" s="2" t="str">
        <f>IF(ISBLANK(Values!F186),"","10")</f>
        <v/>
      </c>
    </row>
    <row r="188" spans="1:178" ht="17" x14ac:dyDescent="0.2">
      <c r="A188" s="28" t="str">
        <f>IF(ISBLANK(Values!F187),"",IF(Values!$B$37="EU","computercomponent","computer"))</f>
        <v/>
      </c>
      <c r="B188" s="39" t="str">
        <f>IF(ISBLANK(Values!F187),"",Values!G187)</f>
        <v/>
      </c>
      <c r="C188" s="33" t="str">
        <f>IF(ISBLANK(Values!F187),"","TellusRem")</f>
        <v/>
      </c>
      <c r="D188" s="31" t="str">
        <f>IF(ISBLANK(Values!F187),"",Values!F187)</f>
        <v/>
      </c>
      <c r="E188" s="32" t="str">
        <f>IF(ISBLANK(Values!F187),"","EAN")</f>
        <v/>
      </c>
      <c r="F188" s="29" t="str">
        <f>IF(ISBLANK(Values!F187),"",IF(Values!K187, SUBSTITUTE(Values!$B$1, "{language}", Values!I187) &amp; " " &amp;Values!$B$3, SUBSTITUTE(Values!$B$2, "{language}", Values!$I187) &amp; " " &amp;Values!$B$3))</f>
        <v/>
      </c>
      <c r="G188" s="33" t="str">
        <f>IF(ISBLANK(Values!F187),"","TellusRem")</f>
        <v/>
      </c>
      <c r="H188" s="28" t="str">
        <f>IF(ISBLANK(Values!F187),"",Values!$B$16)</f>
        <v/>
      </c>
      <c r="I188" s="28" t="str">
        <f>IF(ISBLANK(Values!F187),"","4730574031")</f>
        <v/>
      </c>
      <c r="J188" s="40" t="str">
        <f>IF(ISBLANK(Values!F187),"",Values!G187 &amp; " variations")</f>
        <v/>
      </c>
      <c r="K188" s="29" t="str">
        <f>IF(ISBLANK(Values!F187),"",IF(Values!K187, Values!$B$4, Values!$B$5))</f>
        <v/>
      </c>
      <c r="L188" s="41" t="str">
        <f>IF(ISBLANK(Values!F187),"",Values!$B$18)</f>
        <v/>
      </c>
      <c r="M188" s="29" t="str">
        <f>IF(ISBLANK(Values!F187),"",Values!$N187)</f>
        <v/>
      </c>
      <c r="N188" s="29" t="str">
        <f>IF(ISBLANK(Values!G187),"",Values!$O187)</f>
        <v/>
      </c>
      <c r="O188" s="2" t="str">
        <f>IF(ISBLANK(Values!G187),"",Values!$P187)</f>
        <v/>
      </c>
      <c r="W188" s="33" t="str">
        <f>IF(ISBLANK(Values!F187),"","Child")</f>
        <v/>
      </c>
      <c r="X188" s="33" t="str">
        <f>IF(ISBLANK(Values!F187),"",Values!$B$13)</f>
        <v/>
      </c>
      <c r="Y188" s="40" t="str">
        <f>IF(ISBLANK(Values!F187),"","Size-Color")</f>
        <v/>
      </c>
      <c r="Z188" s="33" t="str">
        <f>IF(ISBLANK(Values!F187),"","variation")</f>
        <v/>
      </c>
      <c r="AA188" s="37" t="str">
        <f>IF(ISBLANK(Values!F187),"",Values!$B$20)</f>
        <v/>
      </c>
      <c r="AB188" s="37" t="str">
        <f>IF(ISBLANK(Values!F187),"",Values!$B$29)</f>
        <v/>
      </c>
      <c r="AI188" s="42" t="str">
        <f>IF(ISBLANK(Values!F187),"",IF(Values!J187,Values!$B$23,Values!$B$33))</f>
        <v/>
      </c>
      <c r="AJ188" s="43" t="str">
        <f>IF(ISBLANK(Values!F187),"","👉 "&amp;Values!I187&amp; " "&amp;Values!$B$24 &amp;" "&amp;Values!$B$3)</f>
        <v/>
      </c>
      <c r="AK188" s="2" t="str">
        <f>IF(ISBLANK(Values!F187),"",Values!$B$25)</f>
        <v/>
      </c>
      <c r="AL188" s="2" t="str">
        <f>IF(ISBLANK(Values!F187),"",SUBSTITUTE(SUBSTITUTE(IF(Values!$K187, Values!$B$26, Values!$B$33), "{language}", Values!$I187), "{flag}", INDEX(options!$E$1:$E$20, Values!$W187)))</f>
        <v/>
      </c>
      <c r="AM188" s="2" t="str">
        <f>SUBSTITUTE(IF(ISBLANK(Values!F187),"",Values!$B$27), "{model}", Values!$B$3)</f>
        <v/>
      </c>
      <c r="AT188" s="2" t="str">
        <f>IF(ISBLANK(Values!F187),"",IF(Values!K187,"Backlit", "Non-Backlit"))</f>
        <v/>
      </c>
      <c r="AV188" s="29" t="str">
        <f>IF(ISBLANK(Values!F187),"",Values!I187)</f>
        <v/>
      </c>
      <c r="BE188" s="28" t="str">
        <f>IF(ISBLANK(Values!F187),"","Professional Audience")</f>
        <v/>
      </c>
      <c r="BF188" s="28" t="str">
        <f>IF(ISBLANK(Values!F187),"","Consumer Audience")</f>
        <v/>
      </c>
      <c r="BG188" s="28" t="str">
        <f>IF(ISBLANK(Values!F187),"","Adults")</f>
        <v/>
      </c>
      <c r="BH188" s="28" t="str">
        <f>IF(ISBLANK(Values!F187),"","People")</f>
        <v/>
      </c>
      <c r="CG188" s="2" t="str">
        <f>IF(ISBLANK(Values!F187),"",Values!$B$11)</f>
        <v/>
      </c>
      <c r="CH188" s="2" t="str">
        <f>IF(ISBLANK(Values!F187),"","GR")</f>
        <v/>
      </c>
      <c r="CI188" s="2" t="str">
        <f>IF(ISBLANK(Values!F187),"",Values!$B$7)</f>
        <v/>
      </c>
      <c r="CJ188" s="2" t="str">
        <f>IF(ISBLANK(Values!F187),"",Values!$B$8)</f>
        <v/>
      </c>
      <c r="CK188" s="2" t="str">
        <f>IF(ISBLANK(Values!F187),"",Values!$B$9)</f>
        <v/>
      </c>
      <c r="CL188" s="2" t="str">
        <f>IF(ISBLANK(Values!F187),"","CM")</f>
        <v/>
      </c>
      <c r="CP188" s="37" t="str">
        <f>IF(ISBLANK(Values!F187),"",Values!$B$7)</f>
        <v/>
      </c>
      <c r="CQ188" s="37" t="str">
        <f>IF(ISBLANK(Values!F187),"",Values!$B$8)</f>
        <v/>
      </c>
      <c r="CR188" s="37" t="str">
        <f>IF(ISBLANK(Values!F187),"",Values!$B$9)</f>
        <v/>
      </c>
      <c r="CS188" s="2" t="str">
        <f>IF(ISBLANK(Values!F187),"",Values!$B$11)</f>
        <v/>
      </c>
      <c r="CT188" s="2" t="str">
        <f>IF(ISBLANK(Values!F187),"","GR")</f>
        <v/>
      </c>
      <c r="CU188" s="2" t="str">
        <f>IF(ISBLANK(Values!F187),"","CM")</f>
        <v/>
      </c>
      <c r="CV188" s="2" t="str">
        <f>IF(ISBLANK(Values!F187),"",IF(Values!$B$36=options!$F$1,"Denmark", IF(Values!$B$36=options!$F$2, "Danemark",IF(Values!$B$36=options!$F$3, "Dänemark",IF(Values!$B$36=options!$F$4, "Danimarca",IF(Values!$B$36=options!$F$5, "Dinamarca",IF(Values!$B$36=options!$F$6, "Denemarken","" ) ) ) ) )))</f>
        <v/>
      </c>
      <c r="CZ188" s="2" t="str">
        <f>IF(ISBLANK(Values!F187),"","No")</f>
        <v/>
      </c>
      <c r="DA188" s="2" t="str">
        <f>IF(ISBLANK(Values!F187),"","No")</f>
        <v/>
      </c>
      <c r="DO188" s="28" t="str">
        <f>IF(ISBLANK(Values!F187),"","Parts")</f>
        <v/>
      </c>
      <c r="DP188" s="28" t="str">
        <f>IF(ISBLANK(Values!F187),"",Values!$B$31)</f>
        <v/>
      </c>
      <c r="DS188" s="32"/>
      <c r="DY188" s="32"/>
      <c r="DZ188" s="32"/>
      <c r="EA188" s="32"/>
      <c r="EB188" s="32"/>
      <c r="EC188" s="32"/>
      <c r="EI188" s="2" t="str">
        <f>IF(ISBLANK(Values!F187),"",Values!$B$31)</f>
        <v/>
      </c>
      <c r="ES188" s="2" t="str">
        <f>IF(ISBLANK(Values!F187),"","Amazon Tellus UPS")</f>
        <v/>
      </c>
      <c r="EV188" s="32" t="str">
        <f>IF(ISBLANK(Values!F187),"","New")</f>
        <v/>
      </c>
      <c r="FE188" s="2" t="str">
        <f>IF(ISBLANK(Values!F187),"","3")</f>
        <v/>
      </c>
      <c r="FH188" s="2" t="str">
        <f>IF(ISBLANK(Values!F187),"","FALSE")</f>
        <v/>
      </c>
      <c r="FI188" s="37" t="str">
        <f>IF(ISBLANK(Values!F187),"","FALSE")</f>
        <v/>
      </c>
      <c r="FJ188" s="37" t="str">
        <f>IF(ISBLANK(Values!F187),"","FALSE")</f>
        <v/>
      </c>
      <c r="FM188" s="2" t="str">
        <f>IF(ISBLANK(Values!F187),"","1")</f>
        <v/>
      </c>
      <c r="FO188" s="29" t="str">
        <f>IF(ISBLANK(Values!F187),"",IF(Values!K187, Values!$B$4, Values!$B$5))</f>
        <v/>
      </c>
      <c r="FP188" s="2" t="str">
        <f>IF(ISBLANK(Values!F187),"","Percent")</f>
        <v/>
      </c>
      <c r="FQ188" s="2" t="str">
        <f>IF(ISBLANK(Values!F187),"","2")</f>
        <v/>
      </c>
      <c r="FR188" s="2" t="str">
        <f>IF(ISBLANK(Values!F187),"","3")</f>
        <v/>
      </c>
      <c r="FS188" s="2" t="str">
        <f>IF(ISBLANK(Values!F187),"","5")</f>
        <v/>
      </c>
      <c r="FT188" s="2" t="str">
        <f>IF(ISBLANK(Values!F187),"","6")</f>
        <v/>
      </c>
      <c r="FU188" s="2" t="str">
        <f>IF(ISBLANK(Values!F187),"","10")</f>
        <v/>
      </c>
      <c r="FV188" s="2" t="str">
        <f>IF(ISBLANK(Values!F187),"","10")</f>
        <v/>
      </c>
    </row>
    <row r="189" spans="1:178" ht="17" x14ac:dyDescent="0.2">
      <c r="A189" s="28" t="str">
        <f>IF(ISBLANK(Values!F188),"",IF(Values!$B$37="EU","computercomponent","computer"))</f>
        <v/>
      </c>
      <c r="B189" s="39" t="str">
        <f>IF(ISBLANK(Values!F188),"",Values!G188)</f>
        <v/>
      </c>
      <c r="C189" s="33" t="str">
        <f>IF(ISBLANK(Values!F188),"","TellusRem")</f>
        <v/>
      </c>
      <c r="D189" s="31" t="str">
        <f>IF(ISBLANK(Values!F188),"",Values!F188)</f>
        <v/>
      </c>
      <c r="E189" s="32" t="str">
        <f>IF(ISBLANK(Values!F188),"","EAN")</f>
        <v/>
      </c>
      <c r="F189" s="29" t="str">
        <f>IF(ISBLANK(Values!F188),"",IF(Values!K188, SUBSTITUTE(Values!$B$1, "{language}", Values!I188) &amp; " " &amp;Values!$B$3, SUBSTITUTE(Values!$B$2, "{language}", Values!$I188) &amp; " " &amp;Values!$B$3))</f>
        <v/>
      </c>
      <c r="G189" s="33" t="str">
        <f>IF(ISBLANK(Values!F188),"","TellusRem")</f>
        <v/>
      </c>
      <c r="H189" s="28" t="str">
        <f>IF(ISBLANK(Values!F188),"",Values!$B$16)</f>
        <v/>
      </c>
      <c r="I189" s="28" t="str">
        <f>IF(ISBLANK(Values!F188),"","4730574031")</f>
        <v/>
      </c>
      <c r="J189" s="40" t="str">
        <f>IF(ISBLANK(Values!F188),"",Values!G188 &amp; " variations")</f>
        <v/>
      </c>
      <c r="K189" s="29" t="str">
        <f>IF(ISBLANK(Values!F188),"",IF(Values!K188, Values!$B$4, Values!$B$5))</f>
        <v/>
      </c>
      <c r="L189" s="41" t="str">
        <f>IF(ISBLANK(Values!F188),"",Values!$B$18)</f>
        <v/>
      </c>
      <c r="M189" s="29" t="str">
        <f>IF(ISBLANK(Values!F188),"",Values!$N188)</f>
        <v/>
      </c>
      <c r="N189" s="29" t="str">
        <f>IF(ISBLANK(Values!G188),"",Values!$O188)</f>
        <v/>
      </c>
      <c r="O189" s="2" t="str">
        <f>IF(ISBLANK(Values!G188),"",Values!$P188)</f>
        <v/>
      </c>
      <c r="W189" s="33" t="str">
        <f>IF(ISBLANK(Values!F188),"","Child")</f>
        <v/>
      </c>
      <c r="X189" s="33" t="str">
        <f>IF(ISBLANK(Values!F188),"",Values!$B$13)</f>
        <v/>
      </c>
      <c r="Y189" s="40" t="str">
        <f>IF(ISBLANK(Values!F188),"","Size-Color")</f>
        <v/>
      </c>
      <c r="Z189" s="33" t="str">
        <f>IF(ISBLANK(Values!F188),"","variation")</f>
        <v/>
      </c>
      <c r="AA189" s="37" t="str">
        <f>IF(ISBLANK(Values!F188),"",Values!$B$20)</f>
        <v/>
      </c>
      <c r="AB189" s="37" t="str">
        <f>IF(ISBLANK(Values!F188),"",Values!$B$29)</f>
        <v/>
      </c>
      <c r="AI189" s="42" t="str">
        <f>IF(ISBLANK(Values!F188),"",IF(Values!J188,Values!$B$23,Values!$B$33))</f>
        <v/>
      </c>
      <c r="AJ189" s="43" t="str">
        <f>IF(ISBLANK(Values!F188),"","👉 "&amp;Values!I188&amp; " "&amp;Values!$B$24 &amp;" "&amp;Values!$B$3)</f>
        <v/>
      </c>
      <c r="AK189" s="2" t="str">
        <f>IF(ISBLANK(Values!F188),"",Values!$B$25)</f>
        <v/>
      </c>
      <c r="AL189" s="2" t="str">
        <f>IF(ISBLANK(Values!F188),"",SUBSTITUTE(SUBSTITUTE(IF(Values!$K188, Values!$B$26, Values!$B$33), "{language}", Values!$I188), "{flag}", INDEX(options!$E$1:$E$20, Values!$W188)))</f>
        <v/>
      </c>
      <c r="AM189" s="2" t="str">
        <f>SUBSTITUTE(IF(ISBLANK(Values!F188),"",Values!$B$27), "{model}", Values!$B$3)</f>
        <v/>
      </c>
      <c r="AT189" s="2" t="str">
        <f>IF(ISBLANK(Values!F188),"",IF(Values!K188,"Backlit", "Non-Backlit"))</f>
        <v/>
      </c>
      <c r="AV189" s="29" t="str">
        <f>IF(ISBLANK(Values!F188),"",Values!I188)</f>
        <v/>
      </c>
      <c r="BE189" s="28" t="str">
        <f>IF(ISBLANK(Values!F188),"","Professional Audience")</f>
        <v/>
      </c>
      <c r="BF189" s="28" t="str">
        <f>IF(ISBLANK(Values!F188),"","Consumer Audience")</f>
        <v/>
      </c>
      <c r="BG189" s="28" t="str">
        <f>IF(ISBLANK(Values!F188),"","Adults")</f>
        <v/>
      </c>
      <c r="BH189" s="28" t="str">
        <f>IF(ISBLANK(Values!F188),"","People")</f>
        <v/>
      </c>
      <c r="CG189" s="2" t="str">
        <f>IF(ISBLANK(Values!F188),"",Values!$B$11)</f>
        <v/>
      </c>
      <c r="CH189" s="2" t="str">
        <f>IF(ISBLANK(Values!F188),"","GR")</f>
        <v/>
      </c>
      <c r="CI189" s="2" t="str">
        <f>IF(ISBLANK(Values!F188),"",Values!$B$7)</f>
        <v/>
      </c>
      <c r="CJ189" s="2" t="str">
        <f>IF(ISBLANK(Values!F188),"",Values!$B$8)</f>
        <v/>
      </c>
      <c r="CK189" s="2" t="str">
        <f>IF(ISBLANK(Values!F188),"",Values!$B$9)</f>
        <v/>
      </c>
      <c r="CL189" s="2" t="str">
        <f>IF(ISBLANK(Values!F188),"","CM")</f>
        <v/>
      </c>
      <c r="CP189" s="37" t="str">
        <f>IF(ISBLANK(Values!F188),"",Values!$B$7)</f>
        <v/>
      </c>
      <c r="CQ189" s="37" t="str">
        <f>IF(ISBLANK(Values!F188),"",Values!$B$8)</f>
        <v/>
      </c>
      <c r="CR189" s="37" t="str">
        <f>IF(ISBLANK(Values!F188),"",Values!$B$9)</f>
        <v/>
      </c>
      <c r="CS189" s="2" t="str">
        <f>IF(ISBLANK(Values!F188),"",Values!$B$11)</f>
        <v/>
      </c>
      <c r="CT189" s="2" t="str">
        <f>IF(ISBLANK(Values!F188),"","GR")</f>
        <v/>
      </c>
      <c r="CU189" s="2" t="str">
        <f>IF(ISBLANK(Values!F188),"","CM")</f>
        <v/>
      </c>
      <c r="CV189" s="2" t="str">
        <f>IF(ISBLANK(Values!F188),"",IF(Values!$B$36=options!$F$1,"Denmark", IF(Values!$B$36=options!$F$2, "Danemark",IF(Values!$B$36=options!$F$3, "Dänemark",IF(Values!$B$36=options!$F$4, "Danimarca",IF(Values!$B$36=options!$F$5, "Dinamarca",IF(Values!$B$36=options!$F$6, "Denemarken","" ) ) ) ) )))</f>
        <v/>
      </c>
      <c r="CZ189" s="2" t="str">
        <f>IF(ISBLANK(Values!F188),"","No")</f>
        <v/>
      </c>
      <c r="DA189" s="2" t="str">
        <f>IF(ISBLANK(Values!F188),"","No")</f>
        <v/>
      </c>
      <c r="DO189" s="28" t="str">
        <f>IF(ISBLANK(Values!F188),"","Parts")</f>
        <v/>
      </c>
      <c r="DP189" s="28" t="str">
        <f>IF(ISBLANK(Values!F188),"",Values!$B$31)</f>
        <v/>
      </c>
      <c r="DS189" s="32"/>
      <c r="DY189" s="32"/>
      <c r="DZ189" s="32"/>
      <c r="EA189" s="32"/>
      <c r="EB189" s="32"/>
      <c r="EC189" s="32"/>
      <c r="EI189" s="2" t="str">
        <f>IF(ISBLANK(Values!F188),"",Values!$B$31)</f>
        <v/>
      </c>
      <c r="ES189" s="2" t="str">
        <f>IF(ISBLANK(Values!F188),"","Amazon Tellus UPS")</f>
        <v/>
      </c>
      <c r="EV189" s="32" t="str">
        <f>IF(ISBLANK(Values!F188),"","New")</f>
        <v/>
      </c>
      <c r="FE189" s="2" t="str">
        <f>IF(ISBLANK(Values!F188),"","3")</f>
        <v/>
      </c>
      <c r="FH189" s="2" t="str">
        <f>IF(ISBLANK(Values!F188),"","FALSE")</f>
        <v/>
      </c>
      <c r="FI189" s="37" t="str">
        <f>IF(ISBLANK(Values!F188),"","FALSE")</f>
        <v/>
      </c>
      <c r="FJ189" s="37" t="str">
        <f>IF(ISBLANK(Values!F188),"","FALSE")</f>
        <v/>
      </c>
      <c r="FM189" s="2" t="str">
        <f>IF(ISBLANK(Values!F188),"","1")</f>
        <v/>
      </c>
      <c r="FO189" s="29" t="str">
        <f>IF(ISBLANK(Values!F188),"",IF(Values!K188, Values!$B$4, Values!$B$5))</f>
        <v/>
      </c>
      <c r="FP189" s="2" t="str">
        <f>IF(ISBLANK(Values!F188),"","Percent")</f>
        <v/>
      </c>
      <c r="FQ189" s="2" t="str">
        <f>IF(ISBLANK(Values!F188),"","2")</f>
        <v/>
      </c>
      <c r="FR189" s="2" t="str">
        <f>IF(ISBLANK(Values!F188),"","3")</f>
        <v/>
      </c>
      <c r="FS189" s="2" t="str">
        <f>IF(ISBLANK(Values!F188),"","5")</f>
        <v/>
      </c>
      <c r="FT189" s="2" t="str">
        <f>IF(ISBLANK(Values!F188),"","6")</f>
        <v/>
      </c>
      <c r="FU189" s="2" t="str">
        <f>IF(ISBLANK(Values!F188),"","10")</f>
        <v/>
      </c>
      <c r="FV189" s="2" t="str">
        <f>IF(ISBLANK(Values!F188),"","10")</f>
        <v/>
      </c>
    </row>
    <row r="190" spans="1:178" ht="17" x14ac:dyDescent="0.2">
      <c r="A190" s="28" t="str">
        <f>IF(ISBLANK(Values!F189),"",IF(Values!$B$37="EU","computercomponent","computer"))</f>
        <v/>
      </c>
      <c r="B190" s="39" t="str">
        <f>IF(ISBLANK(Values!F189),"",Values!G189)</f>
        <v/>
      </c>
      <c r="C190" s="33" t="str">
        <f>IF(ISBLANK(Values!F189),"","TellusRem")</f>
        <v/>
      </c>
      <c r="D190" s="31" t="str">
        <f>IF(ISBLANK(Values!F189),"",Values!F189)</f>
        <v/>
      </c>
      <c r="E190" s="32" t="str">
        <f>IF(ISBLANK(Values!F189),"","EAN")</f>
        <v/>
      </c>
      <c r="F190" s="29" t="str">
        <f>IF(ISBLANK(Values!F189),"",IF(Values!K189, SUBSTITUTE(Values!$B$1, "{language}", Values!I189) &amp; " " &amp;Values!$B$3, SUBSTITUTE(Values!$B$2, "{language}", Values!$I189) &amp; " " &amp;Values!$B$3))</f>
        <v/>
      </c>
      <c r="G190" s="33" t="str">
        <f>IF(ISBLANK(Values!F189),"","TellusRem")</f>
        <v/>
      </c>
      <c r="H190" s="28" t="str">
        <f>IF(ISBLANK(Values!F189),"",Values!$B$16)</f>
        <v/>
      </c>
      <c r="I190" s="28" t="str">
        <f>IF(ISBLANK(Values!F189),"","4730574031")</f>
        <v/>
      </c>
      <c r="J190" s="40" t="str">
        <f>IF(ISBLANK(Values!F189),"",Values!G189 &amp; " variations")</f>
        <v/>
      </c>
      <c r="K190" s="29" t="str">
        <f>IF(ISBLANK(Values!F189),"",IF(Values!K189, Values!$B$4, Values!$B$5))</f>
        <v/>
      </c>
      <c r="L190" s="41" t="str">
        <f>IF(ISBLANK(Values!F189),"",Values!$B$18)</f>
        <v/>
      </c>
      <c r="M190" s="29" t="str">
        <f>IF(ISBLANK(Values!F189),"",Values!$N189)</f>
        <v/>
      </c>
      <c r="N190" s="29" t="str">
        <f>IF(ISBLANK(Values!G189),"",Values!$O189)</f>
        <v/>
      </c>
      <c r="O190" s="2" t="str">
        <f>IF(ISBLANK(Values!G189),"",Values!$P189)</f>
        <v/>
      </c>
      <c r="W190" s="33" t="str">
        <f>IF(ISBLANK(Values!F189),"","Child")</f>
        <v/>
      </c>
      <c r="X190" s="33" t="str">
        <f>IF(ISBLANK(Values!F189),"",Values!$B$13)</f>
        <v/>
      </c>
      <c r="Y190" s="40" t="str">
        <f>IF(ISBLANK(Values!F189),"","Size-Color")</f>
        <v/>
      </c>
      <c r="Z190" s="33" t="str">
        <f>IF(ISBLANK(Values!F189),"","variation")</f>
        <v/>
      </c>
      <c r="AA190" s="37" t="str">
        <f>IF(ISBLANK(Values!F189),"",Values!$B$20)</f>
        <v/>
      </c>
      <c r="AB190" s="37" t="str">
        <f>IF(ISBLANK(Values!F189),"",Values!$B$29)</f>
        <v/>
      </c>
      <c r="AI190" s="42" t="str">
        <f>IF(ISBLANK(Values!F189),"",IF(Values!J189,Values!$B$23,Values!$B$33))</f>
        <v/>
      </c>
      <c r="AJ190" s="43" t="str">
        <f>IF(ISBLANK(Values!F189),"","👉 "&amp;Values!I189&amp; " "&amp;Values!$B$24 &amp;" "&amp;Values!$B$3)</f>
        <v/>
      </c>
      <c r="AK190" s="2" t="str">
        <f>IF(ISBLANK(Values!F189),"",Values!$B$25)</f>
        <v/>
      </c>
      <c r="AL190" s="2" t="str">
        <f>IF(ISBLANK(Values!F189),"",SUBSTITUTE(SUBSTITUTE(IF(Values!$K189, Values!$B$26, Values!$B$33), "{language}", Values!$I189), "{flag}", INDEX(options!$E$1:$E$20, Values!$W189)))</f>
        <v/>
      </c>
      <c r="AM190" s="2" t="str">
        <f>SUBSTITUTE(IF(ISBLANK(Values!F189),"",Values!$B$27), "{model}", Values!$B$3)</f>
        <v/>
      </c>
      <c r="AT190" s="2" t="str">
        <f>IF(ISBLANK(Values!F189),"",IF(Values!K189,"Backlit", "Non-Backlit"))</f>
        <v/>
      </c>
      <c r="AV190" s="29" t="str">
        <f>IF(ISBLANK(Values!F189),"",Values!I189)</f>
        <v/>
      </c>
      <c r="BE190" s="28" t="str">
        <f>IF(ISBLANK(Values!F189),"","Professional Audience")</f>
        <v/>
      </c>
      <c r="BF190" s="28" t="str">
        <f>IF(ISBLANK(Values!F189),"","Consumer Audience")</f>
        <v/>
      </c>
      <c r="BG190" s="28" t="str">
        <f>IF(ISBLANK(Values!F189),"","Adults")</f>
        <v/>
      </c>
      <c r="BH190" s="28" t="str">
        <f>IF(ISBLANK(Values!F189),"","People")</f>
        <v/>
      </c>
      <c r="CG190" s="2" t="str">
        <f>IF(ISBLANK(Values!F189),"",Values!$B$11)</f>
        <v/>
      </c>
      <c r="CH190" s="2" t="str">
        <f>IF(ISBLANK(Values!F189),"","GR")</f>
        <v/>
      </c>
      <c r="CI190" s="2" t="str">
        <f>IF(ISBLANK(Values!F189),"",Values!$B$7)</f>
        <v/>
      </c>
      <c r="CJ190" s="2" t="str">
        <f>IF(ISBLANK(Values!F189),"",Values!$B$8)</f>
        <v/>
      </c>
      <c r="CK190" s="2" t="str">
        <f>IF(ISBLANK(Values!F189),"",Values!$B$9)</f>
        <v/>
      </c>
      <c r="CL190" s="2" t="str">
        <f>IF(ISBLANK(Values!F189),"","CM")</f>
        <v/>
      </c>
      <c r="CP190" s="37" t="str">
        <f>IF(ISBLANK(Values!F189),"",Values!$B$7)</f>
        <v/>
      </c>
      <c r="CQ190" s="37" t="str">
        <f>IF(ISBLANK(Values!F189),"",Values!$B$8)</f>
        <v/>
      </c>
      <c r="CR190" s="37" t="str">
        <f>IF(ISBLANK(Values!F189),"",Values!$B$9)</f>
        <v/>
      </c>
      <c r="CS190" s="2" t="str">
        <f>IF(ISBLANK(Values!F189),"",Values!$B$11)</f>
        <v/>
      </c>
      <c r="CT190" s="2" t="str">
        <f>IF(ISBLANK(Values!F189),"","GR")</f>
        <v/>
      </c>
      <c r="CU190" s="2" t="str">
        <f>IF(ISBLANK(Values!F189),"","CM")</f>
        <v/>
      </c>
      <c r="CV190" s="2" t="str">
        <f>IF(ISBLANK(Values!F189),"",IF(Values!$B$36=options!$F$1,"Denmark", IF(Values!$B$36=options!$F$2, "Danemark",IF(Values!$B$36=options!$F$3, "Dänemark",IF(Values!$B$36=options!$F$4, "Danimarca",IF(Values!$B$36=options!$F$5, "Dinamarca",IF(Values!$B$36=options!$F$6, "Denemarken","" ) ) ) ) )))</f>
        <v/>
      </c>
      <c r="CZ190" s="2" t="str">
        <f>IF(ISBLANK(Values!F189),"","No")</f>
        <v/>
      </c>
      <c r="DA190" s="2" t="str">
        <f>IF(ISBLANK(Values!F189),"","No")</f>
        <v/>
      </c>
      <c r="DO190" s="28" t="str">
        <f>IF(ISBLANK(Values!F189),"","Parts")</f>
        <v/>
      </c>
      <c r="DP190" s="28" t="str">
        <f>IF(ISBLANK(Values!F189),"",Values!$B$31)</f>
        <v/>
      </c>
      <c r="DS190" s="32"/>
      <c r="DY190" s="32"/>
      <c r="DZ190" s="32"/>
      <c r="EA190" s="32"/>
      <c r="EB190" s="32"/>
      <c r="EC190" s="32"/>
      <c r="EI190" s="2" t="str">
        <f>IF(ISBLANK(Values!F189),"",Values!$B$31)</f>
        <v/>
      </c>
      <c r="ES190" s="2" t="str">
        <f>IF(ISBLANK(Values!F189),"","Amazon Tellus UPS")</f>
        <v/>
      </c>
      <c r="EV190" s="32" t="str">
        <f>IF(ISBLANK(Values!F189),"","New")</f>
        <v/>
      </c>
      <c r="FE190" s="2" t="str">
        <f>IF(ISBLANK(Values!F189),"","3")</f>
        <v/>
      </c>
      <c r="FH190" s="2" t="str">
        <f>IF(ISBLANK(Values!F189),"","FALSE")</f>
        <v/>
      </c>
      <c r="FI190" s="37" t="str">
        <f>IF(ISBLANK(Values!F189),"","FALSE")</f>
        <v/>
      </c>
      <c r="FJ190" s="37" t="str">
        <f>IF(ISBLANK(Values!F189),"","FALSE")</f>
        <v/>
      </c>
      <c r="FM190" s="2" t="str">
        <f>IF(ISBLANK(Values!F189),"","1")</f>
        <v/>
      </c>
      <c r="FO190" s="29" t="str">
        <f>IF(ISBLANK(Values!F189),"",IF(Values!K189, Values!$B$4, Values!$B$5))</f>
        <v/>
      </c>
      <c r="FP190" s="2" t="str">
        <f>IF(ISBLANK(Values!F189),"","Percent")</f>
        <v/>
      </c>
      <c r="FQ190" s="2" t="str">
        <f>IF(ISBLANK(Values!F189),"","2")</f>
        <v/>
      </c>
      <c r="FR190" s="2" t="str">
        <f>IF(ISBLANK(Values!F189),"","3")</f>
        <v/>
      </c>
      <c r="FS190" s="2" t="str">
        <f>IF(ISBLANK(Values!F189),"","5")</f>
        <v/>
      </c>
      <c r="FT190" s="2" t="str">
        <f>IF(ISBLANK(Values!F189),"","6")</f>
        <v/>
      </c>
      <c r="FU190" s="2" t="str">
        <f>IF(ISBLANK(Values!F189),"","10")</f>
        <v/>
      </c>
      <c r="FV190" s="2" t="str">
        <f>IF(ISBLANK(Values!F189),"","10")</f>
        <v/>
      </c>
    </row>
    <row r="191" spans="1:178" ht="17" x14ac:dyDescent="0.2">
      <c r="A191" s="28" t="str">
        <f>IF(ISBLANK(Values!F190),"",IF(Values!$B$37="EU","computercomponent","computer"))</f>
        <v/>
      </c>
      <c r="B191" s="39" t="str">
        <f>IF(ISBLANK(Values!F190),"",Values!G190)</f>
        <v/>
      </c>
      <c r="C191" s="33" t="str">
        <f>IF(ISBLANK(Values!F190),"","TellusRem")</f>
        <v/>
      </c>
      <c r="D191" s="31" t="str">
        <f>IF(ISBLANK(Values!F190),"",Values!F190)</f>
        <v/>
      </c>
      <c r="E191" s="32" t="str">
        <f>IF(ISBLANK(Values!F190),"","EAN")</f>
        <v/>
      </c>
      <c r="F191" s="29" t="str">
        <f>IF(ISBLANK(Values!F190),"",IF(Values!K190, SUBSTITUTE(Values!$B$1, "{language}", Values!I190) &amp; " " &amp;Values!$B$3, SUBSTITUTE(Values!$B$2, "{language}", Values!$I190) &amp; " " &amp;Values!$B$3))</f>
        <v/>
      </c>
      <c r="G191" s="33" t="str">
        <f>IF(ISBLANK(Values!F190),"","TellusRem")</f>
        <v/>
      </c>
      <c r="H191" s="28" t="str">
        <f>IF(ISBLANK(Values!F190),"",Values!$B$16)</f>
        <v/>
      </c>
      <c r="I191" s="28" t="str">
        <f>IF(ISBLANK(Values!F190),"","4730574031")</f>
        <v/>
      </c>
      <c r="J191" s="40" t="str">
        <f>IF(ISBLANK(Values!F190),"",Values!G190 &amp; " variations")</f>
        <v/>
      </c>
      <c r="K191" s="29" t="str">
        <f>IF(ISBLANK(Values!F190),"",IF(Values!K190, Values!$B$4, Values!$B$5))</f>
        <v/>
      </c>
      <c r="L191" s="41" t="str">
        <f>IF(ISBLANK(Values!F190),"",Values!$B$18)</f>
        <v/>
      </c>
      <c r="M191" s="29" t="str">
        <f>IF(ISBLANK(Values!F190),"",Values!$N190)</f>
        <v/>
      </c>
      <c r="N191" s="29" t="str">
        <f>IF(ISBLANK(Values!G190),"",Values!$O190)</f>
        <v/>
      </c>
      <c r="O191" s="2" t="str">
        <f>IF(ISBLANK(Values!G190),"",Values!$P190)</f>
        <v/>
      </c>
      <c r="W191" s="33" t="str">
        <f>IF(ISBLANK(Values!F190),"","Child")</f>
        <v/>
      </c>
      <c r="X191" s="33" t="str">
        <f>IF(ISBLANK(Values!F190),"",Values!$B$13)</f>
        <v/>
      </c>
      <c r="Y191" s="40" t="str">
        <f>IF(ISBLANK(Values!F190),"","Size-Color")</f>
        <v/>
      </c>
      <c r="Z191" s="33" t="str">
        <f>IF(ISBLANK(Values!F190),"","variation")</f>
        <v/>
      </c>
      <c r="AA191" s="37" t="str">
        <f>IF(ISBLANK(Values!F190),"",Values!$B$20)</f>
        <v/>
      </c>
      <c r="AB191" s="37" t="str">
        <f>IF(ISBLANK(Values!F190),"",Values!$B$29)</f>
        <v/>
      </c>
      <c r="AI191" s="42" t="str">
        <f>IF(ISBLANK(Values!F190),"",IF(Values!J190,Values!$B$23,Values!$B$33))</f>
        <v/>
      </c>
      <c r="AJ191" s="43" t="str">
        <f>IF(ISBLANK(Values!F190),"","👉 "&amp;Values!I190&amp; " "&amp;Values!$B$24 &amp;" "&amp;Values!$B$3)</f>
        <v/>
      </c>
      <c r="AK191" s="2" t="str">
        <f>IF(ISBLANK(Values!F190),"",Values!$B$25)</f>
        <v/>
      </c>
      <c r="AL191" s="2" t="str">
        <f>IF(ISBLANK(Values!F190),"",SUBSTITUTE(SUBSTITUTE(IF(Values!$K190, Values!$B$26, Values!$B$33), "{language}", Values!$I190), "{flag}", INDEX(options!$E$1:$E$20, Values!$W190)))</f>
        <v/>
      </c>
      <c r="AM191" s="2" t="str">
        <f>SUBSTITUTE(IF(ISBLANK(Values!F190),"",Values!$B$27), "{model}", Values!$B$3)</f>
        <v/>
      </c>
      <c r="AT191" s="2" t="str">
        <f>IF(ISBLANK(Values!F190),"",IF(Values!K190,"Backlit", "Non-Backlit"))</f>
        <v/>
      </c>
      <c r="AV191" s="29" t="str">
        <f>IF(ISBLANK(Values!F190),"",Values!I190)</f>
        <v/>
      </c>
      <c r="BE191" s="28" t="str">
        <f>IF(ISBLANK(Values!F190),"","Professional Audience")</f>
        <v/>
      </c>
      <c r="BF191" s="28" t="str">
        <f>IF(ISBLANK(Values!F190),"","Consumer Audience")</f>
        <v/>
      </c>
      <c r="BG191" s="28" t="str">
        <f>IF(ISBLANK(Values!F190),"","Adults")</f>
        <v/>
      </c>
      <c r="BH191" s="28" t="str">
        <f>IF(ISBLANK(Values!F190),"","People")</f>
        <v/>
      </c>
      <c r="CG191" s="2" t="str">
        <f>IF(ISBLANK(Values!F190),"",Values!$B$11)</f>
        <v/>
      </c>
      <c r="CH191" s="2" t="str">
        <f>IF(ISBLANK(Values!F190),"","GR")</f>
        <v/>
      </c>
      <c r="CI191" s="2" t="str">
        <f>IF(ISBLANK(Values!F190),"",Values!$B$7)</f>
        <v/>
      </c>
      <c r="CJ191" s="2" t="str">
        <f>IF(ISBLANK(Values!F190),"",Values!$B$8)</f>
        <v/>
      </c>
      <c r="CK191" s="2" t="str">
        <f>IF(ISBLANK(Values!F190),"",Values!$B$9)</f>
        <v/>
      </c>
      <c r="CL191" s="2" t="str">
        <f>IF(ISBLANK(Values!F190),"","CM")</f>
        <v/>
      </c>
      <c r="CP191" s="37" t="str">
        <f>IF(ISBLANK(Values!F190),"",Values!$B$7)</f>
        <v/>
      </c>
      <c r="CQ191" s="37" t="str">
        <f>IF(ISBLANK(Values!F190),"",Values!$B$8)</f>
        <v/>
      </c>
      <c r="CR191" s="37" t="str">
        <f>IF(ISBLANK(Values!F190),"",Values!$B$9)</f>
        <v/>
      </c>
      <c r="CS191" s="2" t="str">
        <f>IF(ISBLANK(Values!F190),"",Values!$B$11)</f>
        <v/>
      </c>
      <c r="CT191" s="2" t="str">
        <f>IF(ISBLANK(Values!F190),"","GR")</f>
        <v/>
      </c>
      <c r="CU191" s="2" t="str">
        <f>IF(ISBLANK(Values!F190),"","CM")</f>
        <v/>
      </c>
      <c r="CV191" s="2" t="str">
        <f>IF(ISBLANK(Values!F190),"",IF(Values!$B$36=options!$F$1,"Denmark", IF(Values!$B$36=options!$F$2, "Danemark",IF(Values!$B$36=options!$F$3, "Dänemark",IF(Values!$B$36=options!$F$4, "Danimarca",IF(Values!$B$36=options!$F$5, "Dinamarca",IF(Values!$B$36=options!$F$6, "Denemarken","" ) ) ) ) )))</f>
        <v/>
      </c>
      <c r="CZ191" s="2" t="str">
        <f>IF(ISBLANK(Values!F190),"","No")</f>
        <v/>
      </c>
      <c r="DA191" s="2" t="str">
        <f>IF(ISBLANK(Values!F190),"","No")</f>
        <v/>
      </c>
      <c r="DO191" s="28" t="str">
        <f>IF(ISBLANK(Values!F190),"","Parts")</f>
        <v/>
      </c>
      <c r="DP191" s="28" t="str">
        <f>IF(ISBLANK(Values!F190),"",Values!$B$31)</f>
        <v/>
      </c>
      <c r="DS191" s="32"/>
      <c r="DY191" s="32"/>
      <c r="DZ191" s="32"/>
      <c r="EA191" s="32"/>
      <c r="EB191" s="32"/>
      <c r="EC191" s="32"/>
      <c r="EI191" s="2" t="str">
        <f>IF(ISBLANK(Values!F190),"",Values!$B$31)</f>
        <v/>
      </c>
      <c r="ES191" s="2" t="str">
        <f>IF(ISBLANK(Values!F190),"","Amazon Tellus UPS")</f>
        <v/>
      </c>
      <c r="EV191" s="32" t="str">
        <f>IF(ISBLANK(Values!F190),"","New")</f>
        <v/>
      </c>
      <c r="FE191" s="2" t="str">
        <f>IF(ISBLANK(Values!F190),"","3")</f>
        <v/>
      </c>
      <c r="FH191" s="2" t="str">
        <f>IF(ISBLANK(Values!F190),"","FALSE")</f>
        <v/>
      </c>
      <c r="FI191" s="37" t="str">
        <f>IF(ISBLANK(Values!F190),"","FALSE")</f>
        <v/>
      </c>
      <c r="FJ191" s="37" t="str">
        <f>IF(ISBLANK(Values!F190),"","FALSE")</f>
        <v/>
      </c>
      <c r="FM191" s="2" t="str">
        <f>IF(ISBLANK(Values!F190),"","1")</f>
        <v/>
      </c>
      <c r="FO191" s="29" t="str">
        <f>IF(ISBLANK(Values!F190),"",IF(Values!K190, Values!$B$4, Values!$B$5))</f>
        <v/>
      </c>
      <c r="FP191" s="2" t="str">
        <f>IF(ISBLANK(Values!F190),"","Percent")</f>
        <v/>
      </c>
      <c r="FQ191" s="2" t="str">
        <f>IF(ISBLANK(Values!F190),"","2")</f>
        <v/>
      </c>
      <c r="FR191" s="2" t="str">
        <f>IF(ISBLANK(Values!F190),"","3")</f>
        <v/>
      </c>
      <c r="FS191" s="2" t="str">
        <f>IF(ISBLANK(Values!F190),"","5")</f>
        <v/>
      </c>
      <c r="FT191" s="2" t="str">
        <f>IF(ISBLANK(Values!F190),"","6")</f>
        <v/>
      </c>
      <c r="FU191" s="2" t="str">
        <f>IF(ISBLANK(Values!F190),"","10")</f>
        <v/>
      </c>
      <c r="FV191" s="2" t="str">
        <f>IF(ISBLANK(Values!F190),"","10")</f>
        <v/>
      </c>
    </row>
    <row r="192" spans="1:178" ht="17" x14ac:dyDescent="0.2">
      <c r="A192" s="28" t="str">
        <f>IF(ISBLANK(Values!F191),"",IF(Values!$B$37="EU","computercomponent","computer"))</f>
        <v/>
      </c>
      <c r="B192" s="39" t="str">
        <f>IF(ISBLANK(Values!F191),"",Values!G191)</f>
        <v/>
      </c>
      <c r="C192" s="33" t="str">
        <f>IF(ISBLANK(Values!F191),"","TellusRem")</f>
        <v/>
      </c>
      <c r="D192" s="31" t="str">
        <f>IF(ISBLANK(Values!F191),"",Values!F191)</f>
        <v/>
      </c>
      <c r="E192" s="32" t="str">
        <f>IF(ISBLANK(Values!F191),"","EAN")</f>
        <v/>
      </c>
      <c r="F192" s="29" t="str">
        <f>IF(ISBLANK(Values!F191),"",IF(Values!K191, SUBSTITUTE(Values!$B$1, "{language}", Values!I191) &amp; " " &amp;Values!$B$3, SUBSTITUTE(Values!$B$2, "{language}", Values!$I191) &amp; " " &amp;Values!$B$3))</f>
        <v/>
      </c>
      <c r="G192" s="33" t="str">
        <f>IF(ISBLANK(Values!F191),"","TellusRem")</f>
        <v/>
      </c>
      <c r="H192" s="28" t="str">
        <f>IF(ISBLANK(Values!F191),"",Values!$B$16)</f>
        <v/>
      </c>
      <c r="I192" s="28" t="str">
        <f>IF(ISBLANK(Values!F191),"","4730574031")</f>
        <v/>
      </c>
      <c r="J192" s="40" t="str">
        <f>IF(ISBLANK(Values!F191),"",Values!G191 &amp; " variations")</f>
        <v/>
      </c>
      <c r="K192" s="29" t="str">
        <f>IF(ISBLANK(Values!F191),"",IF(Values!K191, Values!$B$4, Values!$B$5))</f>
        <v/>
      </c>
      <c r="L192" s="41" t="str">
        <f>IF(ISBLANK(Values!F191),"",Values!$B$18)</f>
        <v/>
      </c>
      <c r="M192" s="29" t="str">
        <f>IF(ISBLANK(Values!F191),"",Values!$N191)</f>
        <v/>
      </c>
      <c r="N192" s="29" t="str">
        <f>IF(ISBLANK(Values!G191),"",Values!$O191)</f>
        <v/>
      </c>
      <c r="O192" s="2" t="str">
        <f>IF(ISBLANK(Values!G191),"",Values!$P191)</f>
        <v/>
      </c>
      <c r="W192" s="33" t="str">
        <f>IF(ISBLANK(Values!F191),"","Child")</f>
        <v/>
      </c>
      <c r="X192" s="33" t="str">
        <f>IF(ISBLANK(Values!F191),"",Values!$B$13)</f>
        <v/>
      </c>
      <c r="Y192" s="40" t="str">
        <f>IF(ISBLANK(Values!F191),"","Size-Color")</f>
        <v/>
      </c>
      <c r="Z192" s="33" t="str">
        <f>IF(ISBLANK(Values!F191),"","variation")</f>
        <v/>
      </c>
      <c r="AA192" s="37" t="str">
        <f>IF(ISBLANK(Values!F191),"",Values!$B$20)</f>
        <v/>
      </c>
      <c r="AB192" s="37" t="str">
        <f>IF(ISBLANK(Values!F191),"",Values!$B$29)</f>
        <v/>
      </c>
      <c r="AI192" s="42" t="str">
        <f>IF(ISBLANK(Values!F191),"",IF(Values!J191,Values!$B$23,Values!$B$33))</f>
        <v/>
      </c>
      <c r="AJ192" s="43" t="str">
        <f>IF(ISBLANK(Values!F191),"","👉 "&amp;Values!I191&amp; " "&amp;Values!$B$24 &amp;" "&amp;Values!$B$3)</f>
        <v/>
      </c>
      <c r="AK192" s="2" t="str">
        <f>IF(ISBLANK(Values!F191),"",Values!$B$25)</f>
        <v/>
      </c>
      <c r="AL192" s="2" t="str">
        <f>IF(ISBLANK(Values!F191),"",SUBSTITUTE(SUBSTITUTE(IF(Values!$K191, Values!$B$26, Values!$B$33), "{language}", Values!$I191), "{flag}", INDEX(options!$E$1:$E$20, Values!$W191)))</f>
        <v/>
      </c>
      <c r="AM192" s="2" t="str">
        <f>SUBSTITUTE(IF(ISBLANK(Values!F191),"",Values!$B$27), "{model}", Values!$B$3)</f>
        <v/>
      </c>
      <c r="AT192" s="2" t="str">
        <f>IF(ISBLANK(Values!F191),"",IF(Values!K191,"Backlit", "Non-Backlit"))</f>
        <v/>
      </c>
      <c r="AV192" s="29" t="str">
        <f>IF(ISBLANK(Values!F191),"",Values!I191)</f>
        <v/>
      </c>
      <c r="BE192" s="28" t="str">
        <f>IF(ISBLANK(Values!F191),"","Professional Audience")</f>
        <v/>
      </c>
      <c r="BF192" s="28" t="str">
        <f>IF(ISBLANK(Values!F191),"","Consumer Audience")</f>
        <v/>
      </c>
      <c r="BG192" s="28" t="str">
        <f>IF(ISBLANK(Values!F191),"","Adults")</f>
        <v/>
      </c>
      <c r="BH192" s="28" t="str">
        <f>IF(ISBLANK(Values!F191),"","People")</f>
        <v/>
      </c>
      <c r="CG192" s="2" t="str">
        <f>IF(ISBLANK(Values!F191),"",Values!$B$11)</f>
        <v/>
      </c>
      <c r="CH192" s="2" t="str">
        <f>IF(ISBLANK(Values!F191),"","GR")</f>
        <v/>
      </c>
      <c r="CI192" s="2" t="str">
        <f>IF(ISBLANK(Values!F191),"",Values!$B$7)</f>
        <v/>
      </c>
      <c r="CJ192" s="2" t="str">
        <f>IF(ISBLANK(Values!F191),"",Values!$B$8)</f>
        <v/>
      </c>
      <c r="CK192" s="2" t="str">
        <f>IF(ISBLANK(Values!F191),"",Values!$B$9)</f>
        <v/>
      </c>
      <c r="CL192" s="2" t="str">
        <f>IF(ISBLANK(Values!F191),"","CM")</f>
        <v/>
      </c>
      <c r="CP192" s="37" t="str">
        <f>IF(ISBLANK(Values!F191),"",Values!$B$7)</f>
        <v/>
      </c>
      <c r="CQ192" s="37" t="str">
        <f>IF(ISBLANK(Values!F191),"",Values!$B$8)</f>
        <v/>
      </c>
      <c r="CR192" s="37" t="str">
        <f>IF(ISBLANK(Values!F191),"",Values!$B$9)</f>
        <v/>
      </c>
      <c r="CS192" s="2" t="str">
        <f>IF(ISBLANK(Values!F191),"",Values!$B$11)</f>
        <v/>
      </c>
      <c r="CT192" s="2" t="str">
        <f>IF(ISBLANK(Values!F191),"","GR")</f>
        <v/>
      </c>
      <c r="CU192" s="2" t="str">
        <f>IF(ISBLANK(Values!F191),"","CM")</f>
        <v/>
      </c>
      <c r="CV192" s="2" t="str">
        <f>IF(ISBLANK(Values!F191),"",IF(Values!$B$36=options!$F$1,"Denmark", IF(Values!$B$36=options!$F$2, "Danemark",IF(Values!$B$36=options!$F$3, "Dänemark",IF(Values!$B$36=options!$F$4, "Danimarca",IF(Values!$B$36=options!$F$5, "Dinamarca",IF(Values!$B$36=options!$F$6, "Denemarken","" ) ) ) ) )))</f>
        <v/>
      </c>
      <c r="CZ192" s="2" t="str">
        <f>IF(ISBLANK(Values!F191),"","No")</f>
        <v/>
      </c>
      <c r="DA192" s="2" t="str">
        <f>IF(ISBLANK(Values!F191),"","No")</f>
        <v/>
      </c>
      <c r="DO192" s="28" t="str">
        <f>IF(ISBLANK(Values!F191),"","Parts")</f>
        <v/>
      </c>
      <c r="DP192" s="28" t="str">
        <f>IF(ISBLANK(Values!F191),"",Values!$B$31)</f>
        <v/>
      </c>
      <c r="DS192" s="32"/>
      <c r="DY192" s="32"/>
      <c r="DZ192" s="32"/>
      <c r="EA192" s="32"/>
      <c r="EB192" s="32"/>
      <c r="EC192" s="32"/>
      <c r="EI192" s="2" t="str">
        <f>IF(ISBLANK(Values!F191),"",Values!$B$31)</f>
        <v/>
      </c>
      <c r="ES192" s="2" t="str">
        <f>IF(ISBLANK(Values!F191),"","Amazon Tellus UPS")</f>
        <v/>
      </c>
      <c r="EV192" s="32" t="str">
        <f>IF(ISBLANK(Values!F191),"","New")</f>
        <v/>
      </c>
      <c r="FE192" s="2" t="str">
        <f>IF(ISBLANK(Values!F191),"","3")</f>
        <v/>
      </c>
      <c r="FH192" s="2" t="str">
        <f>IF(ISBLANK(Values!F191),"","FALSE")</f>
        <v/>
      </c>
      <c r="FI192" s="37" t="str">
        <f>IF(ISBLANK(Values!F191),"","FALSE")</f>
        <v/>
      </c>
      <c r="FJ192" s="37" t="str">
        <f>IF(ISBLANK(Values!F191),"","FALSE")</f>
        <v/>
      </c>
      <c r="FM192" s="2" t="str">
        <f>IF(ISBLANK(Values!F191),"","1")</f>
        <v/>
      </c>
      <c r="FO192" s="29" t="str">
        <f>IF(ISBLANK(Values!F191),"",IF(Values!K191, Values!$B$4, Values!$B$5))</f>
        <v/>
      </c>
      <c r="FP192" s="2" t="str">
        <f>IF(ISBLANK(Values!F191),"","Percent")</f>
        <v/>
      </c>
      <c r="FQ192" s="2" t="str">
        <f>IF(ISBLANK(Values!F191),"","2")</f>
        <v/>
      </c>
      <c r="FR192" s="2" t="str">
        <f>IF(ISBLANK(Values!F191),"","3")</f>
        <v/>
      </c>
      <c r="FS192" s="2" t="str">
        <f>IF(ISBLANK(Values!F191),"","5")</f>
        <v/>
      </c>
      <c r="FT192" s="2" t="str">
        <f>IF(ISBLANK(Values!F191),"","6")</f>
        <v/>
      </c>
      <c r="FU192" s="2" t="str">
        <f>IF(ISBLANK(Values!F191),"","10")</f>
        <v/>
      </c>
      <c r="FV192" s="2" t="str">
        <f>IF(ISBLANK(Values!F191),"","10")</f>
        <v/>
      </c>
    </row>
    <row r="193" spans="1:178" ht="17" x14ac:dyDescent="0.2">
      <c r="A193" s="28" t="str">
        <f>IF(ISBLANK(Values!F192),"",IF(Values!$B$37="EU","computercomponent","computer"))</f>
        <v/>
      </c>
      <c r="B193" s="39" t="str">
        <f>IF(ISBLANK(Values!F192),"",Values!G192)</f>
        <v/>
      </c>
      <c r="C193" s="33" t="str">
        <f>IF(ISBLANK(Values!F192),"","TellusRem")</f>
        <v/>
      </c>
      <c r="D193" s="31" t="str">
        <f>IF(ISBLANK(Values!F192),"",Values!F192)</f>
        <v/>
      </c>
      <c r="E193" s="32" t="str">
        <f>IF(ISBLANK(Values!F192),"","EAN")</f>
        <v/>
      </c>
      <c r="F193" s="29" t="str">
        <f>IF(ISBLANK(Values!F192),"",IF(Values!K192, SUBSTITUTE(Values!$B$1, "{language}", Values!I192) &amp; " " &amp;Values!$B$3, SUBSTITUTE(Values!$B$2, "{language}", Values!$I192) &amp; " " &amp;Values!$B$3))</f>
        <v/>
      </c>
      <c r="G193" s="33" t="str">
        <f>IF(ISBLANK(Values!F192),"","TellusRem")</f>
        <v/>
      </c>
      <c r="H193" s="28" t="str">
        <f>IF(ISBLANK(Values!F192),"",Values!$B$16)</f>
        <v/>
      </c>
      <c r="I193" s="28" t="str">
        <f>IF(ISBLANK(Values!F192),"","4730574031")</f>
        <v/>
      </c>
      <c r="J193" s="40" t="str">
        <f>IF(ISBLANK(Values!F192),"",Values!G192 &amp; " variations")</f>
        <v/>
      </c>
      <c r="K193" s="29" t="str">
        <f>IF(ISBLANK(Values!F192),"",IF(Values!K192, Values!$B$4, Values!$B$5))</f>
        <v/>
      </c>
      <c r="L193" s="41" t="str">
        <f>IF(ISBLANK(Values!F192),"",Values!$B$18)</f>
        <v/>
      </c>
      <c r="M193" s="29" t="str">
        <f>IF(ISBLANK(Values!F192),"",Values!$N192)</f>
        <v/>
      </c>
      <c r="N193" s="29" t="str">
        <f>IF(ISBLANK(Values!G192),"",Values!$O192)</f>
        <v/>
      </c>
      <c r="O193" s="2" t="str">
        <f>IF(ISBLANK(Values!G192),"",Values!$P192)</f>
        <v/>
      </c>
      <c r="W193" s="33" t="str">
        <f>IF(ISBLANK(Values!F192),"","Child")</f>
        <v/>
      </c>
      <c r="X193" s="33" t="str">
        <f>IF(ISBLANK(Values!F192),"",Values!$B$13)</f>
        <v/>
      </c>
      <c r="Y193" s="40" t="str">
        <f>IF(ISBLANK(Values!F192),"","Size-Color")</f>
        <v/>
      </c>
      <c r="Z193" s="33" t="str">
        <f>IF(ISBLANK(Values!F192),"","variation")</f>
        <v/>
      </c>
      <c r="AA193" s="37" t="str">
        <f>IF(ISBLANK(Values!F192),"",Values!$B$20)</f>
        <v/>
      </c>
      <c r="AB193" s="37" t="str">
        <f>IF(ISBLANK(Values!F192),"",Values!$B$29)</f>
        <v/>
      </c>
      <c r="AI193" s="42" t="str">
        <f>IF(ISBLANK(Values!F192),"",IF(Values!J192,Values!$B$23,Values!$B$33))</f>
        <v/>
      </c>
      <c r="AJ193" s="43" t="str">
        <f>IF(ISBLANK(Values!F192),"","👉 "&amp;Values!I192&amp; " "&amp;Values!$B$24 &amp;" "&amp;Values!$B$3)</f>
        <v/>
      </c>
      <c r="AK193" s="2" t="str">
        <f>IF(ISBLANK(Values!F192),"",Values!$B$25)</f>
        <v/>
      </c>
      <c r="AL193" s="2" t="str">
        <f>IF(ISBLANK(Values!F192),"",SUBSTITUTE(SUBSTITUTE(IF(Values!$K192, Values!$B$26, Values!$B$33), "{language}", Values!$I192), "{flag}", INDEX(options!$E$1:$E$20, Values!$W192)))</f>
        <v/>
      </c>
      <c r="AM193" s="2" t="str">
        <f>SUBSTITUTE(IF(ISBLANK(Values!F192),"",Values!$B$27), "{model}", Values!$B$3)</f>
        <v/>
      </c>
      <c r="AT193" s="2" t="str">
        <f>IF(ISBLANK(Values!F192),"",IF(Values!K192,"Backlit", "Non-Backlit"))</f>
        <v/>
      </c>
      <c r="AV193" s="29" t="str">
        <f>IF(ISBLANK(Values!F192),"",Values!I192)</f>
        <v/>
      </c>
      <c r="BE193" s="28" t="str">
        <f>IF(ISBLANK(Values!F192),"","Professional Audience")</f>
        <v/>
      </c>
      <c r="BF193" s="28" t="str">
        <f>IF(ISBLANK(Values!F192),"","Consumer Audience")</f>
        <v/>
      </c>
      <c r="BG193" s="28" t="str">
        <f>IF(ISBLANK(Values!F192),"","Adults")</f>
        <v/>
      </c>
      <c r="BH193" s="28" t="str">
        <f>IF(ISBLANK(Values!F192),"","People")</f>
        <v/>
      </c>
      <c r="CG193" s="2" t="str">
        <f>IF(ISBLANK(Values!F192),"",Values!$B$11)</f>
        <v/>
      </c>
      <c r="CH193" s="2" t="str">
        <f>IF(ISBLANK(Values!F192),"","GR")</f>
        <v/>
      </c>
      <c r="CI193" s="2" t="str">
        <f>IF(ISBLANK(Values!F192),"",Values!$B$7)</f>
        <v/>
      </c>
      <c r="CJ193" s="2" t="str">
        <f>IF(ISBLANK(Values!F192),"",Values!$B$8)</f>
        <v/>
      </c>
      <c r="CK193" s="2" t="str">
        <f>IF(ISBLANK(Values!F192),"",Values!$B$9)</f>
        <v/>
      </c>
      <c r="CL193" s="2" t="str">
        <f>IF(ISBLANK(Values!F192),"","CM")</f>
        <v/>
      </c>
      <c r="CP193" s="37" t="str">
        <f>IF(ISBLANK(Values!F192),"",Values!$B$7)</f>
        <v/>
      </c>
      <c r="CQ193" s="37" t="str">
        <f>IF(ISBLANK(Values!F192),"",Values!$B$8)</f>
        <v/>
      </c>
      <c r="CR193" s="37" t="str">
        <f>IF(ISBLANK(Values!F192),"",Values!$B$9)</f>
        <v/>
      </c>
      <c r="CS193" s="2" t="str">
        <f>IF(ISBLANK(Values!F192),"",Values!$B$11)</f>
        <v/>
      </c>
      <c r="CT193" s="2" t="str">
        <f>IF(ISBLANK(Values!F192),"","GR")</f>
        <v/>
      </c>
      <c r="CU193" s="2" t="str">
        <f>IF(ISBLANK(Values!F192),"","CM")</f>
        <v/>
      </c>
      <c r="CV193" s="2" t="str">
        <f>IF(ISBLANK(Values!F192),"",IF(Values!$B$36=options!$F$1,"Denmark", IF(Values!$B$36=options!$F$2, "Danemark",IF(Values!$B$36=options!$F$3, "Dänemark",IF(Values!$B$36=options!$F$4, "Danimarca",IF(Values!$B$36=options!$F$5, "Dinamarca",IF(Values!$B$36=options!$F$6, "Denemarken","" ) ) ) ) )))</f>
        <v/>
      </c>
      <c r="CZ193" s="2" t="str">
        <f>IF(ISBLANK(Values!F192),"","No")</f>
        <v/>
      </c>
      <c r="DA193" s="2" t="str">
        <f>IF(ISBLANK(Values!F192),"","No")</f>
        <v/>
      </c>
      <c r="DO193" s="28" t="str">
        <f>IF(ISBLANK(Values!F192),"","Parts")</f>
        <v/>
      </c>
      <c r="DP193" s="28" t="str">
        <f>IF(ISBLANK(Values!F192),"",Values!$B$31)</f>
        <v/>
      </c>
      <c r="DS193" s="32"/>
      <c r="DY193" s="32"/>
      <c r="DZ193" s="32"/>
      <c r="EA193" s="32"/>
      <c r="EB193" s="32"/>
      <c r="EC193" s="32"/>
      <c r="EI193" s="2" t="str">
        <f>IF(ISBLANK(Values!F192),"",Values!$B$31)</f>
        <v/>
      </c>
      <c r="ES193" s="2" t="str">
        <f>IF(ISBLANK(Values!F192),"","Amazon Tellus UPS")</f>
        <v/>
      </c>
      <c r="EV193" s="32" t="str">
        <f>IF(ISBLANK(Values!F192),"","New")</f>
        <v/>
      </c>
      <c r="FE193" s="2" t="str">
        <f>IF(ISBLANK(Values!F192),"","3")</f>
        <v/>
      </c>
      <c r="FH193" s="2" t="str">
        <f>IF(ISBLANK(Values!F192),"","FALSE")</f>
        <v/>
      </c>
      <c r="FI193" s="37" t="str">
        <f>IF(ISBLANK(Values!F192),"","FALSE")</f>
        <v/>
      </c>
      <c r="FJ193" s="37" t="str">
        <f>IF(ISBLANK(Values!F192),"","FALSE")</f>
        <v/>
      </c>
      <c r="FM193" s="2" t="str">
        <f>IF(ISBLANK(Values!F192),"","1")</f>
        <v/>
      </c>
      <c r="FO193" s="29" t="str">
        <f>IF(ISBLANK(Values!F192),"",IF(Values!K192, Values!$B$4, Values!$B$5))</f>
        <v/>
      </c>
      <c r="FP193" s="2" t="str">
        <f>IF(ISBLANK(Values!F192),"","Percent")</f>
        <v/>
      </c>
      <c r="FQ193" s="2" t="str">
        <f>IF(ISBLANK(Values!F192),"","2")</f>
        <v/>
      </c>
      <c r="FR193" s="2" t="str">
        <f>IF(ISBLANK(Values!F192),"","3")</f>
        <v/>
      </c>
      <c r="FS193" s="2" t="str">
        <f>IF(ISBLANK(Values!F192),"","5")</f>
        <v/>
      </c>
      <c r="FT193" s="2" t="str">
        <f>IF(ISBLANK(Values!F192),"","6")</f>
        <v/>
      </c>
      <c r="FU193" s="2" t="str">
        <f>IF(ISBLANK(Values!F192),"","10")</f>
        <v/>
      </c>
      <c r="FV193" s="2" t="str">
        <f>IF(ISBLANK(Values!F192),"","10")</f>
        <v/>
      </c>
    </row>
    <row r="194" spans="1:178" ht="17" x14ac:dyDescent="0.2">
      <c r="A194" s="28" t="str">
        <f>IF(ISBLANK(Values!F193),"",IF(Values!$B$37="EU","computercomponent","computer"))</f>
        <v/>
      </c>
      <c r="B194" s="39" t="str">
        <f>IF(ISBLANK(Values!F193),"",Values!G193)</f>
        <v/>
      </c>
      <c r="C194" s="33" t="str">
        <f>IF(ISBLANK(Values!F193),"","TellusRem")</f>
        <v/>
      </c>
      <c r="D194" s="31" t="str">
        <f>IF(ISBLANK(Values!F193),"",Values!F193)</f>
        <v/>
      </c>
      <c r="E194" s="32" t="str">
        <f>IF(ISBLANK(Values!F193),"","EAN")</f>
        <v/>
      </c>
      <c r="F194" s="29" t="str">
        <f>IF(ISBLANK(Values!F193),"",IF(Values!K193, SUBSTITUTE(Values!$B$1, "{language}", Values!I193) &amp; " " &amp;Values!$B$3, SUBSTITUTE(Values!$B$2, "{language}", Values!$I193) &amp; " " &amp;Values!$B$3))</f>
        <v/>
      </c>
      <c r="G194" s="33" t="str">
        <f>IF(ISBLANK(Values!F193),"","TellusRem")</f>
        <v/>
      </c>
      <c r="H194" s="28" t="str">
        <f>IF(ISBLANK(Values!F193),"",Values!$B$16)</f>
        <v/>
      </c>
      <c r="I194" s="28" t="str">
        <f>IF(ISBLANK(Values!F193),"","4730574031")</f>
        <v/>
      </c>
      <c r="J194" s="40" t="str">
        <f>IF(ISBLANK(Values!F193),"",Values!G193 &amp; " variations")</f>
        <v/>
      </c>
      <c r="K194" s="29" t="str">
        <f>IF(ISBLANK(Values!F193),"",IF(Values!K193, Values!$B$4, Values!$B$5))</f>
        <v/>
      </c>
      <c r="L194" s="41" t="str">
        <f>IF(ISBLANK(Values!F193),"",Values!$B$18)</f>
        <v/>
      </c>
      <c r="M194" s="29" t="str">
        <f>IF(ISBLANK(Values!F193),"",Values!$N193)</f>
        <v/>
      </c>
      <c r="N194" s="29" t="str">
        <f>IF(ISBLANK(Values!G193),"",Values!$O193)</f>
        <v/>
      </c>
      <c r="O194" s="2" t="str">
        <f>IF(ISBLANK(Values!G193),"",Values!$P193)</f>
        <v/>
      </c>
      <c r="W194" s="33" t="str">
        <f>IF(ISBLANK(Values!F193),"","Child")</f>
        <v/>
      </c>
      <c r="X194" s="33" t="str">
        <f>IF(ISBLANK(Values!F193),"",Values!$B$13)</f>
        <v/>
      </c>
      <c r="Y194" s="40" t="str">
        <f>IF(ISBLANK(Values!F193),"","Size-Color")</f>
        <v/>
      </c>
      <c r="Z194" s="33" t="str">
        <f>IF(ISBLANK(Values!F193),"","variation")</f>
        <v/>
      </c>
      <c r="AA194" s="37" t="str">
        <f>IF(ISBLANK(Values!F193),"",Values!$B$20)</f>
        <v/>
      </c>
      <c r="AB194" s="37" t="str">
        <f>IF(ISBLANK(Values!F193),"",Values!$B$29)</f>
        <v/>
      </c>
      <c r="AI194" s="42" t="str">
        <f>IF(ISBLANK(Values!F193),"",IF(Values!J193,Values!$B$23,Values!$B$33))</f>
        <v/>
      </c>
      <c r="AJ194" s="43" t="str">
        <f>IF(ISBLANK(Values!F193),"","👉 "&amp;Values!I193&amp; " "&amp;Values!$B$24 &amp;" "&amp;Values!$B$3)</f>
        <v/>
      </c>
      <c r="AK194" s="2" t="str">
        <f>IF(ISBLANK(Values!F193),"",Values!$B$25)</f>
        <v/>
      </c>
      <c r="AL194" s="2" t="str">
        <f>IF(ISBLANK(Values!F193),"",SUBSTITUTE(SUBSTITUTE(IF(Values!$K193, Values!$B$26, Values!$B$33), "{language}", Values!$I193), "{flag}", INDEX(options!$E$1:$E$20, Values!$W193)))</f>
        <v/>
      </c>
      <c r="AM194" s="2" t="str">
        <f>SUBSTITUTE(IF(ISBLANK(Values!F193),"",Values!$B$27), "{model}", Values!$B$3)</f>
        <v/>
      </c>
      <c r="AT194" s="2" t="str">
        <f>IF(ISBLANK(Values!F193),"",IF(Values!K193,"Backlit", "Non-Backlit"))</f>
        <v/>
      </c>
      <c r="AV194" s="29" t="str">
        <f>IF(ISBLANK(Values!F193),"",Values!I193)</f>
        <v/>
      </c>
      <c r="BE194" s="28" t="str">
        <f>IF(ISBLANK(Values!F193),"","Professional Audience")</f>
        <v/>
      </c>
      <c r="BF194" s="28" t="str">
        <f>IF(ISBLANK(Values!F193),"","Consumer Audience")</f>
        <v/>
      </c>
      <c r="BG194" s="28" t="str">
        <f>IF(ISBLANK(Values!F193),"","Adults")</f>
        <v/>
      </c>
      <c r="BH194" s="28" t="str">
        <f>IF(ISBLANK(Values!F193),"","People")</f>
        <v/>
      </c>
      <c r="CG194" s="2" t="str">
        <f>IF(ISBLANK(Values!F193),"",Values!$B$11)</f>
        <v/>
      </c>
      <c r="CH194" s="2" t="str">
        <f>IF(ISBLANK(Values!F193),"","GR")</f>
        <v/>
      </c>
      <c r="CI194" s="2" t="str">
        <f>IF(ISBLANK(Values!F193),"",Values!$B$7)</f>
        <v/>
      </c>
      <c r="CJ194" s="2" t="str">
        <f>IF(ISBLANK(Values!F193),"",Values!$B$8)</f>
        <v/>
      </c>
      <c r="CK194" s="2" t="str">
        <f>IF(ISBLANK(Values!F193),"",Values!$B$9)</f>
        <v/>
      </c>
      <c r="CL194" s="2" t="str">
        <f>IF(ISBLANK(Values!F193),"","CM")</f>
        <v/>
      </c>
      <c r="CP194" s="37" t="str">
        <f>IF(ISBLANK(Values!F193),"",Values!$B$7)</f>
        <v/>
      </c>
      <c r="CQ194" s="37" t="str">
        <f>IF(ISBLANK(Values!F193),"",Values!$B$8)</f>
        <v/>
      </c>
      <c r="CR194" s="37" t="str">
        <f>IF(ISBLANK(Values!F193),"",Values!$B$9)</f>
        <v/>
      </c>
      <c r="CS194" s="2" t="str">
        <f>IF(ISBLANK(Values!F193),"",Values!$B$11)</f>
        <v/>
      </c>
      <c r="CT194" s="2" t="str">
        <f>IF(ISBLANK(Values!F193),"","GR")</f>
        <v/>
      </c>
      <c r="CU194" s="2" t="str">
        <f>IF(ISBLANK(Values!F193),"","CM")</f>
        <v/>
      </c>
      <c r="CV194" s="2" t="str">
        <f>IF(ISBLANK(Values!F193),"",IF(Values!$B$36=options!$F$1,"Denmark", IF(Values!$B$36=options!$F$2, "Danemark",IF(Values!$B$36=options!$F$3, "Dänemark",IF(Values!$B$36=options!$F$4, "Danimarca",IF(Values!$B$36=options!$F$5, "Dinamarca",IF(Values!$B$36=options!$F$6, "Denemarken","" ) ) ) ) )))</f>
        <v/>
      </c>
      <c r="CZ194" s="2" t="str">
        <f>IF(ISBLANK(Values!F193),"","No")</f>
        <v/>
      </c>
      <c r="DA194" s="2" t="str">
        <f>IF(ISBLANK(Values!F193),"","No")</f>
        <v/>
      </c>
      <c r="DO194" s="28" t="str">
        <f>IF(ISBLANK(Values!F193),"","Parts")</f>
        <v/>
      </c>
      <c r="DP194" s="28" t="str">
        <f>IF(ISBLANK(Values!F193),"",Values!$B$31)</f>
        <v/>
      </c>
      <c r="DS194" s="32"/>
      <c r="DY194" s="32"/>
      <c r="DZ194" s="32"/>
      <c r="EA194" s="32"/>
      <c r="EB194" s="32"/>
      <c r="EC194" s="32"/>
      <c r="EI194" s="2" t="str">
        <f>IF(ISBLANK(Values!F193),"",Values!$B$31)</f>
        <v/>
      </c>
      <c r="ES194" s="2" t="str">
        <f>IF(ISBLANK(Values!F193),"","Amazon Tellus UPS")</f>
        <v/>
      </c>
      <c r="EV194" s="32" t="str">
        <f>IF(ISBLANK(Values!F193),"","New")</f>
        <v/>
      </c>
      <c r="FE194" s="2" t="str">
        <f>IF(ISBLANK(Values!F193),"","3")</f>
        <v/>
      </c>
      <c r="FH194" s="2" t="str">
        <f>IF(ISBLANK(Values!F193),"","FALSE")</f>
        <v/>
      </c>
      <c r="FI194" s="37" t="str">
        <f>IF(ISBLANK(Values!F193),"","FALSE")</f>
        <v/>
      </c>
      <c r="FJ194" s="37" t="str">
        <f>IF(ISBLANK(Values!F193),"","FALSE")</f>
        <v/>
      </c>
      <c r="FM194" s="2" t="str">
        <f>IF(ISBLANK(Values!F193),"","1")</f>
        <v/>
      </c>
      <c r="FO194" s="29" t="str">
        <f>IF(ISBLANK(Values!F193),"",IF(Values!K193, Values!$B$4, Values!$B$5))</f>
        <v/>
      </c>
      <c r="FP194" s="2" t="str">
        <f>IF(ISBLANK(Values!F193),"","Percent")</f>
        <v/>
      </c>
      <c r="FQ194" s="2" t="str">
        <f>IF(ISBLANK(Values!F193),"","2")</f>
        <v/>
      </c>
      <c r="FR194" s="2" t="str">
        <f>IF(ISBLANK(Values!F193),"","3")</f>
        <v/>
      </c>
      <c r="FS194" s="2" t="str">
        <f>IF(ISBLANK(Values!F193),"","5")</f>
        <v/>
      </c>
      <c r="FT194" s="2" t="str">
        <f>IF(ISBLANK(Values!F193),"","6")</f>
        <v/>
      </c>
      <c r="FU194" s="2" t="str">
        <f>IF(ISBLANK(Values!F193),"","10")</f>
        <v/>
      </c>
      <c r="FV194" s="2" t="str">
        <f>IF(ISBLANK(Values!F193),"","10")</f>
        <v/>
      </c>
    </row>
    <row r="195" spans="1:178" ht="17" x14ac:dyDescent="0.2">
      <c r="A195" s="28" t="str">
        <f>IF(ISBLANK(Values!F194),"",IF(Values!$B$37="EU","computercomponent","computer"))</f>
        <v/>
      </c>
      <c r="B195" s="39" t="str">
        <f>IF(ISBLANK(Values!F194),"",Values!G194)</f>
        <v/>
      </c>
      <c r="C195" s="33" t="str">
        <f>IF(ISBLANK(Values!F194),"","TellusRem")</f>
        <v/>
      </c>
      <c r="D195" s="31" t="str">
        <f>IF(ISBLANK(Values!F194),"",Values!F194)</f>
        <v/>
      </c>
      <c r="E195" s="32" t="str">
        <f>IF(ISBLANK(Values!F194),"","EAN")</f>
        <v/>
      </c>
      <c r="F195" s="29" t="str">
        <f>IF(ISBLANK(Values!F194),"",IF(Values!K194, SUBSTITUTE(Values!$B$1, "{language}", Values!I194) &amp; " " &amp;Values!$B$3, SUBSTITUTE(Values!$B$2, "{language}", Values!$I194) &amp; " " &amp;Values!$B$3))</f>
        <v/>
      </c>
      <c r="G195" s="33" t="str">
        <f>IF(ISBLANK(Values!F194),"","TellusRem")</f>
        <v/>
      </c>
      <c r="H195" s="28" t="str">
        <f>IF(ISBLANK(Values!F194),"",Values!$B$16)</f>
        <v/>
      </c>
      <c r="I195" s="28" t="str">
        <f>IF(ISBLANK(Values!F194),"","4730574031")</f>
        <v/>
      </c>
      <c r="J195" s="40" t="str">
        <f>IF(ISBLANK(Values!F194),"",Values!G194 &amp; " variations")</f>
        <v/>
      </c>
      <c r="K195" s="29" t="str">
        <f>IF(ISBLANK(Values!F194),"",IF(Values!K194, Values!$B$4, Values!$B$5))</f>
        <v/>
      </c>
      <c r="L195" s="41" t="str">
        <f>IF(ISBLANK(Values!F194),"",Values!$B$18)</f>
        <v/>
      </c>
      <c r="M195" s="29" t="str">
        <f>IF(ISBLANK(Values!F194),"",Values!$N194)</f>
        <v/>
      </c>
      <c r="N195" s="29" t="str">
        <f>IF(ISBLANK(Values!G194),"",Values!$O194)</f>
        <v/>
      </c>
      <c r="O195" s="2" t="str">
        <f>IF(ISBLANK(Values!G194),"",Values!$P194)</f>
        <v/>
      </c>
      <c r="W195" s="33" t="str">
        <f>IF(ISBLANK(Values!F194),"","Child")</f>
        <v/>
      </c>
      <c r="X195" s="33" t="str">
        <f>IF(ISBLANK(Values!F194),"",Values!$B$13)</f>
        <v/>
      </c>
      <c r="Y195" s="40" t="str">
        <f>IF(ISBLANK(Values!F194),"","Size-Color")</f>
        <v/>
      </c>
      <c r="Z195" s="33" t="str">
        <f>IF(ISBLANK(Values!F194),"","variation")</f>
        <v/>
      </c>
      <c r="AA195" s="37" t="str">
        <f>IF(ISBLANK(Values!F194),"",Values!$B$20)</f>
        <v/>
      </c>
      <c r="AB195" s="37" t="str">
        <f>IF(ISBLANK(Values!F194),"",Values!$B$29)</f>
        <v/>
      </c>
      <c r="AI195" s="42" t="str">
        <f>IF(ISBLANK(Values!F194),"",IF(Values!J194,Values!$B$23,Values!$B$33))</f>
        <v/>
      </c>
      <c r="AJ195" s="43" t="str">
        <f>IF(ISBLANK(Values!F194),"","👉 "&amp;Values!I194&amp; " "&amp;Values!$B$24 &amp;" "&amp;Values!$B$3)</f>
        <v/>
      </c>
      <c r="AK195" s="2" t="str">
        <f>IF(ISBLANK(Values!F194),"",Values!$B$25)</f>
        <v/>
      </c>
      <c r="AL195" s="2" t="str">
        <f>IF(ISBLANK(Values!F194),"",SUBSTITUTE(SUBSTITUTE(IF(Values!$K194, Values!$B$26, Values!$B$33), "{language}", Values!$I194), "{flag}", INDEX(options!$E$1:$E$20, Values!$W194)))</f>
        <v/>
      </c>
      <c r="AM195" s="2" t="str">
        <f>SUBSTITUTE(IF(ISBLANK(Values!F194),"",Values!$B$27), "{model}", Values!$B$3)</f>
        <v/>
      </c>
      <c r="AT195" s="2" t="str">
        <f>IF(ISBLANK(Values!F194),"",IF(Values!K194,"Backlit", "Non-Backlit"))</f>
        <v/>
      </c>
      <c r="AV195" s="29" t="str">
        <f>IF(ISBLANK(Values!F194),"",Values!I194)</f>
        <v/>
      </c>
      <c r="BE195" s="28" t="str">
        <f>IF(ISBLANK(Values!F194),"","Professional Audience")</f>
        <v/>
      </c>
      <c r="BF195" s="28" t="str">
        <f>IF(ISBLANK(Values!F194),"","Consumer Audience")</f>
        <v/>
      </c>
      <c r="BG195" s="28" t="str">
        <f>IF(ISBLANK(Values!F194),"","Adults")</f>
        <v/>
      </c>
      <c r="BH195" s="28" t="str">
        <f>IF(ISBLANK(Values!F194),"","People")</f>
        <v/>
      </c>
      <c r="CG195" s="2" t="str">
        <f>IF(ISBLANK(Values!F194),"",Values!$B$11)</f>
        <v/>
      </c>
      <c r="CH195" s="2" t="str">
        <f>IF(ISBLANK(Values!F194),"","GR")</f>
        <v/>
      </c>
      <c r="CI195" s="2" t="str">
        <f>IF(ISBLANK(Values!F194),"",Values!$B$7)</f>
        <v/>
      </c>
      <c r="CJ195" s="2" t="str">
        <f>IF(ISBLANK(Values!F194),"",Values!$B$8)</f>
        <v/>
      </c>
      <c r="CK195" s="2" t="str">
        <f>IF(ISBLANK(Values!F194),"",Values!$B$9)</f>
        <v/>
      </c>
      <c r="CL195" s="2" t="str">
        <f>IF(ISBLANK(Values!F194),"","CM")</f>
        <v/>
      </c>
      <c r="CP195" s="37" t="str">
        <f>IF(ISBLANK(Values!F194),"",Values!$B$7)</f>
        <v/>
      </c>
      <c r="CQ195" s="37" t="str">
        <f>IF(ISBLANK(Values!F194),"",Values!$B$8)</f>
        <v/>
      </c>
      <c r="CR195" s="37" t="str">
        <f>IF(ISBLANK(Values!F194),"",Values!$B$9)</f>
        <v/>
      </c>
      <c r="CS195" s="2" t="str">
        <f>IF(ISBLANK(Values!F194),"",Values!$B$11)</f>
        <v/>
      </c>
      <c r="CT195" s="2" t="str">
        <f>IF(ISBLANK(Values!F194),"","GR")</f>
        <v/>
      </c>
      <c r="CU195" s="2" t="str">
        <f>IF(ISBLANK(Values!F194),"","CM")</f>
        <v/>
      </c>
      <c r="CV195" s="2" t="str">
        <f>IF(ISBLANK(Values!F194),"",IF(Values!$B$36=options!$F$1,"Denmark", IF(Values!$B$36=options!$F$2, "Danemark",IF(Values!$B$36=options!$F$3, "Dänemark",IF(Values!$B$36=options!$F$4, "Danimarca",IF(Values!$B$36=options!$F$5, "Dinamarca",IF(Values!$B$36=options!$F$6, "Denemarken","" ) ) ) ) )))</f>
        <v/>
      </c>
      <c r="CZ195" s="2" t="str">
        <f>IF(ISBLANK(Values!F194),"","No")</f>
        <v/>
      </c>
      <c r="DA195" s="2" t="str">
        <f>IF(ISBLANK(Values!F194),"","No")</f>
        <v/>
      </c>
      <c r="DO195" s="28" t="str">
        <f>IF(ISBLANK(Values!F194),"","Parts")</f>
        <v/>
      </c>
      <c r="DP195" s="28" t="str">
        <f>IF(ISBLANK(Values!F194),"",Values!$B$31)</f>
        <v/>
      </c>
      <c r="DS195" s="32"/>
      <c r="DY195" s="32"/>
      <c r="DZ195" s="32"/>
      <c r="EA195" s="32"/>
      <c r="EB195" s="32"/>
      <c r="EC195" s="32"/>
      <c r="EI195" s="2" t="str">
        <f>IF(ISBLANK(Values!F194),"",Values!$B$31)</f>
        <v/>
      </c>
      <c r="ES195" s="2" t="str">
        <f>IF(ISBLANK(Values!F194),"","Amazon Tellus UPS")</f>
        <v/>
      </c>
      <c r="EV195" s="32" t="str">
        <f>IF(ISBLANK(Values!F194),"","New")</f>
        <v/>
      </c>
      <c r="FE195" s="2" t="str">
        <f>IF(ISBLANK(Values!F194),"","3")</f>
        <v/>
      </c>
      <c r="FH195" s="2" t="str">
        <f>IF(ISBLANK(Values!F194),"","FALSE")</f>
        <v/>
      </c>
      <c r="FI195" s="37" t="str">
        <f>IF(ISBLANK(Values!F194),"","FALSE")</f>
        <v/>
      </c>
      <c r="FJ195" s="37" t="str">
        <f>IF(ISBLANK(Values!F194),"","FALSE")</f>
        <v/>
      </c>
      <c r="FM195" s="2" t="str">
        <f>IF(ISBLANK(Values!F194),"","1")</f>
        <v/>
      </c>
      <c r="FO195" s="29" t="str">
        <f>IF(ISBLANK(Values!F194),"",IF(Values!K194, Values!$B$4, Values!$B$5))</f>
        <v/>
      </c>
      <c r="FP195" s="2" t="str">
        <f>IF(ISBLANK(Values!F194),"","Percent")</f>
        <v/>
      </c>
      <c r="FQ195" s="2" t="str">
        <f>IF(ISBLANK(Values!F194),"","2")</f>
        <v/>
      </c>
      <c r="FR195" s="2" t="str">
        <f>IF(ISBLANK(Values!F194),"","3")</f>
        <v/>
      </c>
      <c r="FS195" s="2" t="str">
        <f>IF(ISBLANK(Values!F194),"","5")</f>
        <v/>
      </c>
      <c r="FT195" s="2" t="str">
        <f>IF(ISBLANK(Values!F194),"","6")</f>
        <v/>
      </c>
      <c r="FU195" s="2" t="str">
        <f>IF(ISBLANK(Values!F194),"","10")</f>
        <v/>
      </c>
      <c r="FV195" s="2" t="str">
        <f>IF(ISBLANK(Values!F194),"","10")</f>
        <v/>
      </c>
    </row>
    <row r="196" spans="1:178" ht="17" x14ac:dyDescent="0.2">
      <c r="A196" s="28" t="str">
        <f>IF(ISBLANK(Values!F195),"",IF(Values!$B$37="EU","computercomponent","computer"))</f>
        <v/>
      </c>
      <c r="B196" s="39" t="str">
        <f>IF(ISBLANK(Values!F195),"",Values!G195)</f>
        <v/>
      </c>
      <c r="C196" s="33" t="str">
        <f>IF(ISBLANK(Values!F195),"","TellusRem")</f>
        <v/>
      </c>
      <c r="D196" s="31" t="str">
        <f>IF(ISBLANK(Values!F195),"",Values!F195)</f>
        <v/>
      </c>
      <c r="E196" s="32" t="str">
        <f>IF(ISBLANK(Values!F195),"","EAN")</f>
        <v/>
      </c>
      <c r="F196" s="29" t="str">
        <f>IF(ISBLANK(Values!F195),"",IF(Values!K195, SUBSTITUTE(Values!$B$1, "{language}", Values!I195) &amp; " " &amp;Values!$B$3, SUBSTITUTE(Values!$B$2, "{language}", Values!$I195) &amp; " " &amp;Values!$B$3))</f>
        <v/>
      </c>
      <c r="G196" s="33" t="str">
        <f>IF(ISBLANK(Values!F195),"","TellusRem")</f>
        <v/>
      </c>
      <c r="H196" s="28" t="str">
        <f>IF(ISBLANK(Values!F195),"",Values!$B$16)</f>
        <v/>
      </c>
      <c r="I196" s="28" t="str">
        <f>IF(ISBLANK(Values!F195),"","4730574031")</f>
        <v/>
      </c>
      <c r="J196" s="40" t="str">
        <f>IF(ISBLANK(Values!F195),"",Values!G195 &amp; " variations")</f>
        <v/>
      </c>
      <c r="K196" s="29" t="str">
        <f>IF(ISBLANK(Values!F195),"",IF(Values!K195, Values!$B$4, Values!$B$5))</f>
        <v/>
      </c>
      <c r="L196" s="41" t="str">
        <f>IF(ISBLANK(Values!F195),"",Values!$B$18)</f>
        <v/>
      </c>
      <c r="M196" s="29" t="str">
        <f>IF(ISBLANK(Values!F195),"",Values!$N195)</f>
        <v/>
      </c>
      <c r="N196" s="29" t="str">
        <f>IF(ISBLANK(Values!G195),"",Values!$O195)</f>
        <v/>
      </c>
      <c r="O196" s="2" t="str">
        <f>IF(ISBLANK(Values!G195),"",Values!$P195)</f>
        <v/>
      </c>
      <c r="W196" s="33" t="str">
        <f>IF(ISBLANK(Values!F195),"","Child")</f>
        <v/>
      </c>
      <c r="X196" s="33" t="str">
        <f>IF(ISBLANK(Values!F195),"",Values!$B$13)</f>
        <v/>
      </c>
      <c r="Y196" s="40" t="str">
        <f>IF(ISBLANK(Values!F195),"","Size-Color")</f>
        <v/>
      </c>
      <c r="Z196" s="33" t="str">
        <f>IF(ISBLANK(Values!F195),"","variation")</f>
        <v/>
      </c>
      <c r="AA196" s="37" t="str">
        <f>IF(ISBLANK(Values!F195),"",Values!$B$20)</f>
        <v/>
      </c>
      <c r="AB196" s="37" t="str">
        <f>IF(ISBLANK(Values!F195),"",Values!$B$29)</f>
        <v/>
      </c>
      <c r="AI196" s="42" t="str">
        <f>IF(ISBLANK(Values!F195),"",IF(Values!J195,Values!$B$23,Values!$B$33))</f>
        <v/>
      </c>
      <c r="AJ196" s="43" t="str">
        <f>IF(ISBLANK(Values!F195),"","👉 "&amp;Values!I195&amp; " "&amp;Values!$B$24 &amp;" "&amp;Values!$B$3)</f>
        <v/>
      </c>
      <c r="AK196" s="2" t="str">
        <f>IF(ISBLANK(Values!F195),"",Values!$B$25)</f>
        <v/>
      </c>
      <c r="AL196" s="2" t="str">
        <f>IF(ISBLANK(Values!F195),"",SUBSTITUTE(SUBSTITUTE(IF(Values!$K195, Values!$B$26, Values!$B$33), "{language}", Values!$I195), "{flag}", INDEX(options!$E$1:$E$20, Values!$W195)))</f>
        <v/>
      </c>
      <c r="AM196" s="2" t="str">
        <f>SUBSTITUTE(IF(ISBLANK(Values!F195),"",Values!$B$27), "{model}", Values!$B$3)</f>
        <v/>
      </c>
      <c r="AT196" s="2" t="str">
        <f>IF(ISBLANK(Values!F195),"",IF(Values!K195,"Backlit", "Non-Backlit"))</f>
        <v/>
      </c>
      <c r="AV196" s="29" t="str">
        <f>IF(ISBLANK(Values!F195),"",Values!I195)</f>
        <v/>
      </c>
      <c r="BE196" s="28" t="str">
        <f>IF(ISBLANK(Values!F195),"","Professional Audience")</f>
        <v/>
      </c>
      <c r="BF196" s="28" t="str">
        <f>IF(ISBLANK(Values!F195),"","Consumer Audience")</f>
        <v/>
      </c>
      <c r="BG196" s="28" t="str">
        <f>IF(ISBLANK(Values!F195),"","Adults")</f>
        <v/>
      </c>
      <c r="BH196" s="28" t="str">
        <f>IF(ISBLANK(Values!F195),"","People")</f>
        <v/>
      </c>
      <c r="CG196" s="2" t="str">
        <f>IF(ISBLANK(Values!F195),"",Values!$B$11)</f>
        <v/>
      </c>
      <c r="CH196" s="2" t="str">
        <f>IF(ISBLANK(Values!F195),"","GR")</f>
        <v/>
      </c>
      <c r="CI196" s="2" t="str">
        <f>IF(ISBLANK(Values!F195),"",Values!$B$7)</f>
        <v/>
      </c>
      <c r="CJ196" s="2" t="str">
        <f>IF(ISBLANK(Values!F195),"",Values!$B$8)</f>
        <v/>
      </c>
      <c r="CK196" s="2" t="str">
        <f>IF(ISBLANK(Values!F195),"",Values!$B$9)</f>
        <v/>
      </c>
      <c r="CL196" s="2" t="str">
        <f>IF(ISBLANK(Values!F195),"","CM")</f>
        <v/>
      </c>
      <c r="CP196" s="37" t="str">
        <f>IF(ISBLANK(Values!F195),"",Values!$B$7)</f>
        <v/>
      </c>
      <c r="CQ196" s="37" t="str">
        <f>IF(ISBLANK(Values!F195),"",Values!$B$8)</f>
        <v/>
      </c>
      <c r="CR196" s="37" t="str">
        <f>IF(ISBLANK(Values!F195),"",Values!$B$9)</f>
        <v/>
      </c>
      <c r="CS196" s="2" t="str">
        <f>IF(ISBLANK(Values!F195),"",Values!$B$11)</f>
        <v/>
      </c>
      <c r="CT196" s="2" t="str">
        <f>IF(ISBLANK(Values!F195),"","GR")</f>
        <v/>
      </c>
      <c r="CU196" s="2" t="str">
        <f>IF(ISBLANK(Values!F195),"","CM")</f>
        <v/>
      </c>
      <c r="CV196" s="2" t="str">
        <f>IF(ISBLANK(Values!F195),"",IF(Values!$B$36=options!$F$1,"Denmark", IF(Values!$B$36=options!$F$2, "Danemark",IF(Values!$B$36=options!$F$3, "Dänemark",IF(Values!$B$36=options!$F$4, "Danimarca",IF(Values!$B$36=options!$F$5, "Dinamarca",IF(Values!$B$36=options!$F$6, "Denemarken","" ) ) ) ) )))</f>
        <v/>
      </c>
      <c r="CZ196" s="2" t="str">
        <f>IF(ISBLANK(Values!F195),"","No")</f>
        <v/>
      </c>
      <c r="DA196" s="2" t="str">
        <f>IF(ISBLANK(Values!F195),"","No")</f>
        <v/>
      </c>
      <c r="DO196" s="28" t="str">
        <f>IF(ISBLANK(Values!F195),"","Parts")</f>
        <v/>
      </c>
      <c r="DP196" s="28" t="str">
        <f>IF(ISBLANK(Values!F195),"",Values!$B$31)</f>
        <v/>
      </c>
      <c r="DS196" s="32"/>
      <c r="DY196" s="32"/>
      <c r="DZ196" s="32"/>
      <c r="EA196" s="32"/>
      <c r="EB196" s="32"/>
      <c r="EC196" s="32"/>
      <c r="EI196" s="2" t="str">
        <f>IF(ISBLANK(Values!F195),"",Values!$B$31)</f>
        <v/>
      </c>
      <c r="ES196" s="2" t="str">
        <f>IF(ISBLANK(Values!F195),"","Amazon Tellus UPS")</f>
        <v/>
      </c>
      <c r="EV196" s="32" t="str">
        <f>IF(ISBLANK(Values!F195),"","New")</f>
        <v/>
      </c>
      <c r="FE196" s="2" t="str">
        <f>IF(ISBLANK(Values!F195),"","3")</f>
        <v/>
      </c>
      <c r="FH196" s="2" t="str">
        <f>IF(ISBLANK(Values!F195),"","FALSE")</f>
        <v/>
      </c>
      <c r="FI196" s="37" t="str">
        <f>IF(ISBLANK(Values!F195),"","FALSE")</f>
        <v/>
      </c>
      <c r="FJ196" s="37" t="str">
        <f>IF(ISBLANK(Values!F195),"","FALSE")</f>
        <v/>
      </c>
      <c r="FM196" s="2" t="str">
        <f>IF(ISBLANK(Values!F195),"","1")</f>
        <v/>
      </c>
      <c r="FO196" s="29" t="str">
        <f>IF(ISBLANK(Values!F195),"",IF(Values!K195, Values!$B$4, Values!$B$5))</f>
        <v/>
      </c>
      <c r="FP196" s="2" t="str">
        <f>IF(ISBLANK(Values!F195),"","Percent")</f>
        <v/>
      </c>
      <c r="FQ196" s="2" t="str">
        <f>IF(ISBLANK(Values!F195),"","2")</f>
        <v/>
      </c>
      <c r="FR196" s="2" t="str">
        <f>IF(ISBLANK(Values!F195),"","3")</f>
        <v/>
      </c>
      <c r="FS196" s="2" t="str">
        <f>IF(ISBLANK(Values!F195),"","5")</f>
        <v/>
      </c>
      <c r="FT196" s="2" t="str">
        <f>IF(ISBLANK(Values!F195),"","6")</f>
        <v/>
      </c>
      <c r="FU196" s="2" t="str">
        <f>IF(ISBLANK(Values!F195),"","10")</f>
        <v/>
      </c>
      <c r="FV196" s="2" t="str">
        <f>IF(ISBLANK(Values!F195),"","10")</f>
        <v/>
      </c>
    </row>
    <row r="197" spans="1:178" ht="17" x14ac:dyDescent="0.2">
      <c r="A197" s="28" t="str">
        <f>IF(ISBLANK(Values!F196),"",IF(Values!$B$37="EU","computercomponent","computer"))</f>
        <v/>
      </c>
      <c r="B197" s="39" t="str">
        <f>IF(ISBLANK(Values!F196),"",Values!G196)</f>
        <v/>
      </c>
      <c r="C197" s="33" t="str">
        <f>IF(ISBLANK(Values!F196),"","TellusRem")</f>
        <v/>
      </c>
      <c r="D197" s="31" t="str">
        <f>IF(ISBLANK(Values!F196),"",Values!F196)</f>
        <v/>
      </c>
      <c r="E197" s="32" t="str">
        <f>IF(ISBLANK(Values!F196),"","EAN")</f>
        <v/>
      </c>
      <c r="F197" s="29" t="str">
        <f>IF(ISBLANK(Values!F196),"",IF(Values!K196, SUBSTITUTE(Values!$B$1, "{language}", Values!I196) &amp; " " &amp;Values!$B$3, SUBSTITUTE(Values!$B$2, "{language}", Values!$I196) &amp; " " &amp;Values!$B$3))</f>
        <v/>
      </c>
      <c r="G197" s="33" t="str">
        <f>IF(ISBLANK(Values!F196),"","TellusRem")</f>
        <v/>
      </c>
      <c r="H197" s="28" t="str">
        <f>IF(ISBLANK(Values!F196),"",Values!$B$16)</f>
        <v/>
      </c>
      <c r="I197" s="28" t="str">
        <f>IF(ISBLANK(Values!F196),"","4730574031")</f>
        <v/>
      </c>
      <c r="J197" s="40" t="str">
        <f>IF(ISBLANK(Values!F196),"",Values!G196 &amp; " variations")</f>
        <v/>
      </c>
      <c r="K197" s="29" t="str">
        <f>IF(ISBLANK(Values!F196),"",IF(Values!K196, Values!$B$4, Values!$B$5))</f>
        <v/>
      </c>
      <c r="L197" s="41" t="str">
        <f>IF(ISBLANK(Values!F196),"",Values!$B$18)</f>
        <v/>
      </c>
      <c r="M197" s="29" t="str">
        <f>IF(ISBLANK(Values!F196),"",Values!$N196)</f>
        <v/>
      </c>
      <c r="N197" s="29" t="str">
        <f>IF(ISBLANK(Values!G196),"",Values!$O196)</f>
        <v/>
      </c>
      <c r="O197" s="2" t="str">
        <f>IF(ISBLANK(Values!G196),"",Values!$P196)</f>
        <v/>
      </c>
      <c r="W197" s="33" t="str">
        <f>IF(ISBLANK(Values!F196),"","Child")</f>
        <v/>
      </c>
      <c r="X197" s="33" t="str">
        <f>IF(ISBLANK(Values!F196),"",Values!$B$13)</f>
        <v/>
      </c>
      <c r="Y197" s="40" t="str">
        <f>IF(ISBLANK(Values!F196),"","Size-Color")</f>
        <v/>
      </c>
      <c r="Z197" s="33" t="str">
        <f>IF(ISBLANK(Values!F196),"","variation")</f>
        <v/>
      </c>
      <c r="AA197" s="37" t="str">
        <f>IF(ISBLANK(Values!F196),"",Values!$B$20)</f>
        <v/>
      </c>
      <c r="AB197" s="37" t="str">
        <f>IF(ISBLANK(Values!F196),"",Values!$B$29)</f>
        <v/>
      </c>
      <c r="AI197" s="42" t="str">
        <f>IF(ISBLANK(Values!F196),"",IF(Values!J196,Values!$B$23,Values!$B$33))</f>
        <v/>
      </c>
      <c r="AJ197" s="43" t="str">
        <f>IF(ISBLANK(Values!F196),"","👉 "&amp;Values!I196&amp; " "&amp;Values!$B$24 &amp;" "&amp;Values!$B$3)</f>
        <v/>
      </c>
      <c r="AK197" s="2" t="str">
        <f>IF(ISBLANK(Values!F196),"",Values!$B$25)</f>
        <v/>
      </c>
      <c r="AL197" s="2" t="str">
        <f>IF(ISBLANK(Values!F196),"",SUBSTITUTE(SUBSTITUTE(IF(Values!$K196, Values!$B$26, Values!$B$33), "{language}", Values!$I196), "{flag}", INDEX(options!$E$1:$E$20, Values!$W196)))</f>
        <v/>
      </c>
      <c r="AM197" s="2" t="str">
        <f>SUBSTITUTE(IF(ISBLANK(Values!F196),"",Values!$B$27), "{model}", Values!$B$3)</f>
        <v/>
      </c>
      <c r="AT197" s="2" t="str">
        <f>IF(ISBLANK(Values!F196),"",IF(Values!K196,"Backlit", "Non-Backlit"))</f>
        <v/>
      </c>
      <c r="AV197" s="29" t="str">
        <f>IF(ISBLANK(Values!F196),"",Values!I196)</f>
        <v/>
      </c>
      <c r="BE197" s="28" t="str">
        <f>IF(ISBLANK(Values!F196),"","Professional Audience")</f>
        <v/>
      </c>
      <c r="BF197" s="28" t="str">
        <f>IF(ISBLANK(Values!F196),"","Consumer Audience")</f>
        <v/>
      </c>
      <c r="BG197" s="28" t="str">
        <f>IF(ISBLANK(Values!F196),"","Adults")</f>
        <v/>
      </c>
      <c r="BH197" s="28" t="str">
        <f>IF(ISBLANK(Values!F196),"","People")</f>
        <v/>
      </c>
      <c r="CG197" s="2" t="str">
        <f>IF(ISBLANK(Values!F196),"",Values!$B$11)</f>
        <v/>
      </c>
      <c r="CH197" s="2" t="str">
        <f>IF(ISBLANK(Values!F196),"","GR")</f>
        <v/>
      </c>
      <c r="CI197" s="2" t="str">
        <f>IF(ISBLANK(Values!F196),"",Values!$B$7)</f>
        <v/>
      </c>
      <c r="CJ197" s="2" t="str">
        <f>IF(ISBLANK(Values!F196),"",Values!$B$8)</f>
        <v/>
      </c>
      <c r="CK197" s="2" t="str">
        <f>IF(ISBLANK(Values!F196),"",Values!$B$9)</f>
        <v/>
      </c>
      <c r="CL197" s="2" t="str">
        <f>IF(ISBLANK(Values!F196),"","CM")</f>
        <v/>
      </c>
      <c r="CP197" s="37" t="str">
        <f>IF(ISBLANK(Values!F196),"",Values!$B$7)</f>
        <v/>
      </c>
      <c r="CQ197" s="37" t="str">
        <f>IF(ISBLANK(Values!F196),"",Values!$B$8)</f>
        <v/>
      </c>
      <c r="CR197" s="37" t="str">
        <f>IF(ISBLANK(Values!F196),"",Values!$B$9)</f>
        <v/>
      </c>
      <c r="CS197" s="2" t="str">
        <f>IF(ISBLANK(Values!F196),"",Values!$B$11)</f>
        <v/>
      </c>
      <c r="CT197" s="2" t="str">
        <f>IF(ISBLANK(Values!F196),"","GR")</f>
        <v/>
      </c>
      <c r="CU197" s="2" t="str">
        <f>IF(ISBLANK(Values!F196),"","CM")</f>
        <v/>
      </c>
      <c r="CV197" s="2" t="str">
        <f>IF(ISBLANK(Values!F196),"",IF(Values!$B$36=options!$F$1,"Denmark", IF(Values!$B$36=options!$F$2, "Danemark",IF(Values!$B$36=options!$F$3, "Dänemark",IF(Values!$B$36=options!$F$4, "Danimarca",IF(Values!$B$36=options!$F$5, "Dinamarca",IF(Values!$B$36=options!$F$6, "Denemarken","" ) ) ) ) )))</f>
        <v/>
      </c>
      <c r="CZ197" s="2" t="str">
        <f>IF(ISBLANK(Values!F196),"","No")</f>
        <v/>
      </c>
      <c r="DA197" s="2" t="str">
        <f>IF(ISBLANK(Values!F196),"","No")</f>
        <v/>
      </c>
      <c r="DO197" s="28" t="str">
        <f>IF(ISBLANK(Values!F196),"","Parts")</f>
        <v/>
      </c>
      <c r="DP197" s="28" t="str">
        <f>IF(ISBLANK(Values!F196),"",Values!$B$31)</f>
        <v/>
      </c>
      <c r="DS197" s="32"/>
      <c r="DY197" s="32"/>
      <c r="DZ197" s="32"/>
      <c r="EA197" s="32"/>
      <c r="EB197" s="32"/>
      <c r="EC197" s="32"/>
      <c r="EI197" s="2" t="str">
        <f>IF(ISBLANK(Values!F196),"",Values!$B$31)</f>
        <v/>
      </c>
      <c r="ES197" s="2" t="str">
        <f>IF(ISBLANK(Values!F196),"","Amazon Tellus UPS")</f>
        <v/>
      </c>
      <c r="EV197" s="32" t="str">
        <f>IF(ISBLANK(Values!F196),"","New")</f>
        <v/>
      </c>
      <c r="FE197" s="2" t="str">
        <f>IF(ISBLANK(Values!F196),"","3")</f>
        <v/>
      </c>
      <c r="FH197" s="2" t="str">
        <f>IF(ISBLANK(Values!F196),"","FALSE")</f>
        <v/>
      </c>
      <c r="FI197" s="37" t="str">
        <f>IF(ISBLANK(Values!F196),"","FALSE")</f>
        <v/>
      </c>
      <c r="FJ197" s="37" t="str">
        <f>IF(ISBLANK(Values!F196),"","FALSE")</f>
        <v/>
      </c>
      <c r="FM197" s="2" t="str">
        <f>IF(ISBLANK(Values!F196),"","1")</f>
        <v/>
      </c>
      <c r="FO197" s="29" t="str">
        <f>IF(ISBLANK(Values!F196),"",IF(Values!K196, Values!$B$4, Values!$B$5))</f>
        <v/>
      </c>
      <c r="FP197" s="2" t="str">
        <f>IF(ISBLANK(Values!F196),"","Percent")</f>
        <v/>
      </c>
      <c r="FQ197" s="2" t="str">
        <f>IF(ISBLANK(Values!F196),"","2")</f>
        <v/>
      </c>
      <c r="FR197" s="2" t="str">
        <f>IF(ISBLANK(Values!F196),"","3")</f>
        <v/>
      </c>
      <c r="FS197" s="2" t="str">
        <f>IF(ISBLANK(Values!F196),"","5")</f>
        <v/>
      </c>
      <c r="FT197" s="2" t="str">
        <f>IF(ISBLANK(Values!F196),"","6")</f>
        <v/>
      </c>
      <c r="FU197" s="2" t="str">
        <f>IF(ISBLANK(Values!F196),"","10")</f>
        <v/>
      </c>
      <c r="FV197" s="2" t="str">
        <f>IF(ISBLANK(Values!F196),"","10")</f>
        <v/>
      </c>
    </row>
    <row r="198" spans="1:178" ht="17" x14ac:dyDescent="0.2">
      <c r="A198" s="28" t="str">
        <f>IF(ISBLANK(Values!F197),"",IF(Values!$B$37="EU","computercomponent","computer"))</f>
        <v/>
      </c>
      <c r="B198" s="39" t="str">
        <f>IF(ISBLANK(Values!F197),"",Values!G197)</f>
        <v/>
      </c>
      <c r="C198" s="33" t="str">
        <f>IF(ISBLANK(Values!F197),"","TellusRem")</f>
        <v/>
      </c>
      <c r="D198" s="31" t="str">
        <f>IF(ISBLANK(Values!F197),"",Values!F197)</f>
        <v/>
      </c>
      <c r="E198" s="32" t="str">
        <f>IF(ISBLANK(Values!F197),"","EAN")</f>
        <v/>
      </c>
      <c r="F198" s="29" t="str">
        <f>IF(ISBLANK(Values!F197),"",IF(Values!K197, SUBSTITUTE(Values!$B$1, "{language}", Values!I197) &amp; " " &amp;Values!$B$3,Values!H197 &amp;" "&amp;  Values!$B$2 &amp; " " &amp;Values!$B$3))</f>
        <v/>
      </c>
      <c r="G198" s="33" t="str">
        <f>IF(ISBLANK(Values!F197),"","TellusRem")</f>
        <v/>
      </c>
      <c r="H198" s="28" t="str">
        <f>IF(ISBLANK(Values!F197),"",Values!$B$16)</f>
        <v/>
      </c>
      <c r="I198" s="28" t="str">
        <f>IF(ISBLANK(Values!F197),"","4730574031")</f>
        <v/>
      </c>
      <c r="J198" s="40" t="str">
        <f>IF(ISBLANK(Values!F197),"",Values!G197 &amp; " variations")</f>
        <v/>
      </c>
      <c r="K198" s="29" t="str">
        <f>IF(ISBLANK(Values!F197),"",IF(Values!K197, Values!$B$4, Values!$B$5))</f>
        <v/>
      </c>
      <c r="L198" s="41" t="str">
        <f>IF(ISBLANK(Values!F197),"",Values!$B$18)</f>
        <v/>
      </c>
      <c r="M198" s="29" t="str">
        <f>IF(ISBLANK(Values!F197),"",Values!$N197)</f>
        <v/>
      </c>
      <c r="N198" s="29" t="str">
        <f>IF(ISBLANK(Values!G197),"",Values!$O197)</f>
        <v/>
      </c>
      <c r="O198" s="2" t="str">
        <f>IF(ISBLANK(Values!G197),"",Values!$P197)</f>
        <v/>
      </c>
      <c r="W198" s="33" t="str">
        <f>IF(ISBLANK(Values!F197),"","Child")</f>
        <v/>
      </c>
      <c r="X198" s="33" t="str">
        <f>IF(ISBLANK(Values!F197),"",Values!$B$13)</f>
        <v/>
      </c>
      <c r="Y198" s="40" t="str">
        <f>IF(ISBLANK(Values!F197),"","Size-Color")</f>
        <v/>
      </c>
      <c r="Z198" s="33" t="str">
        <f>IF(ISBLANK(Values!F197),"","variation")</f>
        <v/>
      </c>
      <c r="AA198" s="37" t="str">
        <f>IF(ISBLANK(Values!F197),"",Values!$B$20)</f>
        <v/>
      </c>
      <c r="AB198" s="37" t="str">
        <f>IF(ISBLANK(Values!F197),"",Values!$B$29)</f>
        <v/>
      </c>
      <c r="AI198" s="42" t="str">
        <f>IF(ISBLANK(Values!F197),"",IF(Values!J197,Values!$B$23,Values!$B$33))</f>
        <v/>
      </c>
      <c r="AJ198" s="43" t="str">
        <f>IF(ISBLANK(Values!F197),"","👉 "&amp;Values!I197&amp; " "&amp;Values!$B$24 &amp;" "&amp;Values!$B$3)</f>
        <v/>
      </c>
      <c r="AK198" s="2" t="str">
        <f>IF(ISBLANK(Values!F197),"",Values!$B$25)</f>
        <v/>
      </c>
      <c r="AL198" s="2" t="str">
        <f>IF(ISBLANK(Values!F197),"",SUBSTITUTE(SUBSTITUTE(IF(Values!$K197, Values!$B$26, Values!$B$33), "{language}", Values!$I197), "{flag}", INDEX(options!$E$1:$E$20, Values!$W197)))</f>
        <v/>
      </c>
      <c r="AM198" s="2" t="str">
        <f>SUBSTITUTE(IF(ISBLANK(Values!F197),"",Values!$B$27), "{model}", Values!$B$3)</f>
        <v/>
      </c>
      <c r="AT198" s="2" t="str">
        <f>IF(ISBLANK(Values!F197),"",IF(Values!K197,"Backlit", "Non-Backlit"))</f>
        <v/>
      </c>
      <c r="AV198" s="29" t="str">
        <f>IF(ISBLANK(Values!F197),"",Values!I197)</f>
        <v/>
      </c>
      <c r="BE198" s="28" t="str">
        <f>IF(ISBLANK(Values!F197),"","Professional Audience")</f>
        <v/>
      </c>
      <c r="BF198" s="28" t="str">
        <f>IF(ISBLANK(Values!F197),"","Consumer Audience")</f>
        <v/>
      </c>
      <c r="BG198" s="28" t="str">
        <f>IF(ISBLANK(Values!F197),"","Adults")</f>
        <v/>
      </c>
      <c r="BH198" s="28" t="str">
        <f>IF(ISBLANK(Values!F197),"","People")</f>
        <v/>
      </c>
      <c r="CG198" s="2" t="str">
        <f>IF(ISBLANK(Values!F197),"",Values!$B$11)</f>
        <v/>
      </c>
      <c r="CH198" s="2" t="str">
        <f>IF(ISBLANK(Values!F197),"","GR")</f>
        <v/>
      </c>
      <c r="CI198" s="2" t="str">
        <f>IF(ISBLANK(Values!F197),"",Values!$B$7)</f>
        <v/>
      </c>
      <c r="CJ198" s="2" t="str">
        <f>IF(ISBLANK(Values!F197),"",Values!$B$8)</f>
        <v/>
      </c>
      <c r="CK198" s="2" t="str">
        <f>IF(ISBLANK(Values!F197),"",Values!$B$9)</f>
        <v/>
      </c>
      <c r="CL198" s="2" t="str">
        <f>IF(ISBLANK(Values!F197),"","CM")</f>
        <v/>
      </c>
      <c r="CP198" s="37" t="str">
        <f>IF(ISBLANK(Values!F197),"",Values!$B$7)</f>
        <v/>
      </c>
      <c r="CQ198" s="37" t="str">
        <f>IF(ISBLANK(Values!F197),"",Values!$B$8)</f>
        <v/>
      </c>
      <c r="CR198" s="37" t="str">
        <f>IF(ISBLANK(Values!F197),"",Values!$B$9)</f>
        <v/>
      </c>
      <c r="CS198" s="2" t="str">
        <f>IF(ISBLANK(Values!F197),"",Values!$B$11)</f>
        <v/>
      </c>
      <c r="CT198" s="2" t="str">
        <f>IF(ISBLANK(Values!F197),"","GR")</f>
        <v/>
      </c>
      <c r="CU198" s="2" t="str">
        <f>IF(ISBLANK(Values!F197),"","CM")</f>
        <v/>
      </c>
      <c r="CV198" s="2" t="str">
        <f>IF(ISBLANK(Values!F197),"",IF(Values!$B$36=options!$F$1,"Denmark", IF(Values!$B$36=options!$F$2, "Danemark",IF(Values!$B$36=options!$F$3, "Dänemark",IF(Values!$B$36=options!$F$4, "Danimarca",IF(Values!$B$36=options!$F$5, "Dinamarca",IF(Values!$B$36=options!$F$6, "Denemarken","" ) ) ) ) )))</f>
        <v/>
      </c>
      <c r="CZ198" s="2" t="str">
        <f>IF(ISBLANK(Values!F197),"","No")</f>
        <v/>
      </c>
      <c r="DA198" s="2" t="str">
        <f>IF(ISBLANK(Values!F197),"","No")</f>
        <v/>
      </c>
      <c r="DO198" s="28" t="str">
        <f>IF(ISBLANK(Values!F197),"","Parts")</f>
        <v/>
      </c>
      <c r="DP198" s="28" t="str">
        <f>IF(ISBLANK(Values!F197),"",Values!$B$31)</f>
        <v/>
      </c>
      <c r="DS198" s="32"/>
      <c r="DY198" s="32"/>
      <c r="DZ198" s="32"/>
      <c r="EA198" s="32"/>
      <c r="EB198" s="32"/>
      <c r="EC198" s="32"/>
      <c r="EI198" s="2" t="str">
        <f>IF(ISBLANK(Values!F197),"",Values!$B$31)</f>
        <v/>
      </c>
      <c r="ES198" s="2" t="str">
        <f>IF(ISBLANK(Values!F197),"","Amazon Tellus UPS")</f>
        <v/>
      </c>
      <c r="EV198" s="32" t="str">
        <f>IF(ISBLANK(Values!F197),"","New")</f>
        <v/>
      </c>
      <c r="FE198" s="2" t="str">
        <f>IF(ISBLANK(Values!F197),"","3")</f>
        <v/>
      </c>
      <c r="FH198" s="2" t="str">
        <f>IF(ISBLANK(Values!F197),"","FALSE")</f>
        <v/>
      </c>
      <c r="FI198" s="37" t="str">
        <f>IF(ISBLANK(Values!F197),"","FALSE")</f>
        <v/>
      </c>
      <c r="FJ198" s="37" t="str">
        <f>IF(ISBLANK(Values!F197),"","FALSE")</f>
        <v/>
      </c>
      <c r="FM198" s="2" t="str">
        <f>IF(ISBLANK(Values!F197),"","1")</f>
        <v/>
      </c>
      <c r="FO198" s="29" t="str">
        <f>IF(ISBLANK(Values!F197),"",IF(Values!K197, Values!$B$4, Values!$B$5))</f>
        <v/>
      </c>
      <c r="FP198" s="2" t="str">
        <f>IF(ISBLANK(Values!F197),"","Percent")</f>
        <v/>
      </c>
      <c r="FQ198" s="2" t="str">
        <f>IF(ISBLANK(Values!F197),"","2")</f>
        <v/>
      </c>
      <c r="FR198" s="2" t="str">
        <f>IF(ISBLANK(Values!F197),"","3")</f>
        <v/>
      </c>
      <c r="FS198" s="2" t="str">
        <f>IF(ISBLANK(Values!F197),"","5")</f>
        <v/>
      </c>
      <c r="FT198" s="2" t="str">
        <f>IF(ISBLANK(Values!F197),"","6")</f>
        <v/>
      </c>
      <c r="FU198" s="2" t="str">
        <f>IF(ISBLANK(Values!F197),"","10")</f>
        <v/>
      </c>
      <c r="FV198" s="2" t="str">
        <f>IF(ISBLANK(Values!F197),"","10")</f>
        <v/>
      </c>
    </row>
    <row r="199" spans="1:178" ht="17" x14ac:dyDescent="0.2">
      <c r="A199" s="28" t="str">
        <f>IF(ISBLANK(Values!F198),"",IF(Values!$B$37="EU","computercomponent","computer"))</f>
        <v/>
      </c>
      <c r="B199" s="39" t="str">
        <f>IF(ISBLANK(Values!F198),"",Values!G198)</f>
        <v/>
      </c>
      <c r="C199" s="33" t="str">
        <f>IF(ISBLANK(Values!F198),"","TellusRem")</f>
        <v/>
      </c>
      <c r="D199" s="31" t="str">
        <f>IF(ISBLANK(Values!F198),"",Values!F198)</f>
        <v/>
      </c>
      <c r="E199" s="32" t="str">
        <f>IF(ISBLANK(Values!F198),"","EAN")</f>
        <v/>
      </c>
      <c r="F199" s="29" t="str">
        <f>IF(ISBLANK(Values!F198),"",IF(Values!K198, SUBSTITUTE(Values!$B$1, "{language}", Values!I198) &amp; " " &amp;Values!$B$3,Values!H198 &amp;" "&amp;  Values!$B$2 &amp; " " &amp;Values!$B$3))</f>
        <v/>
      </c>
      <c r="G199" s="33" t="str">
        <f>IF(ISBLANK(Values!F198),"","TellusRem")</f>
        <v/>
      </c>
      <c r="H199" s="28" t="str">
        <f>IF(ISBLANK(Values!F198),"",Values!$B$16)</f>
        <v/>
      </c>
      <c r="I199" s="28" t="str">
        <f>IF(ISBLANK(Values!F198),"","4730574031")</f>
        <v/>
      </c>
      <c r="J199" s="40" t="str">
        <f>IF(ISBLANK(Values!F198),"",Values!G198 &amp; " variations")</f>
        <v/>
      </c>
      <c r="K199" s="29" t="str">
        <f>IF(ISBLANK(Values!F198),"",IF(Values!K198, Values!$B$4, Values!$B$5))</f>
        <v/>
      </c>
      <c r="L199" s="41" t="str">
        <f>IF(ISBLANK(Values!F198),"",Values!$B$18)</f>
        <v/>
      </c>
      <c r="M199" s="29" t="str">
        <f>IF(ISBLANK(Values!F198),"",Values!$N198)</f>
        <v/>
      </c>
      <c r="N199" s="29" t="str">
        <f>IF(ISBLANK(Values!G198),"",Values!$O198)</f>
        <v/>
      </c>
      <c r="O199" s="2" t="str">
        <f>IF(ISBLANK(Values!G198),"",Values!$P198)</f>
        <v/>
      </c>
      <c r="W199" s="33" t="str">
        <f>IF(ISBLANK(Values!F198),"","Child")</f>
        <v/>
      </c>
      <c r="X199" s="33" t="str">
        <f>IF(ISBLANK(Values!F198),"",Values!$B$13)</f>
        <v/>
      </c>
      <c r="Y199" s="40" t="str">
        <f>IF(ISBLANK(Values!F198),"","Size-Color")</f>
        <v/>
      </c>
      <c r="Z199" s="33" t="str">
        <f>IF(ISBLANK(Values!F198),"","variation")</f>
        <v/>
      </c>
      <c r="AA199" s="37" t="str">
        <f>IF(ISBLANK(Values!F198),"",Values!$B$20)</f>
        <v/>
      </c>
      <c r="AB199" s="37" t="str">
        <f>IF(ISBLANK(Values!F198),"",Values!$B$29)</f>
        <v/>
      </c>
      <c r="AI199" s="42" t="str">
        <f>IF(ISBLANK(Values!F198),"",IF(Values!J198,Values!$B$23,Values!$B$33))</f>
        <v/>
      </c>
      <c r="AJ199" s="43" t="str">
        <f>IF(ISBLANK(Values!F198),"","👉 "&amp;Values!I198&amp; " "&amp;Values!$B$24 &amp;" "&amp;Values!$B$3)</f>
        <v/>
      </c>
      <c r="AK199" s="2" t="str">
        <f>IF(ISBLANK(Values!F198),"",Values!$B$25)</f>
        <v/>
      </c>
      <c r="AL199" s="2" t="str">
        <f>IF(ISBLANK(Values!F198),"",SUBSTITUTE(SUBSTITUTE(IF(Values!$K198, Values!$B$26, Values!$B$33), "{language}", Values!$I198), "{flag}", INDEX(options!$E$1:$E$20, Values!$W198)))</f>
        <v/>
      </c>
      <c r="AM199" s="2" t="str">
        <f>SUBSTITUTE(IF(ISBLANK(Values!F198),"",Values!$B$27), "{model}", Values!$B$3)</f>
        <v/>
      </c>
      <c r="AT199" s="2" t="str">
        <f>IF(ISBLANK(Values!F198),"",IF(Values!K198,"Backlit", "Non-Backlit"))</f>
        <v/>
      </c>
      <c r="AV199" s="29" t="str">
        <f>IF(ISBLANK(Values!F198),"",Values!I198)</f>
        <v/>
      </c>
      <c r="BE199" s="28" t="str">
        <f>IF(ISBLANK(Values!F198),"","Professional Audience")</f>
        <v/>
      </c>
      <c r="BF199" s="28" t="str">
        <f>IF(ISBLANK(Values!F198),"","Consumer Audience")</f>
        <v/>
      </c>
      <c r="BG199" s="28" t="str">
        <f>IF(ISBLANK(Values!F198),"","Adults")</f>
        <v/>
      </c>
      <c r="BH199" s="28" t="str">
        <f>IF(ISBLANK(Values!F198),"","People")</f>
        <v/>
      </c>
      <c r="CG199" s="2" t="str">
        <f>IF(ISBLANK(Values!F198),"",Values!$B$11)</f>
        <v/>
      </c>
      <c r="CH199" s="2" t="str">
        <f>IF(ISBLANK(Values!F198),"","GR")</f>
        <v/>
      </c>
      <c r="CI199" s="2" t="str">
        <f>IF(ISBLANK(Values!F198),"",Values!$B$7)</f>
        <v/>
      </c>
      <c r="CJ199" s="2" t="str">
        <f>IF(ISBLANK(Values!F198),"",Values!$B$8)</f>
        <v/>
      </c>
      <c r="CK199" s="2" t="str">
        <f>IF(ISBLANK(Values!F198),"",Values!$B$9)</f>
        <v/>
      </c>
      <c r="CL199" s="2" t="str">
        <f>IF(ISBLANK(Values!F198),"","CM")</f>
        <v/>
      </c>
      <c r="CP199" s="37" t="str">
        <f>IF(ISBLANK(Values!F198),"",Values!$B$7)</f>
        <v/>
      </c>
      <c r="CQ199" s="37" t="str">
        <f>IF(ISBLANK(Values!F198),"",Values!$B$8)</f>
        <v/>
      </c>
      <c r="CR199" s="37" t="str">
        <f>IF(ISBLANK(Values!F198),"",Values!$B$9)</f>
        <v/>
      </c>
      <c r="CS199" s="2" t="str">
        <f>IF(ISBLANK(Values!F198),"",Values!$B$11)</f>
        <v/>
      </c>
      <c r="CT199" s="2" t="str">
        <f>IF(ISBLANK(Values!F198),"","GR")</f>
        <v/>
      </c>
      <c r="CU199" s="2" t="str">
        <f>IF(ISBLANK(Values!F198),"","CM")</f>
        <v/>
      </c>
      <c r="CV199" s="2" t="str">
        <f>IF(ISBLANK(Values!F198),"",IF(Values!$B$36=options!$F$1,"Denmark", IF(Values!$B$36=options!$F$2, "Danemark",IF(Values!$B$36=options!$F$3, "Dänemark",IF(Values!$B$36=options!$F$4, "Danimarca",IF(Values!$B$36=options!$F$5, "Dinamarca",IF(Values!$B$36=options!$F$6, "Denemarken","" ) ) ) ) )))</f>
        <v/>
      </c>
      <c r="CZ199" s="2" t="str">
        <f>IF(ISBLANK(Values!F198),"","No")</f>
        <v/>
      </c>
      <c r="DA199" s="2" t="str">
        <f>IF(ISBLANK(Values!F198),"","No")</f>
        <v/>
      </c>
      <c r="DO199" s="28" t="str">
        <f>IF(ISBLANK(Values!F198),"","Parts")</f>
        <v/>
      </c>
      <c r="DP199" s="28" t="str">
        <f>IF(ISBLANK(Values!F198),"",Values!$B$31)</f>
        <v/>
      </c>
      <c r="DS199" s="32"/>
      <c r="DY199" s="32"/>
      <c r="DZ199" s="32"/>
      <c r="EA199" s="32"/>
      <c r="EB199" s="32"/>
      <c r="EC199" s="32"/>
      <c r="EI199" s="2" t="str">
        <f>IF(ISBLANK(Values!F198),"",Values!$B$31)</f>
        <v/>
      </c>
      <c r="ES199" s="2" t="str">
        <f>IF(ISBLANK(Values!F198),"","Amazon Tellus UPS")</f>
        <v/>
      </c>
      <c r="EV199" s="32" t="str">
        <f>IF(ISBLANK(Values!F198),"","New")</f>
        <v/>
      </c>
      <c r="FE199" s="2" t="str">
        <f>IF(ISBLANK(Values!F198),"","3")</f>
        <v/>
      </c>
      <c r="FH199" s="2" t="str">
        <f>IF(ISBLANK(Values!F198),"","FALSE")</f>
        <v/>
      </c>
      <c r="FI199" s="37" t="str">
        <f>IF(ISBLANK(Values!F198),"","FALSE")</f>
        <v/>
      </c>
      <c r="FJ199" s="37" t="str">
        <f>IF(ISBLANK(Values!F198),"","FALSE")</f>
        <v/>
      </c>
      <c r="FM199" s="2" t="str">
        <f>IF(ISBLANK(Values!F198),"","1")</f>
        <v/>
      </c>
      <c r="FO199" s="29" t="str">
        <f>IF(ISBLANK(Values!F198),"",IF(Values!K198, Values!$B$4, Values!$B$5))</f>
        <v/>
      </c>
      <c r="FP199" s="2" t="str">
        <f>IF(ISBLANK(Values!F198),"","Percent")</f>
        <v/>
      </c>
      <c r="FQ199" s="2" t="str">
        <f>IF(ISBLANK(Values!F198),"","2")</f>
        <v/>
      </c>
      <c r="FR199" s="2" t="str">
        <f>IF(ISBLANK(Values!F198),"","3")</f>
        <v/>
      </c>
      <c r="FS199" s="2" t="str">
        <f>IF(ISBLANK(Values!F198),"","5")</f>
        <v/>
      </c>
      <c r="FT199" s="2" t="str">
        <f>IF(ISBLANK(Values!F198),"","6")</f>
        <v/>
      </c>
      <c r="FU199" s="2" t="str">
        <f>IF(ISBLANK(Values!F198),"","10")</f>
        <v/>
      </c>
      <c r="FV199" s="2" t="str">
        <f>IF(ISBLANK(Values!F198),"","10")</f>
        <v/>
      </c>
    </row>
    <row r="200" spans="1:178" ht="17" x14ac:dyDescent="0.2">
      <c r="A200" s="28" t="str">
        <f>IF(ISBLANK(Values!F199),"",IF(Values!$B$37="EU","computercomponent","computer"))</f>
        <v/>
      </c>
      <c r="B200" s="39" t="str">
        <f>IF(ISBLANK(Values!F199),"",Values!G199)</f>
        <v/>
      </c>
      <c r="C200" s="33" t="str">
        <f>IF(ISBLANK(Values!F199),"","TellusRem")</f>
        <v/>
      </c>
      <c r="D200" s="31" t="str">
        <f>IF(ISBLANK(Values!F199),"",Values!F199)</f>
        <v/>
      </c>
      <c r="E200" s="32" t="str">
        <f>IF(ISBLANK(Values!F199),"","EAN")</f>
        <v/>
      </c>
      <c r="F200" s="29" t="str">
        <f>IF(ISBLANK(Values!F199),"",IF(Values!K199, SUBSTITUTE(Values!$B$1, "{language}", Values!I199) &amp; " " &amp;Values!$B$3,Values!H199 &amp;" "&amp;  Values!$B$2 &amp; " " &amp;Values!$B$3))</f>
        <v/>
      </c>
      <c r="G200" s="33" t="str">
        <f>IF(ISBLANK(Values!F199),"","TellusRem")</f>
        <v/>
      </c>
      <c r="H200" s="28" t="str">
        <f>IF(ISBLANK(Values!F199),"",Values!$B$16)</f>
        <v/>
      </c>
      <c r="I200" s="28" t="str">
        <f>IF(ISBLANK(Values!F199),"","4730574031")</f>
        <v/>
      </c>
      <c r="J200" s="40" t="str">
        <f>IF(ISBLANK(Values!F199),"",Values!G199 &amp; " variations")</f>
        <v/>
      </c>
      <c r="K200" s="29" t="str">
        <f>IF(ISBLANK(Values!F199),"",IF(Values!K199, Values!$B$4, Values!$B$5))</f>
        <v/>
      </c>
      <c r="L200" s="41" t="str">
        <f>IF(ISBLANK(Values!F199),"",Values!$B$18)</f>
        <v/>
      </c>
      <c r="M200" s="29" t="str">
        <f>IF(ISBLANK(Values!F199),"",Values!$N199)</f>
        <v/>
      </c>
      <c r="N200" s="29" t="str">
        <f>IF(ISBLANK(Values!G199),"",Values!$O199)</f>
        <v/>
      </c>
      <c r="O200" s="2" t="str">
        <f>IF(ISBLANK(Values!G199),"",Values!$P199)</f>
        <v/>
      </c>
      <c r="W200" s="33" t="str">
        <f>IF(ISBLANK(Values!F199),"","Child")</f>
        <v/>
      </c>
      <c r="X200" s="33" t="str">
        <f>IF(ISBLANK(Values!F199),"",Values!$B$13)</f>
        <v/>
      </c>
      <c r="Y200" s="40" t="str">
        <f>IF(ISBLANK(Values!F199),"","Size-Color")</f>
        <v/>
      </c>
      <c r="Z200" s="33" t="str">
        <f>IF(ISBLANK(Values!F199),"","variation")</f>
        <v/>
      </c>
      <c r="AA200" s="37" t="str">
        <f>IF(ISBLANK(Values!F199),"",Values!$B$20)</f>
        <v/>
      </c>
      <c r="AB200" s="37" t="str">
        <f>IF(ISBLANK(Values!F199),"",Values!$B$29)</f>
        <v/>
      </c>
      <c r="AI200" s="42" t="str">
        <f>IF(ISBLANK(Values!F199),"",IF(Values!J199,Values!$B$23,Values!$B$33))</f>
        <v/>
      </c>
      <c r="AJ200" s="43" t="str">
        <f>IF(ISBLANK(Values!F199),"","👉 "&amp;Values!I199&amp; " "&amp;Values!$B$24 &amp;" "&amp;Values!$B$3)</f>
        <v/>
      </c>
      <c r="AK200" s="2" t="str">
        <f>IF(ISBLANK(Values!F199),"",Values!$B$25)</f>
        <v/>
      </c>
      <c r="AL200" s="2" t="str">
        <f>IF(ISBLANK(Values!F199),"",SUBSTITUTE(SUBSTITUTE(IF(Values!$K199, Values!$B$26, Values!$B$33), "{language}", Values!$I199), "{flag}", INDEX(options!$E$1:$E$20, Values!$W199)))</f>
        <v/>
      </c>
      <c r="AM200" s="2" t="str">
        <f>SUBSTITUTE(IF(ISBLANK(Values!F199),"",Values!$B$27), "{model}", Values!$B$3)</f>
        <v/>
      </c>
      <c r="AT200" s="2" t="str">
        <f>IF(ISBLANK(Values!F199),"",IF(Values!K199,"Backlit", "Non-Backlit"))</f>
        <v/>
      </c>
      <c r="AV200" s="29" t="str">
        <f>IF(ISBLANK(Values!F199),"",Values!I199)</f>
        <v/>
      </c>
      <c r="BE200" s="28" t="str">
        <f>IF(ISBLANK(Values!F199),"","Professional Audience")</f>
        <v/>
      </c>
      <c r="BF200" s="28" t="str">
        <f>IF(ISBLANK(Values!F199),"","Consumer Audience")</f>
        <v/>
      </c>
      <c r="BG200" s="28" t="str">
        <f>IF(ISBLANK(Values!F199),"","Adults")</f>
        <v/>
      </c>
      <c r="BH200" s="28" t="str">
        <f>IF(ISBLANK(Values!F199),"","People")</f>
        <v/>
      </c>
      <c r="CG200" s="2" t="str">
        <f>IF(ISBLANK(Values!F199),"",Values!$B$11)</f>
        <v/>
      </c>
      <c r="CH200" s="2" t="str">
        <f>IF(ISBLANK(Values!F199),"","GR")</f>
        <v/>
      </c>
      <c r="CI200" s="2" t="str">
        <f>IF(ISBLANK(Values!F199),"",Values!$B$7)</f>
        <v/>
      </c>
      <c r="CJ200" s="2" t="str">
        <f>IF(ISBLANK(Values!F199),"",Values!$B$8)</f>
        <v/>
      </c>
      <c r="CK200" s="2" t="str">
        <f>IF(ISBLANK(Values!F199),"",Values!$B$9)</f>
        <v/>
      </c>
      <c r="CL200" s="2" t="str">
        <f>IF(ISBLANK(Values!F199),"","CM")</f>
        <v/>
      </c>
      <c r="CP200" s="37" t="str">
        <f>IF(ISBLANK(Values!F199),"",Values!$B$7)</f>
        <v/>
      </c>
      <c r="CQ200" s="37" t="str">
        <f>IF(ISBLANK(Values!F199),"",Values!$B$8)</f>
        <v/>
      </c>
      <c r="CR200" s="37" t="str">
        <f>IF(ISBLANK(Values!F199),"",Values!$B$9)</f>
        <v/>
      </c>
      <c r="CS200" s="2" t="str">
        <f>IF(ISBLANK(Values!F199),"",Values!$B$11)</f>
        <v/>
      </c>
      <c r="CT200" s="2" t="str">
        <f>IF(ISBLANK(Values!F199),"","GR")</f>
        <v/>
      </c>
      <c r="CU200" s="2" t="str">
        <f>IF(ISBLANK(Values!F199),"","CM")</f>
        <v/>
      </c>
      <c r="CV200" s="2" t="str">
        <f>IF(ISBLANK(Values!F199),"",IF(Values!$B$36=options!$F$1,"Denmark", IF(Values!$B$36=options!$F$2, "Danemark",IF(Values!$B$36=options!$F$3, "Dänemark",IF(Values!$B$36=options!$F$4, "Danimarca",IF(Values!$B$36=options!$F$5, "Dinamarca",IF(Values!$B$36=options!$F$6, "Denemarken","" ) ) ) ) )))</f>
        <v/>
      </c>
      <c r="CZ200" s="2" t="str">
        <f>IF(ISBLANK(Values!F199),"","No")</f>
        <v/>
      </c>
      <c r="DA200" s="2" t="str">
        <f>IF(ISBLANK(Values!F199),"","No")</f>
        <v/>
      </c>
      <c r="DO200" s="28" t="str">
        <f>IF(ISBLANK(Values!F199),"","Parts")</f>
        <v/>
      </c>
      <c r="DP200" s="28" t="str">
        <f>IF(ISBLANK(Values!F199),"",Values!$B$31)</f>
        <v/>
      </c>
      <c r="DS200" s="32"/>
      <c r="DY200" s="32"/>
      <c r="DZ200" s="32"/>
      <c r="EA200" s="32"/>
      <c r="EB200" s="32"/>
      <c r="EC200" s="32"/>
      <c r="EI200" s="2" t="str">
        <f>IF(ISBLANK(Values!F199),"",Values!$B$31)</f>
        <v/>
      </c>
      <c r="ES200" s="2" t="str">
        <f>IF(ISBLANK(Values!F199),"","Amazon Tellus UPS")</f>
        <v/>
      </c>
      <c r="EV200" s="32" t="str">
        <f>IF(ISBLANK(Values!F199),"","New")</f>
        <v/>
      </c>
      <c r="FE200" s="2" t="str">
        <f>IF(ISBLANK(Values!F199),"","3")</f>
        <v/>
      </c>
      <c r="FH200" s="2" t="str">
        <f>IF(ISBLANK(Values!F199),"","FALSE")</f>
        <v/>
      </c>
      <c r="FI200" s="37" t="str">
        <f>IF(ISBLANK(Values!F199),"","FALSE")</f>
        <v/>
      </c>
      <c r="FJ200" s="37" t="str">
        <f>IF(ISBLANK(Values!F199),"","FALSE")</f>
        <v/>
      </c>
      <c r="FM200" s="2" t="str">
        <f>IF(ISBLANK(Values!F199),"","1")</f>
        <v/>
      </c>
      <c r="FO200" s="29" t="str">
        <f>IF(ISBLANK(Values!F199),"",IF(Values!K199, Values!$B$4, Values!$B$5))</f>
        <v/>
      </c>
      <c r="FP200" s="2" t="str">
        <f>IF(ISBLANK(Values!F199),"","Percent")</f>
        <v/>
      </c>
      <c r="FQ200" s="2" t="str">
        <f>IF(ISBLANK(Values!F199),"","2")</f>
        <v/>
      </c>
      <c r="FR200" s="2" t="str">
        <f>IF(ISBLANK(Values!F199),"","3")</f>
        <v/>
      </c>
      <c r="FS200" s="2" t="str">
        <f>IF(ISBLANK(Values!F199),"","5")</f>
        <v/>
      </c>
      <c r="FT200" s="2" t="str">
        <f>IF(ISBLANK(Values!F199),"","6")</f>
        <v/>
      </c>
      <c r="FU200" s="2" t="str">
        <f>IF(ISBLANK(Values!F199),"","10")</f>
        <v/>
      </c>
      <c r="FV200" s="2" t="str">
        <f>IF(ISBLANK(Values!F199),"","10")</f>
        <v/>
      </c>
    </row>
    <row r="201" spans="1:178" ht="17" x14ac:dyDescent="0.2">
      <c r="A201" s="28" t="str">
        <f>IF(ISBLANK(Values!F200),"",IF(Values!$B$37="EU","computercomponent","computer"))</f>
        <v/>
      </c>
      <c r="B201" s="39" t="str">
        <f>IF(ISBLANK(Values!F200),"",Values!G200)</f>
        <v/>
      </c>
      <c r="C201" s="33" t="str">
        <f>IF(ISBLANK(Values!F200),"","TellusRem")</f>
        <v/>
      </c>
      <c r="D201" s="31" t="str">
        <f>IF(ISBLANK(Values!F200),"",Values!F200)</f>
        <v/>
      </c>
      <c r="E201" s="32" t="str">
        <f>IF(ISBLANK(Values!F200),"","EAN")</f>
        <v/>
      </c>
      <c r="F201" s="29" t="str">
        <f>IF(ISBLANK(Values!F200),"",IF(Values!K200, SUBSTITUTE(Values!$B$1, "{language}", Values!I200) &amp; " " &amp;Values!$B$3,Values!H200 &amp;" "&amp;  Values!$B$2 &amp; " " &amp;Values!$B$3))</f>
        <v/>
      </c>
      <c r="G201" s="33" t="str">
        <f>IF(ISBLANK(Values!F200),"","TellusRem")</f>
        <v/>
      </c>
      <c r="H201" s="28" t="str">
        <f>IF(ISBLANK(Values!F200),"",Values!$B$16)</f>
        <v/>
      </c>
      <c r="I201" s="28" t="str">
        <f>IF(ISBLANK(Values!F200),"","4730574031")</f>
        <v/>
      </c>
      <c r="J201" s="40" t="str">
        <f>IF(ISBLANK(Values!F200),"",Values!G200 &amp; " variations")</f>
        <v/>
      </c>
      <c r="K201" s="29" t="str">
        <f>IF(ISBLANK(Values!F200),"",IF(Values!K200, Values!$B$4, Values!$B$5))</f>
        <v/>
      </c>
      <c r="L201" s="41" t="str">
        <f>IF(ISBLANK(Values!F200),"",Values!$B$18)</f>
        <v/>
      </c>
      <c r="M201" s="29" t="str">
        <f>IF(ISBLANK(Values!F200),"",Values!$N200)</f>
        <v/>
      </c>
      <c r="N201" s="29" t="str">
        <f>IF(ISBLANK(Values!G200),"",Values!$O200)</f>
        <v/>
      </c>
      <c r="O201" s="2" t="str">
        <f>IF(ISBLANK(Values!G200),"",Values!$P200)</f>
        <v/>
      </c>
      <c r="W201" s="33" t="str">
        <f>IF(ISBLANK(Values!F200),"","Child")</f>
        <v/>
      </c>
      <c r="X201" s="33" t="str">
        <f>IF(ISBLANK(Values!F200),"",Values!$B$13)</f>
        <v/>
      </c>
      <c r="Y201" s="40" t="str">
        <f>IF(ISBLANK(Values!F200),"","Size-Color")</f>
        <v/>
      </c>
      <c r="Z201" s="33" t="str">
        <f>IF(ISBLANK(Values!F200),"","variation")</f>
        <v/>
      </c>
      <c r="AA201" s="37" t="str">
        <f>IF(ISBLANK(Values!F200),"",Values!$B$20)</f>
        <v/>
      </c>
      <c r="AB201" s="37" t="str">
        <f>IF(ISBLANK(Values!F200),"",Values!$B$29)</f>
        <v/>
      </c>
      <c r="AI201" s="42" t="str">
        <f>IF(ISBLANK(Values!F200),"",IF(Values!J200,Values!$B$23,Values!$B$33))</f>
        <v/>
      </c>
      <c r="AJ201" s="43" t="str">
        <f>IF(ISBLANK(Values!F200),"","👉 "&amp;Values!I200&amp; " "&amp;Values!$B$24 &amp;" "&amp;Values!$B$3)</f>
        <v/>
      </c>
      <c r="AK201" s="2" t="str">
        <f>IF(ISBLANK(Values!F200),"",Values!$B$25)</f>
        <v/>
      </c>
      <c r="AL201" s="2" t="str">
        <f>IF(ISBLANK(Values!F200),"",SUBSTITUTE(SUBSTITUTE(IF(Values!$K200, Values!$B$26, Values!$B$33), "{language}", Values!$I200), "{flag}", INDEX(options!$E$1:$E$20, Values!$W200)))</f>
        <v/>
      </c>
      <c r="AM201" s="2" t="str">
        <f>SUBSTITUTE(IF(ISBLANK(Values!F200),"",Values!$B$27), "{model}", Values!$B$3)</f>
        <v/>
      </c>
      <c r="AT201" s="2" t="str">
        <f>IF(ISBLANK(Values!F200),"",IF(Values!K200,"Backlit", "Non-Backlit"))</f>
        <v/>
      </c>
      <c r="AV201" s="29" t="str">
        <f>IF(ISBLANK(Values!F200),"",Values!I200)</f>
        <v/>
      </c>
      <c r="BE201" s="28" t="str">
        <f>IF(ISBLANK(Values!F200),"","Professional Audience")</f>
        <v/>
      </c>
      <c r="BF201" s="28" t="str">
        <f>IF(ISBLANK(Values!F200),"","Consumer Audience")</f>
        <v/>
      </c>
      <c r="BG201" s="28" t="str">
        <f>IF(ISBLANK(Values!F200),"","Adults")</f>
        <v/>
      </c>
      <c r="BH201" s="28" t="str">
        <f>IF(ISBLANK(Values!F200),"","People")</f>
        <v/>
      </c>
      <c r="CG201" s="2" t="str">
        <f>IF(ISBLANK(Values!F200),"",Values!$B$11)</f>
        <v/>
      </c>
      <c r="CH201" s="2" t="str">
        <f>IF(ISBLANK(Values!F200),"","GR")</f>
        <v/>
      </c>
      <c r="CI201" s="2" t="str">
        <f>IF(ISBLANK(Values!F200),"",Values!$B$7)</f>
        <v/>
      </c>
      <c r="CJ201" s="2" t="str">
        <f>IF(ISBLANK(Values!F200),"",Values!$B$8)</f>
        <v/>
      </c>
      <c r="CK201" s="2" t="str">
        <f>IF(ISBLANK(Values!F200),"",Values!$B$9)</f>
        <v/>
      </c>
      <c r="CL201" s="2" t="str">
        <f>IF(ISBLANK(Values!F200),"","CM")</f>
        <v/>
      </c>
      <c r="CP201" s="37" t="str">
        <f>IF(ISBLANK(Values!F200),"",Values!$B$7)</f>
        <v/>
      </c>
      <c r="CQ201" s="37" t="str">
        <f>IF(ISBLANK(Values!F200),"",Values!$B$8)</f>
        <v/>
      </c>
      <c r="CR201" s="37" t="str">
        <f>IF(ISBLANK(Values!F200),"",Values!$B$9)</f>
        <v/>
      </c>
      <c r="CS201" s="2" t="str">
        <f>IF(ISBLANK(Values!F200),"",Values!$B$11)</f>
        <v/>
      </c>
      <c r="CT201" s="2" t="str">
        <f>IF(ISBLANK(Values!F200),"","GR")</f>
        <v/>
      </c>
      <c r="CU201" s="2" t="str">
        <f>IF(ISBLANK(Values!F200),"","CM")</f>
        <v/>
      </c>
      <c r="CV201" s="2" t="str">
        <f>IF(ISBLANK(Values!F200),"",IF(Values!$B$36=options!$F$1,"Denmark", IF(Values!$B$36=options!$F$2, "Danemark",IF(Values!$B$36=options!$F$3, "Dänemark",IF(Values!$B$36=options!$F$4, "Danimarca",IF(Values!$B$36=options!$F$5, "Dinamarca",IF(Values!$B$36=options!$F$6, "Denemarken","" ) ) ) ) )))</f>
        <v/>
      </c>
      <c r="CZ201" s="2" t="str">
        <f>IF(ISBLANK(Values!F200),"","No")</f>
        <v/>
      </c>
      <c r="DA201" s="2" t="str">
        <f>IF(ISBLANK(Values!F200),"","No")</f>
        <v/>
      </c>
      <c r="DO201" s="28" t="str">
        <f>IF(ISBLANK(Values!F200),"","Parts")</f>
        <v/>
      </c>
      <c r="DP201" s="28" t="str">
        <f>IF(ISBLANK(Values!F200),"",Values!$B$31)</f>
        <v/>
      </c>
      <c r="DS201" s="32"/>
      <c r="DY201" s="32"/>
      <c r="DZ201" s="32"/>
      <c r="EA201" s="32"/>
      <c r="EB201" s="32"/>
      <c r="EC201" s="32"/>
      <c r="EI201" s="2" t="str">
        <f>IF(ISBLANK(Values!F200),"",Values!$B$31)</f>
        <v/>
      </c>
      <c r="ES201" s="2" t="str">
        <f>IF(ISBLANK(Values!F200),"","Amazon Tellus UPS")</f>
        <v/>
      </c>
      <c r="EV201" s="32" t="str">
        <f>IF(ISBLANK(Values!F200),"","New")</f>
        <v/>
      </c>
      <c r="FE201" s="2" t="str">
        <f>IF(ISBLANK(Values!F200),"","3")</f>
        <v/>
      </c>
      <c r="FH201" s="2" t="str">
        <f>IF(ISBLANK(Values!F200),"","FALSE")</f>
        <v/>
      </c>
      <c r="FI201" s="37" t="str">
        <f>IF(ISBLANK(Values!F200),"","FALSE")</f>
        <v/>
      </c>
      <c r="FJ201" s="37" t="str">
        <f>IF(ISBLANK(Values!F200),"","FALSE")</f>
        <v/>
      </c>
      <c r="FM201" s="2" t="str">
        <f>IF(ISBLANK(Values!F200),"","1")</f>
        <v/>
      </c>
      <c r="FO201" s="29" t="str">
        <f>IF(ISBLANK(Values!F200),"",IF(Values!K200, Values!$B$4, Values!$B$5))</f>
        <v/>
      </c>
      <c r="FP201" s="2" t="str">
        <f>IF(ISBLANK(Values!F200),"","Percent")</f>
        <v/>
      </c>
      <c r="FQ201" s="2" t="str">
        <f>IF(ISBLANK(Values!F200),"","2")</f>
        <v/>
      </c>
      <c r="FR201" s="2" t="str">
        <f>IF(ISBLANK(Values!F200),"","3")</f>
        <v/>
      </c>
      <c r="FS201" s="2" t="str">
        <f>IF(ISBLANK(Values!F200),"","5")</f>
        <v/>
      </c>
      <c r="FT201" s="2" t="str">
        <f>IF(ISBLANK(Values!F200),"","6")</f>
        <v/>
      </c>
      <c r="FU201" s="2" t="str">
        <f>IF(ISBLANK(Values!F200),"","10")</f>
        <v/>
      </c>
      <c r="FV201" s="2" t="str">
        <f>IF(ISBLANK(Values!F200),"","10")</f>
        <v/>
      </c>
    </row>
    <row r="202" spans="1:178" ht="17" x14ac:dyDescent="0.2">
      <c r="A202" s="28" t="str">
        <f>IF(ISBLANK(Values!F201),"",IF(Values!$B$37="EU","computercomponent","computer"))</f>
        <v/>
      </c>
      <c r="B202" s="39" t="str">
        <f>IF(ISBLANK(Values!F201),"",Values!G201)</f>
        <v/>
      </c>
      <c r="C202" s="33" t="str">
        <f>IF(ISBLANK(Values!F201),"","TellusRem")</f>
        <v/>
      </c>
      <c r="D202" s="31" t="str">
        <f>IF(ISBLANK(Values!F201),"",Values!F201)</f>
        <v/>
      </c>
      <c r="E202" s="32" t="str">
        <f>IF(ISBLANK(Values!F201),"","EAN")</f>
        <v/>
      </c>
      <c r="F202" s="29" t="str">
        <f>IF(ISBLANK(Values!F201),"",IF(Values!K201, SUBSTITUTE(Values!$B$1, "{language}", Values!I201) &amp; " " &amp;Values!$B$3,Values!H201 &amp;" "&amp;  Values!$B$2 &amp; " " &amp;Values!$B$3))</f>
        <v/>
      </c>
      <c r="G202" s="33" t="str">
        <f>IF(ISBLANK(Values!F201),"","TellusRem")</f>
        <v/>
      </c>
      <c r="H202" s="28" t="str">
        <f>IF(ISBLANK(Values!F201),"",Values!$B$16)</f>
        <v/>
      </c>
      <c r="I202" s="28" t="str">
        <f>IF(ISBLANK(Values!F201),"","4730574031")</f>
        <v/>
      </c>
      <c r="J202" s="40" t="str">
        <f>IF(ISBLANK(Values!F201),"",Values!G201 &amp; " variations")</f>
        <v/>
      </c>
      <c r="K202" s="29" t="str">
        <f>IF(ISBLANK(Values!F201),"",IF(Values!K201, Values!$B$4, Values!$B$5))</f>
        <v/>
      </c>
      <c r="L202" s="41" t="str">
        <f>IF(ISBLANK(Values!F201),"",Values!$B$18)</f>
        <v/>
      </c>
      <c r="M202" s="29" t="str">
        <f>IF(ISBLANK(Values!F201),"",Values!$N201)</f>
        <v/>
      </c>
      <c r="N202" s="29" t="str">
        <f>IF(ISBLANK(Values!G201),"",Values!$O201)</f>
        <v/>
      </c>
      <c r="O202" s="2" t="str">
        <f>IF(ISBLANK(Values!G201),"",Values!$P201)</f>
        <v/>
      </c>
      <c r="W202" s="33" t="str">
        <f>IF(ISBLANK(Values!F201),"","Child")</f>
        <v/>
      </c>
      <c r="X202" s="33" t="str">
        <f>IF(ISBLANK(Values!F201),"",Values!$B$13)</f>
        <v/>
      </c>
      <c r="Y202" s="40" t="str">
        <f>IF(ISBLANK(Values!F201),"","Size-Color")</f>
        <v/>
      </c>
      <c r="Z202" s="33" t="str">
        <f>IF(ISBLANK(Values!F201),"","variation")</f>
        <v/>
      </c>
      <c r="AA202" s="37" t="str">
        <f>IF(ISBLANK(Values!F201),"",Values!$B$20)</f>
        <v/>
      </c>
      <c r="AB202" s="37" t="str">
        <f>IF(ISBLANK(Values!F201),"",Values!$B$29)</f>
        <v/>
      </c>
      <c r="AI202" s="42" t="str">
        <f>IF(ISBLANK(Values!F201),"",IF(Values!J201,Values!$B$23,Values!$B$33))</f>
        <v/>
      </c>
      <c r="AJ202" s="43" t="str">
        <f>IF(ISBLANK(Values!F201),"","👉 "&amp;Values!I201&amp; " "&amp;Values!$B$24 &amp;" "&amp;Values!$B$3)</f>
        <v/>
      </c>
      <c r="AK202" s="2" t="str">
        <f>IF(ISBLANK(Values!F201),"",Values!$B$25)</f>
        <v/>
      </c>
      <c r="AL202" s="2" t="str">
        <f>IF(ISBLANK(Values!F201),"",SUBSTITUTE(SUBSTITUTE(IF(Values!$K201, Values!$B$26, Values!$B$33), "{language}", Values!$I201), "{flag}", INDEX(options!$E$1:$E$20, Values!$W201)))</f>
        <v/>
      </c>
      <c r="AM202" s="2" t="str">
        <f>SUBSTITUTE(IF(ISBLANK(Values!F201),"",Values!$B$27), "{model}", Values!$B$3)</f>
        <v/>
      </c>
      <c r="AT202" s="2" t="str">
        <f>IF(ISBLANK(Values!F201),"",IF(Values!K201,"Backlit", "Non-Backlit"))</f>
        <v/>
      </c>
      <c r="AV202" s="29" t="str">
        <f>IF(ISBLANK(Values!F201),"",Values!I201)</f>
        <v/>
      </c>
      <c r="BE202" s="28" t="str">
        <f>IF(ISBLANK(Values!F201),"","Professional Audience")</f>
        <v/>
      </c>
      <c r="BF202" s="28" t="str">
        <f>IF(ISBLANK(Values!F201),"","Consumer Audience")</f>
        <v/>
      </c>
      <c r="BG202" s="28" t="str">
        <f>IF(ISBLANK(Values!F201),"","Adults")</f>
        <v/>
      </c>
      <c r="BH202" s="28" t="str">
        <f>IF(ISBLANK(Values!F201),"","People")</f>
        <v/>
      </c>
      <c r="CG202" s="2" t="str">
        <f>IF(ISBLANK(Values!F201),"",Values!$B$11)</f>
        <v/>
      </c>
      <c r="CH202" s="2" t="str">
        <f>IF(ISBLANK(Values!F201),"","GR")</f>
        <v/>
      </c>
      <c r="CI202" s="2" t="str">
        <f>IF(ISBLANK(Values!F201),"",Values!$B$7)</f>
        <v/>
      </c>
      <c r="CJ202" s="2" t="str">
        <f>IF(ISBLANK(Values!F201),"",Values!$B$8)</f>
        <v/>
      </c>
      <c r="CK202" s="2" t="str">
        <f>IF(ISBLANK(Values!F201),"",Values!$B$9)</f>
        <v/>
      </c>
      <c r="CL202" s="2" t="str">
        <f>IF(ISBLANK(Values!F201),"","CM")</f>
        <v/>
      </c>
      <c r="CP202" s="37" t="str">
        <f>IF(ISBLANK(Values!F201),"",Values!$B$7)</f>
        <v/>
      </c>
      <c r="CQ202" s="37" t="str">
        <f>IF(ISBLANK(Values!F201),"",Values!$B$8)</f>
        <v/>
      </c>
      <c r="CR202" s="37" t="str">
        <f>IF(ISBLANK(Values!F201),"",Values!$B$9)</f>
        <v/>
      </c>
      <c r="CS202" s="2" t="str">
        <f>IF(ISBLANK(Values!F201),"",Values!$B$11)</f>
        <v/>
      </c>
      <c r="CT202" s="2" t="str">
        <f>IF(ISBLANK(Values!F201),"","GR")</f>
        <v/>
      </c>
      <c r="CU202" s="2" t="str">
        <f>IF(ISBLANK(Values!F201),"","CM")</f>
        <v/>
      </c>
      <c r="CV202" s="2" t="str">
        <f>IF(ISBLANK(Values!F201),"",IF(Values!$B$36=options!$F$1,"Denmark", IF(Values!$B$36=options!$F$2, "Danemark",IF(Values!$B$36=options!$F$3, "Dänemark",IF(Values!$B$36=options!$F$4, "Danimarca",IF(Values!$B$36=options!$F$5, "Dinamarca",IF(Values!$B$36=options!$F$6, "Denemarken","" ) ) ) ) )))</f>
        <v/>
      </c>
      <c r="CZ202" s="2" t="str">
        <f>IF(ISBLANK(Values!F201),"","No")</f>
        <v/>
      </c>
      <c r="DA202" s="2" t="str">
        <f>IF(ISBLANK(Values!F201),"","No")</f>
        <v/>
      </c>
      <c r="DO202" s="28" t="str">
        <f>IF(ISBLANK(Values!F201),"","Parts")</f>
        <v/>
      </c>
      <c r="DP202" s="28" t="str">
        <f>IF(ISBLANK(Values!F201),"",Values!$B$31)</f>
        <v/>
      </c>
      <c r="DS202" s="32"/>
      <c r="DY202" s="32"/>
      <c r="DZ202" s="32"/>
      <c r="EA202" s="32"/>
      <c r="EB202" s="32"/>
      <c r="EC202" s="32"/>
      <c r="EI202" s="2" t="str">
        <f>IF(ISBLANK(Values!F201),"",Values!$B$31)</f>
        <v/>
      </c>
      <c r="ES202" s="2" t="str">
        <f>IF(ISBLANK(Values!F201),"","Amazon Tellus UPS")</f>
        <v/>
      </c>
      <c r="EV202" s="32" t="str">
        <f>IF(ISBLANK(Values!F201),"","New")</f>
        <v/>
      </c>
      <c r="FE202" s="2" t="str">
        <f>IF(ISBLANK(Values!F201),"","3")</f>
        <v/>
      </c>
      <c r="FH202" s="2" t="str">
        <f>IF(ISBLANK(Values!F201),"","FALSE")</f>
        <v/>
      </c>
      <c r="FI202" s="37" t="str">
        <f>IF(ISBLANK(Values!F201),"","FALSE")</f>
        <v/>
      </c>
      <c r="FJ202" s="37" t="str">
        <f>IF(ISBLANK(Values!F201),"","FALSE")</f>
        <v/>
      </c>
      <c r="FM202" s="2" t="str">
        <f>IF(ISBLANK(Values!F201),"","1")</f>
        <v/>
      </c>
      <c r="FO202" s="29" t="str">
        <f>IF(ISBLANK(Values!F201),"",IF(Values!K201, Values!$B$4, Values!$B$5))</f>
        <v/>
      </c>
      <c r="FP202" s="2" t="str">
        <f>IF(ISBLANK(Values!F201),"","Percent")</f>
        <v/>
      </c>
      <c r="FQ202" s="2" t="str">
        <f>IF(ISBLANK(Values!F201),"","2")</f>
        <v/>
      </c>
      <c r="FR202" s="2" t="str">
        <f>IF(ISBLANK(Values!F201),"","3")</f>
        <v/>
      </c>
      <c r="FS202" s="2" t="str">
        <f>IF(ISBLANK(Values!F201),"","5")</f>
        <v/>
      </c>
      <c r="FT202" s="2" t="str">
        <f>IF(ISBLANK(Values!F201),"","6")</f>
        <v/>
      </c>
      <c r="FU202" s="2" t="str">
        <f>IF(ISBLANK(Values!F201),"","10")</f>
        <v/>
      </c>
      <c r="FV202" s="2" t="str">
        <f>IF(ISBLANK(Values!F201),"","10")</f>
        <v/>
      </c>
    </row>
    <row r="203" spans="1:178" ht="17" x14ac:dyDescent="0.2">
      <c r="A203" s="28" t="str">
        <f>IF(ISBLANK(Values!F202),"",IF(Values!$B$37="EU","computercomponent","computer"))</f>
        <v/>
      </c>
      <c r="B203" s="39" t="str">
        <f>IF(ISBLANK(Values!F202),"",Values!G202)</f>
        <v/>
      </c>
      <c r="C203" s="33" t="str">
        <f>IF(ISBLANK(Values!F202),"","TellusRem")</f>
        <v/>
      </c>
      <c r="D203" s="31" t="str">
        <f>IF(ISBLANK(Values!F202),"",Values!F202)</f>
        <v/>
      </c>
      <c r="E203" s="32" t="str">
        <f>IF(ISBLANK(Values!F202),"","EAN")</f>
        <v/>
      </c>
      <c r="F203" s="29" t="str">
        <f>IF(ISBLANK(Values!F202),"",IF(Values!K202, SUBSTITUTE(Values!$B$1, "{language}", Values!I202) &amp; " " &amp;Values!$B$3,Values!H202 &amp;" "&amp;  Values!$B$2 &amp; " " &amp;Values!$B$3))</f>
        <v/>
      </c>
      <c r="G203" s="33" t="str">
        <f>IF(ISBLANK(Values!F202),"","TellusRem")</f>
        <v/>
      </c>
      <c r="H203" s="28" t="str">
        <f>IF(ISBLANK(Values!F202),"",Values!$B$16)</f>
        <v/>
      </c>
      <c r="I203" s="28" t="str">
        <f>IF(ISBLANK(Values!F202),"","4730574031")</f>
        <v/>
      </c>
      <c r="J203" s="40" t="str">
        <f>IF(ISBLANK(Values!F202),"",Values!G202 &amp; " variations")</f>
        <v/>
      </c>
      <c r="K203" s="29" t="str">
        <f>IF(ISBLANK(Values!F202),"",IF(Values!K202, Values!$B$4, Values!$B$5))</f>
        <v/>
      </c>
      <c r="L203" s="41" t="str">
        <f>IF(ISBLANK(Values!F202),"",Values!$B$18)</f>
        <v/>
      </c>
      <c r="M203" s="29" t="str">
        <f>IF(ISBLANK(Values!F202),"",Values!$N202)</f>
        <v/>
      </c>
      <c r="N203" s="29" t="str">
        <f>IF(ISBLANK(Values!G202),"",Values!$O202)</f>
        <v/>
      </c>
      <c r="O203" s="2" t="str">
        <f>IF(ISBLANK(Values!G202),"",Values!$P202)</f>
        <v/>
      </c>
      <c r="W203" s="33" t="str">
        <f>IF(ISBLANK(Values!F202),"","Child")</f>
        <v/>
      </c>
      <c r="X203" s="33" t="str">
        <f>IF(ISBLANK(Values!F202),"",Values!$B$13)</f>
        <v/>
      </c>
      <c r="Y203" s="40" t="str">
        <f>IF(ISBLANK(Values!F202),"","Size-Color")</f>
        <v/>
      </c>
      <c r="Z203" s="33" t="str">
        <f>IF(ISBLANK(Values!F202),"","variation")</f>
        <v/>
      </c>
      <c r="AA203" s="37" t="str">
        <f>IF(ISBLANK(Values!F202),"",Values!$B$20)</f>
        <v/>
      </c>
      <c r="AB203" s="37" t="str">
        <f>IF(ISBLANK(Values!F202),"",Values!$B$29)</f>
        <v/>
      </c>
      <c r="AI203" s="42" t="str">
        <f>IF(ISBLANK(Values!F202),"",IF(Values!J202,Values!$B$23,Values!$B$33))</f>
        <v/>
      </c>
      <c r="AJ203" s="43" t="str">
        <f>IF(ISBLANK(Values!F202),"","👉 "&amp;Values!I202&amp; " "&amp;Values!$B$24 &amp;" "&amp;Values!$B$3)</f>
        <v/>
      </c>
      <c r="AK203" s="2" t="str">
        <f>IF(ISBLANK(Values!F202),"",Values!$B$25)</f>
        <v/>
      </c>
      <c r="AL203" s="2" t="str">
        <f>IF(ISBLANK(Values!F202),"",SUBSTITUTE(SUBSTITUTE(IF(Values!$K202, Values!$B$26, Values!$B$33), "{language}", Values!$I202), "{flag}", INDEX(options!$E$1:$E$20, Values!$W202)))</f>
        <v/>
      </c>
      <c r="AM203" s="2" t="str">
        <f>SUBSTITUTE(IF(ISBLANK(Values!F202),"",Values!$B$27), "{model}", Values!$B$3)</f>
        <v/>
      </c>
      <c r="AT203" s="2" t="str">
        <f>IF(ISBLANK(Values!F202),"",IF(Values!K202,"Backlit", "Non-Backlit"))</f>
        <v/>
      </c>
      <c r="AV203" s="29" t="str">
        <f>IF(ISBLANK(Values!F202),"",Values!I202)</f>
        <v/>
      </c>
      <c r="BE203" s="28" t="str">
        <f>IF(ISBLANK(Values!F202),"","Professional Audience")</f>
        <v/>
      </c>
      <c r="BF203" s="28" t="str">
        <f>IF(ISBLANK(Values!F202),"","Consumer Audience")</f>
        <v/>
      </c>
      <c r="BG203" s="28" t="str">
        <f>IF(ISBLANK(Values!F202),"","Adults")</f>
        <v/>
      </c>
      <c r="BH203" s="28" t="str">
        <f>IF(ISBLANK(Values!F202),"","People")</f>
        <v/>
      </c>
      <c r="CG203" s="2" t="str">
        <f>IF(ISBLANK(Values!F202),"",Values!$B$11)</f>
        <v/>
      </c>
      <c r="CH203" s="2" t="str">
        <f>IF(ISBLANK(Values!F202),"","GR")</f>
        <v/>
      </c>
      <c r="CI203" s="2" t="str">
        <f>IF(ISBLANK(Values!F202),"",Values!$B$7)</f>
        <v/>
      </c>
      <c r="CJ203" s="2" t="str">
        <f>IF(ISBLANK(Values!F202),"",Values!$B$8)</f>
        <v/>
      </c>
      <c r="CK203" s="2" t="str">
        <f>IF(ISBLANK(Values!F202),"",Values!$B$9)</f>
        <v/>
      </c>
      <c r="CL203" s="2" t="str">
        <f>IF(ISBLANK(Values!F202),"","CM")</f>
        <v/>
      </c>
      <c r="CP203" s="37" t="str">
        <f>IF(ISBLANK(Values!F202),"",Values!$B$7)</f>
        <v/>
      </c>
      <c r="CQ203" s="37" t="str">
        <f>IF(ISBLANK(Values!F202),"",Values!$B$8)</f>
        <v/>
      </c>
      <c r="CR203" s="37" t="str">
        <f>IF(ISBLANK(Values!F202),"",Values!$B$9)</f>
        <v/>
      </c>
      <c r="CS203" s="2" t="str">
        <f>IF(ISBLANK(Values!F202),"",Values!$B$11)</f>
        <v/>
      </c>
      <c r="CT203" s="2" t="str">
        <f>IF(ISBLANK(Values!F202),"","GR")</f>
        <v/>
      </c>
      <c r="CU203" s="2" t="str">
        <f>IF(ISBLANK(Values!F202),"","CM")</f>
        <v/>
      </c>
      <c r="CV203" s="2" t="str">
        <f>IF(ISBLANK(Values!F202),"",IF(Values!$B$36=options!$F$1,"Denmark", IF(Values!$B$36=options!$F$2, "Danemark",IF(Values!$B$36=options!$F$3, "Dänemark",IF(Values!$B$36=options!$F$4, "Danimarca",IF(Values!$B$36=options!$F$5, "Dinamarca",IF(Values!$B$36=options!$F$6, "Denemarken","" ) ) ) ) )))</f>
        <v/>
      </c>
      <c r="CZ203" s="2" t="str">
        <f>IF(ISBLANK(Values!F202),"","No")</f>
        <v/>
      </c>
      <c r="DA203" s="2" t="str">
        <f>IF(ISBLANK(Values!F202),"","No")</f>
        <v/>
      </c>
      <c r="DO203" s="28" t="str">
        <f>IF(ISBLANK(Values!F202),"","Parts")</f>
        <v/>
      </c>
      <c r="DP203" s="28" t="str">
        <f>IF(ISBLANK(Values!F202),"",Values!$B$31)</f>
        <v/>
      </c>
      <c r="DS203" s="32"/>
      <c r="DY203" s="32"/>
      <c r="DZ203" s="32"/>
      <c r="EA203" s="32"/>
      <c r="EB203" s="32"/>
      <c r="EC203" s="32"/>
      <c r="EI203" s="2" t="str">
        <f>IF(ISBLANK(Values!F202),"",Values!$B$31)</f>
        <v/>
      </c>
      <c r="ES203" s="2" t="str">
        <f>IF(ISBLANK(Values!F202),"","Amazon Tellus UPS")</f>
        <v/>
      </c>
      <c r="EV203" s="32" t="str">
        <f>IF(ISBLANK(Values!F202),"","New")</f>
        <v/>
      </c>
      <c r="FE203" s="2" t="str">
        <f>IF(ISBLANK(Values!F202),"","3")</f>
        <v/>
      </c>
      <c r="FH203" s="2" t="str">
        <f>IF(ISBLANK(Values!F202),"","FALSE")</f>
        <v/>
      </c>
      <c r="FI203" s="37" t="str">
        <f>IF(ISBLANK(Values!F202),"","FALSE")</f>
        <v/>
      </c>
      <c r="FJ203" s="37" t="str">
        <f>IF(ISBLANK(Values!F202),"","FALSE")</f>
        <v/>
      </c>
      <c r="FM203" s="2" t="str">
        <f>IF(ISBLANK(Values!F202),"","1")</f>
        <v/>
      </c>
      <c r="FO203" s="29" t="str">
        <f>IF(ISBLANK(Values!F202),"",IF(Values!K202, Values!$B$4, Values!$B$5))</f>
        <v/>
      </c>
      <c r="FP203" s="2" t="str">
        <f>IF(ISBLANK(Values!F202),"","Percent")</f>
        <v/>
      </c>
      <c r="FQ203" s="2" t="str">
        <f>IF(ISBLANK(Values!F202),"","2")</f>
        <v/>
      </c>
      <c r="FR203" s="2" t="str">
        <f>IF(ISBLANK(Values!F202),"","3")</f>
        <v/>
      </c>
      <c r="FS203" s="2" t="str">
        <f>IF(ISBLANK(Values!F202),"","5")</f>
        <v/>
      </c>
      <c r="FT203" s="2" t="str">
        <f>IF(ISBLANK(Values!F202),"","6")</f>
        <v/>
      </c>
      <c r="FU203" s="2" t="str">
        <f>IF(ISBLANK(Values!F202),"","10")</f>
        <v/>
      </c>
      <c r="FV203" s="2" t="str">
        <f>IF(ISBLANK(Values!F202),"","10")</f>
        <v/>
      </c>
    </row>
    <row r="204" spans="1:178" ht="17" x14ac:dyDescent="0.2">
      <c r="A204" s="28" t="str">
        <f>IF(ISBLANK(Values!F203),"",IF(Values!$B$37="EU","computercomponent","computer"))</f>
        <v/>
      </c>
      <c r="B204" s="39" t="str">
        <f>IF(ISBLANK(Values!F203),"",Values!G203)</f>
        <v/>
      </c>
      <c r="C204" s="33" t="str">
        <f>IF(ISBLANK(Values!F203),"","TellusRem")</f>
        <v/>
      </c>
      <c r="D204" s="31" t="str">
        <f>IF(ISBLANK(Values!F203),"",Values!F203)</f>
        <v/>
      </c>
      <c r="E204" s="32" t="str">
        <f>IF(ISBLANK(Values!F203),"","EAN")</f>
        <v/>
      </c>
      <c r="F204" s="29" t="str">
        <f>IF(ISBLANK(Values!F203),"",IF(Values!K203, SUBSTITUTE(Values!$B$1, "{language}", Values!I203) &amp; " " &amp;Values!$B$3,Values!H203 &amp;" "&amp;  Values!$B$2 &amp; " " &amp;Values!$B$3))</f>
        <v/>
      </c>
      <c r="G204" s="33" t="str">
        <f>IF(ISBLANK(Values!F203),"","TellusRem")</f>
        <v/>
      </c>
      <c r="H204" s="28" t="str">
        <f>IF(ISBLANK(Values!F203),"",Values!$B$16)</f>
        <v/>
      </c>
      <c r="I204" s="28" t="str">
        <f>IF(ISBLANK(Values!F203),"","4730574031")</f>
        <v/>
      </c>
      <c r="J204" s="40" t="str">
        <f>IF(ISBLANK(Values!F203),"",Values!G203 &amp; " variations")</f>
        <v/>
      </c>
      <c r="K204" s="29" t="str">
        <f>IF(ISBLANK(Values!F203),"",IF(Values!K203, Values!$B$4, Values!$B$5))</f>
        <v/>
      </c>
      <c r="L204" s="41" t="str">
        <f>IF(ISBLANK(Values!F203),"",Values!$B$18)</f>
        <v/>
      </c>
      <c r="M204" s="29" t="str">
        <f>IF(ISBLANK(Values!F203),"",Values!$N203)</f>
        <v/>
      </c>
      <c r="N204" s="29" t="str">
        <f>IF(ISBLANK(Values!G203),"",Values!$O203)</f>
        <v/>
      </c>
      <c r="O204" s="2" t="str">
        <f>IF(ISBLANK(Values!G203),"",Values!$P203)</f>
        <v/>
      </c>
      <c r="W204" s="33" t="str">
        <f>IF(ISBLANK(Values!F203),"","Child")</f>
        <v/>
      </c>
      <c r="X204" s="33" t="str">
        <f>IF(ISBLANK(Values!F203),"",Values!$B$13)</f>
        <v/>
      </c>
      <c r="Y204" s="40" t="str">
        <f>IF(ISBLANK(Values!F203),"","Size-Color")</f>
        <v/>
      </c>
      <c r="Z204" s="33" t="str">
        <f>IF(ISBLANK(Values!F203),"","variation")</f>
        <v/>
      </c>
      <c r="AA204" s="37" t="str">
        <f>IF(ISBLANK(Values!F203),"",Values!$B$20)</f>
        <v/>
      </c>
      <c r="AB204" s="37" t="str">
        <f>IF(ISBLANK(Values!F203),"",Values!$B$29)</f>
        <v/>
      </c>
      <c r="AI204" s="42" t="str">
        <f>IF(ISBLANK(Values!F203),"",IF(Values!J203,Values!$B$23,Values!$B$33))</f>
        <v/>
      </c>
      <c r="AJ204" s="43" t="str">
        <f>IF(ISBLANK(Values!F203),"","👉 "&amp;Values!I203&amp; " "&amp;Values!$B$24 &amp;" "&amp;Values!$B$3)</f>
        <v/>
      </c>
      <c r="AK204" s="2" t="str">
        <f>IF(ISBLANK(Values!F203),"",Values!$B$25)</f>
        <v/>
      </c>
      <c r="AL204" s="2" t="str">
        <f>IF(ISBLANK(Values!F203),"",SUBSTITUTE(SUBSTITUTE(IF(Values!$K203, Values!$B$26, Values!$B$33), "{language}", Values!$I203), "{flag}", INDEX(options!$E$1:$E$20, Values!$W203)))</f>
        <v/>
      </c>
      <c r="AM204" s="2" t="str">
        <f>SUBSTITUTE(IF(ISBLANK(Values!F203),"",Values!$B$27), "{model}", Values!$B$3)</f>
        <v/>
      </c>
      <c r="AT204" s="2" t="str">
        <f>IF(ISBLANK(Values!F203),"",IF(Values!K203,"Backlit", "Non-Backlit"))</f>
        <v/>
      </c>
      <c r="AV204" s="29" t="str">
        <f>IF(ISBLANK(Values!F203),"",Values!I203)</f>
        <v/>
      </c>
      <c r="BE204" s="28" t="str">
        <f>IF(ISBLANK(Values!F203),"","Professional Audience")</f>
        <v/>
      </c>
      <c r="BF204" s="28" t="str">
        <f>IF(ISBLANK(Values!F203),"","Consumer Audience")</f>
        <v/>
      </c>
      <c r="BG204" s="28" t="str">
        <f>IF(ISBLANK(Values!F203),"","Adults")</f>
        <v/>
      </c>
      <c r="BH204" s="28" t="str">
        <f>IF(ISBLANK(Values!F203),"","People")</f>
        <v/>
      </c>
      <c r="CG204" s="2" t="str">
        <f>IF(ISBLANK(Values!F203),"",Values!$B$11)</f>
        <v/>
      </c>
      <c r="CH204" s="2" t="str">
        <f>IF(ISBLANK(Values!F203),"","GR")</f>
        <v/>
      </c>
      <c r="CI204" s="2" t="str">
        <f>IF(ISBLANK(Values!F203),"",Values!$B$7)</f>
        <v/>
      </c>
      <c r="CJ204" s="2" t="str">
        <f>IF(ISBLANK(Values!F203),"",Values!$B$8)</f>
        <v/>
      </c>
      <c r="CK204" s="2" t="str">
        <f>IF(ISBLANK(Values!F203),"",Values!$B$9)</f>
        <v/>
      </c>
      <c r="CL204" s="2" t="str">
        <f>IF(ISBLANK(Values!F203),"","CM")</f>
        <v/>
      </c>
      <c r="CP204" s="37" t="str">
        <f>IF(ISBLANK(Values!F203),"",Values!$B$7)</f>
        <v/>
      </c>
      <c r="CQ204" s="37" t="str">
        <f>IF(ISBLANK(Values!F203),"",Values!$B$8)</f>
        <v/>
      </c>
      <c r="CR204" s="37" t="str">
        <f>IF(ISBLANK(Values!F203),"",Values!$B$9)</f>
        <v/>
      </c>
      <c r="CS204" s="2" t="str">
        <f>IF(ISBLANK(Values!F203),"",Values!$B$11)</f>
        <v/>
      </c>
      <c r="CT204" s="2" t="str">
        <f>IF(ISBLANK(Values!F203),"","GR")</f>
        <v/>
      </c>
      <c r="CU204" s="2" t="str">
        <f>IF(ISBLANK(Values!F203),"","CM")</f>
        <v/>
      </c>
      <c r="CV204" s="2" t="str">
        <f>IF(ISBLANK(Values!F203),"",IF(Values!$B$36=options!$F$1,"Denmark", IF(Values!$B$36=options!$F$2, "Danemark",IF(Values!$B$36=options!$F$3, "Dänemark",IF(Values!$B$36=options!$F$4, "Danimarca",IF(Values!$B$36=options!$F$5, "Dinamarca",IF(Values!$B$36=options!$F$6, "Denemarken","" ) ) ) ) )))</f>
        <v/>
      </c>
      <c r="CZ204" s="2" t="str">
        <f>IF(ISBLANK(Values!F203),"","No")</f>
        <v/>
      </c>
      <c r="DA204" s="2" t="str">
        <f>IF(ISBLANK(Values!F203),"","No")</f>
        <v/>
      </c>
      <c r="DO204" s="28" t="str">
        <f>IF(ISBLANK(Values!F203),"","Parts")</f>
        <v/>
      </c>
      <c r="DP204" s="28" t="str">
        <f>IF(ISBLANK(Values!F203),"",Values!$B$31)</f>
        <v/>
      </c>
      <c r="DS204" s="32"/>
      <c r="DY204" s="32"/>
      <c r="DZ204" s="32"/>
      <c r="EA204" s="32"/>
      <c r="EB204" s="32"/>
      <c r="EC204" s="32"/>
      <c r="EI204" s="2" t="str">
        <f>IF(ISBLANK(Values!F203),"",Values!$B$31)</f>
        <v/>
      </c>
      <c r="ES204" s="2" t="str">
        <f>IF(ISBLANK(Values!F203),"","Amazon Tellus UPS")</f>
        <v/>
      </c>
      <c r="EV204" s="32" t="str">
        <f>IF(ISBLANK(Values!F203),"","New")</f>
        <v/>
      </c>
      <c r="FE204" s="2" t="str">
        <f>IF(ISBLANK(Values!F203),"","3")</f>
        <v/>
      </c>
      <c r="FH204" s="2" t="str">
        <f>IF(ISBLANK(Values!F203),"","FALSE")</f>
        <v/>
      </c>
      <c r="FI204" s="37" t="str">
        <f>IF(ISBLANK(Values!F203),"","FALSE")</f>
        <v/>
      </c>
      <c r="FJ204" s="37" t="str">
        <f>IF(ISBLANK(Values!F203),"","FALSE")</f>
        <v/>
      </c>
      <c r="FM204" s="2" t="str">
        <f>IF(ISBLANK(Values!F203),"","1")</f>
        <v/>
      </c>
      <c r="FO204" s="29" t="str">
        <f>IF(ISBLANK(Values!F203),"",IF(Values!K203, Values!$B$4, Values!$B$5))</f>
        <v/>
      </c>
      <c r="FP204" s="2" t="str">
        <f>IF(ISBLANK(Values!F203),"","Percent")</f>
        <v/>
      </c>
      <c r="FQ204" s="2" t="str">
        <f>IF(ISBLANK(Values!F203),"","2")</f>
        <v/>
      </c>
      <c r="FR204" s="2" t="str">
        <f>IF(ISBLANK(Values!F203),"","3")</f>
        <v/>
      </c>
      <c r="FS204" s="2" t="str">
        <f>IF(ISBLANK(Values!F203),"","5")</f>
        <v/>
      </c>
      <c r="FT204" s="2" t="str">
        <f>IF(ISBLANK(Values!F203),"","6")</f>
        <v/>
      </c>
      <c r="FU204" s="2" t="str">
        <f>IF(ISBLANK(Values!F203),"","10")</f>
        <v/>
      </c>
      <c r="FV204" s="2" t="str">
        <f>IF(ISBLANK(Values!F203),"","10")</f>
        <v/>
      </c>
    </row>
    <row r="205" spans="1:178" x14ac:dyDescent="0.2">
      <c r="A205" s="28"/>
      <c r="E205" s="32"/>
      <c r="F205" s="29" t="str">
        <f>IF(ISBLANK(Values!F204),"",IF(Values!K204, SUBSTITUTE(Values!$B$1, "{language}", Values!I204) &amp; " " &amp;Values!$B$3,Values!H204 &amp;" "&amp;  Values!$B$2 &amp; " " &amp;Values!$B$3))</f>
        <v/>
      </c>
      <c r="H205" s="28"/>
      <c r="I205" s="28"/>
      <c r="AA205" s="37"/>
      <c r="AJ205" s="43" t="str">
        <f>IF(ISBLANK(Values!F204),"","👉 "&amp;Values!I204&amp; " "&amp;Values!$B$24 &amp;" "&amp;Values!$B$3)</f>
        <v/>
      </c>
      <c r="AL205" s="2" t="str">
        <f>IF(ISBLANK(Values!F204),"",SUBSTITUTE(SUBSTITUTE(IF(Values!$K204, Values!$B$26, Values!$B$33), "{language}", Values!$I204), "{flag}", INDEX(options!$E$1:$E$20, Values!$W204)))</f>
        <v/>
      </c>
      <c r="AM205" s="2" t="str">
        <f>SUBSTITUTE(IF(ISBLANK(Values!F204),"",Values!$B$27), "{model}", Values!$B$3)</f>
        <v/>
      </c>
      <c r="BE205" s="28"/>
      <c r="BF205" s="28"/>
      <c r="BG205" s="28"/>
      <c r="BH205" s="28"/>
      <c r="DO205" s="28"/>
      <c r="DP205" s="28"/>
      <c r="DS205" s="32"/>
      <c r="DY205" s="32"/>
      <c r="DZ205" s="32"/>
      <c r="EA205" s="32"/>
      <c r="EB205" s="32"/>
      <c r="EC205" s="32"/>
      <c r="EV205" s="32"/>
    </row>
    <row r="206" spans="1:178" x14ac:dyDescent="0.2">
      <c r="A206" s="28"/>
      <c r="E206" s="32"/>
      <c r="F206" s="29" t="str">
        <f>IF(ISBLANK(Values!F205),"",IF(Values!K205, SUBSTITUTE(Values!$B$1, "{language}", Values!I205) &amp; " " &amp;Values!$B$3,Values!H205 &amp;" "&amp;  Values!$B$2 &amp; " " &amp;Values!$B$3))</f>
        <v/>
      </c>
      <c r="H206" s="28"/>
      <c r="I206" s="28"/>
      <c r="AA206" s="37"/>
      <c r="AJ206" s="43" t="str">
        <f>IF(ISBLANK(Values!F205),"","👉 "&amp;Values!I205&amp; " "&amp;Values!$B$24 &amp;" "&amp;Values!$B$3)</f>
        <v/>
      </c>
      <c r="AL206" s="2" t="str">
        <f>IF(ISBLANK(Values!F205),"",SUBSTITUTE(SUBSTITUTE(IF(Values!$K205, Values!$B$26, Values!$B$33), "{language}", Values!$I205), "{flag}", INDEX(options!$E$1:$E$20, Values!$W205)))</f>
        <v/>
      </c>
      <c r="AM206" s="2" t="str">
        <f>SUBSTITUTE(IF(ISBLANK(Values!F205),"",Values!$B$27), "{model}", Values!$B$3)</f>
        <v/>
      </c>
      <c r="BE206" s="28"/>
      <c r="BF206" s="28"/>
      <c r="BG206" s="28"/>
      <c r="BH206" s="28"/>
      <c r="DO206" s="28"/>
      <c r="DP206" s="28"/>
      <c r="DS206" s="32"/>
      <c r="DY206" s="32"/>
      <c r="DZ206" s="32"/>
      <c r="EA206" s="32"/>
      <c r="EB206" s="32"/>
      <c r="EC206" s="32"/>
      <c r="EV206" s="32"/>
    </row>
    <row r="207" spans="1:178" x14ac:dyDescent="0.2">
      <c r="A207" s="28"/>
      <c r="E207" s="32"/>
      <c r="F207" s="29" t="str">
        <f>IF(ISBLANK(Values!F206),"",IF(Values!K206, SUBSTITUTE(Values!$B$1, "{language}", Values!I206) &amp; " " &amp;Values!$B$3,Values!H206 &amp;" "&amp;  Values!$B$2 &amp; " " &amp;Values!$B$3))</f>
        <v/>
      </c>
      <c r="H207" s="28"/>
      <c r="I207" s="28"/>
      <c r="AA207" s="37"/>
      <c r="AJ207" s="43" t="str">
        <f>IF(ISBLANK(Values!F206),"","👉 "&amp;Values!I206&amp; " "&amp;Values!$B$24 &amp;" "&amp;Values!$B$3)</f>
        <v/>
      </c>
      <c r="AL207" s="2" t="str">
        <f>IF(ISBLANK(Values!F206),"",SUBSTITUTE(SUBSTITUTE(IF(Values!$K206, Values!$B$26, Values!$B$33), "{language}", Values!$I206), "{flag}", INDEX(options!$E$1:$E$20, Values!$W206)))</f>
        <v/>
      </c>
      <c r="AM207" s="2" t="str">
        <f>SUBSTITUTE(IF(ISBLANK(Values!F206),"",Values!$B$27), "{model}", Values!$B$3)</f>
        <v/>
      </c>
      <c r="BE207" s="28"/>
      <c r="BF207" s="28"/>
      <c r="BG207" s="28"/>
      <c r="BH207" s="28"/>
      <c r="DO207" s="28"/>
      <c r="DP207" s="28"/>
      <c r="DS207" s="32"/>
      <c r="DY207" s="32"/>
      <c r="DZ207" s="32"/>
      <c r="EA207" s="32"/>
      <c r="EB207" s="32"/>
      <c r="EC207" s="32"/>
      <c r="EV207" s="32"/>
    </row>
    <row r="208" spans="1:178" x14ac:dyDescent="0.2">
      <c r="A208" s="28"/>
      <c r="E208" s="32"/>
      <c r="F208" s="29" t="str">
        <f>IF(ISBLANK(Values!F207),"",IF(Values!K207, SUBSTITUTE(Values!$B$1, "{language}", Values!I207) &amp; " " &amp;Values!$B$3,Values!H207 &amp;" "&amp;  Values!$B$2 &amp; " " &amp;Values!$B$3))</f>
        <v/>
      </c>
      <c r="H208" s="28"/>
      <c r="I208" s="28"/>
      <c r="AA208" s="37"/>
      <c r="AJ208" s="43" t="str">
        <f>IF(ISBLANK(Values!F207),"","👉 "&amp;Values!I207&amp; " "&amp;Values!$B$24 &amp;" "&amp;Values!$B$3)</f>
        <v/>
      </c>
      <c r="AL208" s="2" t="str">
        <f>IF(ISBLANK(Values!F207),"",SUBSTITUTE(SUBSTITUTE(IF(Values!$K207, Values!$B$26, Values!$B$33), "{language}", Values!$I207), "{flag}", INDEX(options!$E$1:$E$20, Values!$W207)))</f>
        <v/>
      </c>
      <c r="AM208" s="2" t="str">
        <f>SUBSTITUTE(IF(ISBLANK(Values!F207),"",Values!$B$27), "{model}", Values!$B$3)</f>
        <v/>
      </c>
      <c r="BE208" s="28"/>
      <c r="BF208" s="28"/>
      <c r="BG208" s="28"/>
      <c r="BH208" s="28"/>
      <c r="DO208" s="28"/>
      <c r="DP208" s="28"/>
      <c r="DS208" s="32"/>
      <c r="DY208" s="32"/>
      <c r="DZ208" s="32"/>
      <c r="EA208" s="32"/>
      <c r="EB208" s="32"/>
      <c r="EC208" s="32"/>
      <c r="EV208" s="32"/>
    </row>
    <row r="209" spans="1:152" x14ac:dyDescent="0.2">
      <c r="A209" s="28"/>
      <c r="E209" s="32"/>
      <c r="F209" s="29" t="str">
        <f>IF(ISBLANK(Values!F208),"",IF(Values!K208, SUBSTITUTE(Values!$B$1, "{language}", Values!I208) &amp; " " &amp;Values!$B$3,Values!H208 &amp;" "&amp;  Values!$B$2 &amp; " " &amp;Values!$B$3))</f>
        <v/>
      </c>
      <c r="H209" s="28"/>
      <c r="I209" s="28"/>
      <c r="AA209" s="37"/>
      <c r="AJ209" s="43" t="str">
        <f>IF(ISBLANK(Values!F208),"","👉 "&amp;Values!I208&amp; " "&amp;Values!$B$24 &amp;" "&amp;Values!$B$3)</f>
        <v/>
      </c>
      <c r="AL209" s="2" t="str">
        <f>IF(ISBLANK(Values!F208),"",SUBSTITUTE(SUBSTITUTE(IF(Values!$K208, Values!$B$26, Values!$B$33), "{language}", Values!$I208), "{flag}", INDEX(options!$E$1:$E$20, Values!$W208)))</f>
        <v/>
      </c>
      <c r="AM209" s="2" t="str">
        <f>SUBSTITUTE(IF(ISBLANK(Values!F208),"",Values!$B$27), "{model}", Values!$B$3)</f>
        <v/>
      </c>
      <c r="BE209" s="28"/>
      <c r="BF209" s="28"/>
      <c r="BG209" s="28"/>
      <c r="BH209" s="28"/>
      <c r="DO209" s="28"/>
      <c r="DP209" s="28"/>
      <c r="DS209" s="32"/>
      <c r="DY209" s="32"/>
      <c r="DZ209" s="32"/>
      <c r="EA209" s="32"/>
      <c r="EB209" s="32"/>
      <c r="EC209" s="32"/>
      <c r="EV209" s="32"/>
    </row>
    <row r="210" spans="1:152" x14ac:dyDescent="0.2">
      <c r="A210" s="28"/>
      <c r="E210" s="32"/>
      <c r="F210" s="29" t="str">
        <f>IF(ISBLANK(Values!F209),"",IF(Values!K209, SUBSTITUTE(Values!$B$1, "{language}", Values!I209) &amp; " " &amp;Values!$B$3,Values!H209 &amp;" "&amp;  Values!$B$2 &amp; " " &amp;Values!$B$3))</f>
        <v/>
      </c>
      <c r="H210" s="28"/>
      <c r="I210" s="28"/>
      <c r="AA210" s="37"/>
      <c r="AJ210" s="43" t="str">
        <f>IF(ISBLANK(Values!F209),"","👉 "&amp;Values!I209&amp; " "&amp;Values!$B$24 &amp;" "&amp;Values!$B$3)</f>
        <v/>
      </c>
      <c r="AL210" s="2" t="str">
        <f>IF(ISBLANK(Values!F209),"",SUBSTITUTE(SUBSTITUTE(IF(Values!$K209, Values!$B$26, Values!$B$33), "{language}", Values!$I209), "{flag}", INDEX(options!$E$1:$E$20, Values!$W209)))</f>
        <v/>
      </c>
      <c r="AM210" s="2" t="str">
        <f>SUBSTITUTE(IF(ISBLANK(Values!F209),"",Values!$B$27), "{model}", Values!$B$3)</f>
        <v/>
      </c>
      <c r="BE210" s="28"/>
      <c r="BF210" s="28"/>
      <c r="BG210" s="28"/>
      <c r="BH210" s="28"/>
      <c r="DO210" s="28"/>
      <c r="DP210" s="28"/>
      <c r="DS210" s="32"/>
      <c r="DY210" s="32"/>
      <c r="DZ210" s="32"/>
      <c r="EA210" s="32"/>
      <c r="EB210" s="32"/>
      <c r="EC210" s="32"/>
      <c r="EV210" s="32"/>
    </row>
    <row r="211" spans="1:152" x14ac:dyDescent="0.2">
      <c r="A211" s="28"/>
      <c r="E211" s="32"/>
      <c r="F211" s="29" t="str">
        <f>IF(ISBLANK(Values!F210),"",IF(Values!K210, SUBSTITUTE(Values!$B$1, "{language}", Values!I210) &amp; " " &amp;Values!$B$3,Values!H210 &amp;" "&amp;  Values!$B$2 &amp; " " &amp;Values!$B$3))</f>
        <v/>
      </c>
      <c r="H211" s="28"/>
      <c r="I211" s="28"/>
      <c r="AA211" s="37"/>
      <c r="AJ211" s="43" t="str">
        <f>IF(ISBLANK(Values!F210),"","👉 "&amp;Values!I210&amp; " "&amp;Values!$B$24 &amp;" "&amp;Values!$B$3)</f>
        <v/>
      </c>
      <c r="AL211" s="2" t="str">
        <f>IF(ISBLANK(Values!F210),"",SUBSTITUTE(SUBSTITUTE(IF(Values!$K210, Values!$B$26, Values!$B$33), "{language}", Values!$I210), "{flag}", INDEX(options!$E$1:$E$20, Values!$W210)))</f>
        <v/>
      </c>
      <c r="AM211" s="2" t="str">
        <f>SUBSTITUTE(IF(ISBLANK(Values!F210),"",Values!$B$27), "{model}", Values!$B$3)</f>
        <v/>
      </c>
      <c r="BE211" s="28"/>
      <c r="BF211" s="28"/>
      <c r="BG211" s="28"/>
      <c r="BH211" s="28"/>
      <c r="DO211" s="28"/>
      <c r="DP211" s="28"/>
      <c r="DS211" s="32"/>
      <c r="DY211" s="32"/>
      <c r="DZ211" s="32"/>
      <c r="EA211" s="32"/>
      <c r="EB211" s="32"/>
      <c r="EC211" s="32"/>
      <c r="EV211" s="32"/>
    </row>
    <row r="212" spans="1:152" x14ac:dyDescent="0.2">
      <c r="A212" s="28"/>
      <c r="E212" s="32"/>
      <c r="F212" s="29" t="str">
        <f>IF(ISBLANK(Values!F211),"",IF(Values!K211, SUBSTITUTE(Values!$B$1, "{language}", Values!I211) &amp; " " &amp;Values!$B$3,Values!H211 &amp;" "&amp;  Values!$B$2 &amp; " " &amp;Values!$B$3))</f>
        <v/>
      </c>
      <c r="H212" s="28"/>
      <c r="I212" s="28"/>
      <c r="AA212" s="37"/>
      <c r="AJ212" s="43" t="str">
        <f>IF(ISBLANK(Values!F211),"","👉 "&amp;Values!I211&amp; " "&amp;Values!$B$24 &amp;" "&amp;Values!$B$3)</f>
        <v/>
      </c>
      <c r="AL212" s="2" t="str">
        <f>IF(ISBLANK(Values!F211),"",SUBSTITUTE(SUBSTITUTE(IF(Values!$K211, Values!$B$26, Values!$B$33), "{language}", Values!$I211), "{flag}", INDEX(options!$E$1:$E$20, Values!$W211)))</f>
        <v/>
      </c>
      <c r="AM212" s="2" t="str">
        <f>SUBSTITUTE(IF(ISBLANK(Values!F211),"",Values!$B$27), "{model}", Values!$B$3)</f>
        <v/>
      </c>
      <c r="BE212" s="28"/>
      <c r="BF212" s="28"/>
      <c r="BG212" s="28"/>
      <c r="BH212" s="28"/>
      <c r="DO212" s="28"/>
      <c r="DP212" s="28"/>
      <c r="DS212" s="32"/>
      <c r="DY212" s="32"/>
      <c r="DZ212" s="32"/>
      <c r="EA212" s="32"/>
      <c r="EB212" s="32"/>
      <c r="EC212" s="32"/>
      <c r="EV212" s="32"/>
    </row>
    <row r="213" spans="1:152" x14ac:dyDescent="0.2">
      <c r="A213" s="28"/>
      <c r="E213" s="32"/>
      <c r="F213" s="29" t="str">
        <f>IF(ISBLANK(Values!F212),"",IF(Values!K212, SUBSTITUTE(Values!$B$1, "{language}", Values!I212) &amp; " " &amp;Values!$B$3,Values!H212 &amp;" "&amp;  Values!$B$2 &amp; " " &amp;Values!$B$3))</f>
        <v/>
      </c>
      <c r="H213" s="28"/>
      <c r="I213" s="28"/>
      <c r="AA213" s="37"/>
      <c r="AJ213" s="43" t="str">
        <f>IF(ISBLANK(Values!F212),"","👉 "&amp;Values!I212&amp; " "&amp;Values!$B$24 &amp;" "&amp;Values!$B$3)</f>
        <v/>
      </c>
      <c r="AL213" s="2" t="str">
        <f>IF(ISBLANK(Values!F212),"",SUBSTITUTE(SUBSTITUTE(IF(Values!$K212, Values!$B$26, Values!$B$33), "{language}", Values!$I212), "{flag}", INDEX(options!$E$1:$E$20, Values!$W212)))</f>
        <v/>
      </c>
      <c r="AM213" s="2" t="str">
        <f>SUBSTITUTE(IF(ISBLANK(Values!F212),"",Values!$B$27), "{model}", Values!$B$3)</f>
        <v/>
      </c>
      <c r="BE213" s="28"/>
      <c r="BF213" s="28"/>
      <c r="BG213" s="28"/>
      <c r="BH213" s="28"/>
      <c r="DO213" s="28"/>
      <c r="DP213" s="28"/>
      <c r="DS213" s="32"/>
      <c r="DY213" s="32"/>
      <c r="DZ213" s="32"/>
      <c r="EA213" s="32"/>
      <c r="EB213" s="32"/>
      <c r="EC213" s="32"/>
      <c r="EV213" s="32"/>
    </row>
    <row r="214" spans="1:152" x14ac:dyDescent="0.2">
      <c r="A214" s="28"/>
      <c r="E214" s="32"/>
      <c r="F214" s="29" t="str">
        <f>IF(ISBLANK(Values!F213),"",IF(Values!K213, SUBSTITUTE(Values!$B$1, "{language}", Values!I213) &amp; " " &amp;Values!$B$3,Values!H213 &amp;" "&amp;  Values!$B$2 &amp; " " &amp;Values!$B$3))</f>
        <v/>
      </c>
      <c r="H214" s="28"/>
      <c r="I214" s="28"/>
      <c r="AA214" s="37"/>
      <c r="AJ214" s="43" t="str">
        <f>IF(ISBLANK(Values!F213),"","👉 "&amp;Values!I213&amp; " "&amp;Values!$B$24 &amp;" "&amp;Values!$B$3)</f>
        <v/>
      </c>
      <c r="AL214" s="2" t="str">
        <f>IF(ISBLANK(Values!F213),"",SUBSTITUTE(SUBSTITUTE(IF(Values!$K213, Values!$B$26, Values!$B$33), "{language}", Values!$I213), "{flag}", INDEX(options!$E$1:$E$20, Values!$W213)))</f>
        <v/>
      </c>
      <c r="BE214" s="28"/>
      <c r="BF214" s="28"/>
      <c r="BG214" s="28"/>
      <c r="BH214" s="28"/>
      <c r="DO214" s="28"/>
      <c r="DP214" s="28"/>
      <c r="DS214" s="32"/>
      <c r="DY214" s="32"/>
      <c r="DZ214" s="32"/>
      <c r="EA214" s="32"/>
      <c r="EB214" s="32"/>
      <c r="EC214" s="32"/>
      <c r="EV214" s="32"/>
    </row>
    <row r="215" spans="1:152" x14ac:dyDescent="0.2">
      <c r="A215" s="28"/>
      <c r="E215" s="32"/>
      <c r="F215" s="29" t="str">
        <f>IF(ISBLANK(Values!F214),"",IF(Values!K214, SUBSTITUTE(Values!$B$1, "{language}", Values!I214) &amp; " " &amp;Values!$B$3,Values!H214 &amp;" "&amp;  Values!$B$2 &amp; " " &amp;Values!$B$3))</f>
        <v/>
      </c>
      <c r="H215" s="28"/>
      <c r="I215" s="28"/>
      <c r="AA215" s="37"/>
      <c r="AJ215" s="43" t="str">
        <f>IF(ISBLANK(Values!F214),"","👉 "&amp;Values!I214&amp; " "&amp;Values!$B$24 &amp;" "&amp;Values!$B$3)</f>
        <v/>
      </c>
      <c r="AL215" s="2" t="str">
        <f>IF(ISBLANK(Values!F214),"",SUBSTITUTE(SUBSTITUTE(IF(Values!$K214, Values!$B$26, Values!$B$33), "{language}", Values!$I214), "{flag}", INDEX(options!$E$1:$E$20, Values!$W214)))</f>
        <v/>
      </c>
      <c r="BE215" s="28"/>
      <c r="BF215" s="28"/>
      <c r="BG215" s="28"/>
      <c r="BH215" s="28"/>
      <c r="DO215" s="28"/>
      <c r="DP215" s="28"/>
      <c r="DS215" s="32"/>
      <c r="DY215" s="32"/>
      <c r="DZ215" s="32"/>
      <c r="EA215" s="32"/>
      <c r="EB215" s="32"/>
      <c r="EC215" s="32"/>
      <c r="EV215" s="32"/>
    </row>
    <row r="216" spans="1:152" x14ac:dyDescent="0.2">
      <c r="A216" s="28"/>
      <c r="E216" s="32"/>
      <c r="F216" s="29" t="str">
        <f>IF(ISBLANK(Values!F215),"",IF(Values!K215, SUBSTITUTE(Values!$B$1, "{language}", Values!I215) &amp; " " &amp;Values!$B$3,Values!H215 &amp;" "&amp;  Values!$B$2 &amp; " " &amp;Values!$B$3))</f>
        <v/>
      </c>
      <c r="H216" s="28"/>
      <c r="I216" s="28"/>
      <c r="AA216" s="37"/>
      <c r="AJ216" s="43" t="str">
        <f>IF(ISBLANK(Values!F215),"","👉 "&amp;Values!I215&amp; " "&amp;Values!$B$24 &amp;" "&amp;Values!$B$3)</f>
        <v/>
      </c>
      <c r="AL216" s="2" t="str">
        <f>IF(ISBLANK(Values!F215),"",SUBSTITUTE(SUBSTITUTE(IF(Values!$K215, Values!$B$26, Values!$B$33), "{language}", Values!$I215), "{flag}", INDEX(options!$E$1:$E$20, Values!$W215)))</f>
        <v/>
      </c>
      <c r="BE216" s="28"/>
      <c r="BF216" s="28"/>
      <c r="BG216" s="28"/>
      <c r="BH216" s="28"/>
      <c r="DO216" s="28"/>
      <c r="DP216" s="28"/>
      <c r="DS216" s="32"/>
      <c r="DY216" s="32"/>
      <c r="DZ216" s="32"/>
      <c r="EA216" s="32"/>
      <c r="EB216" s="32"/>
      <c r="EC216" s="32"/>
      <c r="EV216" s="32"/>
    </row>
    <row r="217" spans="1:152" x14ac:dyDescent="0.2">
      <c r="A217" s="28"/>
      <c r="E217" s="32"/>
      <c r="F217" s="29" t="str">
        <f>IF(ISBLANK(Values!F216),"",IF(Values!K216, SUBSTITUTE(Values!$B$1, "{language}", Values!I216) &amp; " " &amp;Values!$B$3,Values!H216 &amp;" "&amp;  Values!$B$2 &amp; " " &amp;Values!$B$3))</f>
        <v/>
      </c>
      <c r="H217" s="28"/>
      <c r="I217" s="28"/>
      <c r="AA217" s="37"/>
      <c r="AJ217" s="43" t="str">
        <f>IF(ISBLANK(Values!F216),"","👉 "&amp;Values!I216&amp; " "&amp;Values!$B$24 &amp;" "&amp;Values!$B$3)</f>
        <v/>
      </c>
      <c r="AL217" s="2" t="str">
        <f>IF(ISBLANK(Values!F216),"",SUBSTITUTE(SUBSTITUTE(IF(Values!$K216, Values!$B$26, Values!$B$33), "{language}", Values!$I216), "{flag}", INDEX(options!$E$1:$E$20, Values!$W216)))</f>
        <v/>
      </c>
      <c r="BE217" s="28"/>
      <c r="BF217" s="28"/>
      <c r="BG217" s="28"/>
      <c r="BH217" s="28"/>
      <c r="DO217" s="28"/>
      <c r="DP217" s="28"/>
      <c r="DS217" s="32"/>
      <c r="DY217" s="32"/>
      <c r="DZ217" s="32"/>
      <c r="EA217" s="32"/>
      <c r="EB217" s="32"/>
      <c r="EC217" s="32"/>
      <c r="EV217" s="32"/>
    </row>
    <row r="218" spans="1:152" x14ac:dyDescent="0.2">
      <c r="A218" s="28"/>
      <c r="E218" s="32"/>
      <c r="F218" s="29" t="str">
        <f>IF(ISBLANK(Values!F217),"",IF(Values!K217, SUBSTITUTE(Values!$B$1, "{language}", Values!I217) &amp; " " &amp;Values!$B$3,Values!H217 &amp;" "&amp;  Values!$B$2 &amp; " " &amp;Values!$B$3))</f>
        <v/>
      </c>
      <c r="H218" s="28"/>
      <c r="I218" s="28"/>
      <c r="AA218" s="37"/>
      <c r="AJ218" s="43" t="str">
        <f>IF(ISBLANK(Values!F217),"","👉 "&amp;Values!I217&amp; " "&amp;Values!$B$24 &amp;" "&amp;Values!$B$3)</f>
        <v/>
      </c>
      <c r="AL218" s="2" t="str">
        <f>IF(ISBLANK(Values!F217),"",SUBSTITUTE(SUBSTITUTE(IF(Values!$K217, Values!$B$26, Values!$B$33), "{language}", Values!$I217), "{flag}", INDEX(options!$E$1:$E$20, Values!$W217)))</f>
        <v/>
      </c>
      <c r="BE218" s="28"/>
      <c r="BF218" s="28"/>
      <c r="BG218" s="28"/>
      <c r="BH218" s="28"/>
      <c r="DO218" s="28"/>
      <c r="DP218" s="28"/>
      <c r="DS218" s="32"/>
      <c r="DY218" s="32"/>
      <c r="DZ218" s="32"/>
      <c r="EA218" s="32"/>
      <c r="EB218" s="32"/>
      <c r="EC218" s="32"/>
      <c r="EV218" s="32"/>
    </row>
    <row r="219" spans="1:152" x14ac:dyDescent="0.2">
      <c r="A219" s="28"/>
      <c r="E219" s="32"/>
      <c r="F219" s="29" t="str">
        <f>IF(ISBLANK(Values!F218),"",IF(Values!K218, SUBSTITUTE(Values!$B$1, "{language}", Values!I218) &amp; " " &amp;Values!$B$3,Values!H218 &amp;" "&amp;  Values!$B$2 &amp; " " &amp;Values!$B$3))</f>
        <v/>
      </c>
      <c r="H219" s="28"/>
      <c r="I219" s="28"/>
      <c r="AA219" s="37"/>
      <c r="AJ219" s="43" t="str">
        <f>IF(ISBLANK(Values!F218),"","👉 "&amp;Values!I218&amp; " "&amp;Values!$B$24 &amp;" "&amp;Values!$B$3)</f>
        <v/>
      </c>
      <c r="AL219" s="2" t="str">
        <f>IF(ISBLANK(Values!F218),"",SUBSTITUTE(SUBSTITUTE(IF(Values!$K218, Values!$B$26, Values!$B$33), "{language}", Values!$I218), "{flag}", INDEX(options!$E$1:$E$20, Values!$W218)))</f>
        <v/>
      </c>
      <c r="BE219" s="28"/>
      <c r="BF219" s="28"/>
      <c r="BG219" s="28"/>
      <c r="BH219" s="28"/>
      <c r="DO219" s="28"/>
      <c r="DP219" s="28"/>
      <c r="DS219" s="32"/>
      <c r="DY219" s="32"/>
      <c r="DZ219" s="32"/>
      <c r="EA219" s="32"/>
      <c r="EB219" s="32"/>
      <c r="EC219" s="32"/>
      <c r="EV219" s="32"/>
    </row>
    <row r="220" spans="1:152" x14ac:dyDescent="0.2">
      <c r="A220" s="28"/>
      <c r="E220" s="32"/>
      <c r="F220" s="29" t="str">
        <f>IF(ISBLANK(Values!F219),"",IF(Values!K219, SUBSTITUTE(Values!$B$1, "{language}", Values!I219) &amp; " " &amp;Values!$B$3,Values!H219 &amp;" "&amp;  Values!$B$2 &amp; " " &amp;Values!$B$3))</f>
        <v/>
      </c>
      <c r="H220" s="28"/>
      <c r="I220" s="28"/>
      <c r="AA220" s="37"/>
      <c r="AJ220" s="43" t="str">
        <f>IF(ISBLANK(Values!F219),"","👉 "&amp;Values!I219&amp; " "&amp;Values!$B$24 &amp;" "&amp;Values!$B$3)</f>
        <v/>
      </c>
      <c r="AL220" s="2" t="str">
        <f>IF(ISBLANK(Values!F219),"",SUBSTITUTE(SUBSTITUTE(IF(Values!$K219, Values!$B$26, Values!$B$33), "{language}", Values!$I219), "{flag}", INDEX(options!$E$1:$E$20, Values!$W219)))</f>
        <v/>
      </c>
      <c r="BE220" s="28"/>
      <c r="BF220" s="28"/>
      <c r="BG220" s="28"/>
      <c r="BH220" s="28"/>
      <c r="DO220" s="28"/>
      <c r="DP220" s="28"/>
      <c r="DS220" s="32"/>
      <c r="DY220" s="32"/>
      <c r="DZ220" s="32"/>
      <c r="EA220" s="32"/>
      <c r="EB220" s="32"/>
      <c r="EC220" s="32"/>
      <c r="EV220" s="32"/>
    </row>
    <row r="221" spans="1:152" x14ac:dyDescent="0.2">
      <c r="A221" s="28"/>
      <c r="E221" s="32"/>
      <c r="F221" s="29" t="str">
        <f>IF(ISBLANK(Values!F220),"",IF(Values!K220, SUBSTITUTE(Values!$B$1, "{language}", Values!I220) &amp; " " &amp;Values!$B$3,Values!H220 &amp;" "&amp;  Values!$B$2 &amp; " " &amp;Values!$B$3))</f>
        <v/>
      </c>
      <c r="H221" s="28"/>
      <c r="I221" s="28"/>
      <c r="AA221" s="37"/>
      <c r="AJ221" s="43" t="str">
        <f>IF(ISBLANK(Values!F220),"","👉 "&amp;Values!I220&amp; " "&amp;Values!$B$24 &amp;" "&amp;Values!$B$3)</f>
        <v/>
      </c>
      <c r="AL221" s="2" t="str">
        <f>IF(ISBLANK(Values!F220),"",SUBSTITUTE(SUBSTITUTE(IF(Values!$K220, Values!$B$26, Values!$B$33), "{language}", Values!$I220), "{flag}", INDEX(options!$E$1:$E$20, Values!$W220)))</f>
        <v/>
      </c>
      <c r="BE221" s="28"/>
      <c r="BF221" s="28"/>
      <c r="BG221" s="28"/>
      <c r="BH221" s="28"/>
      <c r="DO221" s="28"/>
      <c r="DP221" s="28"/>
      <c r="DS221" s="32"/>
      <c r="DY221" s="32"/>
      <c r="DZ221" s="32"/>
      <c r="EA221" s="32"/>
      <c r="EB221" s="32"/>
      <c r="EC221" s="32"/>
      <c r="EV221" s="32"/>
    </row>
    <row r="222" spans="1:152" x14ac:dyDescent="0.2">
      <c r="A222" s="28"/>
      <c r="E222" s="32"/>
      <c r="F222" s="29" t="str">
        <f>IF(ISBLANK(Values!F221),"",IF(Values!K221, SUBSTITUTE(Values!$B$1, "{language}", Values!I221) &amp; " " &amp;Values!$B$3,Values!H221 &amp;" "&amp;  Values!$B$2 &amp; " " &amp;Values!$B$3))</f>
        <v/>
      </c>
      <c r="H222" s="28"/>
      <c r="I222" s="28"/>
      <c r="AA222" s="37"/>
      <c r="AL222" s="2" t="str">
        <f>IF(ISBLANK(Values!F221),"",SUBSTITUTE(SUBSTITUTE(IF(Values!$K221, Values!$B$26, Values!$B$33), "{language}", Values!$I221), "{flag}", INDEX(options!$E$1:$E$20, Values!$W221)))</f>
        <v/>
      </c>
      <c r="BE222" s="28"/>
      <c r="BF222" s="28"/>
      <c r="BG222" s="28"/>
      <c r="BH222" s="28"/>
      <c r="DO222" s="28"/>
      <c r="DP222" s="28"/>
      <c r="DS222" s="32"/>
      <c r="DY222" s="32"/>
      <c r="DZ222" s="32"/>
      <c r="EA222" s="32"/>
      <c r="EB222" s="32"/>
      <c r="EC222" s="32"/>
      <c r="EV222" s="32"/>
    </row>
    <row r="223" spans="1:152" x14ac:dyDescent="0.2">
      <c r="A223" s="28"/>
      <c r="E223" s="32"/>
      <c r="F223" s="29" t="str">
        <f>IF(ISBLANK(Values!F222),"",IF(Values!K222, SUBSTITUTE(Values!$B$1, "{language}", Values!I222) &amp; " " &amp;Values!$B$3,Values!H222 &amp;" "&amp;  Values!$B$2 &amp; " " &amp;Values!$B$3))</f>
        <v/>
      </c>
      <c r="H223" s="28"/>
      <c r="I223" s="28"/>
      <c r="AA223" s="37"/>
      <c r="AL223" s="2" t="str">
        <f>IF(ISBLANK(Values!F222),"",SUBSTITUTE(SUBSTITUTE(IF(Values!$K222, Values!$B$26, Values!$B$33), "{language}", Values!$I222), "{flag}", INDEX(options!$E$1:$E$20, Values!$W222)))</f>
        <v/>
      </c>
      <c r="BE223" s="28"/>
      <c r="BF223" s="28"/>
      <c r="BG223" s="28"/>
      <c r="BH223" s="28"/>
      <c r="DO223" s="28"/>
      <c r="DP223" s="28"/>
      <c r="DS223" s="32"/>
      <c r="DY223" s="32"/>
      <c r="DZ223" s="32"/>
      <c r="EA223" s="32"/>
      <c r="EB223" s="32"/>
      <c r="EC223" s="32"/>
      <c r="EV223" s="32"/>
    </row>
    <row r="224" spans="1:152" x14ac:dyDescent="0.2">
      <c r="A224" s="28"/>
      <c r="E224" s="32"/>
      <c r="F224" s="29" t="str">
        <f>IF(ISBLANK(Values!F223),"",IF(Values!K223, SUBSTITUTE(Values!$B$1, "{language}", Values!I223) &amp; " " &amp;Values!$B$3,Values!H223 &amp;" "&amp;  Values!$B$2 &amp; " " &amp;Values!$B$3))</f>
        <v/>
      </c>
      <c r="H224" s="28"/>
      <c r="I224" s="28"/>
      <c r="AA224" s="37"/>
      <c r="AL224" s="2" t="str">
        <f>IF(ISBLANK(Values!F223),"",SUBSTITUTE(SUBSTITUTE(IF(Values!$K223, Values!$B$26, Values!$B$33), "{language}", Values!$I223), "{flag}", INDEX(options!$E$1:$E$20, Values!$W223)))</f>
        <v/>
      </c>
      <c r="BE224" s="28"/>
      <c r="BF224" s="28"/>
      <c r="BG224" s="28"/>
      <c r="BH224" s="28"/>
      <c r="DO224" s="28"/>
      <c r="DP224" s="28"/>
      <c r="DS224" s="32"/>
      <c r="DY224" s="32"/>
      <c r="DZ224" s="32"/>
      <c r="EA224" s="32"/>
      <c r="EB224" s="32"/>
      <c r="EC224" s="32"/>
      <c r="EV224" s="32"/>
    </row>
    <row r="225" spans="1:152" x14ac:dyDescent="0.2">
      <c r="A225" s="28"/>
      <c r="E225" s="32"/>
      <c r="F225" s="29" t="str">
        <f>IF(ISBLANK(Values!F224),"",IF(Values!K224, SUBSTITUTE(Values!$B$1, "{language}", Values!I224) &amp; " " &amp;Values!$B$3,Values!H224 &amp;" "&amp;  Values!$B$2 &amp; " " &amp;Values!$B$3))</f>
        <v/>
      </c>
      <c r="H225" s="28"/>
      <c r="I225" s="28"/>
      <c r="AA225" s="37"/>
      <c r="AL225" s="2" t="str">
        <f>IF(ISBLANK(Values!F224),"",SUBSTITUTE(SUBSTITUTE(IF(Values!$K224, Values!$B$26, Values!$B$33), "{language}", Values!$I224), "{flag}", INDEX(options!$E$1:$E$20, Values!$W224)))</f>
        <v/>
      </c>
      <c r="BE225" s="28"/>
      <c r="BF225" s="28"/>
      <c r="BG225" s="28"/>
      <c r="BH225" s="28"/>
      <c r="DO225" s="28"/>
      <c r="DP225" s="28"/>
      <c r="DS225" s="32"/>
      <c r="DY225" s="32"/>
      <c r="DZ225" s="32"/>
      <c r="EA225" s="32"/>
      <c r="EB225" s="32"/>
      <c r="EC225" s="32"/>
      <c r="EV225" s="32"/>
    </row>
    <row r="226" spans="1:152" x14ac:dyDescent="0.2">
      <c r="A226" s="28"/>
      <c r="E226" s="32"/>
      <c r="F226" s="29" t="str">
        <f>IF(ISBLANK(Values!F225),"",IF(Values!K225, SUBSTITUTE(Values!$B$1, "{language}", Values!I225) &amp; " " &amp;Values!$B$3,Values!H225 &amp;" "&amp;  Values!$B$2 &amp; " " &amp;Values!$B$3))</f>
        <v/>
      </c>
      <c r="H226" s="28"/>
      <c r="I226" s="28"/>
      <c r="AA226" s="37"/>
      <c r="AL226" s="2" t="str">
        <f>IF(ISBLANK(Values!F225),"",SUBSTITUTE(SUBSTITUTE(IF(Values!$K225, Values!$B$26, Values!$B$33), "{language}", Values!$I225), "{flag}", INDEX(options!$E$1:$E$20, Values!$W225)))</f>
        <v/>
      </c>
      <c r="BE226" s="28"/>
      <c r="BF226" s="28"/>
      <c r="BG226" s="28"/>
      <c r="BH226" s="28"/>
      <c r="DO226" s="28"/>
      <c r="DP226" s="28"/>
      <c r="DS226" s="32"/>
      <c r="DY226" s="32"/>
      <c r="DZ226" s="32"/>
      <c r="EA226" s="32"/>
      <c r="EB226" s="32"/>
      <c r="EC226" s="32"/>
      <c r="EV226" s="32"/>
    </row>
    <row r="227" spans="1:152" x14ac:dyDescent="0.2">
      <c r="A227" s="28"/>
      <c r="E227" s="32"/>
      <c r="F227" s="29" t="str">
        <f>IF(ISBLANK(Values!F226),"",IF(Values!K226, SUBSTITUTE(Values!$B$1, "{language}", Values!I226) &amp; " " &amp;Values!$B$3,Values!H226 &amp;" "&amp;  Values!$B$2 &amp; " " &amp;Values!$B$3))</f>
        <v/>
      </c>
      <c r="H227" s="28"/>
      <c r="I227" s="28"/>
      <c r="AA227" s="37"/>
      <c r="AL227" s="2" t="str">
        <f>IF(ISBLANK(Values!F226),"",SUBSTITUTE(SUBSTITUTE(IF(Values!$K226, Values!$B$26, Values!$B$33), "{language}", Values!$I226), "{flag}", INDEX(options!$E$1:$E$20, Values!$W226)))</f>
        <v/>
      </c>
      <c r="BE227" s="28"/>
      <c r="BF227" s="28"/>
      <c r="BG227" s="28"/>
      <c r="BH227" s="28"/>
      <c r="DO227" s="28"/>
      <c r="DP227" s="28"/>
      <c r="DS227" s="32"/>
      <c r="DY227" s="32"/>
      <c r="DZ227" s="32"/>
      <c r="EA227" s="32"/>
      <c r="EB227" s="32"/>
      <c r="EC227" s="32"/>
      <c r="EV227" s="32"/>
    </row>
    <row r="228" spans="1:152" x14ac:dyDescent="0.2">
      <c r="A228" s="28"/>
      <c r="E228" s="32"/>
      <c r="F228" s="29" t="str">
        <f>IF(ISBLANK(Values!F227),"",IF(Values!K227, SUBSTITUTE(Values!$B$1, "{language}", Values!I227) &amp; " " &amp;Values!$B$3,Values!H227 &amp;" "&amp;  Values!$B$2 &amp; " " &amp;Values!$B$3))</f>
        <v/>
      </c>
      <c r="H228" s="28"/>
      <c r="I228" s="28"/>
      <c r="AA228" s="37"/>
      <c r="AL228" s="2" t="str">
        <f>IF(ISBLANK(Values!F227),"",SUBSTITUTE(SUBSTITUTE(IF(Values!$K227, Values!$B$26, Values!$B$33), "{language}", Values!$I227), "{flag}", INDEX(options!$E$1:$E$20, Values!$W227)))</f>
        <v/>
      </c>
      <c r="BE228" s="28"/>
      <c r="BF228" s="28"/>
      <c r="BG228" s="28"/>
      <c r="BH228" s="28"/>
      <c r="DO228" s="28"/>
      <c r="DP228" s="28"/>
      <c r="DS228" s="32"/>
      <c r="DY228" s="32"/>
      <c r="DZ228" s="32"/>
      <c r="EA228" s="32"/>
      <c r="EB228" s="32"/>
      <c r="EC228" s="32"/>
      <c r="EV228" s="32"/>
    </row>
    <row r="229" spans="1:152" x14ac:dyDescent="0.2">
      <c r="A229" s="28"/>
      <c r="E229" s="32"/>
      <c r="F229" s="29" t="str">
        <f>IF(ISBLANK(Values!F228),"",IF(Values!K228, SUBSTITUTE(Values!$B$1, "{language}", Values!I228) &amp; " " &amp;Values!$B$3,Values!H228 &amp;" "&amp;  Values!$B$2 &amp; " " &amp;Values!$B$3))</f>
        <v/>
      </c>
      <c r="H229" s="28"/>
      <c r="I229" s="28"/>
      <c r="AA229" s="37"/>
      <c r="AL229" s="2" t="str">
        <f>IF(ISBLANK(Values!F228),"",SUBSTITUTE(SUBSTITUTE(IF(Values!$K228, Values!$B$26, Values!$B$33), "{language}", Values!$I228), "{flag}", INDEX(options!$E$1:$E$20, Values!$W228)))</f>
        <v/>
      </c>
      <c r="BE229" s="28"/>
      <c r="BF229" s="28"/>
      <c r="BG229" s="28"/>
      <c r="BH229" s="28"/>
      <c r="DO229" s="28"/>
      <c r="DP229" s="28"/>
      <c r="DS229" s="32"/>
      <c r="DY229" s="32"/>
      <c r="DZ229" s="32"/>
      <c r="EA229" s="32"/>
      <c r="EB229" s="32"/>
      <c r="EC229" s="32"/>
      <c r="EV229" s="32"/>
    </row>
    <row r="230" spans="1:152" x14ac:dyDescent="0.2">
      <c r="A230" s="28"/>
      <c r="E230" s="32"/>
      <c r="F230" s="29" t="str">
        <f>IF(ISBLANK(Values!F229),"",IF(Values!K229, SUBSTITUTE(Values!$B$1, "{language}", Values!I229) &amp; " " &amp;Values!$B$3,Values!H229 &amp;" "&amp;  Values!$B$2 &amp; " " &amp;Values!$B$3))</f>
        <v/>
      </c>
      <c r="H230" s="28"/>
      <c r="I230" s="28"/>
      <c r="AA230" s="37"/>
      <c r="AL230" s="2" t="str">
        <f>IF(ISBLANK(Values!F229),"",SUBSTITUTE(SUBSTITUTE(IF(Values!$K229, Values!$B$26, Values!$B$33), "{language}", Values!$I229), "{flag}", INDEX(options!$E$1:$E$20, Values!$W229)))</f>
        <v/>
      </c>
      <c r="BE230" s="28"/>
      <c r="BF230" s="28"/>
      <c r="BG230" s="28"/>
      <c r="BH230" s="28"/>
      <c r="DO230" s="28"/>
      <c r="DP230" s="28"/>
      <c r="DS230" s="32"/>
      <c r="DY230" s="32"/>
      <c r="DZ230" s="32"/>
      <c r="EA230" s="32"/>
      <c r="EB230" s="32"/>
      <c r="EC230" s="32"/>
      <c r="EV230" s="32"/>
    </row>
    <row r="231" spans="1:152" x14ac:dyDescent="0.2">
      <c r="A231" s="28"/>
      <c r="E231" s="32"/>
      <c r="F231" s="29" t="str">
        <f>IF(ISBLANK(Values!F230),"",IF(Values!K230, SUBSTITUTE(Values!$B$1, "{language}", Values!I230) &amp; " " &amp;Values!$B$3,Values!H230 &amp;" "&amp;  Values!$B$2 &amp; " " &amp;Values!$B$3))</f>
        <v/>
      </c>
      <c r="H231" s="28"/>
      <c r="I231" s="28"/>
      <c r="AA231" s="37"/>
      <c r="AL231" s="2" t="str">
        <f>IF(ISBLANK(Values!F230),"",SUBSTITUTE(SUBSTITUTE(IF(Values!$K230, Values!$B$26, Values!$B$33), "{language}", Values!$I230), "{flag}", INDEX(options!$E$1:$E$20, Values!$W230)))</f>
        <v/>
      </c>
      <c r="BE231" s="28"/>
      <c r="BF231" s="28"/>
      <c r="BG231" s="28"/>
      <c r="BH231" s="28"/>
      <c r="DO231" s="28"/>
      <c r="DP231" s="28"/>
      <c r="DS231" s="32"/>
      <c r="DY231" s="32"/>
      <c r="DZ231" s="32"/>
      <c r="EA231" s="32"/>
      <c r="EB231" s="32"/>
      <c r="EC231" s="32"/>
      <c r="EV231" s="32"/>
    </row>
    <row r="232" spans="1:152" x14ac:dyDescent="0.2">
      <c r="A232" s="28"/>
      <c r="E232" s="32"/>
      <c r="F232" s="29" t="str">
        <f>IF(ISBLANK(Values!F231),"",IF(Values!K231, SUBSTITUTE(Values!$B$1, "{language}", Values!I231) &amp; " " &amp;Values!$B$3,Values!H231 &amp;" "&amp;  Values!$B$2 &amp; " " &amp;Values!$B$3))</f>
        <v/>
      </c>
      <c r="H232" s="28"/>
      <c r="I232" s="28"/>
      <c r="AA232" s="37"/>
      <c r="AL232" s="2" t="str">
        <f>IF(ISBLANK(Values!F231),"",SUBSTITUTE(SUBSTITUTE(IF(Values!$K231, Values!$B$26, Values!$B$33), "{language}", Values!$I231), "{flag}", INDEX(options!$E$1:$E$20, Values!$W231)))</f>
        <v/>
      </c>
      <c r="BE232" s="28"/>
      <c r="BF232" s="28"/>
      <c r="BG232" s="28"/>
      <c r="BH232" s="28"/>
      <c r="DO232" s="28"/>
      <c r="DP232" s="28"/>
      <c r="DS232" s="32"/>
      <c r="DY232" s="32"/>
      <c r="DZ232" s="32"/>
      <c r="EA232" s="32"/>
      <c r="EB232" s="32"/>
      <c r="EC232" s="32"/>
      <c r="EV232" s="32"/>
    </row>
    <row r="233" spans="1:152" x14ac:dyDescent="0.2">
      <c r="A233" s="28"/>
      <c r="E233" s="32"/>
      <c r="F233" s="29" t="str">
        <f>IF(ISBLANK(Values!F232),"",IF(Values!K232, SUBSTITUTE(Values!$B$1, "{language}", Values!I232) &amp; " " &amp;Values!$B$3,Values!H232 &amp;" "&amp;  Values!$B$2 &amp; " " &amp;Values!$B$3))</f>
        <v/>
      </c>
      <c r="H233" s="28"/>
      <c r="I233" s="28"/>
      <c r="AA233" s="37"/>
      <c r="AL233" s="2" t="str">
        <f>IF(ISBLANK(Values!F232),"",SUBSTITUTE(SUBSTITUTE(IF(Values!$K232, Values!$B$26, Values!$B$33), "{language}", Values!$I232), "{flag}", INDEX(options!$E$1:$E$20, Values!$W232)))</f>
        <v/>
      </c>
      <c r="BE233" s="28"/>
      <c r="BF233" s="28"/>
      <c r="BG233" s="28"/>
      <c r="BH233" s="28"/>
      <c r="DO233" s="28"/>
      <c r="DP233" s="28"/>
      <c r="DS233" s="32"/>
      <c r="DY233" s="32"/>
      <c r="DZ233" s="32"/>
      <c r="EA233" s="32"/>
      <c r="EB233" s="32"/>
      <c r="EC233" s="32"/>
      <c r="EV233" s="32"/>
    </row>
    <row r="234" spans="1:152" x14ac:dyDescent="0.2">
      <c r="A234" s="28"/>
      <c r="E234" s="32"/>
      <c r="F234" s="29" t="str">
        <f>IF(ISBLANK(Values!F233),"",IF(Values!K233, SUBSTITUTE(Values!$B$1, "{language}", Values!I233) &amp; " " &amp;Values!$B$3,Values!H233 &amp;" "&amp;  Values!$B$2 &amp; " " &amp;Values!$B$3))</f>
        <v/>
      </c>
      <c r="H234" s="28"/>
      <c r="I234" s="28"/>
      <c r="AA234" s="37"/>
      <c r="AL234" s="2" t="str">
        <f>IF(ISBLANK(Values!F233),"",SUBSTITUTE(SUBSTITUTE(IF(Values!$K233, Values!$B$26, Values!$B$33), "{language}", Values!$I233), "{flag}", INDEX(options!$E$1:$E$20, Values!$W233)))</f>
        <v/>
      </c>
      <c r="BE234" s="28"/>
      <c r="BF234" s="28"/>
      <c r="BG234" s="28"/>
      <c r="BH234" s="28"/>
      <c r="DO234" s="28"/>
      <c r="DP234" s="28"/>
      <c r="DS234" s="32"/>
      <c r="DY234" s="32"/>
      <c r="DZ234" s="32"/>
      <c r="EA234" s="32"/>
      <c r="EB234" s="32"/>
      <c r="EC234" s="32"/>
      <c r="EV234" s="32"/>
    </row>
    <row r="235" spans="1:152" x14ac:dyDescent="0.2">
      <c r="A235" s="28"/>
      <c r="E235" s="32"/>
      <c r="F235" s="29" t="str">
        <f>IF(ISBLANK(Values!F234),"",IF(Values!K234, SUBSTITUTE(Values!$B$1, "{language}", Values!I234) &amp; " " &amp;Values!$B$3,Values!H234 &amp;" "&amp;  Values!$B$2 &amp; " " &amp;Values!$B$3))</f>
        <v/>
      </c>
      <c r="H235" s="28"/>
      <c r="I235" s="28"/>
      <c r="AA235" s="37"/>
      <c r="AL235" s="2" t="str">
        <f>IF(ISBLANK(Values!F234),"",SUBSTITUTE(SUBSTITUTE(IF(Values!$K234, Values!$B$26, Values!$B$33), "{language}", Values!$I234), "{flag}", INDEX(options!$E$1:$E$20, Values!$W234)))</f>
        <v/>
      </c>
      <c r="BE235" s="28"/>
      <c r="BF235" s="28"/>
      <c r="BG235" s="28"/>
      <c r="BH235" s="28"/>
      <c r="DO235" s="28"/>
      <c r="DP235" s="28"/>
      <c r="DS235" s="32"/>
      <c r="DY235" s="32"/>
      <c r="DZ235" s="32"/>
      <c r="EA235" s="32"/>
      <c r="EB235" s="32"/>
      <c r="EC235" s="32"/>
      <c r="EV235" s="32"/>
    </row>
    <row r="236" spans="1:152" x14ac:dyDescent="0.2">
      <c r="A236" s="28"/>
      <c r="E236" s="32"/>
      <c r="F236" s="29" t="str">
        <f>IF(ISBLANK(Values!F235),"",IF(Values!K235, SUBSTITUTE(Values!$B$1, "{language}", Values!I235) &amp; " " &amp;Values!$B$3,Values!H235 &amp;" "&amp;  Values!$B$2 &amp; " " &amp;Values!$B$3))</f>
        <v/>
      </c>
      <c r="H236" s="28"/>
      <c r="I236" s="28"/>
      <c r="AA236" s="37"/>
      <c r="AL236" s="2" t="str">
        <f>IF(ISBLANK(Values!F235),"",SUBSTITUTE(SUBSTITUTE(IF(Values!$K235, Values!$B$26, Values!$B$33), "{language}", Values!$I235), "{flag}", INDEX(options!$E$1:$E$20, Values!$W235)))</f>
        <v/>
      </c>
      <c r="BE236" s="28"/>
      <c r="BF236" s="28"/>
      <c r="BG236" s="28"/>
      <c r="BH236" s="28"/>
      <c r="DO236" s="28"/>
      <c r="DP236" s="28"/>
      <c r="DS236" s="32"/>
      <c r="DY236" s="32"/>
      <c r="DZ236" s="32"/>
      <c r="EA236" s="32"/>
      <c r="EB236" s="32"/>
      <c r="EC236" s="32"/>
      <c r="EV236" s="32"/>
    </row>
    <row r="237" spans="1:152" x14ac:dyDescent="0.2">
      <c r="A237" s="28"/>
      <c r="E237" s="32"/>
      <c r="F237" s="29" t="str">
        <f>IF(ISBLANK(Values!F236),"",IF(Values!K236, SUBSTITUTE(Values!$B$1, "{language}", Values!I236) &amp; " " &amp;Values!$B$3,Values!H236 &amp;" "&amp;  Values!$B$2 &amp; " " &amp;Values!$B$3))</f>
        <v/>
      </c>
      <c r="H237" s="28"/>
      <c r="I237" s="28"/>
      <c r="AA237" s="37"/>
      <c r="AL237" s="2" t="str">
        <f>IF(ISBLANK(Values!F236),"",SUBSTITUTE(SUBSTITUTE(IF(Values!$K236, Values!$B$26, Values!$B$33), "{language}", Values!$I236), "{flag}", INDEX(options!$E$1:$E$20, Values!$W236)))</f>
        <v/>
      </c>
      <c r="BE237" s="28"/>
      <c r="BF237" s="28"/>
      <c r="BG237" s="28"/>
      <c r="BH237" s="28"/>
      <c r="DO237" s="28"/>
      <c r="DP237" s="28"/>
      <c r="DS237" s="32"/>
      <c r="DY237" s="32"/>
      <c r="DZ237" s="32"/>
      <c r="EA237" s="32"/>
      <c r="EB237" s="32"/>
      <c r="EC237" s="32"/>
      <c r="EV237" s="32"/>
    </row>
    <row r="238" spans="1:152" x14ac:dyDescent="0.2">
      <c r="A238" s="28"/>
      <c r="E238" s="32"/>
      <c r="F238" s="29" t="str">
        <f>IF(ISBLANK(Values!F237),"",IF(Values!K237, SUBSTITUTE(Values!$B$1, "{language}", Values!I237) &amp; " " &amp;Values!$B$3,Values!H237 &amp;" "&amp;  Values!$B$2 &amp; " " &amp;Values!$B$3))</f>
        <v/>
      </c>
      <c r="H238" s="28"/>
      <c r="I238" s="28"/>
      <c r="AA238" s="37"/>
      <c r="AL238" s="2" t="str">
        <f>IF(ISBLANK(Values!F237),"",SUBSTITUTE(SUBSTITUTE(IF(Values!$K237, Values!$B$26, Values!$B$33), "{language}", Values!$I237), "{flag}", INDEX(options!$E$1:$E$20, Values!$W237)))</f>
        <v/>
      </c>
      <c r="BE238" s="28"/>
      <c r="BF238" s="28"/>
      <c r="BG238" s="28"/>
      <c r="BH238" s="28"/>
      <c r="DO238" s="28"/>
      <c r="DP238" s="28"/>
      <c r="DS238" s="32"/>
      <c r="DY238" s="32"/>
      <c r="DZ238" s="32"/>
      <c r="EA238" s="32"/>
      <c r="EB238" s="32"/>
      <c r="EC238" s="32"/>
      <c r="EV238" s="32"/>
    </row>
    <row r="239" spans="1:152" x14ac:dyDescent="0.2">
      <c r="A239" s="28"/>
      <c r="E239" s="32"/>
      <c r="F239" s="29" t="str">
        <f>IF(ISBLANK(Values!F238),"",IF(Values!K238, SUBSTITUTE(Values!$B$1, "{language}", Values!I238) &amp; " " &amp;Values!$B$3,Values!H238 &amp;" "&amp;  Values!$B$2 &amp; " " &amp;Values!$B$3))</f>
        <v/>
      </c>
      <c r="H239" s="28"/>
      <c r="I239" s="28"/>
      <c r="AA239" s="37"/>
      <c r="AL239" s="2" t="str">
        <f>IF(ISBLANK(Values!F238),"",SUBSTITUTE(SUBSTITUTE(IF(Values!$K238, Values!$B$26, Values!$B$33), "{language}", Values!$I238), "{flag}", INDEX(options!$E$1:$E$20, Values!$W238)))</f>
        <v/>
      </c>
      <c r="BE239" s="28"/>
      <c r="BF239" s="28"/>
      <c r="BG239" s="28"/>
      <c r="BH239" s="28"/>
      <c r="DO239" s="28"/>
      <c r="DP239" s="28"/>
      <c r="DS239" s="32"/>
      <c r="DY239" s="32"/>
      <c r="DZ239" s="32"/>
      <c r="EA239" s="32"/>
      <c r="EB239" s="32"/>
      <c r="EC239" s="32"/>
      <c r="EV239" s="32"/>
    </row>
    <row r="240" spans="1:152" x14ac:dyDescent="0.2">
      <c r="A240" s="28"/>
      <c r="E240" s="32"/>
      <c r="F240" s="29" t="str">
        <f>IF(ISBLANK(Values!F239),"",IF(Values!K239, SUBSTITUTE(Values!$B$1, "{language}", Values!I239) &amp; " " &amp;Values!$B$3,Values!H239 &amp;" "&amp;  Values!$B$2 &amp; " " &amp;Values!$B$3))</f>
        <v/>
      </c>
      <c r="H240" s="28"/>
      <c r="I240" s="28"/>
      <c r="AA240" s="37"/>
      <c r="AL240" s="2" t="str">
        <f>IF(ISBLANK(Values!F239),"",SUBSTITUTE(SUBSTITUTE(IF(Values!$K239, Values!$B$26, Values!$B$33), "{language}", Values!$I239), "{flag}", INDEX(options!$E$1:$E$20, Values!$W239)))</f>
        <v/>
      </c>
      <c r="BE240" s="28"/>
      <c r="BF240" s="28"/>
      <c r="BG240" s="28"/>
      <c r="BH240" s="28"/>
      <c r="DO240" s="28"/>
      <c r="DP240" s="28"/>
      <c r="DS240" s="32"/>
      <c r="DY240" s="32"/>
      <c r="DZ240" s="32"/>
      <c r="EA240" s="32"/>
      <c r="EB240" s="32"/>
      <c r="EC240" s="32"/>
      <c r="EV240" s="32"/>
    </row>
    <row r="241" spans="1:152" x14ac:dyDescent="0.2">
      <c r="A241" s="28"/>
      <c r="E241" s="32"/>
      <c r="F241" s="29" t="str">
        <f>IF(ISBLANK(Values!F240),"",IF(Values!K240, SUBSTITUTE(Values!$B$1, "{language}", Values!I240) &amp; " " &amp;Values!$B$3,Values!H240 &amp;" "&amp;  Values!$B$2 &amp; " " &amp;Values!$B$3))</f>
        <v/>
      </c>
      <c r="H241" s="28"/>
      <c r="I241" s="28"/>
      <c r="AA241" s="37"/>
      <c r="AL241" s="2" t="str">
        <f>IF(ISBLANK(Values!F240),"",SUBSTITUTE(SUBSTITUTE(IF(Values!$K240, Values!$B$26, Values!$B$33), "{language}", Values!$I240), "{flag}", INDEX(options!$E$1:$E$20, Values!$W240)))</f>
        <v/>
      </c>
      <c r="BE241" s="28"/>
      <c r="BF241" s="28"/>
      <c r="BG241" s="28"/>
      <c r="BH241" s="28"/>
      <c r="DO241" s="28"/>
      <c r="DP241" s="28"/>
      <c r="DS241" s="32"/>
      <c r="DY241" s="32"/>
      <c r="DZ241" s="32"/>
      <c r="EA241" s="32"/>
      <c r="EB241" s="32"/>
      <c r="EC241" s="32"/>
      <c r="EV241" s="32"/>
    </row>
    <row r="242" spans="1:152" x14ac:dyDescent="0.2">
      <c r="A242" s="28"/>
      <c r="E242" s="32"/>
      <c r="F242" s="29" t="str">
        <f>IF(ISBLANK(Values!F241),"",IF(Values!K241, SUBSTITUTE(Values!$B$1, "{language}", Values!I241) &amp; " " &amp;Values!$B$3,Values!H241 &amp;" "&amp;  Values!$B$2 &amp; " " &amp;Values!$B$3))</f>
        <v/>
      </c>
      <c r="H242" s="28"/>
      <c r="I242" s="28"/>
      <c r="AA242" s="37"/>
      <c r="AL242" s="2" t="str">
        <f>IF(ISBLANK(Values!F241),"",SUBSTITUTE(SUBSTITUTE(IF(Values!$K241, Values!$B$26, Values!$B$33), "{language}", Values!$I241), "{flag}", INDEX(options!$E$1:$E$20, Values!$W241)))</f>
        <v/>
      </c>
      <c r="BE242" s="28"/>
      <c r="BF242" s="28"/>
      <c r="BG242" s="28"/>
      <c r="BH242" s="28"/>
      <c r="DO242" s="28"/>
      <c r="DP242" s="28"/>
      <c r="DS242" s="32"/>
      <c r="DY242" s="32"/>
      <c r="DZ242" s="32"/>
      <c r="EA242" s="32"/>
      <c r="EB242" s="32"/>
      <c r="EC242" s="32"/>
      <c r="EV242" s="32"/>
    </row>
    <row r="243" spans="1:152" x14ac:dyDescent="0.2">
      <c r="A243" s="28"/>
      <c r="E243" s="32"/>
      <c r="F243" s="29" t="str">
        <f>IF(ISBLANK(Values!F242),"",IF(Values!K242, SUBSTITUTE(Values!$B$1, "{language}", Values!I242) &amp; " " &amp;Values!$B$3,Values!H242 &amp;" "&amp;  Values!$B$2 &amp; " " &amp;Values!$B$3))</f>
        <v/>
      </c>
      <c r="H243" s="28"/>
      <c r="I243" s="28"/>
      <c r="AA243" s="37"/>
      <c r="AL243" s="2" t="str">
        <f>IF(ISBLANK(Values!F242),"",SUBSTITUTE(SUBSTITUTE(IF(Values!$K242, Values!$B$26, Values!$B$33), "{language}", Values!$I242), "{flag}", INDEX(options!$E$1:$E$20, Values!$W242)))</f>
        <v/>
      </c>
      <c r="BE243" s="28"/>
      <c r="BF243" s="28"/>
      <c r="BG243" s="28"/>
      <c r="BH243" s="28"/>
      <c r="DO243" s="28"/>
      <c r="DP243" s="28"/>
      <c r="DS243" s="32"/>
      <c r="DY243" s="32"/>
      <c r="DZ243" s="32"/>
      <c r="EA243" s="32"/>
      <c r="EB243" s="32"/>
      <c r="EC243" s="32"/>
      <c r="EV243" s="32"/>
    </row>
    <row r="244" spans="1:152" x14ac:dyDescent="0.2">
      <c r="A244" s="28"/>
      <c r="E244" s="32"/>
      <c r="H244" s="28"/>
      <c r="I244" s="28"/>
      <c r="AA244" s="37"/>
      <c r="AL244" s="2" t="str">
        <f>IF(ISBLANK(Values!F243),"",SUBSTITUTE(SUBSTITUTE(IF(Values!$K243, Values!$B$26, Values!$B$33), "{language}", Values!$I243), "{flag}", INDEX(options!$E$1:$E$20, Values!$W243)))</f>
        <v/>
      </c>
      <c r="BE244" s="28"/>
      <c r="BF244" s="28"/>
      <c r="BG244" s="28"/>
      <c r="BH244" s="28"/>
      <c r="DO244" s="28"/>
      <c r="DP244" s="28"/>
      <c r="DS244" s="32"/>
      <c r="DY244" s="32"/>
      <c r="DZ244" s="32"/>
      <c r="EA244" s="32"/>
      <c r="EB244" s="32"/>
      <c r="EC244" s="32"/>
      <c r="EV244" s="32"/>
    </row>
    <row r="245" spans="1:152" x14ac:dyDescent="0.2">
      <c r="A245" s="28"/>
      <c r="E245" s="32"/>
      <c r="H245" s="28"/>
      <c r="I245" s="28"/>
      <c r="AA245" s="37"/>
      <c r="AL245" s="2" t="str">
        <f>IF(ISBLANK(Values!F244),"",SUBSTITUTE(SUBSTITUTE(IF(Values!$K244, Values!$B$26, Values!$B$33), "{language}", Values!$I244), "{flag}", INDEX(options!$E$1:$E$20, Values!$W244)))</f>
        <v/>
      </c>
      <c r="BE245" s="28"/>
      <c r="BF245" s="28"/>
      <c r="BG245" s="28"/>
      <c r="BH245" s="28"/>
      <c r="DO245" s="28"/>
      <c r="DP245" s="28"/>
      <c r="DS245" s="32"/>
      <c r="DY245" s="32"/>
      <c r="DZ245" s="32"/>
      <c r="EA245" s="32"/>
      <c r="EB245" s="32"/>
      <c r="EC245" s="32"/>
      <c r="EV245" s="32"/>
    </row>
    <row r="246" spans="1:152" x14ac:dyDescent="0.2">
      <c r="A246" s="28"/>
      <c r="E246" s="32"/>
      <c r="H246" s="28"/>
      <c r="I246" s="28"/>
      <c r="AA246" s="37"/>
      <c r="AL246" s="2" t="str">
        <f>IF(ISBLANK(Values!F245),"",SUBSTITUTE(SUBSTITUTE(IF(Values!$K245, Values!$B$26, Values!$B$33), "{language}", Values!$I245), "{flag}", INDEX(options!$E$1:$E$20, Values!$W245)))</f>
        <v/>
      </c>
      <c r="BE246" s="28"/>
      <c r="BF246" s="28"/>
      <c r="BG246" s="28"/>
      <c r="BH246" s="28"/>
      <c r="DO246" s="28"/>
      <c r="DP246" s="28"/>
      <c r="DS246" s="32"/>
      <c r="DY246" s="32"/>
      <c r="DZ246" s="32"/>
      <c r="EA246" s="32"/>
      <c r="EB246" s="32"/>
      <c r="EC246" s="32"/>
      <c r="EV246" s="32"/>
    </row>
    <row r="247" spans="1:152" x14ac:dyDescent="0.2">
      <c r="A247" s="28"/>
      <c r="E247" s="32"/>
      <c r="H247" s="28"/>
      <c r="I247" s="28"/>
      <c r="AA247" s="37"/>
      <c r="AL247" s="2" t="str">
        <f>IF(ISBLANK(Values!F246),"",SUBSTITUTE(SUBSTITUTE(IF(Values!$K246, Values!$B$26, Values!$B$33), "{language}", Values!$I246), "{flag}", INDEX(options!$E$1:$E$20, Values!$W246)))</f>
        <v/>
      </c>
      <c r="BE247" s="28"/>
      <c r="BF247" s="28"/>
      <c r="BG247" s="28"/>
      <c r="BH247" s="28"/>
      <c r="DO247" s="28"/>
      <c r="DP247" s="28"/>
      <c r="DS247" s="32"/>
      <c r="DY247" s="32"/>
      <c r="DZ247" s="32"/>
      <c r="EA247" s="32"/>
      <c r="EB247" s="32"/>
      <c r="EC247" s="32"/>
      <c r="EV247" s="32"/>
    </row>
    <row r="248" spans="1:152" x14ac:dyDescent="0.2">
      <c r="A248" s="28"/>
      <c r="E248" s="32"/>
      <c r="H248" s="28"/>
      <c r="I248" s="28"/>
      <c r="AA248" s="37"/>
      <c r="AL248" s="2" t="str">
        <f>IF(ISBLANK(Values!F247),"",SUBSTITUTE(SUBSTITUTE(IF(Values!$K247, Values!$B$26, Values!$B$33), "{language}", Values!$I247), "{flag}", INDEX(options!$E$1:$E$20, Values!$W247)))</f>
        <v/>
      </c>
      <c r="BE248" s="28"/>
      <c r="BF248" s="28"/>
      <c r="BG248" s="28"/>
      <c r="BH248" s="28"/>
      <c r="DO248" s="28"/>
      <c r="DP248" s="28"/>
      <c r="DS248" s="32"/>
      <c r="DY248" s="32"/>
      <c r="DZ248" s="32"/>
      <c r="EA248" s="32"/>
      <c r="EB248" s="32"/>
      <c r="EC248" s="32"/>
      <c r="EV248" s="32"/>
    </row>
    <row r="249" spans="1:152" x14ac:dyDescent="0.2">
      <c r="A249" s="28"/>
      <c r="E249" s="32"/>
      <c r="H249" s="28"/>
      <c r="I249" s="28"/>
      <c r="AA249" s="37"/>
      <c r="AL249" s="2" t="str">
        <f>IF(ISBLANK(Values!F248),"",SUBSTITUTE(SUBSTITUTE(IF(Values!$K248, Values!$B$26, Values!$B$33), "{language}", Values!$I248), "{flag}", INDEX(options!$E$1:$E$20, Values!$W248)))</f>
        <v/>
      </c>
      <c r="BE249" s="28"/>
      <c r="BF249" s="28"/>
      <c r="BG249" s="28"/>
      <c r="BH249" s="28"/>
      <c r="DO249" s="28"/>
      <c r="DP249" s="28"/>
      <c r="DS249" s="32"/>
      <c r="DY249" s="32"/>
      <c r="DZ249" s="32"/>
      <c r="EA249" s="32"/>
      <c r="EB249" s="32"/>
      <c r="EC249" s="32"/>
      <c r="EV249" s="32"/>
    </row>
    <row r="250" spans="1:152" x14ac:dyDescent="0.2">
      <c r="A250" s="28"/>
      <c r="E250" s="32"/>
      <c r="H250" s="28"/>
      <c r="I250" s="28"/>
      <c r="AA250" s="37"/>
      <c r="AL250" s="2" t="str">
        <f>IF(ISBLANK(Values!F249),"",SUBSTITUTE(SUBSTITUTE(IF(Values!$K249, Values!$B$26, Values!$B$33), "{language}", Values!$I249), "{flag}", INDEX(options!$E$1:$E$20, Values!$W249)))</f>
        <v/>
      </c>
      <c r="BE250" s="28"/>
      <c r="BF250" s="28"/>
      <c r="BG250" s="28"/>
      <c r="BH250" s="28"/>
      <c r="DO250" s="28"/>
      <c r="DP250" s="28"/>
      <c r="DS250" s="32"/>
      <c r="DY250" s="32"/>
      <c r="DZ250" s="32"/>
      <c r="EA250" s="32"/>
      <c r="EB250" s="32"/>
      <c r="EC250" s="32"/>
      <c r="EV250" s="32"/>
    </row>
    <row r="251" spans="1:152" x14ac:dyDescent="0.2">
      <c r="A251" s="28"/>
      <c r="E251" s="32"/>
      <c r="H251" s="28"/>
      <c r="I251" s="28"/>
      <c r="AA251" s="37"/>
      <c r="AL251" s="2" t="str">
        <f>IF(ISBLANK(Values!F250),"",SUBSTITUTE(SUBSTITUTE(IF(Values!$K250, Values!$B$26, Values!$B$33), "{language}", Values!$I250), "{flag}", INDEX(options!$E$1:$E$20, Values!$W250)))</f>
        <v/>
      </c>
      <c r="BE251" s="28"/>
      <c r="BF251" s="28"/>
      <c r="BG251" s="28"/>
      <c r="BH251" s="28"/>
      <c r="DO251" s="28"/>
      <c r="DP251" s="28"/>
      <c r="DS251" s="32"/>
      <c r="DY251" s="32"/>
      <c r="DZ251" s="32"/>
      <c r="EA251" s="32"/>
      <c r="EB251" s="32"/>
      <c r="EC251" s="32"/>
      <c r="EV251" s="32"/>
    </row>
    <row r="252" spans="1:152" x14ac:dyDescent="0.2">
      <c r="A252" s="28"/>
      <c r="E252" s="32"/>
      <c r="H252" s="28"/>
      <c r="I252" s="28"/>
      <c r="AA252" s="37"/>
      <c r="AL252" s="2" t="str">
        <f>IF(ISBLANK(Values!F251),"",SUBSTITUTE(SUBSTITUTE(IF(Values!$K251, Values!$B$26, Values!$B$33), "{language}", Values!$I251), "{flag}", INDEX(options!$E$1:$E$20, Values!$W251)))</f>
        <v/>
      </c>
      <c r="BE252" s="28"/>
      <c r="BF252" s="28"/>
      <c r="BG252" s="28"/>
      <c r="BH252" s="28"/>
      <c r="DO252" s="28"/>
      <c r="DP252" s="28"/>
      <c r="DS252" s="32"/>
      <c r="DY252" s="32"/>
      <c r="DZ252" s="32"/>
      <c r="EA252" s="32"/>
      <c r="EB252" s="32"/>
      <c r="EC252" s="32"/>
      <c r="EV252" s="32"/>
    </row>
    <row r="253" spans="1:152" x14ac:dyDescent="0.2">
      <c r="A253" s="28"/>
      <c r="E253" s="32"/>
      <c r="H253" s="28"/>
      <c r="I253" s="28"/>
      <c r="AA253" s="37"/>
      <c r="AL253" s="2" t="str">
        <f>IF(ISBLANK(Values!F252),"",SUBSTITUTE(SUBSTITUTE(IF(Values!$K252, Values!$B$26, Values!$B$33), "{language}", Values!$I252), "{flag}", INDEX(options!$E$1:$E$20, Values!$W252)))</f>
        <v/>
      </c>
      <c r="BE253" s="28"/>
      <c r="BF253" s="28"/>
      <c r="BG253" s="28"/>
      <c r="BH253" s="28"/>
      <c r="DO253" s="28"/>
      <c r="DP253" s="28"/>
      <c r="DS253" s="32"/>
      <c r="DY253" s="32"/>
      <c r="DZ253" s="32"/>
      <c r="EA253" s="32"/>
      <c r="EB253" s="32"/>
      <c r="EC253" s="32"/>
      <c r="EV253" s="32"/>
    </row>
    <row r="254" spans="1:152" x14ac:dyDescent="0.2">
      <c r="A254" s="28"/>
      <c r="E254" s="32"/>
      <c r="H254" s="28"/>
      <c r="I254" s="28"/>
      <c r="AA254" s="37"/>
      <c r="AL254" s="2" t="str">
        <f>IF(ISBLANK(Values!F253),"",SUBSTITUTE(SUBSTITUTE(IF(Values!$K253, Values!$B$26, Values!$B$33), "{language}", Values!$I253), "{flag}", INDEX(options!$E$1:$E$20, Values!$W253)))</f>
        <v/>
      </c>
      <c r="BE254" s="28"/>
      <c r="BF254" s="28"/>
      <c r="BG254" s="28"/>
      <c r="BH254" s="28"/>
      <c r="DO254" s="28"/>
      <c r="DP254" s="28"/>
      <c r="DS254" s="32"/>
      <c r="DY254" s="32"/>
      <c r="DZ254" s="32"/>
      <c r="EA254" s="32"/>
      <c r="EB254" s="32"/>
      <c r="EC254" s="32"/>
      <c r="EV254" s="32"/>
    </row>
    <row r="255" spans="1:152" x14ac:dyDescent="0.2">
      <c r="A255" s="28"/>
      <c r="E255" s="32"/>
      <c r="H255" s="28"/>
      <c r="I255" s="28"/>
      <c r="AA255" s="37"/>
      <c r="AL255" s="2" t="str">
        <f>IF(ISBLANK(Values!F254),"",SUBSTITUTE(SUBSTITUTE(IF(Values!$K254, Values!$B$26, Values!$B$33), "{language}", Values!$I254), "{flag}", INDEX(options!$E$1:$E$20, Values!$W254)))</f>
        <v/>
      </c>
      <c r="BE255" s="28"/>
      <c r="BF255" s="28"/>
      <c r="BG255" s="28"/>
      <c r="BH255" s="28"/>
      <c r="DO255" s="28"/>
      <c r="DP255" s="28"/>
      <c r="DS255" s="32"/>
      <c r="DY255" s="32"/>
      <c r="DZ255" s="32"/>
      <c r="EA255" s="32"/>
      <c r="EB255" s="32"/>
      <c r="EC255" s="32"/>
      <c r="EV255" s="32"/>
    </row>
    <row r="256" spans="1:152" x14ac:dyDescent="0.2">
      <c r="A256" s="28"/>
      <c r="E256" s="32"/>
      <c r="H256" s="28"/>
      <c r="I256" s="28"/>
      <c r="AA256" s="37"/>
      <c r="AL256" s="2" t="str">
        <f>IF(ISBLANK(Values!F255),"",SUBSTITUTE(SUBSTITUTE(IF(Values!$K255, Values!$B$26, Values!$B$33), "{language}", Values!$I255), "{flag}", INDEX(options!$E$1:$E$20, Values!$W255)))</f>
        <v/>
      </c>
      <c r="BE256" s="28"/>
      <c r="BF256" s="28"/>
      <c r="BG256" s="28"/>
      <c r="BH256" s="28"/>
      <c r="DO256" s="28"/>
      <c r="DP256" s="28"/>
      <c r="DS256" s="32"/>
      <c r="DY256" s="32"/>
      <c r="DZ256" s="32"/>
      <c r="EA256" s="32"/>
      <c r="EB256" s="32"/>
      <c r="EC256" s="32"/>
      <c r="EV256" s="32"/>
    </row>
    <row r="257" spans="1:152" x14ac:dyDescent="0.2">
      <c r="A257" s="28"/>
      <c r="E257" s="32"/>
      <c r="H257" s="28"/>
      <c r="I257" s="28"/>
      <c r="AA257" s="37"/>
      <c r="AL257" s="2" t="str">
        <f>IF(ISBLANK(Values!F256),"",SUBSTITUTE(SUBSTITUTE(IF(Values!$K256, Values!$B$26, Values!$B$33), "{language}", Values!$I256), "{flag}", INDEX(options!$E$1:$E$20, Values!$W256)))</f>
        <v/>
      </c>
      <c r="BE257" s="28"/>
      <c r="BF257" s="28"/>
      <c r="BG257" s="28"/>
      <c r="BH257" s="28"/>
      <c r="DO257" s="28"/>
      <c r="DP257" s="28"/>
      <c r="DS257" s="32"/>
      <c r="DY257" s="32"/>
      <c r="DZ257" s="32"/>
      <c r="EA257" s="32"/>
      <c r="EB257" s="32"/>
      <c r="EC257" s="32"/>
      <c r="EV257" s="32"/>
    </row>
    <row r="258" spans="1:152" x14ac:dyDescent="0.2">
      <c r="A258" s="28"/>
      <c r="E258" s="32"/>
      <c r="H258" s="28"/>
      <c r="I258" s="28"/>
      <c r="AA258" s="37"/>
      <c r="AL258" s="2" t="str">
        <f>IF(ISBLANK(Values!F257),"",SUBSTITUTE(SUBSTITUTE(IF(Values!$K257, Values!$B$26, Values!$B$33), "{language}", Values!$I257), "{flag}", INDEX(options!$E$1:$E$20, Values!$W257)))</f>
        <v/>
      </c>
      <c r="BE258" s="28"/>
      <c r="BF258" s="28"/>
      <c r="BG258" s="28"/>
      <c r="BH258" s="28"/>
      <c r="DO258" s="28"/>
      <c r="DP258" s="28"/>
      <c r="DS258" s="32"/>
      <c r="DY258" s="32"/>
      <c r="DZ258" s="32"/>
      <c r="EA258" s="32"/>
      <c r="EB258" s="32"/>
      <c r="EC258" s="32"/>
      <c r="EV258" s="32"/>
    </row>
    <row r="259" spans="1:152" x14ac:dyDescent="0.2">
      <c r="A259" s="28"/>
      <c r="E259" s="32"/>
      <c r="H259" s="28"/>
      <c r="I259" s="28"/>
      <c r="AA259" s="37"/>
      <c r="AL259" s="2" t="str">
        <f>IF(ISBLANK(Values!F258),"",SUBSTITUTE(SUBSTITUTE(IF(Values!$K258, Values!$B$26, Values!$B$33), "{language}", Values!$I258), "{flag}", INDEX(options!$E$1:$E$20, Values!$W258)))</f>
        <v/>
      </c>
      <c r="BE259" s="28"/>
      <c r="BF259" s="28"/>
      <c r="BG259" s="28"/>
      <c r="BH259" s="28"/>
      <c r="DO259" s="28"/>
      <c r="DP259" s="28"/>
      <c r="DS259" s="32"/>
      <c r="DY259" s="32"/>
      <c r="DZ259" s="32"/>
      <c r="EA259" s="32"/>
      <c r="EB259" s="32"/>
      <c r="EC259" s="32"/>
      <c r="EV259" s="32"/>
    </row>
    <row r="260" spans="1:152" x14ac:dyDescent="0.2">
      <c r="A260" s="28"/>
      <c r="E260" s="32"/>
      <c r="H260" s="28"/>
      <c r="I260" s="28"/>
      <c r="AA260" s="37"/>
      <c r="AL260" s="2" t="str">
        <f>IF(ISBLANK(Values!F259),"",SUBSTITUTE(SUBSTITUTE(IF(Values!$K259, Values!$B$26, Values!$B$33), "{language}", Values!$I259), "{flag}", INDEX(options!$E$1:$E$20, Values!$W259)))</f>
        <v/>
      </c>
      <c r="BE260" s="28"/>
      <c r="BF260" s="28"/>
      <c r="BG260" s="28"/>
      <c r="BH260" s="28"/>
      <c r="DO260" s="28"/>
      <c r="DP260" s="28"/>
      <c r="DS260" s="32"/>
      <c r="DY260" s="32"/>
      <c r="DZ260" s="32"/>
      <c r="EA260" s="32"/>
      <c r="EB260" s="32"/>
      <c r="EC260" s="32"/>
      <c r="EV260" s="32"/>
    </row>
    <row r="261" spans="1:152" x14ac:dyDescent="0.2">
      <c r="A261" s="28"/>
      <c r="E261" s="32"/>
      <c r="H261" s="28"/>
      <c r="I261" s="28"/>
      <c r="AA261" s="37"/>
      <c r="AL261" s="2" t="str">
        <f>IF(ISBLANK(Values!F260),"",SUBSTITUTE(SUBSTITUTE(IF(Values!$K260, Values!$B$26, Values!$B$33), "{language}", Values!$I260), "{flag}", INDEX(options!$E$1:$E$20, Values!$W260)))</f>
        <v/>
      </c>
      <c r="BE261" s="28"/>
      <c r="BF261" s="28"/>
      <c r="BG261" s="28"/>
      <c r="BH261" s="28"/>
      <c r="DO261" s="28"/>
      <c r="DP261" s="28"/>
      <c r="DS261" s="32"/>
      <c r="DY261" s="32"/>
      <c r="DZ261" s="32"/>
      <c r="EA261" s="32"/>
      <c r="EB261" s="32"/>
      <c r="EC261" s="32"/>
      <c r="EV261" s="32"/>
    </row>
    <row r="262" spans="1:152" x14ac:dyDescent="0.2">
      <c r="A262" s="28"/>
      <c r="E262" s="32"/>
      <c r="H262" s="28"/>
      <c r="I262" s="28"/>
      <c r="AA262" s="37"/>
      <c r="AL262" s="2" t="str">
        <f>IF(ISBLANK(Values!F261),"",SUBSTITUTE(SUBSTITUTE(IF(Values!$K261, Values!$B$26, Values!$B$33), "{language}", Values!$I261), "{flag}", INDEX(options!$E$1:$E$20, Values!$W261)))</f>
        <v/>
      </c>
      <c r="BE262" s="28"/>
      <c r="BF262" s="28"/>
      <c r="BG262" s="28"/>
      <c r="BH262" s="28"/>
      <c r="DO262" s="28"/>
      <c r="DP262" s="28"/>
      <c r="DS262" s="32"/>
      <c r="DY262" s="32"/>
      <c r="DZ262" s="32"/>
      <c r="EA262" s="32"/>
      <c r="EB262" s="32"/>
      <c r="EC262" s="32"/>
      <c r="EV262" s="32"/>
    </row>
    <row r="263" spans="1:152" x14ac:dyDescent="0.2">
      <c r="A263" s="28"/>
      <c r="E263" s="32"/>
      <c r="H263" s="28"/>
      <c r="I263" s="28"/>
      <c r="AA263" s="37"/>
      <c r="AL263" s="2" t="str">
        <f>IF(ISBLANK(Values!F262),"",SUBSTITUTE(SUBSTITUTE(IF(Values!$K262, Values!$B$26, Values!$B$33), "{language}", Values!$I262), "{flag}", INDEX(options!$E$1:$E$20, Values!$W262)))</f>
        <v/>
      </c>
      <c r="BE263" s="28"/>
      <c r="BF263" s="28"/>
      <c r="BG263" s="28"/>
      <c r="BH263" s="28"/>
      <c r="DO263" s="28"/>
      <c r="DP263" s="28"/>
      <c r="DS263" s="32"/>
      <c r="DY263" s="32"/>
      <c r="DZ263" s="32"/>
      <c r="EA263" s="32"/>
      <c r="EB263" s="32"/>
      <c r="EC263" s="32"/>
      <c r="EV263" s="32"/>
    </row>
    <row r="264" spans="1:152" x14ac:dyDescent="0.2">
      <c r="A264" s="28"/>
      <c r="E264" s="32"/>
      <c r="H264" s="28"/>
      <c r="I264" s="28"/>
      <c r="AA264" s="37"/>
      <c r="AL264" s="2" t="str">
        <f>IF(ISBLANK(Values!F263),"",SUBSTITUTE(SUBSTITUTE(IF(Values!$K263, Values!$B$26, Values!$B$33), "{language}", Values!$I263), "{flag}", INDEX(options!$E$1:$E$20, Values!$W263)))</f>
        <v/>
      </c>
      <c r="BE264" s="28"/>
      <c r="BF264" s="28"/>
      <c r="BG264" s="28"/>
      <c r="BH264" s="28"/>
      <c r="DO264" s="28"/>
      <c r="DP264" s="28"/>
      <c r="DS264" s="32"/>
      <c r="DY264" s="32"/>
      <c r="DZ264" s="32"/>
      <c r="EA264" s="32"/>
      <c r="EB264" s="32"/>
      <c r="EC264" s="32"/>
      <c r="EV264" s="32"/>
    </row>
    <row r="265" spans="1:152" x14ac:dyDescent="0.2">
      <c r="A265" s="28"/>
      <c r="E265" s="32"/>
      <c r="H265" s="28"/>
      <c r="I265" s="28"/>
      <c r="AA265" s="37"/>
      <c r="AL265" s="2" t="str">
        <f>IF(ISBLANK(Values!F264),"",SUBSTITUTE(SUBSTITUTE(IF(Values!$K264, Values!$B$26, Values!$B$33), "{language}", Values!$I264), "{flag}", INDEX(options!$E$1:$E$20, Values!$W264)))</f>
        <v/>
      </c>
      <c r="BE265" s="28"/>
      <c r="BF265" s="28"/>
      <c r="BG265" s="28"/>
      <c r="BH265" s="28"/>
      <c r="DO265" s="28"/>
      <c r="DP265" s="28"/>
      <c r="DS265" s="32"/>
      <c r="DY265" s="32"/>
      <c r="DZ265" s="32"/>
      <c r="EA265" s="32"/>
      <c r="EB265" s="32"/>
      <c r="EC265" s="32"/>
      <c r="EV265" s="32"/>
    </row>
    <row r="266" spans="1:152" x14ac:dyDescent="0.2">
      <c r="A266" s="28"/>
      <c r="E266" s="32"/>
      <c r="H266" s="28"/>
      <c r="I266" s="28"/>
      <c r="AA266" s="37"/>
      <c r="AL266" s="2" t="str">
        <f>IF(ISBLANK(Values!F265),"",SUBSTITUTE(SUBSTITUTE(IF(Values!$K265, Values!$B$26, Values!$B$33), "{language}", Values!$I265), "{flag}", INDEX(options!$E$1:$E$20, Values!$W265)))</f>
        <v/>
      </c>
      <c r="BE266" s="28"/>
      <c r="BF266" s="28"/>
      <c r="BG266" s="28"/>
      <c r="BH266" s="28"/>
      <c r="DO266" s="28"/>
      <c r="DP266" s="28"/>
      <c r="DS266" s="32"/>
      <c r="DY266" s="32"/>
      <c r="DZ266" s="32"/>
      <c r="EA266" s="32"/>
      <c r="EB266" s="32"/>
      <c r="EC266" s="32"/>
      <c r="EV266" s="32"/>
    </row>
    <row r="267" spans="1:152" x14ac:dyDescent="0.2">
      <c r="A267" s="28"/>
      <c r="E267" s="32"/>
      <c r="H267" s="28"/>
      <c r="I267" s="28"/>
      <c r="AA267" s="37"/>
      <c r="AL267" s="2" t="str">
        <f>IF(ISBLANK(Values!F266),"",SUBSTITUTE(SUBSTITUTE(IF(Values!$K266, Values!$B$26, Values!$B$33), "{language}", Values!$I266), "{flag}", INDEX(options!$E$1:$E$20, Values!$W266)))</f>
        <v/>
      </c>
      <c r="BE267" s="28"/>
      <c r="BF267" s="28"/>
      <c r="BG267" s="28"/>
      <c r="BH267" s="28"/>
      <c r="DO267" s="28"/>
      <c r="DP267" s="28"/>
      <c r="DS267" s="32"/>
      <c r="DY267" s="32"/>
      <c r="DZ267" s="32"/>
      <c r="EA267" s="32"/>
      <c r="EB267" s="32"/>
      <c r="EC267" s="32"/>
      <c r="EV267" s="32"/>
    </row>
    <row r="268" spans="1:152" x14ac:dyDescent="0.2">
      <c r="A268" s="28"/>
      <c r="E268" s="32"/>
      <c r="H268" s="28"/>
      <c r="I268" s="28"/>
      <c r="AA268" s="37"/>
      <c r="AL268" s="2" t="str">
        <f>IF(ISBLANK(Values!F267),"",SUBSTITUTE(SUBSTITUTE(IF(Values!$K267, Values!$B$26, Values!$B$33), "{language}", Values!$I267), "{flag}", INDEX(options!$E$1:$E$20, Values!$W267)))</f>
        <v/>
      </c>
      <c r="BE268" s="28"/>
      <c r="BF268" s="28"/>
      <c r="BG268" s="28"/>
      <c r="BH268" s="28"/>
      <c r="DO268" s="28"/>
      <c r="DP268" s="28"/>
      <c r="DS268" s="32"/>
      <c r="DY268" s="32"/>
      <c r="DZ268" s="32"/>
      <c r="EA268" s="32"/>
      <c r="EB268" s="32"/>
      <c r="EC268" s="32"/>
      <c r="EV268" s="32"/>
    </row>
    <row r="269" spans="1:152" x14ac:dyDescent="0.2">
      <c r="A269" s="28"/>
      <c r="E269" s="32"/>
      <c r="H269" s="28"/>
      <c r="I269" s="28"/>
      <c r="AA269" s="37"/>
      <c r="AL269" s="2" t="str">
        <f>IF(ISBLANK(Values!F268),"",SUBSTITUTE(SUBSTITUTE(IF(Values!$K268, Values!$B$26, Values!$B$33), "{language}", Values!$I268), "{flag}", INDEX(options!$E$1:$E$20, Values!$W268)))</f>
        <v/>
      </c>
      <c r="BE269" s="28"/>
      <c r="BF269" s="28"/>
      <c r="BG269" s="28"/>
      <c r="BH269" s="28"/>
      <c r="DO269" s="28"/>
      <c r="DP269" s="28"/>
      <c r="DS269" s="32"/>
      <c r="DY269" s="32"/>
      <c r="DZ269" s="32"/>
      <c r="EA269" s="32"/>
      <c r="EB269" s="32"/>
      <c r="EC269" s="32"/>
      <c r="EV269" s="32"/>
    </row>
    <row r="270" spans="1:152" x14ac:dyDescent="0.2">
      <c r="A270" s="28"/>
      <c r="E270" s="32"/>
      <c r="H270" s="28"/>
      <c r="I270" s="28"/>
      <c r="AA270" s="37"/>
      <c r="AL270" s="2" t="str">
        <f>IF(ISBLANK(Values!F269),"",SUBSTITUTE(SUBSTITUTE(IF(Values!$K269, Values!$B$26, Values!$B$33), "{language}", Values!$I269), "{flag}", INDEX(options!$E$1:$E$20, Values!$W269)))</f>
        <v/>
      </c>
      <c r="BE270" s="28"/>
      <c r="BF270" s="28"/>
      <c r="BG270" s="28"/>
      <c r="BH270" s="28"/>
      <c r="DO270" s="28"/>
      <c r="DP270" s="28"/>
      <c r="DS270" s="32"/>
      <c r="DY270" s="32"/>
      <c r="DZ270" s="32"/>
      <c r="EA270" s="32"/>
      <c r="EB270" s="32"/>
      <c r="EC270" s="32"/>
      <c r="EV270" s="32"/>
    </row>
    <row r="271" spans="1:152" x14ac:dyDescent="0.2">
      <c r="A271" s="28"/>
      <c r="E271" s="32"/>
      <c r="H271" s="28"/>
      <c r="I271" s="28"/>
      <c r="AA271" s="37"/>
      <c r="AL271" s="2" t="str">
        <f>IF(ISBLANK(Values!F270),"",SUBSTITUTE(SUBSTITUTE(IF(Values!$K270, Values!$B$26, Values!$B$33), "{language}", Values!$I270), "{flag}", INDEX(options!$E$1:$E$20, Values!$W270)))</f>
        <v/>
      </c>
      <c r="BE271" s="28"/>
      <c r="BF271" s="28"/>
      <c r="BG271" s="28"/>
      <c r="BH271" s="28"/>
      <c r="DO271" s="28"/>
      <c r="DP271" s="28"/>
      <c r="DS271" s="32"/>
      <c r="DY271" s="32"/>
      <c r="DZ271" s="32"/>
      <c r="EA271" s="32"/>
      <c r="EB271" s="32"/>
      <c r="EC271" s="32"/>
      <c r="EV271" s="32"/>
    </row>
    <row r="272" spans="1:152" x14ac:dyDescent="0.2">
      <c r="A272" s="28"/>
      <c r="E272" s="32"/>
      <c r="H272" s="28"/>
      <c r="I272" s="28"/>
      <c r="AA272" s="37"/>
      <c r="AL272" s="2" t="str">
        <f>IF(ISBLANK(Values!F271),"",SUBSTITUTE(SUBSTITUTE(IF(Values!$K271, Values!$B$26, Values!$B$33), "{language}", Values!$I271), "{flag}", INDEX(options!$E$1:$E$20, Values!$W271)))</f>
        <v/>
      </c>
      <c r="BE272" s="28"/>
      <c r="BF272" s="28"/>
      <c r="BG272" s="28"/>
      <c r="BH272" s="28"/>
      <c r="DO272" s="28"/>
      <c r="DP272" s="28"/>
      <c r="DS272" s="32"/>
      <c r="DY272" s="32"/>
      <c r="DZ272" s="32"/>
      <c r="EA272" s="32"/>
      <c r="EB272" s="32"/>
      <c r="EC272" s="32"/>
      <c r="EV272" s="32"/>
    </row>
    <row r="273" spans="1:152" x14ac:dyDescent="0.2">
      <c r="A273" s="28"/>
      <c r="E273" s="32"/>
      <c r="H273" s="28"/>
      <c r="I273" s="28"/>
      <c r="AA273" s="37"/>
      <c r="AL273" s="2" t="str">
        <f>IF(ISBLANK(Values!F272),"",SUBSTITUTE(SUBSTITUTE(IF(Values!$K272, Values!$B$26, Values!$B$33), "{language}", Values!$I272), "{flag}", INDEX(options!$E$1:$E$20, Values!$W272)))</f>
        <v/>
      </c>
      <c r="BE273" s="28"/>
      <c r="BF273" s="28"/>
      <c r="BG273" s="28"/>
      <c r="BH273" s="28"/>
      <c r="DO273" s="28"/>
      <c r="DP273" s="28"/>
      <c r="DS273" s="32"/>
      <c r="DY273" s="32"/>
      <c r="DZ273" s="32"/>
      <c r="EA273" s="32"/>
      <c r="EB273" s="32"/>
      <c r="EC273" s="32"/>
      <c r="EV273" s="32"/>
    </row>
    <row r="274" spans="1:152" x14ac:dyDescent="0.2">
      <c r="A274" s="28"/>
      <c r="E274" s="32"/>
      <c r="H274" s="28"/>
      <c r="I274" s="28"/>
      <c r="AA274" s="37"/>
      <c r="AL274" s="2" t="str">
        <f>IF(ISBLANK(Values!F273),"",SUBSTITUTE(SUBSTITUTE(IF(Values!$K273, Values!$B$26, Values!$B$33), "{language}", Values!$I273), "{flag}", INDEX(options!$E$1:$E$20, Values!$W273)))</f>
        <v/>
      </c>
      <c r="BE274" s="28"/>
      <c r="BF274" s="28"/>
      <c r="BG274" s="28"/>
      <c r="BH274" s="28"/>
      <c r="DO274" s="28"/>
      <c r="DP274" s="28"/>
      <c r="DS274" s="32"/>
      <c r="DY274" s="32"/>
      <c r="DZ274" s="32"/>
      <c r="EA274" s="32"/>
      <c r="EB274" s="32"/>
      <c r="EC274" s="32"/>
      <c r="EV274" s="32"/>
    </row>
    <row r="275" spans="1:152" x14ac:dyDescent="0.2">
      <c r="A275" s="28"/>
      <c r="E275" s="32"/>
      <c r="H275" s="28"/>
      <c r="I275" s="28"/>
      <c r="AA275" s="37"/>
      <c r="AL275" s="2" t="str">
        <f>IF(ISBLANK(Values!F274),"",SUBSTITUTE(SUBSTITUTE(IF(Values!$K274, Values!$B$26, Values!$B$33), "{language}", Values!$I274), "{flag}", INDEX(options!$E$1:$E$20, Values!$W274)))</f>
        <v/>
      </c>
      <c r="BE275" s="28"/>
      <c r="BF275" s="28"/>
      <c r="BG275" s="28"/>
      <c r="BH275" s="28"/>
      <c r="DO275" s="28"/>
      <c r="DP275" s="28"/>
      <c r="DS275" s="32"/>
      <c r="DY275" s="32"/>
      <c r="DZ275" s="32"/>
      <c r="EA275" s="32"/>
      <c r="EB275" s="32"/>
      <c r="EC275" s="32"/>
      <c r="EV275" s="32"/>
    </row>
    <row r="276" spans="1:152" x14ac:dyDescent="0.2">
      <c r="A276" s="28"/>
      <c r="E276" s="32"/>
      <c r="H276" s="28"/>
      <c r="I276" s="28"/>
      <c r="AA276" s="37"/>
      <c r="AL276" s="2" t="str">
        <f>IF(ISBLANK(Values!F275),"",SUBSTITUTE(SUBSTITUTE(IF(Values!$K275, Values!$B$26, Values!$B$33), "{language}", Values!$I275), "{flag}", INDEX(options!$E$1:$E$20, Values!$W275)))</f>
        <v/>
      </c>
      <c r="BE276" s="28"/>
      <c r="BF276" s="28"/>
      <c r="BG276" s="28"/>
      <c r="BH276" s="28"/>
      <c r="DO276" s="28"/>
      <c r="DP276" s="28"/>
      <c r="DS276" s="32"/>
      <c r="DY276" s="32"/>
      <c r="DZ276" s="32"/>
      <c r="EA276" s="32"/>
      <c r="EB276" s="32"/>
      <c r="EC276" s="32"/>
      <c r="EV276" s="32"/>
    </row>
    <row r="277" spans="1:152" x14ac:dyDescent="0.2">
      <c r="A277" s="28"/>
      <c r="E277" s="32"/>
      <c r="H277" s="28"/>
      <c r="I277" s="28"/>
      <c r="AA277" s="37"/>
      <c r="AL277" s="2" t="str">
        <f>IF(ISBLANK(Values!F276),"",SUBSTITUTE(SUBSTITUTE(IF(Values!$K276, Values!$B$26, Values!$B$33), "{language}", Values!$I276), "{flag}", INDEX(options!$E$1:$E$20, Values!$W276)))</f>
        <v/>
      </c>
      <c r="BE277" s="28"/>
      <c r="BF277" s="28"/>
      <c r="BG277" s="28"/>
      <c r="BH277" s="28"/>
      <c r="DO277" s="28"/>
      <c r="DP277" s="28"/>
      <c r="DS277" s="32"/>
      <c r="DY277" s="32"/>
      <c r="DZ277" s="32"/>
      <c r="EA277" s="32"/>
      <c r="EB277" s="32"/>
      <c r="EC277" s="32"/>
      <c r="EV277" s="32"/>
    </row>
    <row r="278" spans="1:152" x14ac:dyDescent="0.2">
      <c r="A278" s="28"/>
      <c r="E278" s="32"/>
      <c r="H278" s="28"/>
      <c r="I278" s="28"/>
      <c r="AA278" s="37"/>
      <c r="AL278" s="2" t="str">
        <f>IF(ISBLANK(Values!F277),"",SUBSTITUTE(SUBSTITUTE(IF(Values!$K277, Values!$B$26, Values!$B$33), "{language}", Values!$I277), "{flag}", INDEX(options!$E$1:$E$20, Values!$W277)))</f>
        <v/>
      </c>
      <c r="BE278" s="28"/>
      <c r="BF278" s="28"/>
      <c r="BG278" s="28"/>
      <c r="BH278" s="28"/>
      <c r="DO278" s="28"/>
      <c r="DP278" s="28"/>
      <c r="DS278" s="32"/>
      <c r="DY278" s="32"/>
      <c r="DZ278" s="32"/>
      <c r="EA278" s="32"/>
      <c r="EB278" s="32"/>
      <c r="EC278" s="32"/>
      <c r="EV278" s="32"/>
    </row>
    <row r="279" spans="1:152" x14ac:dyDescent="0.2">
      <c r="A279" s="28"/>
      <c r="E279" s="32"/>
      <c r="H279" s="28"/>
      <c r="I279" s="28"/>
      <c r="AA279" s="37"/>
      <c r="AL279" s="2" t="str">
        <f>IF(ISBLANK(Values!F278),"",SUBSTITUTE(SUBSTITUTE(IF(Values!$K278, Values!$B$26, Values!$B$33), "{language}", Values!$I278), "{flag}", INDEX(options!$E$1:$E$20, Values!$W278)))</f>
        <v/>
      </c>
      <c r="BE279" s="28"/>
      <c r="BF279" s="28"/>
      <c r="BG279" s="28"/>
      <c r="BH279" s="28"/>
      <c r="DO279" s="28"/>
      <c r="DP279" s="28"/>
      <c r="DS279" s="32"/>
      <c r="DY279" s="32"/>
      <c r="DZ279" s="32"/>
      <c r="EA279" s="32"/>
      <c r="EB279" s="32"/>
      <c r="EC279" s="32"/>
      <c r="EV279" s="32"/>
    </row>
    <row r="280" spans="1:152" x14ac:dyDescent="0.2">
      <c r="A280" s="28"/>
      <c r="E280" s="32"/>
      <c r="H280" s="28"/>
      <c r="I280" s="28"/>
      <c r="AA280" s="37"/>
      <c r="AL280" s="2" t="str">
        <f>IF(ISBLANK(Values!F279),"",SUBSTITUTE(SUBSTITUTE(IF(Values!$K279, Values!$B$26, Values!$B$33), "{language}", Values!$I279), "{flag}", INDEX(options!$E$1:$E$20, Values!$W279)))</f>
        <v/>
      </c>
      <c r="BE280" s="28"/>
      <c r="BF280" s="28"/>
      <c r="BG280" s="28"/>
      <c r="BH280" s="28"/>
      <c r="DO280" s="28"/>
      <c r="DP280" s="28"/>
      <c r="DS280" s="32"/>
      <c r="DY280" s="32"/>
      <c r="DZ280" s="32"/>
      <c r="EA280" s="32"/>
      <c r="EB280" s="32"/>
      <c r="EC280" s="32"/>
      <c r="EV280" s="32"/>
    </row>
    <row r="281" spans="1:152" x14ac:dyDescent="0.2">
      <c r="A281" s="28"/>
      <c r="E281" s="32"/>
      <c r="H281" s="28"/>
      <c r="I281" s="28"/>
      <c r="AA281" s="37"/>
      <c r="AL281" s="2" t="str">
        <f>IF(ISBLANK(Values!F280),"",SUBSTITUTE(SUBSTITUTE(IF(Values!$K280, Values!$B$26, Values!$B$33), "{language}", Values!$I280), "{flag}", INDEX(options!$E$1:$E$20, Values!$W280)))</f>
        <v/>
      </c>
      <c r="BE281" s="28"/>
      <c r="BF281" s="28"/>
      <c r="BG281" s="28"/>
      <c r="BH281" s="28"/>
      <c r="DO281" s="28"/>
      <c r="DP281" s="28"/>
      <c r="DS281" s="32"/>
      <c r="DY281" s="32"/>
      <c r="DZ281" s="32"/>
      <c r="EA281" s="32"/>
      <c r="EB281" s="32"/>
      <c r="EC281" s="32"/>
      <c r="EV281" s="32"/>
    </row>
    <row r="282" spans="1:152" x14ac:dyDescent="0.2">
      <c r="A282" s="28"/>
      <c r="E282" s="32"/>
      <c r="H282" s="28"/>
      <c r="I282" s="28"/>
      <c r="AA282" s="37"/>
      <c r="AL282" s="2" t="str">
        <f>IF(ISBLANK(Values!F281),"",SUBSTITUTE(SUBSTITUTE(IF(Values!$K281, Values!$B$26, Values!$B$33), "{language}", Values!$I281), "{flag}", INDEX(options!$E$1:$E$20, Values!$W281)))</f>
        <v/>
      </c>
      <c r="BE282" s="28"/>
      <c r="BF282" s="28"/>
      <c r="BG282" s="28"/>
      <c r="BH282" s="28"/>
      <c r="DO282" s="28"/>
      <c r="DP282" s="28"/>
      <c r="DS282" s="32"/>
      <c r="DY282" s="32"/>
      <c r="DZ282" s="32"/>
      <c r="EA282" s="32"/>
      <c r="EB282" s="32"/>
      <c r="EC282" s="32"/>
      <c r="EV282" s="32"/>
    </row>
    <row r="283" spans="1:152" x14ac:dyDescent="0.2">
      <c r="A283" s="28"/>
      <c r="E283" s="32"/>
      <c r="H283" s="28"/>
      <c r="I283" s="28"/>
      <c r="AA283" s="37"/>
      <c r="AL283" s="2" t="str">
        <f>IF(ISBLANK(Values!F282),"",SUBSTITUTE(SUBSTITUTE(IF(Values!$K282, Values!$B$26, Values!$B$33), "{language}", Values!$I282), "{flag}", INDEX(options!$E$1:$E$20, Values!$W282)))</f>
        <v/>
      </c>
      <c r="BE283" s="28"/>
      <c r="BF283" s="28"/>
      <c r="BG283" s="28"/>
      <c r="BH283" s="28"/>
      <c r="DO283" s="28"/>
      <c r="DP283" s="28"/>
      <c r="DS283" s="32"/>
      <c r="DY283" s="32"/>
      <c r="DZ283" s="32"/>
      <c r="EA283" s="32"/>
      <c r="EB283" s="32"/>
      <c r="EC283" s="32"/>
      <c r="EV283" s="32"/>
    </row>
    <row r="284" spans="1:152" x14ac:dyDescent="0.2">
      <c r="A284" s="28"/>
      <c r="E284" s="32"/>
      <c r="H284" s="28"/>
      <c r="I284" s="28"/>
      <c r="AA284" s="37"/>
      <c r="AL284" s="2" t="str">
        <f>IF(ISBLANK(Values!F283),"",SUBSTITUTE(SUBSTITUTE(IF(Values!$K283, Values!$B$26, Values!$B$33), "{language}", Values!$I283), "{flag}", INDEX(options!$E$1:$E$20, Values!$W283)))</f>
        <v/>
      </c>
      <c r="BE284" s="28"/>
      <c r="BF284" s="28"/>
      <c r="BG284" s="28"/>
      <c r="BH284" s="28"/>
      <c r="DO284" s="28"/>
      <c r="DP284" s="28"/>
      <c r="DS284" s="32"/>
      <c r="DY284" s="32"/>
      <c r="DZ284" s="32"/>
      <c r="EA284" s="32"/>
      <c r="EB284" s="32"/>
      <c r="EC284" s="32"/>
      <c r="EV284" s="32"/>
    </row>
    <row r="285" spans="1:152" x14ac:dyDescent="0.2">
      <c r="A285" s="28"/>
      <c r="E285" s="32"/>
      <c r="H285" s="28"/>
      <c r="I285" s="28"/>
      <c r="AA285" s="37"/>
      <c r="AL285" s="2" t="str">
        <f>IF(ISBLANK(Values!F284),"",SUBSTITUTE(SUBSTITUTE(IF(Values!$K284, Values!$B$26, Values!$B$33), "{language}", Values!$I284), "{flag}", INDEX(options!$E$1:$E$20, Values!$W284)))</f>
        <v/>
      </c>
      <c r="BE285" s="28"/>
      <c r="BF285" s="28"/>
      <c r="BG285" s="28"/>
      <c r="BH285" s="28"/>
      <c r="DO285" s="28"/>
      <c r="DP285" s="28"/>
      <c r="DS285" s="32"/>
      <c r="DY285" s="32"/>
      <c r="DZ285" s="32"/>
      <c r="EA285" s="32"/>
      <c r="EB285" s="32"/>
      <c r="EC285" s="32"/>
      <c r="EV285" s="32"/>
    </row>
    <row r="286" spans="1:152" x14ac:dyDescent="0.2">
      <c r="A286" s="28"/>
      <c r="E286" s="32"/>
      <c r="H286" s="28"/>
      <c r="I286" s="28"/>
      <c r="AA286" s="37"/>
      <c r="AL286" s="2" t="str">
        <f>IF(ISBLANK(Values!F285),"",SUBSTITUTE(SUBSTITUTE(IF(Values!$K285, Values!$B$26, Values!$B$33), "{language}", Values!$I285), "{flag}", INDEX(options!$E$1:$E$20, Values!$W285)))</f>
        <v/>
      </c>
      <c r="BE286" s="28"/>
      <c r="BF286" s="28"/>
      <c r="BG286" s="28"/>
      <c r="BH286" s="28"/>
      <c r="DO286" s="28"/>
      <c r="DP286" s="28"/>
      <c r="DS286" s="32"/>
      <c r="DY286" s="32"/>
      <c r="DZ286" s="32"/>
      <c r="EA286" s="32"/>
      <c r="EB286" s="32"/>
      <c r="EC286" s="32"/>
      <c r="EV286" s="32"/>
    </row>
    <row r="287" spans="1:152" x14ac:dyDescent="0.2">
      <c r="A287" s="28"/>
      <c r="E287" s="32"/>
      <c r="H287" s="28"/>
      <c r="I287" s="28"/>
      <c r="AA287" s="37"/>
      <c r="AL287" s="2" t="str">
        <f>IF(ISBLANK(Values!F286),"",SUBSTITUTE(SUBSTITUTE(IF(Values!$K286, Values!$B$26, Values!$B$33), "{language}", Values!$I286), "{flag}", INDEX(options!$E$1:$E$20, Values!$W286)))</f>
        <v/>
      </c>
      <c r="BE287" s="28"/>
      <c r="BF287" s="28"/>
      <c r="BG287" s="28"/>
      <c r="BH287" s="28"/>
      <c r="DO287" s="28"/>
      <c r="DP287" s="28"/>
      <c r="DS287" s="32"/>
      <c r="DY287" s="32"/>
      <c r="DZ287" s="32"/>
      <c r="EA287" s="32"/>
      <c r="EB287" s="32"/>
      <c r="EC287" s="32"/>
      <c r="EV287" s="32"/>
    </row>
    <row r="288" spans="1:152" x14ac:dyDescent="0.2">
      <c r="A288" s="28"/>
      <c r="E288" s="32"/>
      <c r="H288" s="28"/>
      <c r="I288" s="28"/>
      <c r="AA288" s="37"/>
      <c r="AL288" s="2" t="str">
        <f>IF(ISBLANK(Values!F287),"",SUBSTITUTE(SUBSTITUTE(IF(Values!$K287, Values!$B$26, Values!$B$33), "{language}", Values!$I287), "{flag}", INDEX(options!$E$1:$E$20, Values!$W287)))</f>
        <v/>
      </c>
      <c r="BE288" s="28"/>
      <c r="BF288" s="28"/>
      <c r="BG288" s="28"/>
      <c r="BH288" s="28"/>
      <c r="DO288" s="28"/>
      <c r="DP288" s="28"/>
      <c r="DS288" s="32"/>
      <c r="DY288" s="32"/>
      <c r="DZ288" s="32"/>
      <c r="EA288" s="32"/>
      <c r="EB288" s="32"/>
      <c r="EC288" s="32"/>
      <c r="EV288" s="32"/>
    </row>
    <row r="289" spans="1:152" x14ac:dyDescent="0.2">
      <c r="A289" s="28"/>
      <c r="E289" s="32"/>
      <c r="H289" s="28"/>
      <c r="I289" s="28"/>
      <c r="AA289" s="37"/>
      <c r="AL289" s="2" t="str">
        <f>IF(ISBLANK(Values!F288),"",SUBSTITUTE(SUBSTITUTE(IF(Values!$K288, Values!$B$26, Values!$B$33), "{language}", Values!$I288), "{flag}", INDEX(options!$E$1:$E$20, Values!$W288)))</f>
        <v/>
      </c>
      <c r="BE289" s="28"/>
      <c r="BF289" s="28"/>
      <c r="BG289" s="28"/>
      <c r="BH289" s="28"/>
      <c r="DO289" s="28"/>
      <c r="DP289" s="28"/>
      <c r="DS289" s="32"/>
      <c r="DY289" s="32"/>
      <c r="DZ289" s="32"/>
      <c r="EA289" s="32"/>
      <c r="EB289" s="32"/>
      <c r="EC289" s="32"/>
      <c r="EV289" s="32"/>
    </row>
    <row r="290" spans="1:152" x14ac:dyDescent="0.2">
      <c r="A290" s="28"/>
      <c r="E290" s="32"/>
      <c r="H290" s="28"/>
      <c r="I290" s="28"/>
      <c r="AA290" s="37"/>
      <c r="AL290" s="2" t="str">
        <f>IF(ISBLANK(Values!F289),"",SUBSTITUTE(SUBSTITUTE(IF(Values!$K289, Values!$B$26, Values!$B$33), "{language}", Values!$I289), "{flag}", INDEX(options!$E$1:$E$20, Values!$W289)))</f>
        <v/>
      </c>
      <c r="BE290" s="28"/>
      <c r="BF290" s="28"/>
      <c r="BG290" s="28"/>
      <c r="BH290" s="28"/>
      <c r="DO290" s="28"/>
      <c r="DP290" s="28"/>
      <c r="DS290" s="32"/>
      <c r="DY290" s="32"/>
      <c r="DZ290" s="32"/>
      <c r="EA290" s="32"/>
      <c r="EB290" s="32"/>
      <c r="EC290" s="32"/>
      <c r="EV290" s="32"/>
    </row>
    <row r="291" spans="1:152" x14ac:dyDescent="0.2">
      <c r="A291" s="28"/>
      <c r="E291" s="32"/>
      <c r="H291" s="28"/>
      <c r="I291" s="28"/>
      <c r="AA291" s="37"/>
      <c r="AL291" s="2" t="str">
        <f>IF(ISBLANK(Values!F290),"",SUBSTITUTE(SUBSTITUTE(IF(Values!$K290, Values!$B$26, Values!$B$33), "{language}", Values!$I290), "{flag}", INDEX(options!$E$1:$E$20, Values!$W290)))</f>
        <v/>
      </c>
      <c r="BE291" s="28"/>
      <c r="BF291" s="28"/>
      <c r="BG291" s="28"/>
      <c r="BH291" s="28"/>
      <c r="DO291" s="28"/>
      <c r="DP291" s="28"/>
      <c r="DS291" s="32"/>
      <c r="DY291" s="32"/>
      <c r="DZ291" s="32"/>
      <c r="EA291" s="32"/>
      <c r="EB291" s="32"/>
      <c r="EC291" s="32"/>
      <c r="EV291" s="32"/>
    </row>
    <row r="292" spans="1:152" x14ac:dyDescent="0.2">
      <c r="A292" s="28"/>
      <c r="E292" s="32"/>
      <c r="H292" s="28"/>
      <c r="I292" s="28"/>
      <c r="AA292" s="37"/>
      <c r="AL292" s="2" t="str">
        <f>IF(ISBLANK(Values!F291),"",SUBSTITUTE(SUBSTITUTE(IF(Values!$K291, Values!$B$26, Values!$B$33), "{language}", Values!$I291), "{flag}", INDEX(options!$E$1:$E$20, Values!$W291)))</f>
        <v/>
      </c>
      <c r="BE292" s="28"/>
      <c r="BF292" s="28"/>
      <c r="BG292" s="28"/>
      <c r="BH292" s="28"/>
      <c r="DO292" s="28"/>
      <c r="DP292" s="28"/>
      <c r="DS292" s="32"/>
      <c r="DY292" s="32"/>
      <c r="DZ292" s="32"/>
      <c r="EA292" s="32"/>
      <c r="EB292" s="32"/>
      <c r="EC292" s="32"/>
      <c r="EV292" s="32"/>
    </row>
    <row r="293" spans="1:152" x14ac:dyDescent="0.2">
      <c r="A293" s="28"/>
      <c r="E293" s="32"/>
      <c r="H293" s="28"/>
      <c r="I293" s="28"/>
      <c r="AA293" s="37"/>
      <c r="AL293" s="2" t="str">
        <f>IF(ISBLANK(Values!F292),"",SUBSTITUTE(SUBSTITUTE(IF(Values!$K292, Values!$B$26, Values!$B$33), "{language}", Values!$I292), "{flag}", INDEX(options!$E$1:$E$20, Values!$W292)))</f>
        <v/>
      </c>
      <c r="BE293" s="28"/>
      <c r="BF293" s="28"/>
      <c r="BG293" s="28"/>
      <c r="BH293" s="28"/>
      <c r="DO293" s="28"/>
      <c r="DP293" s="28"/>
      <c r="DS293" s="32"/>
      <c r="DY293" s="32"/>
      <c r="DZ293" s="32"/>
      <c r="EA293" s="32"/>
      <c r="EB293" s="32"/>
      <c r="EC293" s="32"/>
      <c r="EV293" s="32"/>
    </row>
    <row r="294" spans="1:152" x14ac:dyDescent="0.2">
      <c r="A294" s="28"/>
      <c r="E294" s="32"/>
      <c r="H294" s="28"/>
      <c r="I294" s="28"/>
      <c r="AA294" s="37"/>
      <c r="AL294" s="2" t="str">
        <f>IF(ISBLANK(Values!F293),"",SUBSTITUTE(SUBSTITUTE(IF(Values!$K293, Values!$B$26, Values!$B$33), "{language}", Values!$I293), "{flag}", INDEX(options!$E$1:$E$20, Values!$W293)))</f>
        <v/>
      </c>
      <c r="BE294" s="28"/>
      <c r="BF294" s="28"/>
      <c r="BG294" s="28"/>
      <c r="BH294" s="28"/>
      <c r="DO294" s="28"/>
      <c r="DP294" s="28"/>
      <c r="DS294" s="32"/>
      <c r="DY294" s="32"/>
      <c r="DZ294" s="32"/>
      <c r="EA294" s="32"/>
      <c r="EB294" s="32"/>
      <c r="EC294" s="32"/>
      <c r="EV294" s="32"/>
    </row>
    <row r="295" spans="1:152" x14ac:dyDescent="0.2">
      <c r="A295" s="28"/>
      <c r="E295" s="32"/>
      <c r="H295" s="28"/>
      <c r="I295" s="28"/>
      <c r="AA295" s="37"/>
      <c r="AL295" s="2" t="str">
        <f>IF(ISBLANK(Values!F294),"",SUBSTITUTE(SUBSTITUTE(IF(Values!$K294, Values!$B$26, Values!$B$33), "{language}", Values!$I294), "{flag}", INDEX(options!$E$1:$E$20, Values!$W294)))</f>
        <v/>
      </c>
      <c r="BE295" s="28"/>
      <c r="BF295" s="28"/>
      <c r="BG295" s="28"/>
      <c r="BH295" s="28"/>
      <c r="DO295" s="28"/>
      <c r="DP295" s="28"/>
      <c r="DS295" s="32"/>
      <c r="DY295" s="32"/>
      <c r="DZ295" s="32"/>
      <c r="EA295" s="32"/>
      <c r="EB295" s="32"/>
      <c r="EC295" s="32"/>
      <c r="EV295" s="32"/>
    </row>
    <row r="296" spans="1:152" x14ac:dyDescent="0.2">
      <c r="A296" s="28"/>
      <c r="E296" s="32"/>
      <c r="H296" s="28"/>
      <c r="I296" s="28"/>
      <c r="AA296" s="37"/>
      <c r="AL296" s="2" t="str">
        <f>IF(ISBLANK(Values!F295),"",SUBSTITUTE(SUBSTITUTE(IF(Values!$K295, Values!$B$26, Values!$B$33), "{language}", Values!$I295), "{flag}", INDEX(options!$E$1:$E$20, Values!$W295)))</f>
        <v/>
      </c>
      <c r="BE296" s="28"/>
      <c r="BF296" s="28"/>
      <c r="BG296" s="28"/>
      <c r="BH296" s="28"/>
      <c r="DO296" s="28"/>
      <c r="DP296" s="28"/>
      <c r="DS296" s="32"/>
      <c r="DY296" s="32"/>
      <c r="DZ296" s="32"/>
      <c r="EA296" s="32"/>
      <c r="EB296" s="32"/>
      <c r="EC296" s="32"/>
      <c r="EV296" s="32"/>
    </row>
    <row r="297" spans="1:152" x14ac:dyDescent="0.2">
      <c r="A297" s="28"/>
      <c r="E297" s="32"/>
      <c r="H297" s="28"/>
      <c r="I297" s="28"/>
      <c r="AA297" s="37"/>
      <c r="AL297" s="2" t="str">
        <f>IF(ISBLANK(Values!F296),"",SUBSTITUTE(SUBSTITUTE(IF(Values!$K296, Values!$B$26, Values!$B$33), "{language}", Values!$I296), "{flag}", INDEX(options!$E$1:$E$20, Values!$W296)))</f>
        <v/>
      </c>
      <c r="BE297" s="28"/>
      <c r="BF297" s="28"/>
      <c r="BG297" s="28"/>
      <c r="BH297" s="28"/>
      <c r="DO297" s="28"/>
      <c r="DP297" s="28"/>
      <c r="DS297" s="32"/>
      <c r="DY297" s="32"/>
      <c r="DZ297" s="32"/>
      <c r="EA297" s="32"/>
      <c r="EB297" s="32"/>
      <c r="EC297" s="32"/>
      <c r="EV297" s="32"/>
    </row>
    <row r="298" spans="1:152" x14ac:dyDescent="0.2">
      <c r="A298" s="28"/>
      <c r="E298" s="32"/>
      <c r="H298" s="28"/>
      <c r="I298" s="28"/>
      <c r="AA298" s="37"/>
      <c r="AL298" s="2" t="str">
        <f>IF(ISBLANK(Values!F297),"",SUBSTITUTE(SUBSTITUTE(IF(Values!$K297, Values!$B$26, Values!$B$33), "{language}", Values!$I297), "{flag}", INDEX(options!$E$1:$E$20, Values!$W297)))</f>
        <v/>
      </c>
      <c r="BE298" s="28"/>
      <c r="BF298" s="28"/>
      <c r="BG298" s="28"/>
      <c r="BH298" s="28"/>
      <c r="DO298" s="28"/>
      <c r="DP298" s="28"/>
      <c r="DS298" s="32"/>
      <c r="DY298" s="32"/>
      <c r="DZ298" s="32"/>
      <c r="EA298" s="32"/>
      <c r="EB298" s="32"/>
      <c r="EC298" s="32"/>
      <c r="EV298" s="32"/>
    </row>
    <row r="299" spans="1:152" x14ac:dyDescent="0.2">
      <c r="A299" s="28"/>
      <c r="E299" s="32"/>
      <c r="H299" s="28"/>
      <c r="I299" s="28"/>
      <c r="AA299" s="37"/>
      <c r="AL299" s="2" t="str">
        <f>IF(ISBLANK(Values!F298),"",SUBSTITUTE(SUBSTITUTE(IF(Values!$K298, Values!$B$26, Values!$B$33), "{language}", Values!$I298), "{flag}", INDEX(options!$E$1:$E$20, Values!$W298)))</f>
        <v/>
      </c>
      <c r="BE299" s="28"/>
      <c r="BF299" s="28"/>
      <c r="BG299" s="28"/>
      <c r="BH299" s="28"/>
      <c r="DO299" s="28"/>
      <c r="DP299" s="28"/>
      <c r="DS299" s="32"/>
      <c r="DY299" s="32"/>
      <c r="DZ299" s="32"/>
      <c r="EA299" s="32"/>
      <c r="EB299" s="32"/>
      <c r="EC299" s="32"/>
      <c r="EV299" s="32"/>
    </row>
    <row r="300" spans="1:152" x14ac:dyDescent="0.2">
      <c r="A300" s="28"/>
      <c r="E300" s="32"/>
      <c r="H300" s="28"/>
      <c r="I300" s="28"/>
      <c r="AA300" s="37"/>
      <c r="AL300" s="2" t="str">
        <f>IF(ISBLANK(Values!F299),"",SUBSTITUTE(SUBSTITUTE(IF(Values!$K299, Values!$B$26, Values!$B$33), "{language}", Values!$I299), "{flag}", INDEX(options!$E$1:$E$20, Values!$W299)))</f>
        <v/>
      </c>
      <c r="BE300" s="28"/>
      <c r="BF300" s="28"/>
      <c r="BG300" s="28"/>
      <c r="BH300" s="28"/>
      <c r="DO300" s="28"/>
      <c r="DP300" s="28"/>
      <c r="DS300" s="32"/>
      <c r="DY300" s="32"/>
      <c r="DZ300" s="32"/>
      <c r="EA300" s="32"/>
      <c r="EB300" s="32"/>
      <c r="EC300" s="32"/>
      <c r="EV300" s="32"/>
    </row>
    <row r="301" spans="1:152" x14ac:dyDescent="0.2">
      <c r="A301" s="28"/>
      <c r="E301" s="32"/>
      <c r="H301" s="28"/>
      <c r="I301" s="28"/>
      <c r="AA301" s="37"/>
      <c r="AL301" s="2" t="str">
        <f>IF(ISBLANK(Values!F300),"",SUBSTITUTE(SUBSTITUTE(IF(Values!$K300, Values!$B$26, Values!$B$33), "{language}", Values!$I300), "{flag}", INDEX(options!$E$1:$E$20, Values!$W300)))</f>
        <v/>
      </c>
      <c r="BE301" s="28"/>
      <c r="BF301" s="28"/>
      <c r="BG301" s="28"/>
      <c r="BH301" s="28"/>
      <c r="DO301" s="28"/>
      <c r="DP301" s="28"/>
      <c r="DS301" s="32"/>
      <c r="DY301" s="32"/>
      <c r="DZ301" s="32"/>
      <c r="EA301" s="32"/>
      <c r="EB301" s="32"/>
      <c r="EC301" s="32"/>
      <c r="EV301" s="32"/>
    </row>
    <row r="302" spans="1:152" x14ac:dyDescent="0.2">
      <c r="A302" s="28"/>
      <c r="E302" s="32"/>
      <c r="H302" s="28"/>
      <c r="I302" s="28"/>
      <c r="AA302" s="37"/>
      <c r="AL302" s="2" t="str">
        <f>IF(ISBLANK(Values!F301),"",SUBSTITUTE(SUBSTITUTE(IF(Values!$K301, Values!$B$26, Values!$B$33), "{language}", Values!$I301), "{flag}", INDEX(options!$E$1:$E$20, Values!$W301)))</f>
        <v/>
      </c>
      <c r="BE302" s="28"/>
      <c r="BF302" s="28"/>
      <c r="BG302" s="28"/>
      <c r="BH302" s="28"/>
      <c r="DO302" s="28"/>
      <c r="DP302" s="28"/>
      <c r="DS302" s="32"/>
      <c r="DY302" s="32"/>
      <c r="DZ302" s="32"/>
      <c r="EA302" s="32"/>
      <c r="EB302" s="32"/>
      <c r="EC302" s="32"/>
      <c r="EV302" s="32"/>
    </row>
    <row r="303" spans="1:152" x14ac:dyDescent="0.2">
      <c r="A303" s="28"/>
      <c r="E303" s="32"/>
      <c r="H303" s="28"/>
      <c r="I303" s="28"/>
      <c r="AA303" s="37"/>
      <c r="AL303" s="2" t="str">
        <f>IF(ISBLANK(Values!F302),"",SUBSTITUTE(SUBSTITUTE(IF(Values!$K302, Values!$B$26, Values!$B$33), "{language}", Values!$I302), "{flag}", INDEX(options!$E$1:$E$20, Values!$W302)))</f>
        <v/>
      </c>
      <c r="BE303" s="28"/>
      <c r="BF303" s="28"/>
      <c r="BG303" s="28"/>
      <c r="BH303" s="28"/>
      <c r="DO303" s="28"/>
      <c r="DP303" s="28"/>
      <c r="DS303" s="32"/>
      <c r="DY303" s="32"/>
      <c r="DZ303" s="32"/>
      <c r="EA303" s="32"/>
      <c r="EB303" s="32"/>
      <c r="EC303" s="32"/>
      <c r="EV303" s="32"/>
    </row>
    <row r="304" spans="1:152" x14ac:dyDescent="0.2">
      <c r="A304" s="28"/>
      <c r="E304" s="32"/>
      <c r="H304" s="28"/>
      <c r="I304" s="28"/>
      <c r="AA304" s="37"/>
      <c r="AL304" s="2" t="str">
        <f>IF(ISBLANK(Values!F303),"",SUBSTITUTE(SUBSTITUTE(IF(Values!$K303, Values!$B$26, Values!$B$33), "{language}", Values!$I303), "{flag}", INDEX(options!$E$1:$E$20, Values!$W303)))</f>
        <v/>
      </c>
      <c r="BE304" s="28"/>
      <c r="BF304" s="28"/>
      <c r="BG304" s="28"/>
      <c r="BH304" s="28"/>
      <c r="DO304" s="28"/>
      <c r="DP304" s="28"/>
      <c r="DS304" s="32"/>
      <c r="DY304" s="32"/>
      <c r="DZ304" s="32"/>
      <c r="EA304" s="32"/>
      <c r="EB304" s="32"/>
      <c r="EC304" s="32"/>
      <c r="EV304" s="32"/>
    </row>
    <row r="305" spans="1:152" x14ac:dyDescent="0.2">
      <c r="A305" s="28"/>
      <c r="E305" s="32"/>
      <c r="H305" s="28"/>
      <c r="I305" s="28"/>
      <c r="AA305" s="37"/>
      <c r="AL305" s="2" t="str">
        <f>IF(ISBLANK(Values!F304),"",SUBSTITUTE(SUBSTITUTE(IF(Values!$K304, Values!$B$26, Values!$B$33), "{language}", Values!$I304), "{flag}", INDEX(options!$E$1:$E$20, Values!$W304)))</f>
        <v/>
      </c>
      <c r="BE305" s="28"/>
      <c r="BF305" s="28"/>
      <c r="BG305" s="28"/>
      <c r="BH305" s="28"/>
      <c r="DO305" s="28"/>
      <c r="DP305" s="28"/>
      <c r="DS305" s="32"/>
      <c r="DY305" s="32"/>
      <c r="DZ305" s="32"/>
      <c r="EA305" s="32"/>
      <c r="EB305" s="32"/>
      <c r="EC305" s="32"/>
      <c r="EV305" s="32"/>
    </row>
    <row r="306" spans="1:152" x14ac:dyDescent="0.2">
      <c r="A306" s="28"/>
      <c r="E306" s="32"/>
      <c r="H306" s="28"/>
      <c r="I306" s="28"/>
      <c r="AA306" s="37"/>
      <c r="AL306" s="2" t="str">
        <f>IF(ISBLANK(Values!F305),"",SUBSTITUTE(SUBSTITUTE(IF(Values!$K305, Values!$B$26, Values!$B$33), "{language}", Values!$I305), "{flag}", INDEX(options!$E$1:$E$20, Values!$W305)))</f>
        <v/>
      </c>
      <c r="BE306" s="28"/>
      <c r="BF306" s="28"/>
      <c r="BG306" s="28"/>
      <c r="BH306" s="28"/>
      <c r="DO306" s="28"/>
      <c r="DP306" s="28"/>
      <c r="DS306" s="32"/>
      <c r="DY306" s="32"/>
      <c r="DZ306" s="32"/>
      <c r="EA306" s="32"/>
      <c r="EB306" s="32"/>
      <c r="EC306" s="32"/>
      <c r="EV306" s="32"/>
    </row>
    <row r="307" spans="1:152" x14ac:dyDescent="0.2">
      <c r="A307" s="28"/>
      <c r="E307" s="32"/>
      <c r="H307" s="28"/>
      <c r="I307" s="28"/>
      <c r="AA307" s="37"/>
      <c r="AL307" s="2" t="str">
        <f>IF(ISBLANK(Values!F306),"",SUBSTITUTE(SUBSTITUTE(IF(Values!$K306, Values!$B$26, Values!$B$33), "{language}", Values!$I306), "{flag}", INDEX(options!$E$1:$E$20, Values!$W306)))</f>
        <v/>
      </c>
      <c r="BE307" s="28"/>
      <c r="BF307" s="28"/>
      <c r="BG307" s="28"/>
      <c r="BH307" s="28"/>
      <c r="DO307" s="28"/>
      <c r="DP307" s="28"/>
      <c r="DS307" s="32"/>
      <c r="DY307" s="32"/>
      <c r="DZ307" s="32"/>
      <c r="EA307" s="32"/>
      <c r="EB307" s="32"/>
      <c r="EC307" s="32"/>
      <c r="EV307" s="32"/>
    </row>
    <row r="308" spans="1:152" x14ac:dyDescent="0.2">
      <c r="A308" s="28"/>
      <c r="E308" s="32"/>
      <c r="H308" s="28"/>
      <c r="I308" s="28"/>
      <c r="AA308" s="37"/>
      <c r="AL308" s="2" t="str">
        <f>IF(ISBLANK(Values!F307),"",SUBSTITUTE(SUBSTITUTE(IF(Values!$K307, Values!$B$26, Values!$B$33), "{language}", Values!$I307), "{flag}", INDEX(options!$E$1:$E$20, Values!$W307)))</f>
        <v/>
      </c>
      <c r="BE308" s="28"/>
      <c r="BF308" s="28"/>
      <c r="BG308" s="28"/>
      <c r="BH308" s="28"/>
      <c r="DO308" s="28"/>
      <c r="DP308" s="28"/>
      <c r="DS308" s="32"/>
      <c r="DY308" s="32"/>
      <c r="DZ308" s="32"/>
      <c r="EA308" s="32"/>
      <c r="EB308" s="32"/>
      <c r="EC308" s="32"/>
      <c r="EV308" s="32"/>
    </row>
    <row r="309" spans="1:152" x14ac:dyDescent="0.2">
      <c r="A309" s="28"/>
      <c r="E309" s="32"/>
      <c r="H309" s="28"/>
      <c r="I309" s="28"/>
      <c r="AA309" s="37"/>
      <c r="AL309" s="2" t="str">
        <f>IF(ISBLANK(Values!F308),"",SUBSTITUTE(SUBSTITUTE(IF(Values!$K308, Values!$B$26, Values!$B$33), "{language}", Values!$I308), "{flag}", INDEX(options!$E$1:$E$20, Values!$W308)))</f>
        <v/>
      </c>
      <c r="BE309" s="28"/>
      <c r="BF309" s="28"/>
      <c r="BG309" s="28"/>
      <c r="BH309" s="28"/>
      <c r="DO309" s="28"/>
      <c r="DP309" s="28"/>
      <c r="DS309" s="32"/>
      <c r="DY309" s="32"/>
      <c r="DZ309" s="32"/>
      <c r="EA309" s="32"/>
      <c r="EB309" s="32"/>
      <c r="EC309" s="32"/>
      <c r="EV309" s="32"/>
    </row>
    <row r="310" spans="1:152" x14ac:dyDescent="0.2">
      <c r="A310" s="28"/>
      <c r="E310" s="32"/>
      <c r="H310" s="28"/>
      <c r="I310" s="28"/>
      <c r="AA310" s="37"/>
      <c r="AL310" s="2" t="str">
        <f>IF(ISBLANK(Values!F309),"",SUBSTITUTE(SUBSTITUTE(IF(Values!$K309, Values!$B$26, Values!$B$33), "{language}", Values!$I309), "{flag}", INDEX(options!$E$1:$E$20, Values!$W309)))</f>
        <v/>
      </c>
      <c r="BE310" s="28"/>
      <c r="BF310" s="28"/>
      <c r="BG310" s="28"/>
      <c r="BH310" s="28"/>
      <c r="DO310" s="28"/>
      <c r="DP310" s="28"/>
      <c r="DS310" s="32"/>
      <c r="DY310" s="32"/>
      <c r="DZ310" s="32"/>
      <c r="EA310" s="32"/>
      <c r="EB310" s="32"/>
      <c r="EC310" s="32"/>
      <c r="EV310" s="32"/>
    </row>
    <row r="311" spans="1:152" x14ac:dyDescent="0.2">
      <c r="A311" s="28"/>
      <c r="E311" s="32"/>
      <c r="H311" s="28"/>
      <c r="I311" s="28"/>
      <c r="AA311" s="37"/>
      <c r="AL311" s="2" t="str">
        <f>IF(ISBLANK(Values!F310),"",SUBSTITUTE(SUBSTITUTE(IF(Values!$K310, Values!$B$26, Values!$B$33), "{language}", Values!$I310), "{flag}", INDEX(options!$E$1:$E$20, Values!$W310)))</f>
        <v/>
      </c>
      <c r="BE311" s="28"/>
      <c r="BF311" s="28"/>
      <c r="BG311" s="28"/>
      <c r="BH311" s="28"/>
      <c r="DO311" s="28"/>
      <c r="DP311" s="28"/>
      <c r="DS311" s="32"/>
      <c r="DY311" s="32"/>
      <c r="DZ311" s="32"/>
      <c r="EA311" s="32"/>
      <c r="EB311" s="32"/>
      <c r="EC311" s="32"/>
      <c r="EV311" s="32"/>
    </row>
    <row r="312" spans="1:152" x14ac:dyDescent="0.2">
      <c r="A312" s="28"/>
      <c r="E312" s="32"/>
      <c r="H312" s="28"/>
      <c r="I312" s="28"/>
      <c r="AA312" s="37"/>
      <c r="AL312" s="2" t="str">
        <f>IF(ISBLANK(Values!F311),"",SUBSTITUTE(SUBSTITUTE(IF(Values!$K311, Values!$B$26, Values!$B$33), "{language}", Values!$I311), "{flag}", INDEX(options!$E$1:$E$20, Values!$W311)))</f>
        <v/>
      </c>
      <c r="BE312" s="28"/>
      <c r="BF312" s="28"/>
      <c r="BG312" s="28"/>
      <c r="BH312" s="28"/>
      <c r="DO312" s="28"/>
      <c r="DP312" s="28"/>
      <c r="DS312" s="32"/>
      <c r="DY312" s="32"/>
      <c r="DZ312" s="32"/>
      <c r="EA312" s="32"/>
      <c r="EB312" s="32"/>
      <c r="EC312" s="32"/>
      <c r="EV312" s="32"/>
    </row>
    <row r="313" spans="1:152" x14ac:dyDescent="0.2">
      <c r="A313" s="28"/>
      <c r="E313" s="32"/>
      <c r="H313" s="28"/>
      <c r="I313" s="28"/>
      <c r="AA313" s="37"/>
      <c r="AL313" s="2" t="str">
        <f>IF(ISBLANK(Values!F312),"",SUBSTITUTE(SUBSTITUTE(IF(Values!$K312, Values!$B$26, Values!$B$33), "{language}", Values!$I312), "{flag}", INDEX(options!$E$1:$E$20, Values!$W312)))</f>
        <v/>
      </c>
      <c r="BE313" s="28"/>
      <c r="BF313" s="28"/>
      <c r="BG313" s="28"/>
      <c r="BH313" s="28"/>
      <c r="DO313" s="28"/>
      <c r="DP313" s="28"/>
      <c r="DS313" s="32"/>
      <c r="DY313" s="32"/>
      <c r="DZ313" s="32"/>
      <c r="EA313" s="32"/>
      <c r="EB313" s="32"/>
      <c r="EC313" s="32"/>
      <c r="EV313" s="32"/>
    </row>
    <row r="314" spans="1:152" x14ac:dyDescent="0.2">
      <c r="A314" s="28"/>
      <c r="E314" s="32"/>
      <c r="H314" s="28"/>
      <c r="I314" s="28"/>
      <c r="AA314" s="37"/>
      <c r="AL314" s="2" t="str">
        <f>IF(ISBLANK(Values!F313),"",SUBSTITUTE(SUBSTITUTE(IF(Values!$K313, Values!$B$26, Values!$B$33), "{language}", Values!$I313), "{flag}", INDEX(options!$E$1:$E$20, Values!$W313)))</f>
        <v/>
      </c>
      <c r="BE314" s="28"/>
      <c r="BF314" s="28"/>
      <c r="BG314" s="28"/>
      <c r="BH314" s="28"/>
      <c r="DO314" s="28"/>
      <c r="DP314" s="28"/>
      <c r="DS314" s="32"/>
      <c r="DY314" s="32"/>
      <c r="DZ314" s="32"/>
      <c r="EA314" s="32"/>
      <c r="EB314" s="32"/>
      <c r="EC314" s="32"/>
      <c r="EV314" s="32"/>
    </row>
    <row r="315" spans="1:152" x14ac:dyDescent="0.2">
      <c r="A315" s="28"/>
      <c r="E315" s="32"/>
      <c r="H315" s="28"/>
      <c r="I315" s="28"/>
      <c r="AA315" s="37"/>
      <c r="AL315" s="2" t="str">
        <f>IF(ISBLANK(Values!F314),"",SUBSTITUTE(SUBSTITUTE(IF(Values!$K314, Values!$B$26, Values!$B$33), "{language}", Values!$I314), "{flag}", INDEX(options!$E$1:$E$20, Values!$W314)))</f>
        <v/>
      </c>
      <c r="BE315" s="28"/>
      <c r="BF315" s="28"/>
      <c r="BG315" s="28"/>
      <c r="BH315" s="28"/>
      <c r="DO315" s="28"/>
      <c r="DP315" s="28"/>
      <c r="DS315" s="32"/>
      <c r="DY315" s="32"/>
      <c r="DZ315" s="32"/>
      <c r="EA315" s="32"/>
      <c r="EB315" s="32"/>
      <c r="EC315" s="32"/>
      <c r="EV315" s="32"/>
    </row>
    <row r="316" spans="1:152" x14ac:dyDescent="0.2">
      <c r="A316" s="28"/>
      <c r="E316" s="32"/>
      <c r="H316" s="28"/>
      <c r="I316" s="28"/>
      <c r="AA316" s="37"/>
      <c r="BE316" s="28"/>
      <c r="BF316" s="28"/>
      <c r="BG316" s="28"/>
      <c r="BH316" s="28"/>
      <c r="DO316" s="28"/>
      <c r="DP316" s="28"/>
      <c r="DS316" s="32"/>
      <c r="DY316" s="32"/>
      <c r="DZ316" s="32"/>
      <c r="EA316" s="32"/>
      <c r="EB316" s="32"/>
      <c r="EC316" s="32"/>
      <c r="EV316" s="32"/>
    </row>
    <row r="317" spans="1:152" x14ac:dyDescent="0.2">
      <c r="A317" s="28"/>
      <c r="E317" s="32"/>
      <c r="H317" s="28"/>
      <c r="I317" s="28"/>
      <c r="AA317" s="37"/>
      <c r="BE317" s="28"/>
      <c r="BF317" s="28"/>
      <c r="BG317" s="28"/>
      <c r="BH317" s="28"/>
      <c r="DO317" s="28"/>
      <c r="DP317" s="28"/>
      <c r="DS317" s="32"/>
      <c r="DY317" s="32"/>
      <c r="DZ317" s="32"/>
      <c r="EA317" s="32"/>
      <c r="EB317" s="32"/>
      <c r="EC317" s="32"/>
      <c r="EV317" s="32"/>
    </row>
    <row r="318" spans="1:152" x14ac:dyDescent="0.2">
      <c r="A318" s="28"/>
      <c r="E318" s="32"/>
      <c r="H318" s="28"/>
      <c r="I318" s="28"/>
      <c r="AA318" s="37"/>
      <c r="BE318" s="28"/>
      <c r="BF318" s="28"/>
      <c r="BG318" s="28"/>
      <c r="BH318" s="28"/>
      <c r="DO318" s="28"/>
      <c r="DP318" s="28"/>
      <c r="DS318" s="32"/>
      <c r="DY318" s="32"/>
      <c r="DZ318" s="32"/>
      <c r="EA318" s="32"/>
      <c r="EB318" s="32"/>
      <c r="EC318" s="32"/>
      <c r="EV318" s="32"/>
    </row>
    <row r="319" spans="1:152" x14ac:dyDescent="0.2">
      <c r="A319" s="28"/>
      <c r="E319" s="32"/>
      <c r="H319" s="28"/>
      <c r="I319" s="28"/>
      <c r="AA319" s="37"/>
      <c r="BE319" s="28"/>
      <c r="BF319" s="28"/>
      <c r="BG319" s="28"/>
      <c r="BH319" s="28"/>
      <c r="DO319" s="28"/>
      <c r="DP319" s="28"/>
      <c r="DS319" s="32"/>
      <c r="DY319" s="32"/>
      <c r="DZ319" s="32"/>
      <c r="EA319" s="32"/>
      <c r="EB319" s="32"/>
      <c r="EC319" s="32"/>
      <c r="EV319" s="32"/>
    </row>
    <row r="320" spans="1:152" x14ac:dyDescent="0.2">
      <c r="A320" s="28"/>
      <c r="E320" s="32"/>
      <c r="H320" s="28"/>
      <c r="I320" s="28"/>
      <c r="AA320" s="37"/>
      <c r="BE320" s="28"/>
      <c r="BF320" s="28"/>
      <c r="BG320" s="28"/>
      <c r="BH320" s="28"/>
      <c r="DO320" s="28"/>
      <c r="DP320" s="28"/>
      <c r="DS320" s="32"/>
      <c r="DY320" s="32"/>
      <c r="DZ320" s="32"/>
      <c r="EA320" s="32"/>
      <c r="EB320" s="32"/>
      <c r="EC320" s="32"/>
      <c r="EV320" s="32"/>
    </row>
    <row r="321" spans="1:152" x14ac:dyDescent="0.2">
      <c r="A321" s="28"/>
      <c r="E321" s="32"/>
      <c r="H321" s="28"/>
      <c r="I321" s="28"/>
      <c r="AA321" s="37"/>
      <c r="BE321" s="28"/>
      <c r="BF321" s="28"/>
      <c r="BG321" s="28"/>
      <c r="BH321" s="28"/>
      <c r="DO321" s="28"/>
      <c r="DP321" s="28"/>
      <c r="DS321" s="32"/>
      <c r="DY321" s="32"/>
      <c r="DZ321" s="32"/>
      <c r="EA321" s="32"/>
      <c r="EB321" s="32"/>
      <c r="EC321" s="32"/>
      <c r="EV321" s="32"/>
    </row>
    <row r="322" spans="1:152" x14ac:dyDescent="0.2">
      <c r="A322" s="28"/>
      <c r="E322" s="32"/>
      <c r="H322" s="28"/>
      <c r="I322" s="28"/>
      <c r="AA322" s="37"/>
      <c r="BE322" s="28"/>
      <c r="BF322" s="28"/>
      <c r="BG322" s="28"/>
      <c r="BH322" s="28"/>
      <c r="DO322" s="28"/>
      <c r="DP322" s="28"/>
      <c r="DS322" s="32"/>
      <c r="DY322" s="32"/>
      <c r="DZ322" s="32"/>
      <c r="EA322" s="32"/>
      <c r="EB322" s="32"/>
      <c r="EC322" s="32"/>
      <c r="EV322" s="32"/>
    </row>
    <row r="323" spans="1:152" x14ac:dyDescent="0.2">
      <c r="A323" s="28"/>
      <c r="E323" s="32"/>
      <c r="H323" s="28"/>
      <c r="I323" s="28"/>
      <c r="AA323" s="37"/>
      <c r="BE323" s="28"/>
      <c r="BF323" s="28"/>
      <c r="BG323" s="28"/>
      <c r="BH323" s="28"/>
      <c r="DO323" s="28"/>
      <c r="DP323" s="28"/>
      <c r="DS323" s="32"/>
      <c r="DY323" s="32"/>
      <c r="DZ323" s="32"/>
      <c r="EA323" s="32"/>
      <c r="EB323" s="32"/>
      <c r="EC323" s="32"/>
      <c r="EV323" s="32"/>
    </row>
    <row r="324" spans="1:152" x14ac:dyDescent="0.2">
      <c r="A324" s="28"/>
      <c r="E324" s="32"/>
      <c r="H324" s="28"/>
      <c r="I324" s="28"/>
      <c r="AA324" s="37"/>
      <c r="BE324" s="28"/>
      <c r="BF324" s="28"/>
      <c r="BG324" s="28"/>
      <c r="BH324" s="28"/>
      <c r="DO324" s="28"/>
      <c r="DP324" s="28"/>
      <c r="DS324" s="32"/>
      <c r="DY324" s="32"/>
      <c r="DZ324" s="32"/>
      <c r="EA324" s="32"/>
      <c r="EB324" s="32"/>
      <c r="EC324" s="32"/>
      <c r="EV324" s="32"/>
    </row>
    <row r="325" spans="1:152" x14ac:dyDescent="0.2">
      <c r="A325" s="28"/>
      <c r="E325" s="32"/>
      <c r="H325" s="28"/>
      <c r="I325" s="28"/>
      <c r="AA325" s="37"/>
      <c r="BE325" s="28"/>
      <c r="BF325" s="28"/>
      <c r="BG325" s="28"/>
      <c r="BH325" s="28"/>
      <c r="DO325" s="28"/>
      <c r="DP325" s="28"/>
      <c r="DS325" s="32"/>
      <c r="DY325" s="32"/>
      <c r="DZ325" s="32"/>
      <c r="EA325" s="32"/>
      <c r="EB325" s="32"/>
      <c r="EC325" s="32"/>
      <c r="EV325" s="32"/>
    </row>
    <row r="326" spans="1:152" x14ac:dyDescent="0.2">
      <c r="A326" s="28"/>
      <c r="E326" s="32"/>
      <c r="H326" s="28"/>
      <c r="I326" s="28"/>
      <c r="AA326" s="37"/>
      <c r="BE326" s="28"/>
      <c r="BF326" s="28"/>
      <c r="BG326" s="28"/>
      <c r="BH326" s="28"/>
      <c r="DO326" s="28"/>
      <c r="DP326" s="28"/>
      <c r="DS326" s="32"/>
      <c r="DY326" s="32"/>
      <c r="DZ326" s="32"/>
      <c r="EA326" s="32"/>
      <c r="EB326" s="32"/>
      <c r="EC326" s="32"/>
      <c r="EV326" s="32"/>
    </row>
    <row r="327" spans="1:152" x14ac:dyDescent="0.2">
      <c r="A327" s="28"/>
      <c r="E327" s="32"/>
      <c r="H327" s="28"/>
      <c r="I327" s="28"/>
      <c r="AA327" s="37"/>
      <c r="BE327" s="28"/>
      <c r="BF327" s="28"/>
      <c r="BG327" s="28"/>
      <c r="BH327" s="28"/>
      <c r="DO327" s="28"/>
      <c r="DP327" s="28"/>
      <c r="DS327" s="32"/>
      <c r="DY327" s="32"/>
      <c r="DZ327" s="32"/>
      <c r="EA327" s="32"/>
      <c r="EB327" s="32"/>
      <c r="EC327" s="32"/>
      <c r="EV327" s="32"/>
    </row>
    <row r="328" spans="1:152" x14ac:dyDescent="0.2">
      <c r="A328" s="28"/>
      <c r="E328" s="32"/>
      <c r="H328" s="28"/>
      <c r="I328" s="28"/>
      <c r="AA328" s="37"/>
      <c r="BE328" s="28"/>
      <c r="BF328" s="28"/>
      <c r="BG328" s="28"/>
      <c r="BH328" s="28"/>
      <c r="DO328" s="28"/>
      <c r="DP328" s="28"/>
      <c r="DS328" s="32"/>
      <c r="DY328" s="32"/>
      <c r="DZ328" s="32"/>
      <c r="EA328" s="32"/>
      <c r="EB328" s="32"/>
      <c r="EC328" s="32"/>
      <c r="EV328" s="32"/>
    </row>
    <row r="329" spans="1:152" x14ac:dyDescent="0.2">
      <c r="A329" s="28"/>
      <c r="E329" s="32"/>
      <c r="H329" s="28"/>
      <c r="I329" s="28"/>
      <c r="AA329" s="37"/>
      <c r="BE329" s="28"/>
      <c r="BF329" s="28"/>
      <c r="BG329" s="28"/>
      <c r="BH329" s="28"/>
      <c r="DO329" s="28"/>
      <c r="DP329" s="28"/>
      <c r="DS329" s="32"/>
      <c r="DY329" s="32"/>
      <c r="DZ329" s="32"/>
      <c r="EA329" s="32"/>
      <c r="EB329" s="32"/>
      <c r="EC329" s="32"/>
      <c r="EV329" s="32"/>
    </row>
    <row r="330" spans="1:152" x14ac:dyDescent="0.2">
      <c r="A330" s="28"/>
      <c r="E330" s="32"/>
      <c r="H330" s="28"/>
      <c r="I330" s="28"/>
      <c r="AA330" s="37"/>
      <c r="BE330" s="28"/>
      <c r="BF330" s="28"/>
      <c r="BG330" s="28"/>
      <c r="BH330" s="28"/>
      <c r="DO330" s="28"/>
      <c r="DP330" s="28"/>
      <c r="DS330" s="32"/>
      <c r="DY330" s="32"/>
      <c r="DZ330" s="32"/>
      <c r="EA330" s="32"/>
      <c r="EB330" s="32"/>
      <c r="EC330" s="32"/>
      <c r="EV330" s="32"/>
    </row>
    <row r="331" spans="1:152" x14ac:dyDescent="0.2">
      <c r="A331" s="28"/>
      <c r="E331" s="32"/>
      <c r="H331" s="28"/>
      <c r="I331" s="28"/>
      <c r="AA331" s="37"/>
      <c r="BE331" s="28"/>
      <c r="BF331" s="28"/>
      <c r="BG331" s="28"/>
      <c r="BH331" s="28"/>
      <c r="DO331" s="28"/>
      <c r="DP331" s="28"/>
      <c r="DS331" s="32"/>
      <c r="DY331" s="32"/>
      <c r="DZ331" s="32"/>
      <c r="EA331" s="32"/>
      <c r="EB331" s="32"/>
      <c r="EC331" s="32"/>
      <c r="EV331" s="32"/>
    </row>
    <row r="332" spans="1:152" x14ac:dyDescent="0.2">
      <c r="A332" s="28"/>
      <c r="E332" s="32"/>
      <c r="H332" s="28"/>
      <c r="I332" s="28"/>
      <c r="AA332" s="37"/>
      <c r="BE332" s="28"/>
      <c r="BF332" s="28"/>
      <c r="BG332" s="28"/>
      <c r="BH332" s="28"/>
      <c r="DO332" s="28"/>
      <c r="DP332" s="28"/>
      <c r="DS332" s="32"/>
      <c r="DY332" s="32"/>
      <c r="DZ332" s="32"/>
      <c r="EA332" s="32"/>
      <c r="EB332" s="32"/>
      <c r="EC332" s="32"/>
      <c r="EV332" s="32"/>
    </row>
    <row r="333" spans="1:152" x14ac:dyDescent="0.2">
      <c r="A333" s="28"/>
      <c r="E333" s="32"/>
      <c r="H333" s="28"/>
      <c r="I333" s="28"/>
      <c r="AA333" s="37"/>
      <c r="BE333" s="28"/>
      <c r="BF333" s="28"/>
      <c r="BG333" s="28"/>
      <c r="BH333" s="28"/>
      <c r="DO333" s="28"/>
      <c r="DP333" s="28"/>
      <c r="DS333" s="32"/>
      <c r="DY333" s="32"/>
      <c r="DZ333" s="32"/>
      <c r="EA333" s="32"/>
      <c r="EB333" s="32"/>
      <c r="EC333" s="32"/>
      <c r="EV333" s="32"/>
    </row>
    <row r="334" spans="1:152" x14ac:dyDescent="0.2">
      <c r="A334" s="28"/>
      <c r="E334" s="32"/>
      <c r="H334" s="28"/>
      <c r="I334" s="28"/>
      <c r="AA334" s="37"/>
      <c r="BE334" s="28"/>
      <c r="BF334" s="28"/>
      <c r="BG334" s="28"/>
      <c r="BH334" s="28"/>
      <c r="DO334" s="28"/>
      <c r="DP334" s="28"/>
      <c r="DS334" s="32"/>
      <c r="DY334" s="32"/>
      <c r="DZ334" s="32"/>
      <c r="EA334" s="32"/>
      <c r="EB334" s="32"/>
      <c r="EC334" s="32"/>
      <c r="EV334" s="32"/>
    </row>
    <row r="335" spans="1:152" x14ac:dyDescent="0.2">
      <c r="A335" s="28"/>
      <c r="E335" s="32"/>
      <c r="H335" s="28"/>
      <c r="I335" s="28"/>
      <c r="AA335" s="37"/>
      <c r="BE335" s="28"/>
      <c r="BF335" s="28"/>
      <c r="BG335" s="28"/>
      <c r="BH335" s="28"/>
      <c r="DO335" s="28"/>
      <c r="DP335" s="28"/>
      <c r="DS335" s="32"/>
      <c r="DY335" s="32"/>
      <c r="DZ335" s="32"/>
      <c r="EA335" s="32"/>
      <c r="EB335" s="32"/>
      <c r="EC335" s="32"/>
      <c r="EV335" s="32"/>
    </row>
    <row r="336" spans="1:152" x14ac:dyDescent="0.2">
      <c r="A336" s="28"/>
      <c r="E336" s="32"/>
      <c r="H336" s="28"/>
      <c r="I336" s="28"/>
      <c r="AA336" s="37"/>
      <c r="BE336" s="28"/>
      <c r="BF336" s="28"/>
      <c r="BG336" s="28"/>
      <c r="BH336" s="28"/>
      <c r="DO336" s="28"/>
      <c r="DP336" s="28"/>
      <c r="DS336" s="32"/>
      <c r="DY336" s="32"/>
      <c r="DZ336" s="32"/>
      <c r="EA336" s="32"/>
      <c r="EB336" s="32"/>
      <c r="EC336" s="32"/>
      <c r="EV336" s="32"/>
    </row>
    <row r="337" spans="1:152" x14ac:dyDescent="0.2">
      <c r="A337" s="28"/>
      <c r="E337" s="32"/>
      <c r="H337" s="28"/>
      <c r="I337" s="28"/>
      <c r="AA337" s="37"/>
      <c r="BE337" s="28"/>
      <c r="BF337" s="28"/>
      <c r="BG337" s="28"/>
      <c r="BH337" s="28"/>
      <c r="DO337" s="28"/>
      <c r="DP337" s="28"/>
      <c r="DS337" s="32"/>
      <c r="DY337" s="32"/>
      <c r="DZ337" s="32"/>
      <c r="EA337" s="32"/>
      <c r="EB337" s="32"/>
      <c r="EC337" s="32"/>
      <c r="EV337" s="32"/>
    </row>
    <row r="338" spans="1:152" x14ac:dyDescent="0.2">
      <c r="A338" s="28"/>
      <c r="E338" s="32"/>
      <c r="H338" s="28"/>
      <c r="I338" s="28"/>
      <c r="AA338" s="37"/>
      <c r="BE338" s="28"/>
      <c r="BF338" s="28"/>
      <c r="BG338" s="28"/>
      <c r="BH338" s="28"/>
      <c r="DO338" s="28"/>
      <c r="DP338" s="28"/>
      <c r="DS338" s="32"/>
      <c r="DY338" s="32"/>
      <c r="DZ338" s="32"/>
      <c r="EA338" s="32"/>
      <c r="EB338" s="32"/>
      <c r="EC338" s="32"/>
      <c r="EV338" s="32"/>
    </row>
    <row r="339" spans="1:152" x14ac:dyDescent="0.2">
      <c r="A339" s="28"/>
      <c r="E339" s="32"/>
      <c r="H339" s="28"/>
      <c r="I339" s="28"/>
      <c r="AA339" s="37"/>
      <c r="BE339" s="28"/>
      <c r="BF339" s="28"/>
      <c r="BG339" s="28"/>
      <c r="BH339" s="28"/>
      <c r="DO339" s="28"/>
      <c r="DP339" s="28"/>
      <c r="DS339" s="32"/>
      <c r="DY339" s="32"/>
      <c r="DZ339" s="32"/>
      <c r="EA339" s="32"/>
      <c r="EB339" s="32"/>
      <c r="EC339" s="32"/>
      <c r="EV339" s="32"/>
    </row>
    <row r="340" spans="1:152" x14ac:dyDescent="0.2">
      <c r="A340" s="28"/>
      <c r="E340" s="32"/>
      <c r="H340" s="28"/>
      <c r="I340" s="28"/>
      <c r="AA340" s="37"/>
      <c r="BE340" s="28"/>
      <c r="BF340" s="28"/>
      <c r="BG340" s="28"/>
      <c r="BH340" s="28"/>
      <c r="DO340" s="28"/>
      <c r="DP340" s="28"/>
      <c r="DS340" s="32"/>
      <c r="DY340" s="32"/>
      <c r="DZ340" s="32"/>
      <c r="EA340" s="32"/>
      <c r="EB340" s="32"/>
      <c r="EC340" s="32"/>
      <c r="EV340" s="32"/>
    </row>
    <row r="341" spans="1:152" x14ac:dyDescent="0.2">
      <c r="A341" s="28"/>
      <c r="E341" s="32"/>
      <c r="H341" s="28"/>
      <c r="I341" s="28"/>
      <c r="AA341" s="37"/>
      <c r="BE341" s="28"/>
      <c r="BF341" s="28"/>
      <c r="BG341" s="28"/>
      <c r="BH341" s="28"/>
      <c r="DO341" s="28"/>
      <c r="DP341" s="28"/>
      <c r="DS341" s="32"/>
      <c r="DY341" s="32"/>
      <c r="DZ341" s="32"/>
      <c r="EA341" s="32"/>
      <c r="EB341" s="32"/>
      <c r="EC341" s="32"/>
      <c r="EV341" s="32"/>
    </row>
    <row r="342" spans="1:152" x14ac:dyDescent="0.2">
      <c r="A342" s="28"/>
      <c r="E342" s="32"/>
      <c r="H342" s="28"/>
      <c r="I342" s="28"/>
      <c r="AA342" s="37"/>
      <c r="BE342" s="28"/>
      <c r="BF342" s="28"/>
      <c r="BG342" s="28"/>
      <c r="BH342" s="28"/>
      <c r="DO342" s="28"/>
      <c r="DP342" s="28"/>
      <c r="DS342" s="32"/>
      <c r="DY342" s="32"/>
      <c r="DZ342" s="32"/>
      <c r="EA342" s="32"/>
      <c r="EB342" s="32"/>
      <c r="EC342" s="32"/>
      <c r="EV342" s="32"/>
    </row>
    <row r="343" spans="1:152" x14ac:dyDescent="0.2">
      <c r="A343" s="28"/>
      <c r="E343" s="32"/>
      <c r="H343" s="28"/>
      <c r="I343" s="28"/>
      <c r="AA343" s="37"/>
      <c r="BE343" s="28"/>
      <c r="BF343" s="28"/>
      <c r="BG343" s="28"/>
      <c r="BH343" s="28"/>
      <c r="DO343" s="28"/>
      <c r="DP343" s="28"/>
      <c r="DS343" s="32"/>
      <c r="DY343" s="32"/>
      <c r="DZ343" s="32"/>
      <c r="EA343" s="32"/>
      <c r="EB343" s="32"/>
      <c r="EC343" s="32"/>
      <c r="EV343" s="32"/>
    </row>
    <row r="344" spans="1:152" x14ac:dyDescent="0.2">
      <c r="A344" s="28"/>
      <c r="E344" s="32"/>
      <c r="H344" s="28"/>
      <c r="I344" s="28"/>
      <c r="AA344" s="37"/>
      <c r="BE344" s="28"/>
      <c r="BF344" s="28"/>
      <c r="BG344" s="28"/>
      <c r="BH344" s="28"/>
      <c r="DO344" s="28"/>
      <c r="DP344" s="28"/>
      <c r="DS344" s="32"/>
      <c r="DY344" s="32"/>
      <c r="DZ344" s="32"/>
      <c r="EA344" s="32"/>
      <c r="EB344" s="32"/>
      <c r="EC344" s="32"/>
      <c r="EV344" s="32"/>
    </row>
    <row r="345" spans="1:152" x14ac:dyDescent="0.2">
      <c r="A345" s="28"/>
      <c r="E345" s="32"/>
      <c r="H345" s="28"/>
      <c r="I345" s="28"/>
      <c r="AA345" s="37"/>
      <c r="BE345" s="28"/>
      <c r="BF345" s="28"/>
      <c r="BG345" s="28"/>
      <c r="BH345" s="28"/>
      <c r="DO345" s="28"/>
      <c r="DP345" s="28"/>
      <c r="DS345" s="32"/>
      <c r="DY345" s="32"/>
      <c r="DZ345" s="32"/>
      <c r="EA345" s="32"/>
      <c r="EB345" s="32"/>
      <c r="EC345" s="32"/>
      <c r="EV345" s="32"/>
    </row>
    <row r="346" spans="1:152" x14ac:dyDescent="0.2">
      <c r="A346" s="28"/>
      <c r="E346" s="32"/>
      <c r="H346" s="28"/>
      <c r="I346" s="28"/>
      <c r="AA346" s="37"/>
      <c r="BE346" s="28"/>
      <c r="BF346" s="28"/>
      <c r="BG346" s="28"/>
      <c r="BH346" s="28"/>
      <c r="DO346" s="28"/>
      <c r="DP346" s="28"/>
      <c r="DS346" s="32"/>
      <c r="DY346" s="32"/>
      <c r="DZ346" s="32"/>
      <c r="EA346" s="32"/>
      <c r="EB346" s="32"/>
      <c r="EC346" s="32"/>
      <c r="EV346" s="32"/>
    </row>
    <row r="347" spans="1:152" x14ac:dyDescent="0.2">
      <c r="A347" s="28"/>
      <c r="E347" s="32"/>
      <c r="H347" s="28"/>
      <c r="I347" s="28"/>
      <c r="AA347" s="37"/>
      <c r="BE347" s="28"/>
      <c r="BF347" s="28"/>
      <c r="BG347" s="28"/>
      <c r="BH347" s="28"/>
      <c r="DO347" s="28"/>
      <c r="DP347" s="28"/>
      <c r="DS347" s="32"/>
      <c r="DY347" s="32"/>
      <c r="DZ347" s="32"/>
      <c r="EA347" s="32"/>
      <c r="EB347" s="32"/>
      <c r="EC347" s="32"/>
      <c r="EV347" s="32"/>
    </row>
    <row r="348" spans="1:152" x14ac:dyDescent="0.2">
      <c r="A348" s="28"/>
      <c r="E348" s="32"/>
      <c r="H348" s="28"/>
      <c r="I348" s="28"/>
      <c r="AA348" s="37"/>
      <c r="BE348" s="28"/>
      <c r="BF348" s="28"/>
      <c r="BG348" s="28"/>
      <c r="BH348" s="28"/>
      <c r="DO348" s="28"/>
      <c r="DP348" s="28"/>
      <c r="DS348" s="32"/>
      <c r="DY348" s="32"/>
      <c r="DZ348" s="32"/>
      <c r="EA348" s="32"/>
      <c r="EB348" s="32"/>
      <c r="EC348" s="32"/>
      <c r="EV348" s="32"/>
    </row>
    <row r="349" spans="1:152" x14ac:dyDescent="0.2">
      <c r="A349" s="28"/>
      <c r="E349" s="32"/>
      <c r="H349" s="28"/>
      <c r="I349" s="28"/>
      <c r="AA349" s="37"/>
      <c r="BE349" s="28"/>
      <c r="BF349" s="28"/>
      <c r="BG349" s="28"/>
      <c r="BH349" s="28"/>
      <c r="DO349" s="28"/>
      <c r="DP349" s="28"/>
      <c r="DS349" s="32"/>
      <c r="DY349" s="32"/>
      <c r="DZ349" s="32"/>
      <c r="EA349" s="32"/>
      <c r="EB349" s="32"/>
      <c r="EC349" s="32"/>
      <c r="EV349" s="32"/>
    </row>
    <row r="350" spans="1:152" x14ac:dyDescent="0.2">
      <c r="A350" s="28"/>
      <c r="E350" s="32"/>
      <c r="H350" s="28"/>
      <c r="I350" s="28"/>
      <c r="AA350" s="37"/>
      <c r="BE350" s="28"/>
      <c r="BF350" s="28"/>
      <c r="BG350" s="28"/>
      <c r="BH350" s="28"/>
      <c r="DO350" s="28"/>
      <c r="DP350" s="28"/>
      <c r="DS350" s="32"/>
      <c r="DY350" s="32"/>
      <c r="DZ350" s="32"/>
      <c r="EA350" s="32"/>
      <c r="EB350" s="32"/>
      <c r="EC350" s="32"/>
      <c r="EV350" s="32"/>
    </row>
    <row r="351" spans="1:152" x14ac:dyDescent="0.2">
      <c r="A351" s="28"/>
      <c r="E351" s="32"/>
      <c r="H351" s="28"/>
      <c r="I351" s="28"/>
      <c r="AA351" s="37"/>
      <c r="BE351" s="28"/>
      <c r="BF351" s="28"/>
      <c r="BG351" s="28"/>
      <c r="BH351" s="28"/>
      <c r="DO351" s="28"/>
      <c r="DP351" s="28"/>
      <c r="DS351" s="32"/>
      <c r="DY351" s="32"/>
      <c r="DZ351" s="32"/>
      <c r="EA351" s="32"/>
      <c r="EB351" s="32"/>
      <c r="EC351" s="32"/>
      <c r="EV351" s="32"/>
    </row>
    <row r="352" spans="1:152" x14ac:dyDescent="0.2">
      <c r="A352" s="28"/>
      <c r="E352" s="32"/>
      <c r="H352" s="28"/>
      <c r="I352" s="28"/>
      <c r="AA352" s="37"/>
      <c r="BE352" s="28"/>
      <c r="BF352" s="28"/>
      <c r="BG352" s="28"/>
      <c r="BH352" s="28"/>
      <c r="DO352" s="28"/>
      <c r="DP352" s="28"/>
      <c r="DS352" s="32"/>
      <c r="DY352" s="32"/>
      <c r="DZ352" s="32"/>
      <c r="EA352" s="32"/>
      <c r="EB352" s="32"/>
      <c r="EC352" s="32"/>
      <c r="EV352" s="32"/>
    </row>
    <row r="353" spans="1:152" x14ac:dyDescent="0.2">
      <c r="A353" s="28"/>
      <c r="E353" s="32"/>
      <c r="H353" s="28"/>
      <c r="I353" s="28"/>
      <c r="AA353" s="37"/>
      <c r="BE353" s="28"/>
      <c r="BF353" s="28"/>
      <c r="BG353" s="28"/>
      <c r="BH353" s="28"/>
      <c r="DO353" s="28"/>
      <c r="DP353" s="28"/>
      <c r="DS353" s="32"/>
      <c r="DY353" s="32"/>
      <c r="DZ353" s="32"/>
      <c r="EA353" s="32"/>
      <c r="EB353" s="32"/>
      <c r="EC353" s="32"/>
      <c r="EV353" s="32"/>
    </row>
    <row r="354" spans="1:152" x14ac:dyDescent="0.2">
      <c r="A354" s="28"/>
      <c r="E354" s="32"/>
      <c r="H354" s="28"/>
      <c r="I354" s="28"/>
      <c r="AA354" s="37"/>
      <c r="BE354" s="28"/>
      <c r="BF354" s="28"/>
      <c r="BG354" s="28"/>
      <c r="BH354" s="28"/>
      <c r="DO354" s="28"/>
      <c r="DP354" s="28"/>
      <c r="DS354" s="32"/>
      <c r="DY354" s="32"/>
      <c r="DZ354" s="32"/>
      <c r="EA354" s="32"/>
      <c r="EB354" s="32"/>
      <c r="EC354" s="32"/>
      <c r="EV354" s="32"/>
    </row>
    <row r="355" spans="1:152" x14ac:dyDescent="0.2">
      <c r="A355" s="28"/>
      <c r="E355" s="32"/>
      <c r="H355" s="28"/>
      <c r="I355" s="28"/>
      <c r="AA355" s="37"/>
      <c r="BE355" s="28"/>
      <c r="BF355" s="28"/>
      <c r="BG355" s="28"/>
      <c r="BH355" s="28"/>
      <c r="DO355" s="28"/>
      <c r="DP355" s="28"/>
      <c r="DS355" s="32"/>
      <c r="DY355" s="32"/>
      <c r="DZ355" s="32"/>
      <c r="EA355" s="32"/>
      <c r="EB355" s="32"/>
      <c r="EC355" s="32"/>
      <c r="EV355" s="32"/>
    </row>
    <row r="356" spans="1:152" x14ac:dyDescent="0.2">
      <c r="A356" s="28"/>
      <c r="E356" s="32"/>
      <c r="H356" s="28"/>
      <c r="I356" s="28"/>
      <c r="AA356" s="37"/>
      <c r="BE356" s="28"/>
      <c r="BF356" s="28"/>
      <c r="BG356" s="28"/>
      <c r="BH356" s="28"/>
      <c r="DO356" s="28"/>
      <c r="DP356" s="28"/>
      <c r="DS356" s="32"/>
      <c r="DY356" s="32"/>
      <c r="DZ356" s="32"/>
      <c r="EA356" s="32"/>
      <c r="EB356" s="32"/>
      <c r="EC356" s="32"/>
      <c r="EV356" s="32"/>
    </row>
    <row r="357" spans="1:152" x14ac:dyDescent="0.2">
      <c r="A357" s="28"/>
      <c r="E357" s="32"/>
      <c r="H357" s="28"/>
      <c r="I357" s="28"/>
      <c r="AA357" s="37"/>
      <c r="BE357" s="28"/>
      <c r="BF357" s="28"/>
      <c r="BG357" s="28"/>
      <c r="BH357" s="28"/>
      <c r="DO357" s="28"/>
      <c r="DP357" s="28"/>
      <c r="DS357" s="32"/>
      <c r="DY357" s="32"/>
      <c r="DZ357" s="32"/>
      <c r="EA357" s="32"/>
      <c r="EB357" s="32"/>
      <c r="EC357" s="32"/>
      <c r="EV357" s="32"/>
    </row>
    <row r="358" spans="1:152" x14ac:dyDescent="0.2">
      <c r="A358" s="28"/>
      <c r="E358" s="32"/>
      <c r="H358" s="28"/>
      <c r="I358" s="28"/>
      <c r="AA358" s="37"/>
      <c r="BE358" s="28"/>
      <c r="BF358" s="28"/>
      <c r="BG358" s="28"/>
      <c r="BH358" s="28"/>
      <c r="DO358" s="28"/>
      <c r="DP358" s="28"/>
      <c r="DS358" s="32"/>
      <c r="DY358" s="32"/>
      <c r="DZ358" s="32"/>
      <c r="EA358" s="32"/>
      <c r="EB358" s="32"/>
      <c r="EC358" s="32"/>
      <c r="EV358" s="32"/>
    </row>
    <row r="359" spans="1:152" x14ac:dyDescent="0.2">
      <c r="A359" s="28"/>
      <c r="E359" s="32"/>
      <c r="H359" s="28"/>
      <c r="I359" s="28"/>
      <c r="AA359" s="37"/>
      <c r="BE359" s="28"/>
      <c r="BF359" s="28"/>
      <c r="BG359" s="28"/>
      <c r="BH359" s="28"/>
      <c r="DO359" s="28"/>
      <c r="DP359" s="28"/>
      <c r="DS359" s="32"/>
      <c r="DY359" s="32"/>
      <c r="DZ359" s="32"/>
      <c r="EA359" s="32"/>
      <c r="EB359" s="32"/>
      <c r="EC359" s="32"/>
      <c r="EV359" s="32"/>
    </row>
    <row r="360" spans="1:152" x14ac:dyDescent="0.2">
      <c r="A360" s="28"/>
      <c r="E360" s="32"/>
      <c r="H360" s="28"/>
      <c r="I360" s="28"/>
      <c r="AA360" s="37"/>
      <c r="BE360" s="28"/>
      <c r="BF360" s="28"/>
      <c r="BG360" s="28"/>
      <c r="BH360" s="28"/>
      <c r="DO360" s="28"/>
      <c r="DP360" s="28"/>
      <c r="DS360" s="32"/>
      <c r="DY360" s="32"/>
      <c r="DZ360" s="32"/>
      <c r="EA360" s="32"/>
      <c r="EB360" s="32"/>
      <c r="EC360" s="32"/>
      <c r="EV360" s="32"/>
    </row>
    <row r="361" spans="1:152" x14ac:dyDescent="0.2">
      <c r="A361" s="28"/>
      <c r="E361" s="32"/>
      <c r="H361" s="28"/>
      <c r="I361" s="28"/>
      <c r="AA361" s="37"/>
      <c r="BE361" s="28"/>
      <c r="BF361" s="28"/>
      <c r="BG361" s="28"/>
      <c r="BH361" s="28"/>
      <c r="DO361" s="28"/>
      <c r="DP361" s="28"/>
      <c r="DS361" s="32"/>
      <c r="DY361" s="32"/>
      <c r="DZ361" s="32"/>
      <c r="EA361" s="32"/>
      <c r="EB361" s="32"/>
      <c r="EC361" s="32"/>
      <c r="EV361" s="32"/>
    </row>
    <row r="362" spans="1:152" x14ac:dyDescent="0.2">
      <c r="A362" s="28"/>
      <c r="E362" s="32"/>
      <c r="H362" s="28"/>
      <c r="I362" s="28"/>
      <c r="AA362" s="37"/>
      <c r="BE362" s="28"/>
      <c r="BF362" s="28"/>
      <c r="BG362" s="28"/>
      <c r="BH362" s="28"/>
      <c r="DO362" s="28"/>
      <c r="DP362" s="28"/>
      <c r="DS362" s="32"/>
      <c r="DY362" s="32"/>
      <c r="DZ362" s="32"/>
      <c r="EA362" s="32"/>
      <c r="EB362" s="32"/>
      <c r="EC362" s="32"/>
      <c r="EV362" s="32"/>
    </row>
    <row r="363" spans="1:152" x14ac:dyDescent="0.2">
      <c r="A363" s="28"/>
      <c r="E363" s="32"/>
      <c r="H363" s="28"/>
      <c r="I363" s="28"/>
      <c r="AA363" s="37"/>
      <c r="BE363" s="28"/>
      <c r="BF363" s="28"/>
      <c r="BG363" s="28"/>
      <c r="BH363" s="28"/>
      <c r="DO363" s="28"/>
      <c r="DP363" s="28"/>
      <c r="DS363" s="32"/>
      <c r="DY363" s="32"/>
      <c r="DZ363" s="32"/>
      <c r="EA363" s="32"/>
      <c r="EB363" s="32"/>
      <c r="EC363" s="32"/>
      <c r="EV363" s="32"/>
    </row>
    <row r="364" spans="1:152" x14ac:dyDescent="0.2">
      <c r="A364" s="28"/>
      <c r="E364" s="32"/>
      <c r="H364" s="28"/>
      <c r="I364" s="28"/>
      <c r="AA364" s="37"/>
      <c r="BE364" s="28"/>
      <c r="BF364" s="28"/>
      <c r="BG364" s="28"/>
      <c r="BH364" s="28"/>
      <c r="DO364" s="28"/>
      <c r="DP364" s="28"/>
      <c r="DS364" s="32"/>
      <c r="DY364" s="32"/>
      <c r="DZ364" s="32"/>
      <c r="EA364" s="32"/>
      <c r="EB364" s="32"/>
      <c r="EC364" s="32"/>
      <c r="EV364" s="32"/>
    </row>
    <row r="365" spans="1:152" x14ac:dyDescent="0.2">
      <c r="A365" s="28"/>
      <c r="E365" s="32"/>
      <c r="H365" s="28"/>
      <c r="I365" s="28"/>
      <c r="AA365" s="37"/>
      <c r="BE365" s="28"/>
      <c r="BF365" s="28"/>
      <c r="BG365" s="28"/>
      <c r="BH365" s="28"/>
      <c r="DO365" s="28"/>
      <c r="DP365" s="28"/>
      <c r="DS365" s="32"/>
      <c r="DY365" s="32"/>
      <c r="DZ365" s="32"/>
      <c r="EA365" s="32"/>
      <c r="EB365" s="32"/>
      <c r="EC365" s="32"/>
      <c r="EV365" s="32"/>
    </row>
    <row r="366" spans="1:152" x14ac:dyDescent="0.2">
      <c r="A366" s="28"/>
      <c r="E366" s="32"/>
      <c r="H366" s="28"/>
      <c r="I366" s="28"/>
      <c r="AA366" s="37"/>
      <c r="BE366" s="28"/>
      <c r="BF366" s="28"/>
      <c r="BG366" s="28"/>
      <c r="BH366" s="28"/>
      <c r="DO366" s="28"/>
      <c r="DP366" s="28"/>
      <c r="DS366" s="32"/>
      <c r="DY366" s="32"/>
      <c r="DZ366" s="32"/>
      <c r="EA366" s="32"/>
      <c r="EB366" s="32"/>
      <c r="EC366" s="32"/>
      <c r="EV366" s="32"/>
    </row>
    <row r="367" spans="1:152" x14ac:dyDescent="0.2">
      <c r="A367" s="28"/>
      <c r="E367" s="32"/>
      <c r="H367" s="28"/>
      <c r="I367" s="28"/>
      <c r="AA367" s="37"/>
      <c r="BE367" s="28"/>
      <c r="BF367" s="28"/>
      <c r="BG367" s="28"/>
      <c r="BH367" s="28"/>
      <c r="DO367" s="28"/>
      <c r="DP367" s="28"/>
      <c r="DS367" s="32"/>
      <c r="DY367" s="32"/>
      <c r="DZ367" s="32"/>
      <c r="EA367" s="32"/>
      <c r="EB367" s="32"/>
      <c r="EC367" s="32"/>
      <c r="EV367" s="32"/>
    </row>
    <row r="368" spans="1:152" x14ac:dyDescent="0.2">
      <c r="A368" s="28"/>
      <c r="E368" s="32"/>
      <c r="H368" s="28"/>
      <c r="I368" s="28"/>
      <c r="AA368" s="37"/>
      <c r="BE368" s="28"/>
      <c r="BF368" s="28"/>
      <c r="BG368" s="28"/>
      <c r="BH368" s="28"/>
      <c r="DO368" s="28"/>
      <c r="DP368" s="28"/>
      <c r="DS368" s="32"/>
      <c r="DY368" s="32"/>
      <c r="DZ368" s="32"/>
      <c r="EA368" s="32"/>
      <c r="EB368" s="32"/>
      <c r="EC368" s="32"/>
      <c r="EV368" s="32"/>
    </row>
    <row r="369" spans="1:152" x14ac:dyDescent="0.2">
      <c r="A369" s="28"/>
      <c r="E369" s="32"/>
      <c r="H369" s="28"/>
      <c r="I369" s="28"/>
      <c r="AA369" s="37"/>
      <c r="BE369" s="28"/>
      <c r="BF369" s="28"/>
      <c r="BG369" s="28"/>
      <c r="BH369" s="28"/>
      <c r="DO369" s="28"/>
      <c r="DP369" s="28"/>
      <c r="DS369" s="32"/>
      <c r="DY369" s="32"/>
      <c r="DZ369" s="32"/>
      <c r="EA369" s="32"/>
      <c r="EB369" s="32"/>
      <c r="EC369" s="32"/>
      <c r="EV369" s="32"/>
    </row>
    <row r="370" spans="1:152" x14ac:dyDescent="0.2">
      <c r="A370" s="28"/>
      <c r="E370" s="32"/>
      <c r="H370" s="28"/>
      <c r="I370" s="28"/>
      <c r="AA370" s="37"/>
      <c r="BE370" s="28"/>
      <c r="BF370" s="28"/>
      <c r="BG370" s="28"/>
      <c r="BH370" s="28"/>
      <c r="DO370" s="28"/>
      <c r="DP370" s="28"/>
      <c r="DS370" s="32"/>
      <c r="DY370" s="32"/>
      <c r="DZ370" s="32"/>
      <c r="EA370" s="32"/>
      <c r="EB370" s="32"/>
      <c r="EC370" s="32"/>
      <c r="EV370" s="32"/>
    </row>
    <row r="371" spans="1:152" x14ac:dyDescent="0.2">
      <c r="A371" s="28"/>
      <c r="E371" s="32"/>
      <c r="H371" s="28"/>
      <c r="I371" s="28"/>
      <c r="AA371" s="37"/>
      <c r="BE371" s="28"/>
      <c r="BF371" s="28"/>
      <c r="BG371" s="28"/>
      <c r="BH371" s="28"/>
      <c r="DO371" s="28"/>
      <c r="DP371" s="28"/>
      <c r="DS371" s="32"/>
      <c r="DY371" s="32"/>
      <c r="DZ371" s="32"/>
      <c r="EA371" s="32"/>
      <c r="EB371" s="32"/>
      <c r="EC371" s="32"/>
      <c r="EV371" s="32"/>
    </row>
    <row r="372" spans="1:152" x14ac:dyDescent="0.2">
      <c r="A372" s="28"/>
      <c r="E372" s="32"/>
      <c r="H372" s="28"/>
      <c r="I372" s="28"/>
      <c r="AA372" s="37"/>
      <c r="BE372" s="28"/>
      <c r="BF372" s="28"/>
      <c r="BG372" s="28"/>
      <c r="BH372" s="28"/>
      <c r="DO372" s="28"/>
      <c r="DP372" s="28"/>
      <c r="DS372" s="32"/>
      <c r="DY372" s="32"/>
      <c r="DZ372" s="32"/>
      <c r="EA372" s="32"/>
      <c r="EB372" s="32"/>
      <c r="EC372" s="32"/>
      <c r="EV372" s="32"/>
    </row>
    <row r="373" spans="1:152" x14ac:dyDescent="0.2">
      <c r="A373" s="28"/>
      <c r="E373" s="32"/>
      <c r="H373" s="28"/>
      <c r="I373" s="28"/>
      <c r="AA373" s="37"/>
      <c r="BE373" s="28"/>
      <c r="BF373" s="28"/>
      <c r="BG373" s="28"/>
      <c r="BH373" s="28"/>
      <c r="DO373" s="28"/>
      <c r="DP373" s="28"/>
      <c r="DS373" s="32"/>
      <c r="DY373" s="32"/>
      <c r="DZ373" s="32"/>
      <c r="EA373" s="32"/>
      <c r="EB373" s="32"/>
      <c r="EC373" s="32"/>
      <c r="EV373" s="32"/>
    </row>
    <row r="374" spans="1:152" x14ac:dyDescent="0.2">
      <c r="A374" s="28"/>
      <c r="E374" s="32"/>
      <c r="H374" s="28"/>
      <c r="I374" s="28"/>
      <c r="AA374" s="37"/>
      <c r="BE374" s="28"/>
      <c r="BF374" s="28"/>
      <c r="BG374" s="28"/>
      <c r="BH374" s="28"/>
      <c r="DO374" s="28"/>
      <c r="DP374" s="28"/>
      <c r="DS374" s="32"/>
      <c r="DY374" s="32"/>
      <c r="DZ374" s="32"/>
      <c r="EA374" s="32"/>
      <c r="EB374" s="32"/>
      <c r="EC374" s="32"/>
      <c r="EV374" s="32"/>
    </row>
    <row r="375" spans="1:152" x14ac:dyDescent="0.2">
      <c r="A375" s="28"/>
      <c r="E375" s="32"/>
      <c r="H375" s="28"/>
      <c r="I375" s="28"/>
      <c r="AA375" s="37"/>
      <c r="BE375" s="28"/>
      <c r="BF375" s="28"/>
      <c r="BG375" s="28"/>
      <c r="BH375" s="28"/>
      <c r="DO375" s="28"/>
      <c r="DP375" s="28"/>
      <c r="DS375" s="32"/>
      <c r="DY375" s="32"/>
      <c r="DZ375" s="32"/>
      <c r="EA375" s="32"/>
      <c r="EB375" s="32"/>
      <c r="EC375" s="32"/>
      <c r="EV375" s="32"/>
    </row>
    <row r="376" spans="1:152" x14ac:dyDescent="0.2">
      <c r="A376" s="28"/>
      <c r="E376" s="32"/>
      <c r="H376" s="28"/>
      <c r="I376" s="28"/>
      <c r="AA376" s="37"/>
      <c r="BE376" s="28"/>
      <c r="BF376" s="28"/>
      <c r="BG376" s="28"/>
      <c r="BH376" s="28"/>
      <c r="DO376" s="28"/>
      <c r="DP376" s="28"/>
      <c r="DS376" s="32"/>
      <c r="DY376" s="32"/>
      <c r="DZ376" s="32"/>
      <c r="EA376" s="32"/>
      <c r="EB376" s="32"/>
      <c r="EC376" s="32"/>
      <c r="EV376" s="32"/>
    </row>
    <row r="377" spans="1:152" x14ac:dyDescent="0.2">
      <c r="A377" s="28"/>
      <c r="E377" s="32"/>
      <c r="H377" s="28"/>
      <c r="I377" s="28"/>
      <c r="AA377" s="37"/>
      <c r="BE377" s="28"/>
      <c r="BF377" s="28"/>
      <c r="BG377" s="28"/>
      <c r="BH377" s="28"/>
      <c r="DO377" s="28"/>
      <c r="DP377" s="28"/>
      <c r="DS377" s="32"/>
      <c r="DY377" s="32"/>
      <c r="DZ377" s="32"/>
      <c r="EA377" s="32"/>
      <c r="EB377" s="32"/>
      <c r="EC377" s="32"/>
      <c r="EV377" s="32"/>
    </row>
    <row r="378" spans="1:152" x14ac:dyDescent="0.2">
      <c r="A378" s="28"/>
      <c r="E378" s="32"/>
      <c r="H378" s="28"/>
      <c r="I378" s="28"/>
      <c r="AA378" s="37"/>
      <c r="BE378" s="28"/>
      <c r="BF378" s="28"/>
      <c r="BG378" s="28"/>
      <c r="BH378" s="28"/>
      <c r="DO378" s="28"/>
      <c r="DP378" s="28"/>
      <c r="DS378" s="32"/>
      <c r="DY378" s="32"/>
      <c r="DZ378" s="32"/>
      <c r="EA378" s="32"/>
      <c r="EB378" s="32"/>
      <c r="EC378" s="32"/>
      <c r="EV378" s="32"/>
    </row>
    <row r="379" spans="1:152" x14ac:dyDescent="0.2">
      <c r="A379" s="28"/>
      <c r="E379" s="32"/>
      <c r="H379" s="28"/>
      <c r="I379" s="28"/>
      <c r="AA379" s="37"/>
      <c r="BE379" s="28"/>
      <c r="BF379" s="28"/>
      <c r="BG379" s="28"/>
      <c r="BH379" s="28"/>
      <c r="DO379" s="28"/>
      <c r="DP379" s="28"/>
      <c r="DS379" s="32"/>
      <c r="DY379" s="32"/>
      <c r="DZ379" s="32"/>
      <c r="EA379" s="32"/>
      <c r="EB379" s="32"/>
      <c r="EC379" s="32"/>
      <c r="EV379" s="32"/>
    </row>
    <row r="380" spans="1:152" x14ac:dyDescent="0.2">
      <c r="A380" s="28"/>
      <c r="E380" s="32"/>
      <c r="H380" s="28"/>
      <c r="I380" s="28"/>
      <c r="AA380" s="37"/>
      <c r="BE380" s="28"/>
      <c r="BF380" s="28"/>
      <c r="BG380" s="28"/>
      <c r="BH380" s="28"/>
      <c r="DO380" s="28"/>
      <c r="DP380" s="28"/>
      <c r="DS380" s="32"/>
      <c r="DY380" s="32"/>
      <c r="DZ380" s="32"/>
      <c r="EA380" s="32"/>
      <c r="EB380" s="32"/>
      <c r="EC380" s="32"/>
      <c r="EV380" s="32"/>
    </row>
    <row r="381" spans="1:152" x14ac:dyDescent="0.2">
      <c r="A381" s="28"/>
      <c r="E381" s="32"/>
      <c r="H381" s="28"/>
      <c r="I381" s="28"/>
      <c r="AA381" s="37"/>
      <c r="BE381" s="28"/>
      <c r="BF381" s="28"/>
      <c r="BG381" s="28"/>
      <c r="BH381" s="28"/>
      <c r="DO381" s="28"/>
      <c r="DP381" s="28"/>
      <c r="DS381" s="32"/>
      <c r="DY381" s="32"/>
      <c r="DZ381" s="32"/>
      <c r="EA381" s="32"/>
      <c r="EB381" s="32"/>
      <c r="EC381" s="32"/>
      <c r="EV381" s="32"/>
    </row>
    <row r="382" spans="1:152" x14ac:dyDescent="0.2">
      <c r="A382" s="28"/>
      <c r="E382" s="32"/>
      <c r="H382" s="28"/>
      <c r="I382" s="28"/>
      <c r="AA382" s="37"/>
      <c r="BE382" s="28"/>
      <c r="BF382" s="28"/>
      <c r="BG382" s="28"/>
      <c r="BH382" s="28"/>
      <c r="DO382" s="28"/>
      <c r="DP382" s="28"/>
      <c r="DS382" s="32"/>
      <c r="DY382" s="32"/>
      <c r="DZ382" s="32"/>
      <c r="EA382" s="32"/>
      <c r="EB382" s="32"/>
      <c r="EC382" s="32"/>
      <c r="EV382" s="32"/>
    </row>
    <row r="383" spans="1:152" x14ac:dyDescent="0.2">
      <c r="A383" s="28"/>
      <c r="E383" s="32"/>
      <c r="H383" s="28"/>
      <c r="I383" s="28"/>
      <c r="AA383" s="37"/>
      <c r="BE383" s="28"/>
      <c r="BF383" s="28"/>
      <c r="BG383" s="28"/>
      <c r="BH383" s="28"/>
      <c r="DO383" s="28"/>
      <c r="DP383" s="28"/>
      <c r="DS383" s="32"/>
      <c r="DY383" s="32"/>
      <c r="DZ383" s="32"/>
      <c r="EA383" s="32"/>
      <c r="EB383" s="32"/>
      <c r="EC383" s="32"/>
      <c r="EV383" s="32"/>
    </row>
    <row r="384" spans="1:152" x14ac:dyDescent="0.2">
      <c r="A384" s="28"/>
      <c r="E384" s="32"/>
      <c r="H384" s="28"/>
      <c r="I384" s="28"/>
      <c r="AA384" s="37"/>
      <c r="BE384" s="28"/>
      <c r="BF384" s="28"/>
      <c r="BG384" s="28"/>
      <c r="BH384" s="28"/>
      <c r="DO384" s="28"/>
      <c r="DP384" s="28"/>
      <c r="DS384" s="32"/>
      <c r="DY384" s="32"/>
      <c r="DZ384" s="32"/>
      <c r="EA384" s="32"/>
      <c r="EB384" s="32"/>
      <c r="EC384" s="32"/>
      <c r="EV384" s="32"/>
    </row>
    <row r="385" spans="1:152" x14ac:dyDescent="0.2">
      <c r="A385" s="28"/>
      <c r="E385" s="32"/>
      <c r="H385" s="28"/>
      <c r="I385" s="28"/>
      <c r="AA385" s="37"/>
      <c r="BE385" s="28"/>
      <c r="BF385" s="28"/>
      <c r="BG385" s="28"/>
      <c r="BH385" s="28"/>
      <c r="DO385" s="28"/>
      <c r="DP385" s="28"/>
      <c r="DS385" s="32"/>
      <c r="DY385" s="32"/>
      <c r="DZ385" s="32"/>
      <c r="EA385" s="32"/>
      <c r="EB385" s="32"/>
      <c r="EC385" s="32"/>
      <c r="EV385" s="32"/>
    </row>
    <row r="386" spans="1:152" x14ac:dyDescent="0.2">
      <c r="A386" s="28"/>
      <c r="E386" s="32"/>
      <c r="H386" s="28"/>
      <c r="I386" s="28"/>
      <c r="AA386" s="37"/>
      <c r="BE386" s="28"/>
      <c r="BF386" s="28"/>
      <c r="BG386" s="28"/>
      <c r="BH386" s="28"/>
      <c r="DO386" s="28"/>
      <c r="DP386" s="28"/>
      <c r="DS386" s="32"/>
      <c r="DY386" s="32"/>
      <c r="DZ386" s="32"/>
      <c r="EA386" s="32"/>
      <c r="EB386" s="32"/>
      <c r="EC386" s="32"/>
      <c r="EV386" s="32"/>
    </row>
    <row r="387" spans="1:152" x14ac:dyDescent="0.2">
      <c r="A387" s="28"/>
      <c r="E387" s="32"/>
      <c r="H387" s="28"/>
      <c r="I387" s="28"/>
      <c r="AA387" s="37"/>
      <c r="BE387" s="28"/>
      <c r="BF387" s="28"/>
      <c r="BG387" s="28"/>
      <c r="BH387" s="28"/>
      <c r="DO387" s="28"/>
      <c r="DP387" s="28"/>
      <c r="DS387" s="32"/>
      <c r="DY387" s="32"/>
      <c r="DZ387" s="32"/>
      <c r="EA387" s="32"/>
      <c r="EB387" s="32"/>
      <c r="EC387" s="32"/>
      <c r="EV387" s="32"/>
    </row>
    <row r="388" spans="1:152" x14ac:dyDescent="0.2">
      <c r="A388" s="28"/>
      <c r="E388" s="32"/>
      <c r="H388" s="28"/>
      <c r="I388" s="28"/>
      <c r="AA388" s="37"/>
      <c r="BE388" s="28"/>
      <c r="BF388" s="28"/>
      <c r="BG388" s="28"/>
      <c r="BH388" s="28"/>
      <c r="DO388" s="28"/>
      <c r="DP388" s="28"/>
      <c r="DS388" s="32"/>
      <c r="DY388" s="32"/>
      <c r="DZ388" s="32"/>
      <c r="EA388" s="32"/>
      <c r="EB388" s="32"/>
      <c r="EC388" s="32"/>
      <c r="EV388" s="32"/>
    </row>
    <row r="389" spans="1:152" x14ac:dyDescent="0.2">
      <c r="A389" s="28"/>
      <c r="E389" s="32"/>
      <c r="H389" s="28"/>
      <c r="I389" s="28"/>
      <c r="AA389" s="37"/>
      <c r="BE389" s="28"/>
      <c r="BF389" s="28"/>
      <c r="BG389" s="28"/>
      <c r="BH389" s="28"/>
      <c r="DO389" s="28"/>
      <c r="DP389" s="28"/>
      <c r="DS389" s="32"/>
      <c r="DY389" s="32"/>
      <c r="DZ389" s="32"/>
      <c r="EA389" s="32"/>
      <c r="EB389" s="32"/>
      <c r="EC389" s="32"/>
      <c r="EV389" s="32"/>
    </row>
    <row r="390" spans="1:152" x14ac:dyDescent="0.2">
      <c r="A390" s="28"/>
      <c r="E390" s="32"/>
      <c r="H390" s="28"/>
      <c r="I390" s="28"/>
      <c r="AA390" s="37"/>
      <c r="BE390" s="28"/>
      <c r="BF390" s="28"/>
      <c r="BG390" s="28"/>
      <c r="BH390" s="28"/>
      <c r="DO390" s="28"/>
      <c r="DP390" s="28"/>
      <c r="DS390" s="32"/>
      <c r="DY390" s="32"/>
      <c r="DZ390" s="32"/>
      <c r="EA390" s="32"/>
      <c r="EB390" s="32"/>
      <c r="EC390" s="32"/>
      <c r="EV390" s="32"/>
    </row>
    <row r="391" spans="1:152" x14ac:dyDescent="0.2">
      <c r="A391" s="28"/>
      <c r="E391" s="32"/>
      <c r="H391" s="28"/>
      <c r="I391" s="28"/>
      <c r="AA391" s="37"/>
      <c r="BE391" s="28"/>
      <c r="BF391" s="28"/>
      <c r="BG391" s="28"/>
      <c r="BH391" s="28"/>
      <c r="DO391" s="28"/>
      <c r="DP391" s="28"/>
      <c r="DS391" s="32"/>
      <c r="DY391" s="32"/>
      <c r="DZ391" s="32"/>
      <c r="EA391" s="32"/>
      <c r="EB391" s="32"/>
      <c r="EC391" s="32"/>
      <c r="EV391" s="32"/>
    </row>
    <row r="392" spans="1:152" x14ac:dyDescent="0.2">
      <c r="A392" s="28"/>
      <c r="E392" s="32"/>
      <c r="H392" s="28"/>
      <c r="I392" s="28"/>
      <c r="AA392" s="37"/>
      <c r="BE392" s="28"/>
      <c r="BF392" s="28"/>
      <c r="BG392" s="28"/>
      <c r="BH392" s="28"/>
      <c r="DO392" s="28"/>
      <c r="DP392" s="28"/>
      <c r="DS392" s="32"/>
      <c r="DY392" s="32"/>
      <c r="DZ392" s="32"/>
      <c r="EA392" s="32"/>
      <c r="EB392" s="32"/>
      <c r="EC392" s="32"/>
      <c r="EV392" s="32"/>
    </row>
    <row r="393" spans="1:152" x14ac:dyDescent="0.2">
      <c r="A393" s="28"/>
      <c r="E393" s="32"/>
      <c r="H393" s="28"/>
      <c r="I393" s="28"/>
      <c r="AA393" s="37"/>
      <c r="BE393" s="28"/>
      <c r="BF393" s="28"/>
      <c r="BG393" s="28"/>
      <c r="BH393" s="28"/>
      <c r="DO393" s="28"/>
      <c r="DP393" s="28"/>
      <c r="DS393" s="32"/>
      <c r="DY393" s="32"/>
      <c r="DZ393" s="32"/>
      <c r="EA393" s="32"/>
      <c r="EB393" s="32"/>
      <c r="EC393" s="32"/>
      <c r="EV393" s="32"/>
    </row>
    <row r="394" spans="1:152" x14ac:dyDescent="0.2">
      <c r="A394" s="28"/>
      <c r="E394" s="32"/>
      <c r="H394" s="28"/>
      <c r="I394" s="28"/>
      <c r="AA394" s="37"/>
      <c r="BE394" s="28"/>
      <c r="BF394" s="28"/>
      <c r="BG394" s="28"/>
      <c r="BH394" s="28"/>
      <c r="DO394" s="28"/>
      <c r="DP394" s="28"/>
      <c r="DS394" s="32"/>
      <c r="DY394" s="32"/>
      <c r="DZ394" s="32"/>
      <c r="EA394" s="32"/>
      <c r="EB394" s="32"/>
      <c r="EC394" s="32"/>
      <c r="EV394" s="32"/>
    </row>
    <row r="395" spans="1:152" x14ac:dyDescent="0.2">
      <c r="A395" s="28"/>
      <c r="E395" s="32"/>
      <c r="H395" s="28"/>
      <c r="I395" s="28"/>
      <c r="AA395" s="37"/>
      <c r="BE395" s="28"/>
      <c r="BF395" s="28"/>
      <c r="BG395" s="28"/>
      <c r="BH395" s="28"/>
      <c r="DO395" s="28"/>
      <c r="DP395" s="28"/>
      <c r="DS395" s="32"/>
      <c r="DY395" s="32"/>
      <c r="DZ395" s="32"/>
      <c r="EA395" s="32"/>
      <c r="EB395" s="32"/>
      <c r="EC395" s="32"/>
      <c r="EV395" s="32"/>
    </row>
    <row r="396" spans="1:152" x14ac:dyDescent="0.2">
      <c r="A396" s="28"/>
      <c r="E396" s="32"/>
      <c r="H396" s="28"/>
      <c r="I396" s="28"/>
      <c r="AA396" s="37"/>
      <c r="BE396" s="28"/>
      <c r="BF396" s="28"/>
      <c r="BG396" s="28"/>
      <c r="BH396" s="28"/>
      <c r="DO396" s="28"/>
      <c r="DP396" s="28"/>
      <c r="DS396" s="32"/>
      <c r="DY396" s="32"/>
      <c r="DZ396" s="32"/>
      <c r="EA396" s="32"/>
      <c r="EB396" s="32"/>
      <c r="EC396" s="32"/>
      <c r="EV396" s="32"/>
    </row>
    <row r="397" spans="1:152" x14ac:dyDescent="0.2">
      <c r="A397" s="28"/>
      <c r="E397" s="32"/>
      <c r="H397" s="28"/>
      <c r="I397" s="28"/>
      <c r="AA397" s="37"/>
      <c r="BE397" s="28"/>
      <c r="BF397" s="28"/>
      <c r="BG397" s="28"/>
      <c r="BH397" s="28"/>
      <c r="DO397" s="28"/>
      <c r="DP397" s="28"/>
      <c r="DS397" s="32"/>
      <c r="DY397" s="32"/>
      <c r="DZ397" s="32"/>
      <c r="EA397" s="32"/>
      <c r="EB397" s="32"/>
      <c r="EC397" s="32"/>
      <c r="EV397" s="32"/>
    </row>
    <row r="398" spans="1:152" x14ac:dyDescent="0.2">
      <c r="A398" s="28"/>
      <c r="E398" s="32"/>
      <c r="H398" s="28"/>
      <c r="I398" s="28"/>
      <c r="AA398" s="37"/>
      <c r="BE398" s="28"/>
      <c r="BF398" s="28"/>
      <c r="BG398" s="28"/>
      <c r="BH398" s="28"/>
      <c r="DO398" s="28"/>
      <c r="DP398" s="28"/>
      <c r="DS398" s="32"/>
      <c r="DY398" s="32"/>
      <c r="DZ398" s="32"/>
      <c r="EA398" s="32"/>
      <c r="EB398" s="32"/>
      <c r="EC398" s="32"/>
      <c r="EV398" s="32"/>
    </row>
    <row r="399" spans="1:152" x14ac:dyDescent="0.2">
      <c r="A399" s="28"/>
      <c r="E399" s="32"/>
      <c r="H399" s="28"/>
      <c r="I399" s="28"/>
      <c r="AA399" s="37"/>
      <c r="BE399" s="28"/>
      <c r="BF399" s="28"/>
      <c r="BG399" s="28"/>
      <c r="BH399" s="28"/>
      <c r="DO399" s="28"/>
      <c r="DP399" s="28"/>
      <c r="DS399" s="32"/>
      <c r="DY399" s="32"/>
      <c r="DZ399" s="32"/>
      <c r="EA399" s="32"/>
      <c r="EB399" s="32"/>
      <c r="EC399" s="32"/>
      <c r="EV399" s="32"/>
    </row>
    <row r="400" spans="1:152" x14ac:dyDescent="0.2">
      <c r="A400" s="28"/>
      <c r="E400" s="32"/>
      <c r="H400" s="28"/>
      <c r="I400" s="28"/>
      <c r="AA400" s="37"/>
      <c r="BE400" s="28"/>
      <c r="BF400" s="28"/>
      <c r="BG400" s="28"/>
      <c r="BH400" s="28"/>
      <c r="DO400" s="28"/>
      <c r="DP400" s="28"/>
      <c r="DS400" s="32"/>
      <c r="DY400" s="32"/>
      <c r="DZ400" s="32"/>
      <c r="EA400" s="32"/>
      <c r="EB400" s="32"/>
      <c r="EC400" s="32"/>
      <c r="EV400" s="32"/>
    </row>
    <row r="401" spans="1:152" x14ac:dyDescent="0.2">
      <c r="A401" s="28"/>
      <c r="E401" s="32"/>
      <c r="H401" s="28"/>
      <c r="I401" s="28"/>
      <c r="AA401" s="37"/>
      <c r="BE401" s="28"/>
      <c r="BF401" s="28"/>
      <c r="BG401" s="28"/>
      <c r="BH401" s="28"/>
      <c r="DO401" s="28"/>
      <c r="DP401" s="28"/>
      <c r="DS401" s="32"/>
      <c r="DY401" s="32"/>
      <c r="DZ401" s="32"/>
      <c r="EA401" s="32"/>
      <c r="EB401" s="32"/>
      <c r="EC401" s="32"/>
      <c r="EV401" s="32"/>
    </row>
    <row r="402" spans="1:152" x14ac:dyDescent="0.2">
      <c r="A402" s="28"/>
      <c r="E402" s="32"/>
      <c r="H402" s="28"/>
      <c r="I402" s="28"/>
      <c r="AA402" s="37"/>
      <c r="BE402" s="28"/>
      <c r="BF402" s="28"/>
      <c r="BG402" s="28"/>
      <c r="BH402" s="28"/>
      <c r="DO402" s="28"/>
      <c r="DP402" s="28"/>
      <c r="DS402" s="32"/>
      <c r="DY402" s="32"/>
      <c r="DZ402" s="32"/>
      <c r="EA402" s="32"/>
      <c r="EB402" s="32"/>
      <c r="EC402" s="32"/>
      <c r="EV402" s="32"/>
    </row>
    <row r="403" spans="1:152" x14ac:dyDescent="0.2">
      <c r="A403" s="28"/>
      <c r="E403" s="32"/>
      <c r="H403" s="28"/>
      <c r="I403" s="28"/>
      <c r="AA403" s="37"/>
      <c r="BE403" s="28"/>
      <c r="BF403" s="28"/>
      <c r="BG403" s="28"/>
      <c r="BH403" s="28"/>
      <c r="DO403" s="28"/>
      <c r="DP403" s="28"/>
      <c r="DS403" s="32"/>
      <c r="DY403" s="32"/>
      <c r="DZ403" s="32"/>
      <c r="EA403" s="32"/>
      <c r="EB403" s="32"/>
      <c r="EC403" s="32"/>
      <c r="EV403" s="32"/>
    </row>
    <row r="404" spans="1:152" x14ac:dyDescent="0.2">
      <c r="A404" s="28"/>
      <c r="E404" s="32"/>
      <c r="H404" s="28"/>
      <c r="I404" s="28"/>
      <c r="AA404" s="37"/>
      <c r="BE404" s="28"/>
      <c r="BF404" s="28"/>
      <c r="BG404" s="28"/>
      <c r="BH404" s="28"/>
      <c r="DO404" s="28"/>
      <c r="DP404" s="28"/>
      <c r="DS404" s="32"/>
      <c r="DY404" s="32"/>
      <c r="DZ404" s="32"/>
      <c r="EA404" s="32"/>
      <c r="EB404" s="32"/>
      <c r="EC404" s="32"/>
      <c r="EV404" s="32"/>
    </row>
    <row r="405" spans="1:152" x14ac:dyDescent="0.2">
      <c r="A405" s="28"/>
      <c r="E405" s="32"/>
      <c r="H405" s="28"/>
      <c r="I405" s="28"/>
      <c r="AA405" s="37"/>
      <c r="BE405" s="28"/>
      <c r="BF405" s="28"/>
      <c r="BG405" s="28"/>
      <c r="BH405" s="28"/>
      <c r="DO405" s="28"/>
      <c r="DP405" s="28"/>
      <c r="DS405" s="32"/>
      <c r="DY405" s="32"/>
      <c r="DZ405" s="32"/>
      <c r="EA405" s="32"/>
      <c r="EB405" s="32"/>
      <c r="EC405" s="32"/>
      <c r="EV405" s="32"/>
    </row>
    <row r="406" spans="1:152" x14ac:dyDescent="0.2">
      <c r="A406" s="28"/>
      <c r="E406" s="32"/>
      <c r="H406" s="28"/>
      <c r="I406" s="28"/>
      <c r="AA406" s="37"/>
      <c r="BE406" s="28"/>
      <c r="BF406" s="28"/>
      <c r="BG406" s="28"/>
      <c r="BH406" s="28"/>
      <c r="DO406" s="28"/>
      <c r="DP406" s="28"/>
      <c r="DS406" s="32"/>
      <c r="DY406" s="32"/>
      <c r="DZ406" s="32"/>
      <c r="EA406" s="32"/>
      <c r="EB406" s="32"/>
      <c r="EC406" s="32"/>
      <c r="EV406" s="32"/>
    </row>
    <row r="407" spans="1:152" x14ac:dyDescent="0.2">
      <c r="A407" s="28"/>
      <c r="E407" s="32"/>
      <c r="H407" s="28"/>
      <c r="I407" s="28"/>
      <c r="AA407" s="37"/>
      <c r="BE407" s="28"/>
      <c r="BF407" s="28"/>
      <c r="BG407" s="28"/>
      <c r="BH407" s="28"/>
      <c r="DO407" s="28"/>
      <c r="DP407" s="28"/>
      <c r="DS407" s="32"/>
      <c r="DY407" s="32"/>
      <c r="DZ407" s="32"/>
      <c r="EA407" s="32"/>
      <c r="EB407" s="32"/>
      <c r="EC407" s="32"/>
      <c r="EV407" s="32"/>
    </row>
    <row r="408" spans="1:152" x14ac:dyDescent="0.2">
      <c r="A408" s="28"/>
      <c r="E408" s="32"/>
      <c r="H408" s="28"/>
      <c r="I408" s="28"/>
      <c r="AA408" s="37"/>
      <c r="BE408" s="28"/>
      <c r="BF408" s="28"/>
      <c r="BG408" s="28"/>
      <c r="BH408" s="28"/>
      <c r="DO408" s="28"/>
      <c r="DP408" s="28"/>
      <c r="DS408" s="32"/>
      <c r="DY408" s="32"/>
      <c r="DZ408" s="32"/>
      <c r="EA408" s="32"/>
      <c r="EB408" s="32"/>
      <c r="EC408" s="32"/>
      <c r="EV408" s="32"/>
    </row>
    <row r="409" spans="1:152" x14ac:dyDescent="0.2">
      <c r="A409" s="28"/>
      <c r="E409" s="32"/>
      <c r="H409" s="28"/>
      <c r="I409" s="28"/>
      <c r="AA409" s="37"/>
      <c r="BE409" s="28"/>
      <c r="BF409" s="28"/>
      <c r="BG409" s="28"/>
      <c r="BH409" s="28"/>
      <c r="DO409" s="28"/>
      <c r="DP409" s="28"/>
      <c r="DS409" s="32"/>
      <c r="DY409" s="32"/>
      <c r="DZ409" s="32"/>
      <c r="EA409" s="32"/>
      <c r="EB409" s="32"/>
      <c r="EC409" s="32"/>
      <c r="EV409" s="32"/>
    </row>
    <row r="410" spans="1:152" x14ac:dyDescent="0.2">
      <c r="A410" s="28"/>
      <c r="E410" s="32"/>
      <c r="H410" s="28"/>
      <c r="I410" s="28"/>
      <c r="AA410" s="37"/>
      <c r="BE410" s="28"/>
      <c r="BF410" s="28"/>
      <c r="BG410" s="28"/>
      <c r="BH410" s="28"/>
      <c r="DO410" s="28"/>
      <c r="DP410" s="28"/>
      <c r="DS410" s="32"/>
      <c r="DY410" s="32"/>
      <c r="DZ410" s="32"/>
      <c r="EA410" s="32"/>
      <c r="EB410" s="32"/>
      <c r="EC410" s="32"/>
      <c r="EV410" s="32"/>
    </row>
    <row r="411" spans="1:152" x14ac:dyDescent="0.2">
      <c r="A411" s="28"/>
      <c r="E411" s="32"/>
      <c r="H411" s="28"/>
      <c r="I411" s="28"/>
      <c r="AA411" s="37"/>
      <c r="BE411" s="28"/>
      <c r="BF411" s="28"/>
      <c r="BG411" s="28"/>
      <c r="BH411" s="28"/>
      <c r="DO411" s="28"/>
      <c r="DP411" s="28"/>
      <c r="DS411" s="32"/>
      <c r="DY411" s="32"/>
      <c r="DZ411" s="32"/>
      <c r="EA411" s="32"/>
      <c r="EB411" s="32"/>
      <c r="EC411" s="32"/>
      <c r="EV411" s="32"/>
    </row>
    <row r="412" spans="1:152" x14ac:dyDescent="0.2">
      <c r="A412" s="28"/>
      <c r="E412" s="32"/>
      <c r="H412" s="28"/>
      <c r="I412" s="28"/>
      <c r="AA412" s="37"/>
      <c r="BE412" s="28"/>
      <c r="BF412" s="28"/>
      <c r="BG412" s="28"/>
      <c r="BH412" s="28"/>
      <c r="DO412" s="28"/>
      <c r="DP412" s="28"/>
      <c r="DS412" s="32"/>
      <c r="DY412" s="32"/>
      <c r="DZ412" s="32"/>
      <c r="EA412" s="32"/>
      <c r="EB412" s="32"/>
      <c r="EC412" s="32"/>
      <c r="EV412" s="32"/>
    </row>
    <row r="413" spans="1:152" x14ac:dyDescent="0.2">
      <c r="A413" s="28"/>
      <c r="E413" s="32"/>
      <c r="H413" s="28"/>
      <c r="I413" s="28"/>
      <c r="AA413" s="37"/>
      <c r="BE413" s="28"/>
      <c r="BF413" s="28"/>
      <c r="BG413" s="28"/>
      <c r="BH413" s="28"/>
      <c r="DO413" s="28"/>
      <c r="DP413" s="28"/>
      <c r="DS413" s="32"/>
      <c r="DY413" s="32"/>
      <c r="DZ413" s="32"/>
      <c r="EA413" s="32"/>
      <c r="EB413" s="32"/>
      <c r="EC413" s="32"/>
      <c r="EV413" s="32"/>
    </row>
    <row r="414" spans="1:152" x14ac:dyDescent="0.2">
      <c r="A414" s="28"/>
      <c r="E414" s="32"/>
      <c r="H414" s="28"/>
      <c r="I414" s="28"/>
      <c r="AA414" s="37"/>
      <c r="BE414" s="28"/>
      <c r="BF414" s="28"/>
      <c r="BG414" s="28"/>
      <c r="BH414" s="28"/>
      <c r="DO414" s="28"/>
      <c r="DP414" s="28"/>
      <c r="DS414" s="32"/>
      <c r="DY414" s="32"/>
      <c r="DZ414" s="32"/>
      <c r="EA414" s="32"/>
      <c r="EB414" s="32"/>
      <c r="EC414" s="32"/>
      <c r="EV414" s="32"/>
    </row>
    <row r="415" spans="1:152" x14ac:dyDescent="0.2">
      <c r="A415" s="28"/>
      <c r="E415" s="32"/>
      <c r="H415" s="28"/>
      <c r="I415" s="28"/>
      <c r="AA415" s="37"/>
      <c r="BE415" s="28"/>
      <c r="BF415" s="28"/>
      <c r="BG415" s="28"/>
      <c r="BH415" s="28"/>
      <c r="DO415" s="28"/>
      <c r="DP415" s="28"/>
      <c r="DS415" s="32"/>
      <c r="DY415" s="32"/>
      <c r="DZ415" s="32"/>
      <c r="EA415" s="32"/>
      <c r="EB415" s="32"/>
      <c r="EC415" s="32"/>
      <c r="EV415" s="32"/>
    </row>
    <row r="416" spans="1:152" x14ac:dyDescent="0.2">
      <c r="A416" s="28"/>
      <c r="E416" s="32"/>
      <c r="H416" s="28"/>
      <c r="I416" s="28"/>
      <c r="AA416" s="37"/>
      <c r="BE416" s="28"/>
      <c r="BF416" s="28"/>
      <c r="BG416" s="28"/>
      <c r="BH416" s="28"/>
      <c r="DO416" s="28"/>
      <c r="DP416" s="28"/>
      <c r="DS416" s="32"/>
      <c r="DY416" s="32"/>
      <c r="DZ416" s="32"/>
      <c r="EA416" s="32"/>
      <c r="EB416" s="32"/>
      <c r="EC416" s="32"/>
      <c r="EV416" s="32"/>
    </row>
    <row r="417" spans="1:152" x14ac:dyDescent="0.2">
      <c r="A417" s="28"/>
      <c r="E417" s="32"/>
      <c r="H417" s="28"/>
      <c r="I417" s="28"/>
      <c r="AA417" s="37"/>
      <c r="BE417" s="28"/>
      <c r="BF417" s="28"/>
      <c r="BG417" s="28"/>
      <c r="BH417" s="28"/>
      <c r="DO417" s="28"/>
      <c r="DP417" s="28"/>
      <c r="DS417" s="32"/>
      <c r="DY417" s="32"/>
      <c r="DZ417" s="32"/>
      <c r="EA417" s="32"/>
      <c r="EB417" s="32"/>
      <c r="EC417" s="32"/>
      <c r="EV417" s="32"/>
    </row>
    <row r="418" spans="1:152" x14ac:dyDescent="0.2">
      <c r="A418" s="28"/>
      <c r="E418" s="32"/>
      <c r="H418" s="28"/>
      <c r="I418" s="28"/>
      <c r="AA418" s="37"/>
      <c r="BE418" s="28"/>
      <c r="BF418" s="28"/>
      <c r="BG418" s="28"/>
      <c r="BH418" s="28"/>
      <c r="DO418" s="28"/>
      <c r="DP418" s="28"/>
      <c r="DS418" s="32"/>
      <c r="DY418" s="32"/>
      <c r="DZ418" s="32"/>
      <c r="EA418" s="32"/>
      <c r="EB418" s="32"/>
      <c r="EC418" s="32"/>
      <c r="EV418" s="32"/>
    </row>
    <row r="419" spans="1:152" x14ac:dyDescent="0.2">
      <c r="A419" s="28"/>
      <c r="E419" s="32"/>
      <c r="H419" s="28"/>
      <c r="I419" s="28"/>
      <c r="AA419" s="37"/>
      <c r="BE419" s="28"/>
      <c r="BF419" s="28"/>
      <c r="BG419" s="28"/>
      <c r="BH419" s="28"/>
      <c r="DO419" s="28"/>
      <c r="DP419" s="28"/>
      <c r="DS419" s="32"/>
      <c r="DY419" s="32"/>
      <c r="DZ419" s="32"/>
      <c r="EA419" s="32"/>
      <c r="EB419" s="32"/>
      <c r="EC419" s="32"/>
      <c r="EV419" s="32"/>
    </row>
    <row r="420" spans="1:152" x14ac:dyDescent="0.2">
      <c r="A420" s="28"/>
      <c r="E420" s="32"/>
      <c r="H420" s="28"/>
      <c r="I420" s="28"/>
      <c r="AA420" s="37"/>
      <c r="BE420" s="28"/>
      <c r="BF420" s="28"/>
      <c r="BG420" s="28"/>
      <c r="BH420" s="28"/>
      <c r="DO420" s="28"/>
      <c r="DP420" s="28"/>
      <c r="DS420" s="32"/>
      <c r="DY420" s="32"/>
      <c r="DZ420" s="32"/>
      <c r="EA420" s="32"/>
      <c r="EB420" s="32"/>
      <c r="EC420" s="32"/>
      <c r="EV420" s="32"/>
    </row>
    <row r="421" spans="1:152" x14ac:dyDescent="0.2">
      <c r="A421" s="28"/>
      <c r="E421" s="32"/>
      <c r="H421" s="28"/>
      <c r="I421" s="28"/>
      <c r="AA421" s="37"/>
      <c r="BE421" s="28"/>
      <c r="BF421" s="28"/>
      <c r="BG421" s="28"/>
      <c r="BH421" s="28"/>
      <c r="DO421" s="28"/>
      <c r="DP421" s="28"/>
      <c r="DS421" s="32"/>
      <c r="DY421" s="32"/>
      <c r="DZ421" s="32"/>
      <c r="EA421" s="32"/>
      <c r="EB421" s="32"/>
      <c r="EC421" s="32"/>
      <c r="EV421" s="32"/>
    </row>
    <row r="422" spans="1:152" x14ac:dyDescent="0.2">
      <c r="A422" s="28"/>
      <c r="E422" s="32"/>
      <c r="H422" s="28"/>
      <c r="I422" s="28"/>
      <c r="AA422" s="37"/>
      <c r="BE422" s="28"/>
      <c r="BF422" s="28"/>
      <c r="BG422" s="28"/>
      <c r="BH422" s="28"/>
      <c r="DO422" s="28"/>
      <c r="DP422" s="28"/>
      <c r="DS422" s="32"/>
      <c r="DY422" s="32"/>
      <c r="DZ422" s="32"/>
      <c r="EA422" s="32"/>
      <c r="EB422" s="32"/>
      <c r="EC422" s="32"/>
      <c r="EV422" s="32"/>
    </row>
    <row r="423" spans="1:152" x14ac:dyDescent="0.2">
      <c r="A423" s="28"/>
      <c r="E423" s="32"/>
      <c r="H423" s="28"/>
      <c r="I423" s="28"/>
      <c r="AA423" s="37"/>
      <c r="BE423" s="28"/>
      <c r="BF423" s="28"/>
      <c r="BG423" s="28"/>
      <c r="BH423" s="28"/>
      <c r="DO423" s="28"/>
      <c r="DP423" s="28"/>
      <c r="DS423" s="32"/>
      <c r="DY423" s="32"/>
      <c r="DZ423" s="32"/>
      <c r="EA423" s="32"/>
      <c r="EB423" s="32"/>
      <c r="EC423" s="32"/>
      <c r="EV423" s="32"/>
    </row>
    <row r="424" spans="1:152" x14ac:dyDescent="0.2">
      <c r="A424" s="28"/>
      <c r="E424" s="32"/>
      <c r="H424" s="28"/>
      <c r="I424" s="28"/>
      <c r="AA424" s="37"/>
      <c r="BE424" s="28"/>
      <c r="BF424" s="28"/>
      <c r="BG424" s="28"/>
      <c r="BH424" s="28"/>
      <c r="DO424" s="28"/>
      <c r="DP424" s="28"/>
      <c r="DS424" s="32"/>
      <c r="DY424" s="32"/>
      <c r="DZ424" s="32"/>
      <c r="EA424" s="32"/>
      <c r="EB424" s="32"/>
      <c r="EC424" s="32"/>
      <c r="EV424" s="32"/>
    </row>
    <row r="425" spans="1:152" x14ac:dyDescent="0.2">
      <c r="A425" s="28"/>
      <c r="E425" s="32"/>
      <c r="H425" s="28"/>
      <c r="I425" s="28"/>
      <c r="AA425" s="37"/>
      <c r="BE425" s="28"/>
      <c r="BF425" s="28"/>
      <c r="BG425" s="28"/>
      <c r="BH425" s="28"/>
      <c r="DO425" s="28"/>
      <c r="DP425" s="28"/>
      <c r="DS425" s="32"/>
      <c r="DY425" s="32"/>
      <c r="DZ425" s="32"/>
      <c r="EA425" s="32"/>
      <c r="EB425" s="32"/>
      <c r="EC425" s="32"/>
      <c r="EV425" s="32"/>
    </row>
    <row r="426" spans="1:152" x14ac:dyDescent="0.2">
      <c r="A426" s="28"/>
      <c r="E426" s="32"/>
      <c r="H426" s="28"/>
      <c r="I426" s="28"/>
      <c r="AA426" s="37"/>
      <c r="BE426" s="28"/>
      <c r="BF426" s="28"/>
      <c r="BG426" s="28"/>
      <c r="BH426" s="28"/>
      <c r="DO426" s="28"/>
      <c r="DP426" s="28"/>
      <c r="DS426" s="32"/>
      <c r="DY426" s="32"/>
      <c r="DZ426" s="32"/>
      <c r="EA426" s="32"/>
      <c r="EB426" s="32"/>
      <c r="EC426" s="32"/>
      <c r="EV426" s="32"/>
    </row>
    <row r="427" spans="1:152" x14ac:dyDescent="0.2">
      <c r="A427" s="28"/>
      <c r="E427" s="32"/>
      <c r="H427" s="28"/>
      <c r="I427" s="28"/>
      <c r="AA427" s="37"/>
      <c r="BE427" s="28"/>
      <c r="BF427" s="28"/>
      <c r="BG427" s="28"/>
      <c r="BH427" s="28"/>
      <c r="DO427" s="28"/>
      <c r="DP427" s="28"/>
      <c r="DS427" s="32"/>
      <c r="DY427" s="32"/>
      <c r="DZ427" s="32"/>
      <c r="EA427" s="32"/>
      <c r="EB427" s="32"/>
      <c r="EC427" s="32"/>
      <c r="EV427" s="32"/>
    </row>
    <row r="428" spans="1:152" x14ac:dyDescent="0.2">
      <c r="A428" s="28"/>
      <c r="E428" s="32"/>
      <c r="H428" s="28"/>
      <c r="I428" s="28"/>
      <c r="AA428" s="37"/>
      <c r="BE428" s="28"/>
      <c r="BF428" s="28"/>
      <c r="BG428" s="28"/>
      <c r="BH428" s="28"/>
      <c r="DO428" s="28"/>
      <c r="DP428" s="28"/>
      <c r="DS428" s="32"/>
      <c r="DY428" s="32"/>
      <c r="DZ428" s="32"/>
      <c r="EA428" s="32"/>
      <c r="EB428" s="32"/>
      <c r="EC428" s="32"/>
      <c r="EV428" s="32"/>
    </row>
    <row r="429" spans="1:152" x14ac:dyDescent="0.2">
      <c r="A429" s="28"/>
      <c r="E429" s="32"/>
      <c r="H429" s="28"/>
      <c r="I429" s="28"/>
      <c r="AA429" s="37"/>
      <c r="BE429" s="28"/>
      <c r="BF429" s="28"/>
      <c r="BG429" s="28"/>
      <c r="BH429" s="28"/>
      <c r="DO429" s="28"/>
      <c r="DP429" s="28"/>
      <c r="DS429" s="32"/>
      <c r="DY429" s="32"/>
      <c r="DZ429" s="32"/>
      <c r="EA429" s="32"/>
      <c r="EB429" s="32"/>
      <c r="EC429" s="32"/>
      <c r="EV429" s="32"/>
    </row>
    <row r="430" spans="1:152" x14ac:dyDescent="0.2">
      <c r="A430" s="28"/>
      <c r="E430" s="32"/>
      <c r="H430" s="28"/>
      <c r="I430" s="28"/>
      <c r="AA430" s="37"/>
      <c r="BE430" s="28"/>
      <c r="BF430" s="28"/>
      <c r="BG430" s="28"/>
      <c r="BH430" s="28"/>
      <c r="DO430" s="28"/>
      <c r="DP430" s="28"/>
      <c r="DS430" s="32"/>
      <c r="DY430" s="32"/>
      <c r="DZ430" s="32"/>
      <c r="EA430" s="32"/>
      <c r="EB430" s="32"/>
      <c r="EC430" s="32"/>
      <c r="EV430" s="32"/>
    </row>
    <row r="431" spans="1:152" x14ac:dyDescent="0.2">
      <c r="A431" s="28"/>
      <c r="E431" s="32"/>
      <c r="H431" s="28"/>
      <c r="I431" s="28"/>
      <c r="AA431" s="37"/>
      <c r="BE431" s="28"/>
      <c r="BF431" s="28"/>
      <c r="BG431" s="28"/>
      <c r="BH431" s="28"/>
      <c r="DO431" s="28"/>
      <c r="DP431" s="28"/>
      <c r="DS431" s="32"/>
      <c r="DY431" s="32"/>
      <c r="DZ431" s="32"/>
      <c r="EA431" s="32"/>
      <c r="EB431" s="32"/>
      <c r="EC431" s="32"/>
      <c r="EV431" s="32"/>
    </row>
    <row r="432" spans="1:152" x14ac:dyDescent="0.2">
      <c r="A432" s="28"/>
      <c r="E432" s="32"/>
      <c r="H432" s="28"/>
      <c r="I432" s="28"/>
      <c r="AA432" s="37"/>
      <c r="BE432" s="28"/>
      <c r="BF432" s="28"/>
      <c r="BG432" s="28"/>
      <c r="BH432" s="28"/>
      <c r="DO432" s="28"/>
      <c r="DP432" s="28"/>
      <c r="DS432" s="32"/>
      <c r="DY432" s="32"/>
      <c r="DZ432" s="32"/>
      <c r="EA432" s="32"/>
      <c r="EB432" s="32"/>
      <c r="EC432" s="32"/>
      <c r="EV432" s="32"/>
    </row>
    <row r="433" spans="1:152" x14ac:dyDescent="0.2">
      <c r="A433" s="28"/>
      <c r="E433" s="32"/>
      <c r="H433" s="28"/>
      <c r="I433" s="28"/>
      <c r="AA433" s="37"/>
      <c r="BE433" s="28"/>
      <c r="BF433" s="28"/>
      <c r="BG433" s="28"/>
      <c r="BH433" s="28"/>
      <c r="DO433" s="28"/>
      <c r="DP433" s="28"/>
      <c r="DS433" s="32"/>
      <c r="DY433" s="32"/>
      <c r="DZ433" s="32"/>
      <c r="EA433" s="32"/>
      <c r="EB433" s="32"/>
      <c r="EC433" s="32"/>
      <c r="EV433" s="32"/>
    </row>
    <row r="434" spans="1:152" x14ac:dyDescent="0.2">
      <c r="A434" s="28"/>
      <c r="E434" s="32"/>
      <c r="H434" s="28"/>
      <c r="I434" s="28"/>
      <c r="AA434" s="37"/>
      <c r="BE434" s="28"/>
      <c r="BF434" s="28"/>
      <c r="BG434" s="28"/>
      <c r="BH434" s="28"/>
      <c r="DO434" s="28"/>
      <c r="DP434" s="28"/>
      <c r="DS434" s="32"/>
      <c r="DY434" s="32"/>
      <c r="DZ434" s="32"/>
      <c r="EA434" s="32"/>
      <c r="EB434" s="32"/>
      <c r="EC434" s="32"/>
      <c r="EV434" s="32"/>
    </row>
    <row r="435" spans="1:152" x14ac:dyDescent="0.2">
      <c r="A435" s="28"/>
      <c r="E435" s="32"/>
      <c r="H435" s="28"/>
      <c r="I435" s="28"/>
      <c r="AA435" s="37"/>
      <c r="BE435" s="28"/>
      <c r="BF435" s="28"/>
      <c r="BG435" s="28"/>
      <c r="BH435" s="28"/>
      <c r="DO435" s="28"/>
      <c r="DP435" s="28"/>
      <c r="DS435" s="32"/>
      <c r="DY435" s="32"/>
      <c r="DZ435" s="32"/>
      <c r="EA435" s="32"/>
      <c r="EB435" s="32"/>
      <c r="EC435" s="32"/>
      <c r="EV435" s="32"/>
    </row>
    <row r="436" spans="1:152" x14ac:dyDescent="0.2">
      <c r="A436" s="28"/>
      <c r="E436" s="32"/>
      <c r="H436" s="28"/>
      <c r="I436" s="28"/>
      <c r="AA436" s="37"/>
      <c r="BE436" s="28"/>
      <c r="BF436" s="28"/>
      <c r="BG436" s="28"/>
      <c r="BH436" s="28"/>
      <c r="DO436" s="28"/>
      <c r="DP436" s="28"/>
      <c r="DS436" s="32"/>
      <c r="DY436" s="32"/>
      <c r="DZ436" s="32"/>
      <c r="EA436" s="32"/>
      <c r="EB436" s="32"/>
      <c r="EC436" s="32"/>
      <c r="EV436" s="32"/>
    </row>
    <row r="437" spans="1:152" x14ac:dyDescent="0.2">
      <c r="A437" s="28"/>
      <c r="E437" s="32"/>
      <c r="H437" s="28"/>
      <c r="I437" s="28"/>
      <c r="AA437" s="37"/>
      <c r="BE437" s="28"/>
      <c r="BF437" s="28"/>
      <c r="BG437" s="28"/>
      <c r="BH437" s="28"/>
      <c r="DO437" s="28"/>
      <c r="DP437" s="28"/>
      <c r="DS437" s="32"/>
      <c r="DY437" s="32"/>
      <c r="DZ437" s="32"/>
      <c r="EA437" s="32"/>
      <c r="EB437" s="32"/>
      <c r="EC437" s="32"/>
      <c r="EV437" s="32"/>
    </row>
    <row r="438" spans="1:152" x14ac:dyDescent="0.2">
      <c r="A438" s="28"/>
      <c r="E438" s="32"/>
      <c r="H438" s="28"/>
      <c r="I438" s="28"/>
      <c r="AA438" s="37"/>
      <c r="BE438" s="28"/>
      <c r="BF438" s="28"/>
      <c r="BG438" s="28"/>
      <c r="BH438" s="28"/>
      <c r="DO438" s="28"/>
      <c r="DP438" s="28"/>
      <c r="DS438" s="32"/>
      <c r="DY438" s="32"/>
      <c r="DZ438" s="32"/>
      <c r="EA438" s="32"/>
      <c r="EB438" s="32"/>
      <c r="EC438" s="32"/>
      <c r="EV438" s="32"/>
    </row>
    <row r="439" spans="1:152" x14ac:dyDescent="0.2">
      <c r="A439" s="28"/>
      <c r="E439" s="32"/>
      <c r="H439" s="28"/>
      <c r="I439" s="28"/>
      <c r="AA439" s="37"/>
      <c r="BE439" s="28"/>
      <c r="BF439" s="28"/>
      <c r="BG439" s="28"/>
      <c r="BH439" s="28"/>
      <c r="DO439" s="28"/>
      <c r="DP439" s="28"/>
      <c r="DS439" s="32"/>
      <c r="DY439" s="32"/>
      <c r="DZ439" s="32"/>
      <c r="EA439" s="32"/>
      <c r="EB439" s="32"/>
      <c r="EC439" s="32"/>
      <c r="EV439" s="32"/>
    </row>
    <row r="440" spans="1:152" x14ac:dyDescent="0.2">
      <c r="A440" s="28"/>
      <c r="E440" s="32"/>
      <c r="H440" s="28"/>
      <c r="I440" s="28"/>
      <c r="AA440" s="37"/>
      <c r="BE440" s="28"/>
      <c r="BF440" s="28"/>
      <c r="BG440" s="28"/>
      <c r="BH440" s="28"/>
      <c r="DO440" s="28"/>
      <c r="DP440" s="28"/>
      <c r="DS440" s="32"/>
      <c r="DY440" s="32"/>
      <c r="DZ440" s="32"/>
      <c r="EA440" s="32"/>
      <c r="EB440" s="32"/>
      <c r="EC440" s="32"/>
      <c r="EV440" s="32"/>
    </row>
    <row r="441" spans="1:152" x14ac:dyDescent="0.2">
      <c r="A441" s="28"/>
      <c r="E441" s="32"/>
      <c r="H441" s="28"/>
      <c r="I441" s="28"/>
      <c r="AA441" s="37"/>
      <c r="BE441" s="28"/>
      <c r="BF441" s="28"/>
      <c r="BG441" s="28"/>
      <c r="BH441" s="28"/>
      <c r="DO441" s="28"/>
      <c r="DP441" s="28"/>
      <c r="DS441" s="32"/>
      <c r="DY441" s="32"/>
      <c r="DZ441" s="32"/>
      <c r="EA441" s="32"/>
      <c r="EB441" s="32"/>
      <c r="EC441" s="32"/>
      <c r="EV441" s="32"/>
    </row>
    <row r="442" spans="1:152" x14ac:dyDescent="0.2">
      <c r="A442" s="28"/>
      <c r="E442" s="32"/>
      <c r="H442" s="28"/>
      <c r="I442" s="28"/>
      <c r="AA442" s="37"/>
      <c r="BE442" s="28"/>
      <c r="BF442" s="28"/>
      <c r="BG442" s="28"/>
      <c r="BH442" s="28"/>
      <c r="DO442" s="28"/>
      <c r="DP442" s="28"/>
      <c r="DS442" s="32"/>
      <c r="DY442" s="32"/>
      <c r="DZ442" s="32"/>
      <c r="EA442" s="32"/>
      <c r="EB442" s="32"/>
      <c r="EC442" s="32"/>
      <c r="EV442" s="32"/>
    </row>
    <row r="443" spans="1:152" x14ac:dyDescent="0.2">
      <c r="A443" s="28"/>
      <c r="E443" s="32"/>
      <c r="H443" s="28"/>
      <c r="I443" s="28"/>
      <c r="AA443" s="37"/>
      <c r="BE443" s="28"/>
      <c r="BF443" s="28"/>
      <c r="BG443" s="28"/>
      <c r="BH443" s="28"/>
      <c r="DO443" s="28"/>
      <c r="DP443" s="28"/>
      <c r="DS443" s="32"/>
      <c r="DY443" s="32"/>
      <c r="DZ443" s="32"/>
      <c r="EA443" s="32"/>
      <c r="EB443" s="32"/>
      <c r="EC443" s="32"/>
      <c r="EV443" s="32"/>
    </row>
    <row r="444" spans="1:152" x14ac:dyDescent="0.2">
      <c r="A444" s="28"/>
      <c r="E444" s="32"/>
      <c r="H444" s="28"/>
      <c r="I444" s="28"/>
      <c r="AA444" s="37"/>
      <c r="BE444" s="28"/>
      <c r="BF444" s="28"/>
      <c r="BG444" s="28"/>
      <c r="BH444" s="28"/>
      <c r="DO444" s="28"/>
      <c r="DP444" s="28"/>
      <c r="DS444" s="32"/>
      <c r="DY444" s="32"/>
      <c r="DZ444" s="32"/>
      <c r="EA444" s="32"/>
      <c r="EB444" s="32"/>
      <c r="EC444" s="32"/>
      <c r="EV444" s="32"/>
    </row>
    <row r="445" spans="1:152" x14ac:dyDescent="0.2">
      <c r="A445" s="28"/>
      <c r="E445" s="32"/>
      <c r="H445" s="28"/>
      <c r="I445" s="28"/>
      <c r="AA445" s="37"/>
      <c r="BE445" s="28"/>
      <c r="BF445" s="28"/>
      <c r="BG445" s="28"/>
      <c r="BH445" s="28"/>
      <c r="DO445" s="28"/>
      <c r="DP445" s="28"/>
      <c r="DS445" s="32"/>
      <c r="DY445" s="32"/>
      <c r="DZ445" s="32"/>
      <c r="EA445" s="32"/>
      <c r="EB445" s="32"/>
      <c r="EC445" s="32"/>
      <c r="EV445" s="32"/>
    </row>
    <row r="446" spans="1:152" x14ac:dyDescent="0.2">
      <c r="A446" s="28"/>
      <c r="E446" s="32"/>
      <c r="H446" s="28"/>
      <c r="I446" s="28"/>
      <c r="AA446" s="37"/>
      <c r="BE446" s="28"/>
      <c r="BF446" s="28"/>
      <c r="BG446" s="28"/>
      <c r="BH446" s="28"/>
      <c r="DO446" s="28"/>
      <c r="DP446" s="28"/>
      <c r="DS446" s="32"/>
      <c r="DY446" s="32"/>
      <c r="DZ446" s="32"/>
      <c r="EA446" s="32"/>
      <c r="EB446" s="32"/>
      <c r="EC446" s="32"/>
      <c r="EV446" s="32"/>
    </row>
    <row r="447" spans="1:152" x14ac:dyDescent="0.2">
      <c r="A447" s="28"/>
      <c r="E447" s="32"/>
      <c r="H447" s="28"/>
      <c r="I447" s="28"/>
      <c r="AA447" s="37"/>
      <c r="BE447" s="28"/>
      <c r="BF447" s="28"/>
      <c r="BG447" s="28"/>
      <c r="BH447" s="28"/>
      <c r="DO447" s="28"/>
      <c r="DP447" s="28"/>
      <c r="DS447" s="32"/>
      <c r="DY447" s="32"/>
      <c r="DZ447" s="32"/>
      <c r="EA447" s="32"/>
      <c r="EB447" s="32"/>
      <c r="EC447" s="32"/>
      <c r="EV447" s="32"/>
    </row>
    <row r="448" spans="1:152" x14ac:dyDescent="0.2">
      <c r="A448" s="28"/>
      <c r="E448" s="32"/>
      <c r="H448" s="28"/>
      <c r="I448" s="28"/>
      <c r="AA448" s="37"/>
      <c r="BE448" s="28"/>
      <c r="BF448" s="28"/>
      <c r="BG448" s="28"/>
      <c r="BH448" s="28"/>
      <c r="DO448" s="28"/>
      <c r="DP448" s="28"/>
      <c r="DS448" s="32"/>
      <c r="DY448" s="32"/>
      <c r="DZ448" s="32"/>
      <c r="EA448" s="32"/>
      <c r="EB448" s="32"/>
      <c r="EC448" s="32"/>
      <c r="EV448" s="32"/>
    </row>
    <row r="449" spans="1:152" x14ac:dyDescent="0.2">
      <c r="A449" s="28"/>
      <c r="E449" s="32"/>
      <c r="H449" s="28"/>
      <c r="I449" s="28"/>
      <c r="AA449" s="37"/>
      <c r="BE449" s="28"/>
      <c r="BF449" s="28"/>
      <c r="BG449" s="28"/>
      <c r="BH449" s="28"/>
      <c r="DO449" s="28"/>
      <c r="DP449" s="28"/>
      <c r="DS449" s="32"/>
      <c r="DY449" s="32"/>
      <c r="DZ449" s="32"/>
      <c r="EA449" s="32"/>
      <c r="EB449" s="32"/>
      <c r="EC449" s="32"/>
      <c r="EV449" s="32"/>
    </row>
    <row r="450" spans="1:152" x14ac:dyDescent="0.2">
      <c r="A450" s="28"/>
      <c r="E450" s="32"/>
      <c r="H450" s="28"/>
      <c r="I450" s="28"/>
      <c r="AA450" s="37"/>
      <c r="BE450" s="28"/>
      <c r="BF450" s="28"/>
      <c r="BG450" s="28"/>
      <c r="BH450" s="28"/>
      <c r="DO450" s="28"/>
      <c r="DP450" s="28"/>
      <c r="DS450" s="32"/>
      <c r="DY450" s="32"/>
      <c r="DZ450" s="32"/>
      <c r="EA450" s="32"/>
      <c r="EB450" s="32"/>
      <c r="EC450" s="32"/>
      <c r="EV450" s="32"/>
    </row>
    <row r="451" spans="1:152" x14ac:dyDescent="0.2">
      <c r="A451" s="28"/>
      <c r="E451" s="32"/>
      <c r="H451" s="28"/>
      <c r="I451" s="28"/>
      <c r="AA451" s="37"/>
      <c r="BE451" s="28"/>
      <c r="BF451" s="28"/>
      <c r="BG451" s="28"/>
      <c r="BH451" s="28"/>
      <c r="DO451" s="28"/>
      <c r="DP451" s="28"/>
      <c r="DS451" s="32"/>
      <c r="DY451" s="32"/>
      <c r="DZ451" s="32"/>
      <c r="EA451" s="32"/>
      <c r="EB451" s="32"/>
      <c r="EC451" s="32"/>
      <c r="EV451" s="32"/>
    </row>
    <row r="452" spans="1:152" x14ac:dyDescent="0.2">
      <c r="A452" s="28"/>
      <c r="E452" s="32"/>
      <c r="H452" s="28"/>
      <c r="I452" s="28"/>
      <c r="AA452" s="37"/>
      <c r="BE452" s="28"/>
      <c r="BF452" s="28"/>
      <c r="BG452" s="28"/>
      <c r="BH452" s="28"/>
      <c r="DO452" s="28"/>
      <c r="DP452" s="28"/>
      <c r="DS452" s="32"/>
      <c r="DY452" s="32"/>
      <c r="DZ452" s="32"/>
      <c r="EA452" s="32"/>
      <c r="EB452" s="32"/>
      <c r="EC452" s="32"/>
      <c r="EV452" s="32"/>
    </row>
    <row r="453" spans="1:152" x14ac:dyDescent="0.2">
      <c r="A453" s="28"/>
      <c r="E453" s="32"/>
      <c r="H453" s="28"/>
      <c r="I453" s="28"/>
      <c r="AA453" s="37"/>
      <c r="BE453" s="28"/>
      <c r="BF453" s="28"/>
      <c r="BG453" s="28"/>
      <c r="BH453" s="28"/>
      <c r="DO453" s="28"/>
      <c r="DP453" s="28"/>
      <c r="DS453" s="32"/>
      <c r="DY453" s="32"/>
      <c r="DZ453" s="32"/>
      <c r="EA453" s="32"/>
      <c r="EB453" s="32"/>
      <c r="EC453" s="32"/>
      <c r="EV453" s="32"/>
    </row>
    <row r="454" spans="1:152" x14ac:dyDescent="0.2">
      <c r="A454" s="28"/>
      <c r="E454" s="32"/>
      <c r="H454" s="28"/>
      <c r="I454" s="28"/>
      <c r="AA454" s="37"/>
      <c r="BE454" s="28"/>
      <c r="BF454" s="28"/>
      <c r="BG454" s="28"/>
      <c r="BH454" s="28"/>
      <c r="DO454" s="28"/>
      <c r="DP454" s="28"/>
      <c r="DS454" s="32"/>
      <c r="DY454" s="32"/>
      <c r="DZ454" s="32"/>
      <c r="EA454" s="32"/>
      <c r="EB454" s="32"/>
      <c r="EC454" s="32"/>
      <c r="EV454" s="32"/>
    </row>
    <row r="455" spans="1:152" x14ac:dyDescent="0.2">
      <c r="A455" s="28"/>
      <c r="E455" s="32"/>
      <c r="H455" s="28"/>
      <c r="I455" s="28"/>
      <c r="AA455" s="37"/>
      <c r="BE455" s="28"/>
      <c r="BF455" s="28"/>
      <c r="BG455" s="28"/>
      <c r="BH455" s="28"/>
      <c r="DO455" s="28"/>
      <c r="DP455" s="28"/>
      <c r="DS455" s="32"/>
      <c r="DY455" s="32"/>
      <c r="DZ455" s="32"/>
      <c r="EA455" s="32"/>
      <c r="EB455" s="32"/>
      <c r="EC455" s="32"/>
      <c r="EV455" s="32"/>
    </row>
    <row r="456" spans="1:152" x14ac:dyDescent="0.2">
      <c r="A456" s="28"/>
      <c r="E456" s="32"/>
      <c r="H456" s="28"/>
      <c r="I456" s="28"/>
      <c r="AA456" s="37"/>
      <c r="BE456" s="28"/>
      <c r="BF456" s="28"/>
      <c r="BG456" s="28"/>
      <c r="BH456" s="28"/>
      <c r="DO456" s="28"/>
      <c r="DP456" s="28"/>
      <c r="DS456" s="32"/>
      <c r="DY456" s="32"/>
      <c r="DZ456" s="32"/>
      <c r="EA456" s="32"/>
      <c r="EB456" s="32"/>
      <c r="EC456" s="32"/>
      <c r="EV456" s="32"/>
    </row>
    <row r="457" spans="1:152" x14ac:dyDescent="0.2">
      <c r="A457" s="28"/>
      <c r="E457" s="32"/>
      <c r="H457" s="28"/>
      <c r="I457" s="28"/>
      <c r="AA457" s="37"/>
      <c r="BE457" s="28"/>
      <c r="BF457" s="28"/>
      <c r="BG457" s="28"/>
      <c r="BH457" s="28"/>
      <c r="DO457" s="28"/>
      <c r="DP457" s="28"/>
      <c r="DS457" s="32"/>
      <c r="DY457" s="32"/>
      <c r="DZ457" s="32"/>
      <c r="EA457" s="32"/>
      <c r="EB457" s="32"/>
      <c r="EC457" s="32"/>
      <c r="EV457" s="32"/>
    </row>
    <row r="458" spans="1:152" x14ac:dyDescent="0.2">
      <c r="A458" s="28"/>
      <c r="E458" s="32"/>
      <c r="H458" s="28"/>
      <c r="I458" s="28"/>
      <c r="AA458" s="37"/>
      <c r="BE458" s="28"/>
      <c r="BF458" s="28"/>
      <c r="BG458" s="28"/>
      <c r="BH458" s="28"/>
      <c r="DO458" s="28"/>
      <c r="DP458" s="28"/>
      <c r="DS458" s="32"/>
      <c r="DY458" s="32"/>
      <c r="DZ458" s="32"/>
      <c r="EA458" s="32"/>
      <c r="EB458" s="32"/>
      <c r="EC458" s="32"/>
      <c r="EV458" s="32"/>
    </row>
    <row r="459" spans="1:152" x14ac:dyDescent="0.2">
      <c r="A459" s="28"/>
      <c r="E459" s="32"/>
      <c r="H459" s="28"/>
      <c r="I459" s="28"/>
      <c r="AA459" s="37"/>
      <c r="BE459" s="28"/>
      <c r="BF459" s="28"/>
      <c r="BG459" s="28"/>
      <c r="BH459" s="28"/>
      <c r="DO459" s="28"/>
      <c r="DP459" s="28"/>
      <c r="DS459" s="32"/>
      <c r="DY459" s="32"/>
      <c r="DZ459" s="32"/>
      <c r="EA459" s="32"/>
      <c r="EB459" s="32"/>
      <c r="EC459" s="32"/>
      <c r="EV459" s="32"/>
    </row>
    <row r="460" spans="1:152" x14ac:dyDescent="0.2">
      <c r="A460" s="28"/>
      <c r="E460" s="32"/>
      <c r="H460" s="28"/>
      <c r="I460" s="28"/>
      <c r="AA460" s="37"/>
      <c r="BE460" s="28"/>
      <c r="BF460" s="28"/>
      <c r="BG460" s="28"/>
      <c r="BH460" s="28"/>
      <c r="DO460" s="28"/>
      <c r="DP460" s="28"/>
      <c r="DS460" s="32"/>
      <c r="DY460" s="32"/>
      <c r="DZ460" s="32"/>
      <c r="EA460" s="32"/>
      <c r="EB460" s="32"/>
      <c r="EC460" s="32"/>
      <c r="EV460" s="32"/>
    </row>
    <row r="461" spans="1:152" x14ac:dyDescent="0.2">
      <c r="A461" s="28"/>
      <c r="E461" s="32"/>
      <c r="H461" s="28"/>
      <c r="I461" s="28"/>
      <c r="AA461" s="37"/>
      <c r="BE461" s="28"/>
      <c r="BF461" s="28"/>
      <c r="BG461" s="28"/>
      <c r="BH461" s="28"/>
      <c r="DO461" s="28"/>
      <c r="DP461" s="28"/>
      <c r="DS461" s="32"/>
      <c r="DY461" s="32"/>
      <c r="DZ461" s="32"/>
      <c r="EA461" s="32"/>
      <c r="EB461" s="32"/>
      <c r="EC461" s="32"/>
      <c r="EV461" s="32"/>
    </row>
    <row r="462" spans="1:152" x14ac:dyDescent="0.2">
      <c r="A462" s="28"/>
      <c r="E462" s="32"/>
      <c r="H462" s="28"/>
      <c r="I462" s="28"/>
      <c r="AA462" s="37"/>
      <c r="BE462" s="28"/>
      <c r="BF462" s="28"/>
      <c r="BG462" s="28"/>
      <c r="BH462" s="28"/>
      <c r="DO462" s="28"/>
      <c r="DP462" s="28"/>
      <c r="DS462" s="32"/>
      <c r="DY462" s="32"/>
      <c r="DZ462" s="32"/>
      <c r="EA462" s="32"/>
      <c r="EB462" s="32"/>
      <c r="EC462" s="32"/>
      <c r="EV462" s="32"/>
    </row>
    <row r="463" spans="1:152" x14ac:dyDescent="0.2">
      <c r="A463" s="28"/>
      <c r="E463" s="32"/>
      <c r="H463" s="28"/>
      <c r="I463" s="28"/>
      <c r="AA463" s="37"/>
      <c r="BE463" s="28"/>
      <c r="BF463" s="28"/>
      <c r="BG463" s="28"/>
      <c r="BH463" s="28"/>
      <c r="DO463" s="28"/>
      <c r="DP463" s="28"/>
      <c r="DS463" s="32"/>
      <c r="DY463" s="32"/>
      <c r="DZ463" s="32"/>
      <c r="EA463" s="32"/>
      <c r="EB463" s="32"/>
      <c r="EC463" s="32"/>
      <c r="EV463" s="32"/>
    </row>
    <row r="464" spans="1:152" x14ac:dyDescent="0.2">
      <c r="A464" s="28"/>
      <c r="E464" s="32"/>
      <c r="H464" s="28"/>
      <c r="I464" s="28"/>
      <c r="AA464" s="37"/>
      <c r="BE464" s="28"/>
      <c r="BF464" s="28"/>
      <c r="BG464" s="28"/>
      <c r="BH464" s="28"/>
      <c r="DO464" s="28"/>
      <c r="DP464" s="28"/>
      <c r="DS464" s="32"/>
      <c r="DY464" s="32"/>
      <c r="DZ464" s="32"/>
      <c r="EA464" s="32"/>
      <c r="EB464" s="32"/>
      <c r="EC464" s="32"/>
      <c r="EV464" s="32"/>
    </row>
    <row r="465" spans="1:152" x14ac:dyDescent="0.2">
      <c r="A465" s="28"/>
      <c r="E465" s="32"/>
      <c r="H465" s="28"/>
      <c r="I465" s="28"/>
      <c r="AA465" s="37"/>
      <c r="BE465" s="28"/>
      <c r="BF465" s="28"/>
      <c r="BG465" s="28"/>
      <c r="BH465" s="28"/>
      <c r="DO465" s="28"/>
      <c r="DP465" s="28"/>
      <c r="DS465" s="32"/>
      <c r="DY465" s="32"/>
      <c r="DZ465" s="32"/>
      <c r="EA465" s="32"/>
      <c r="EB465" s="32"/>
      <c r="EC465" s="32"/>
      <c r="EV465" s="32"/>
    </row>
    <row r="466" spans="1:152" x14ac:dyDescent="0.2">
      <c r="A466" s="28"/>
      <c r="E466" s="32"/>
      <c r="H466" s="28"/>
      <c r="I466" s="28"/>
      <c r="AA466" s="37"/>
      <c r="BE466" s="28"/>
      <c r="BF466" s="28"/>
      <c r="BG466" s="28"/>
      <c r="BH466" s="28"/>
      <c r="DO466" s="28"/>
      <c r="DP466" s="28"/>
      <c r="DS466" s="32"/>
      <c r="DY466" s="32"/>
      <c r="DZ466" s="32"/>
      <c r="EA466" s="32"/>
      <c r="EB466" s="32"/>
      <c r="EC466" s="32"/>
      <c r="EV466" s="32"/>
    </row>
    <row r="467" spans="1:152" x14ac:dyDescent="0.2">
      <c r="A467" s="28"/>
      <c r="E467" s="32"/>
      <c r="H467" s="28"/>
      <c r="I467" s="28"/>
      <c r="AA467" s="37"/>
      <c r="BE467" s="28"/>
      <c r="BF467" s="28"/>
      <c r="BG467" s="28"/>
      <c r="BH467" s="28"/>
      <c r="DO467" s="28"/>
      <c r="DP467" s="28"/>
      <c r="DS467" s="32"/>
      <c r="DY467" s="32"/>
      <c r="DZ467" s="32"/>
      <c r="EA467" s="32"/>
      <c r="EB467" s="32"/>
      <c r="EC467" s="32"/>
      <c r="EV467" s="32"/>
    </row>
    <row r="468" spans="1:152" x14ac:dyDescent="0.2">
      <c r="A468" s="28"/>
      <c r="E468" s="32"/>
      <c r="H468" s="28"/>
      <c r="I468" s="28"/>
      <c r="AA468" s="37"/>
      <c r="BE468" s="28"/>
      <c r="BF468" s="28"/>
      <c r="BG468" s="28"/>
      <c r="BH468" s="28"/>
      <c r="DO468" s="28"/>
      <c r="DP468" s="28"/>
      <c r="DS468" s="32"/>
      <c r="DY468" s="32"/>
      <c r="DZ468" s="32"/>
      <c r="EA468" s="32"/>
      <c r="EB468" s="32"/>
      <c r="EC468" s="32"/>
      <c r="EV468" s="32"/>
    </row>
    <row r="469" spans="1:152" x14ac:dyDescent="0.2">
      <c r="A469" s="28"/>
      <c r="E469" s="32"/>
      <c r="H469" s="28"/>
      <c r="I469" s="28"/>
      <c r="AA469" s="37"/>
      <c r="BE469" s="28"/>
      <c r="BF469" s="28"/>
      <c r="BG469" s="28"/>
      <c r="BH469" s="28"/>
      <c r="DO469" s="28"/>
      <c r="DP469" s="28"/>
      <c r="DS469" s="32"/>
      <c r="DY469" s="32"/>
      <c r="DZ469" s="32"/>
      <c r="EA469" s="32"/>
      <c r="EB469" s="32"/>
      <c r="EC469" s="32"/>
      <c r="EV469" s="32"/>
    </row>
    <row r="470" spans="1:152" x14ac:dyDescent="0.2">
      <c r="A470" s="28"/>
      <c r="E470" s="32"/>
      <c r="H470" s="28"/>
      <c r="I470" s="28"/>
      <c r="AA470" s="37"/>
      <c r="BE470" s="28"/>
      <c r="BF470" s="28"/>
      <c r="BG470" s="28"/>
      <c r="BH470" s="28"/>
      <c r="DO470" s="28"/>
      <c r="DP470" s="28"/>
      <c r="DS470" s="32"/>
      <c r="DY470" s="32"/>
      <c r="DZ470" s="32"/>
      <c r="EA470" s="32"/>
      <c r="EB470" s="32"/>
      <c r="EC470" s="32"/>
      <c r="EV470" s="32"/>
    </row>
    <row r="471" spans="1:152" x14ac:dyDescent="0.2">
      <c r="A471" s="28"/>
      <c r="E471" s="32"/>
      <c r="H471" s="28"/>
      <c r="I471" s="28"/>
      <c r="AA471" s="37"/>
      <c r="BE471" s="28"/>
      <c r="BF471" s="28"/>
      <c r="BG471" s="28"/>
      <c r="BH471" s="28"/>
      <c r="DO471" s="28"/>
      <c r="DP471" s="28"/>
      <c r="DS471" s="32"/>
      <c r="DY471" s="32"/>
      <c r="DZ471" s="32"/>
      <c r="EA471" s="32"/>
      <c r="EB471" s="32"/>
      <c r="EC471" s="32"/>
      <c r="EV471" s="32"/>
    </row>
    <row r="472" spans="1:152" x14ac:dyDescent="0.2">
      <c r="A472" s="28"/>
      <c r="E472" s="32"/>
      <c r="H472" s="28"/>
      <c r="I472" s="28"/>
      <c r="AA472" s="37"/>
      <c r="BE472" s="28"/>
      <c r="BF472" s="28"/>
      <c r="BG472" s="28"/>
      <c r="BH472" s="28"/>
      <c r="DO472" s="28"/>
      <c r="DP472" s="28"/>
      <c r="DS472" s="32"/>
      <c r="DY472" s="32"/>
      <c r="DZ472" s="32"/>
      <c r="EA472" s="32"/>
      <c r="EB472" s="32"/>
      <c r="EC472" s="32"/>
      <c r="EV472" s="32"/>
    </row>
    <row r="473" spans="1:152" x14ac:dyDescent="0.2">
      <c r="A473" s="28"/>
      <c r="E473" s="32"/>
      <c r="H473" s="28"/>
      <c r="I473" s="28"/>
      <c r="AA473" s="37"/>
      <c r="BE473" s="28"/>
      <c r="BF473" s="28"/>
      <c r="BG473" s="28"/>
      <c r="BH473" s="28"/>
      <c r="DO473" s="28"/>
      <c r="DP473" s="28"/>
      <c r="DS473" s="32"/>
      <c r="DY473" s="32"/>
      <c r="DZ473" s="32"/>
      <c r="EA473" s="32"/>
      <c r="EB473" s="32"/>
      <c r="EC473" s="32"/>
      <c r="EV473" s="32"/>
    </row>
    <row r="474" spans="1:152" x14ac:dyDescent="0.2">
      <c r="A474" s="28"/>
      <c r="E474" s="32"/>
      <c r="H474" s="28"/>
      <c r="I474" s="28"/>
      <c r="AA474" s="37"/>
      <c r="BE474" s="28"/>
      <c r="BF474" s="28"/>
      <c r="BG474" s="28"/>
      <c r="BH474" s="28"/>
      <c r="DO474" s="28"/>
      <c r="DP474" s="28"/>
      <c r="DS474" s="32"/>
      <c r="DY474" s="32"/>
      <c r="DZ474" s="32"/>
      <c r="EA474" s="32"/>
      <c r="EB474" s="32"/>
      <c r="EC474" s="32"/>
      <c r="EV474" s="32"/>
    </row>
    <row r="475" spans="1:152" x14ac:dyDescent="0.2">
      <c r="A475" s="28"/>
      <c r="E475" s="32"/>
      <c r="H475" s="28"/>
      <c r="I475" s="28"/>
      <c r="AA475" s="37"/>
      <c r="BE475" s="28"/>
      <c r="BF475" s="28"/>
      <c r="BG475" s="28"/>
      <c r="BH475" s="28"/>
      <c r="DO475" s="28"/>
      <c r="DP475" s="28"/>
      <c r="DS475" s="32"/>
      <c r="DY475" s="32"/>
      <c r="DZ475" s="32"/>
      <c r="EA475" s="32"/>
      <c r="EB475" s="32"/>
      <c r="EC475" s="32"/>
      <c r="EV475" s="32"/>
    </row>
    <row r="476" spans="1:152" x14ac:dyDescent="0.2">
      <c r="A476" s="28"/>
      <c r="E476" s="32"/>
      <c r="H476" s="28"/>
      <c r="I476" s="28"/>
      <c r="AA476" s="37"/>
      <c r="BE476" s="28"/>
      <c r="BF476" s="28"/>
      <c r="BG476" s="28"/>
      <c r="BH476" s="28"/>
      <c r="DO476" s="28"/>
      <c r="DP476" s="28"/>
      <c r="DS476" s="32"/>
      <c r="DY476" s="32"/>
      <c r="DZ476" s="32"/>
      <c r="EA476" s="32"/>
      <c r="EB476" s="32"/>
      <c r="EC476" s="32"/>
      <c r="EV476" s="32"/>
    </row>
    <row r="477" spans="1:152" x14ac:dyDescent="0.2">
      <c r="A477" s="28"/>
      <c r="E477" s="32"/>
      <c r="H477" s="28"/>
      <c r="I477" s="28"/>
      <c r="AA477" s="37"/>
      <c r="BE477" s="28"/>
      <c r="BF477" s="28"/>
      <c r="BG477" s="28"/>
      <c r="BH477" s="28"/>
      <c r="DO477" s="28"/>
      <c r="DP477" s="28"/>
      <c r="DS477" s="32"/>
      <c r="DY477" s="32"/>
      <c r="DZ477" s="32"/>
      <c r="EA477" s="32"/>
      <c r="EB477" s="32"/>
      <c r="EC477" s="32"/>
      <c r="EV477" s="32"/>
    </row>
    <row r="478" spans="1:152" x14ac:dyDescent="0.2">
      <c r="A478" s="28"/>
      <c r="E478" s="32"/>
      <c r="H478" s="28"/>
      <c r="I478" s="28"/>
      <c r="AA478" s="37"/>
      <c r="BE478" s="28"/>
      <c r="BF478" s="28"/>
      <c r="BG478" s="28"/>
      <c r="BH478" s="28"/>
      <c r="DO478" s="28"/>
      <c r="DP478" s="28"/>
      <c r="DS478" s="32"/>
      <c r="DY478" s="32"/>
      <c r="DZ478" s="32"/>
      <c r="EA478" s="32"/>
      <c r="EB478" s="32"/>
      <c r="EC478" s="32"/>
      <c r="EV478" s="32"/>
    </row>
    <row r="479" spans="1:152" x14ac:dyDescent="0.2">
      <c r="A479" s="28"/>
      <c r="E479" s="32"/>
      <c r="H479" s="28"/>
      <c r="I479" s="28"/>
      <c r="AA479" s="37"/>
      <c r="BE479" s="28"/>
      <c r="BF479" s="28"/>
      <c r="BG479" s="28"/>
      <c r="BH479" s="28"/>
      <c r="DO479" s="28"/>
      <c r="DP479" s="28"/>
      <c r="DS479" s="32"/>
      <c r="DY479" s="32"/>
      <c r="DZ479" s="32"/>
      <c r="EA479" s="32"/>
      <c r="EB479" s="32"/>
      <c r="EC479" s="32"/>
      <c r="EV479" s="32"/>
    </row>
    <row r="480" spans="1:152" x14ac:dyDescent="0.2">
      <c r="A480" s="28"/>
      <c r="E480" s="32"/>
      <c r="H480" s="28"/>
      <c r="I480" s="28"/>
      <c r="AA480" s="37"/>
      <c r="BE480" s="28"/>
      <c r="BF480" s="28"/>
      <c r="BG480" s="28"/>
      <c r="BH480" s="28"/>
      <c r="DO480" s="28"/>
      <c r="DP480" s="28"/>
      <c r="DS480" s="32"/>
      <c r="DY480" s="32"/>
      <c r="DZ480" s="32"/>
      <c r="EA480" s="32"/>
      <c r="EB480" s="32"/>
      <c r="EC480" s="32"/>
      <c r="EV480" s="32"/>
    </row>
    <row r="481" spans="1:152" x14ac:dyDescent="0.2">
      <c r="A481" s="28"/>
      <c r="E481" s="32"/>
      <c r="H481" s="28"/>
      <c r="I481" s="28"/>
      <c r="AA481" s="37"/>
      <c r="BE481" s="28"/>
      <c r="BF481" s="28"/>
      <c r="BG481" s="28"/>
      <c r="BH481" s="28"/>
      <c r="DO481" s="28"/>
      <c r="DP481" s="28"/>
      <c r="DS481" s="32"/>
      <c r="DY481" s="32"/>
      <c r="DZ481" s="32"/>
      <c r="EA481" s="32"/>
      <c r="EB481" s="32"/>
      <c r="EC481" s="32"/>
      <c r="EV481" s="32"/>
    </row>
    <row r="482" spans="1:152" x14ac:dyDescent="0.2">
      <c r="A482" s="28"/>
      <c r="E482" s="32"/>
      <c r="H482" s="28"/>
      <c r="I482" s="28"/>
      <c r="AA482" s="37"/>
      <c r="BE482" s="28"/>
      <c r="BF482" s="28"/>
      <c r="BG482" s="28"/>
      <c r="BH482" s="28"/>
      <c r="DO482" s="28"/>
      <c r="DP482" s="28"/>
      <c r="DS482" s="32"/>
      <c r="DY482" s="32"/>
      <c r="DZ482" s="32"/>
      <c r="EA482" s="32"/>
      <c r="EB482" s="32"/>
      <c r="EC482" s="32"/>
      <c r="EV482" s="32"/>
    </row>
    <row r="483" spans="1:152" x14ac:dyDescent="0.2">
      <c r="A483" s="28"/>
      <c r="E483" s="32"/>
      <c r="H483" s="28"/>
      <c r="I483" s="28"/>
      <c r="AA483" s="37"/>
      <c r="BE483" s="28"/>
      <c r="BF483" s="28"/>
      <c r="BG483" s="28"/>
      <c r="BH483" s="28"/>
      <c r="DO483" s="28"/>
      <c r="DP483" s="28"/>
      <c r="DS483" s="32"/>
      <c r="DY483" s="32"/>
      <c r="DZ483" s="32"/>
      <c r="EA483" s="32"/>
      <c r="EB483" s="32"/>
      <c r="EC483" s="32"/>
      <c r="EV483" s="32"/>
    </row>
    <row r="484" spans="1:152" x14ac:dyDescent="0.2">
      <c r="A484" s="28"/>
      <c r="E484" s="32"/>
      <c r="H484" s="28"/>
      <c r="I484" s="28"/>
      <c r="AA484" s="37"/>
      <c r="BE484" s="28"/>
      <c r="BF484" s="28"/>
      <c r="BG484" s="28"/>
      <c r="BH484" s="28"/>
      <c r="DO484" s="28"/>
      <c r="DP484" s="28"/>
      <c r="DS484" s="32"/>
      <c r="DY484" s="32"/>
      <c r="DZ484" s="32"/>
      <c r="EA484" s="32"/>
      <c r="EB484" s="32"/>
      <c r="EC484" s="32"/>
      <c r="EV484" s="32"/>
    </row>
    <row r="485" spans="1:152" x14ac:dyDescent="0.2">
      <c r="A485" s="28"/>
      <c r="E485" s="32"/>
      <c r="H485" s="28"/>
      <c r="I485" s="28"/>
      <c r="AA485" s="37"/>
      <c r="BE485" s="28"/>
      <c r="BF485" s="28"/>
      <c r="BG485" s="28"/>
      <c r="BH485" s="28"/>
      <c r="DO485" s="28"/>
      <c r="DP485" s="28"/>
      <c r="DS485" s="32"/>
      <c r="DY485" s="32"/>
      <c r="DZ485" s="32"/>
      <c r="EA485" s="32"/>
      <c r="EB485" s="32"/>
      <c r="EC485" s="32"/>
      <c r="EV485" s="32"/>
    </row>
    <row r="486" spans="1:152" x14ac:dyDescent="0.2">
      <c r="A486" s="28"/>
      <c r="E486" s="32"/>
      <c r="H486" s="28"/>
      <c r="I486" s="28"/>
      <c r="AA486" s="37"/>
      <c r="BE486" s="28"/>
      <c r="BF486" s="28"/>
      <c r="BG486" s="28"/>
      <c r="BH486" s="28"/>
      <c r="DO486" s="28"/>
      <c r="DP486" s="28"/>
      <c r="DS486" s="32"/>
      <c r="DY486" s="32"/>
      <c r="DZ486" s="32"/>
      <c r="EA486" s="32"/>
      <c r="EB486" s="32"/>
      <c r="EC486" s="32"/>
      <c r="EV486" s="32"/>
    </row>
    <row r="487" spans="1:152" x14ac:dyDescent="0.2">
      <c r="A487" s="28"/>
      <c r="E487" s="32"/>
      <c r="H487" s="28"/>
      <c r="I487" s="28"/>
      <c r="AA487" s="37"/>
      <c r="BE487" s="28"/>
      <c r="BF487" s="28"/>
      <c r="BG487" s="28"/>
      <c r="BH487" s="28"/>
      <c r="DO487" s="28"/>
      <c r="DP487" s="28"/>
      <c r="DS487" s="32"/>
      <c r="DY487" s="32"/>
      <c r="DZ487" s="32"/>
      <c r="EA487" s="32"/>
      <c r="EB487" s="32"/>
      <c r="EC487" s="32"/>
      <c r="EV487" s="32"/>
    </row>
    <row r="488" spans="1:152" x14ac:dyDescent="0.2">
      <c r="A488" s="28"/>
      <c r="E488" s="32"/>
      <c r="H488" s="28"/>
      <c r="I488" s="28"/>
      <c r="AA488" s="37"/>
      <c r="BE488" s="28"/>
      <c r="BF488" s="28"/>
      <c r="BG488" s="28"/>
      <c r="BH488" s="28"/>
      <c r="DO488" s="28"/>
      <c r="DP488" s="28"/>
      <c r="DS488" s="32"/>
      <c r="DY488" s="32"/>
      <c r="DZ488" s="32"/>
      <c r="EA488" s="32"/>
      <c r="EB488" s="32"/>
      <c r="EC488" s="32"/>
      <c r="EV488" s="32"/>
    </row>
    <row r="489" spans="1:152" x14ac:dyDescent="0.2">
      <c r="A489" s="28"/>
      <c r="E489" s="32"/>
      <c r="H489" s="28"/>
      <c r="I489" s="28"/>
      <c r="AA489" s="37"/>
      <c r="BE489" s="28"/>
      <c r="BF489" s="28"/>
      <c r="BG489" s="28"/>
      <c r="BH489" s="28"/>
      <c r="DO489" s="28"/>
      <c r="DP489" s="28"/>
      <c r="DS489" s="32"/>
      <c r="DY489" s="32"/>
      <c r="DZ489" s="32"/>
      <c r="EA489" s="32"/>
      <c r="EB489" s="32"/>
      <c r="EC489" s="32"/>
      <c r="EV489" s="32"/>
    </row>
    <row r="490" spans="1:152" x14ac:dyDescent="0.2">
      <c r="A490" s="28"/>
      <c r="E490" s="32"/>
      <c r="H490" s="28"/>
      <c r="I490" s="28"/>
      <c r="AA490" s="37"/>
      <c r="BE490" s="28"/>
      <c r="BF490" s="28"/>
      <c r="BG490" s="28"/>
      <c r="BH490" s="28"/>
      <c r="DO490" s="28"/>
      <c r="DP490" s="28"/>
      <c r="DS490" s="32"/>
      <c r="DY490" s="32"/>
      <c r="DZ490" s="32"/>
      <c r="EA490" s="32"/>
      <c r="EB490" s="32"/>
      <c r="EC490" s="32"/>
      <c r="EV490" s="32"/>
    </row>
    <row r="491" spans="1:152" x14ac:dyDescent="0.2">
      <c r="A491" s="28"/>
      <c r="E491" s="32"/>
      <c r="H491" s="28"/>
      <c r="I491" s="28"/>
      <c r="AA491" s="37"/>
      <c r="BE491" s="28"/>
      <c r="BF491" s="28"/>
      <c r="BG491" s="28"/>
      <c r="BH491" s="28"/>
      <c r="DO491" s="28"/>
      <c r="DP491" s="28"/>
      <c r="DS491" s="32"/>
      <c r="DY491" s="32"/>
      <c r="DZ491" s="32"/>
      <c r="EA491" s="32"/>
      <c r="EB491" s="32"/>
      <c r="EC491" s="32"/>
      <c r="EV491" s="32"/>
    </row>
    <row r="492" spans="1:152" x14ac:dyDescent="0.2">
      <c r="A492" s="28"/>
      <c r="E492" s="32"/>
      <c r="H492" s="28"/>
      <c r="I492" s="28"/>
      <c r="AA492" s="37"/>
      <c r="BE492" s="28"/>
      <c r="BF492" s="28"/>
      <c r="BG492" s="28"/>
      <c r="BH492" s="28"/>
      <c r="DO492" s="28"/>
      <c r="DP492" s="28"/>
      <c r="DS492" s="32"/>
      <c r="DY492" s="32"/>
      <c r="DZ492" s="32"/>
      <c r="EA492" s="32"/>
      <c r="EB492" s="32"/>
      <c r="EC492" s="32"/>
      <c r="EV492" s="32"/>
    </row>
    <row r="493" spans="1:152" x14ac:dyDescent="0.2">
      <c r="A493" s="28"/>
      <c r="E493" s="32"/>
      <c r="H493" s="28"/>
      <c r="I493" s="28"/>
      <c r="AA493" s="37"/>
      <c r="BE493" s="28"/>
      <c r="BF493" s="28"/>
      <c r="BG493" s="28"/>
      <c r="BH493" s="28"/>
      <c r="DO493" s="28"/>
      <c r="DP493" s="28"/>
      <c r="DS493" s="32"/>
      <c r="DY493" s="32"/>
      <c r="DZ493" s="32"/>
      <c r="EA493" s="32"/>
      <c r="EB493" s="32"/>
      <c r="EC493" s="32"/>
      <c r="EV493" s="32"/>
    </row>
    <row r="494" spans="1:152" x14ac:dyDescent="0.2">
      <c r="A494" s="28"/>
      <c r="E494" s="32"/>
      <c r="H494" s="28"/>
      <c r="I494" s="28"/>
      <c r="AA494" s="37"/>
      <c r="BE494" s="28"/>
      <c r="BF494" s="28"/>
      <c r="BG494" s="28"/>
      <c r="BH494" s="28"/>
      <c r="DO494" s="28"/>
      <c r="DP494" s="28"/>
      <c r="DS494" s="32"/>
      <c r="DY494" s="32"/>
      <c r="DZ494" s="32"/>
      <c r="EA494" s="32"/>
      <c r="EB494" s="32"/>
      <c r="EC494" s="32"/>
      <c r="EV494" s="32"/>
    </row>
    <row r="495" spans="1:152" x14ac:dyDescent="0.2">
      <c r="A495" s="28"/>
      <c r="E495" s="32"/>
      <c r="H495" s="28"/>
      <c r="I495" s="28"/>
      <c r="AA495" s="37"/>
      <c r="BE495" s="28"/>
      <c r="BF495" s="28"/>
      <c r="BG495" s="28"/>
      <c r="BH495" s="28"/>
      <c r="DO495" s="28"/>
      <c r="DP495" s="28"/>
      <c r="DS495" s="32"/>
      <c r="DY495" s="32"/>
      <c r="DZ495" s="32"/>
      <c r="EA495" s="32"/>
      <c r="EB495" s="32"/>
      <c r="EC495" s="32"/>
      <c r="EV495" s="32"/>
    </row>
    <row r="496" spans="1:152" x14ac:dyDescent="0.2">
      <c r="A496" s="28"/>
      <c r="E496" s="32"/>
      <c r="H496" s="28"/>
      <c r="I496" s="28"/>
      <c r="AA496" s="37"/>
      <c r="BE496" s="28"/>
      <c r="BF496" s="28"/>
      <c r="BG496" s="28"/>
      <c r="BH496" s="28"/>
      <c r="DO496" s="28"/>
      <c r="DP496" s="28"/>
      <c r="DS496" s="32"/>
      <c r="DY496" s="32"/>
      <c r="DZ496" s="32"/>
      <c r="EA496" s="32"/>
      <c r="EB496" s="32"/>
      <c r="EC496" s="32"/>
      <c r="EV496" s="32"/>
    </row>
    <row r="497" spans="1:152" x14ac:dyDescent="0.2">
      <c r="A497" s="28"/>
      <c r="E497" s="32"/>
      <c r="H497" s="28"/>
      <c r="I497" s="28"/>
      <c r="AA497" s="37"/>
      <c r="BE497" s="28"/>
      <c r="BF497" s="28"/>
      <c r="BG497" s="28"/>
      <c r="BH497" s="28"/>
      <c r="DO497" s="28"/>
      <c r="DP497" s="28"/>
      <c r="DS497" s="32"/>
      <c r="DY497" s="32"/>
      <c r="DZ497" s="32"/>
      <c r="EA497" s="32"/>
      <c r="EB497" s="32"/>
      <c r="EC497" s="32"/>
      <c r="EV497" s="32"/>
    </row>
    <row r="498" spans="1:152" x14ac:dyDescent="0.2">
      <c r="A498" s="28"/>
      <c r="E498" s="32"/>
      <c r="H498" s="28"/>
      <c r="I498" s="28"/>
      <c r="AA498" s="37"/>
      <c r="BE498" s="28"/>
      <c r="BF498" s="28"/>
      <c r="BG498" s="28"/>
      <c r="BH498" s="28"/>
      <c r="DO498" s="28"/>
      <c r="DP498" s="28"/>
      <c r="DS498" s="32"/>
      <c r="DY498" s="32"/>
      <c r="DZ498" s="32"/>
      <c r="EA498" s="32"/>
      <c r="EB498" s="32"/>
      <c r="EC498" s="32"/>
      <c r="EV498" s="32"/>
    </row>
    <row r="499" spans="1:152" x14ac:dyDescent="0.2">
      <c r="A499" s="28"/>
      <c r="E499" s="32"/>
      <c r="H499" s="28"/>
      <c r="I499" s="28"/>
      <c r="AA499" s="37"/>
      <c r="BE499" s="28"/>
      <c r="BF499" s="28"/>
      <c r="BG499" s="28"/>
      <c r="BH499" s="28"/>
      <c r="DO499" s="28"/>
      <c r="DP499" s="28"/>
      <c r="DS499" s="32"/>
      <c r="DY499" s="32"/>
      <c r="DZ499" s="32"/>
      <c r="EA499" s="32"/>
      <c r="EB499" s="32"/>
      <c r="EC499" s="32"/>
      <c r="EV499" s="32"/>
    </row>
    <row r="500" spans="1:152" x14ac:dyDescent="0.2">
      <c r="A500" s="28"/>
      <c r="E500" s="32"/>
      <c r="H500" s="28"/>
      <c r="I500" s="28"/>
      <c r="AA500" s="37"/>
      <c r="BE500" s="28"/>
      <c r="BF500" s="28"/>
      <c r="BG500" s="28"/>
      <c r="BH500" s="28"/>
      <c r="DO500" s="28"/>
      <c r="DP500" s="28"/>
      <c r="DS500" s="32"/>
      <c r="DY500" s="32"/>
      <c r="DZ500" s="32"/>
      <c r="EA500" s="32"/>
      <c r="EB500" s="32"/>
      <c r="EC500" s="32"/>
      <c r="EV500" s="32"/>
    </row>
    <row r="501" spans="1:152" x14ac:dyDescent="0.2">
      <c r="A501" s="28"/>
      <c r="E501" s="32"/>
      <c r="H501" s="28"/>
      <c r="I501" s="28"/>
      <c r="AA501" s="37"/>
      <c r="BE501" s="28"/>
      <c r="BF501" s="28"/>
      <c r="BG501" s="28"/>
      <c r="BH501" s="28"/>
      <c r="DO501" s="28"/>
      <c r="DP501" s="28"/>
      <c r="DS501" s="32"/>
      <c r="DY501" s="32"/>
      <c r="DZ501" s="32"/>
      <c r="EA501" s="32"/>
      <c r="EB501" s="32"/>
      <c r="EC501" s="32"/>
      <c r="EV501" s="32"/>
    </row>
    <row r="502" spans="1:152" x14ac:dyDescent="0.2">
      <c r="A502" s="28"/>
      <c r="E502" s="32"/>
      <c r="H502" s="28"/>
      <c r="I502" s="28"/>
      <c r="AA502" s="37"/>
      <c r="BE502" s="28"/>
      <c r="BF502" s="28"/>
      <c r="BG502" s="28"/>
      <c r="BH502" s="28"/>
      <c r="DO502" s="28"/>
      <c r="DP502" s="28"/>
      <c r="DS502" s="32"/>
      <c r="DY502" s="32"/>
      <c r="DZ502" s="32"/>
      <c r="EA502" s="32"/>
      <c r="EB502" s="32"/>
      <c r="EC502" s="32"/>
      <c r="EV502" s="32"/>
    </row>
    <row r="503" spans="1:152" x14ac:dyDescent="0.2">
      <c r="A503" s="28"/>
      <c r="E503" s="32"/>
      <c r="H503" s="28"/>
      <c r="I503" s="28"/>
      <c r="AA503" s="37"/>
      <c r="BE503" s="28"/>
      <c r="BF503" s="28"/>
      <c r="BG503" s="28"/>
      <c r="BH503" s="28"/>
      <c r="DO503" s="28"/>
      <c r="DP503" s="28"/>
      <c r="DS503" s="32"/>
      <c r="DY503" s="32"/>
      <c r="DZ503" s="32"/>
      <c r="EA503" s="32"/>
      <c r="EB503" s="32"/>
      <c r="EC503" s="32"/>
      <c r="EV503" s="32"/>
    </row>
    <row r="504" spans="1:152" x14ac:dyDescent="0.2">
      <c r="A504" s="28"/>
      <c r="E504" s="32"/>
      <c r="H504" s="28"/>
      <c r="I504" s="28"/>
      <c r="AA504" s="37"/>
      <c r="BE504" s="28"/>
      <c r="BF504" s="28"/>
      <c r="BG504" s="28"/>
      <c r="BH504" s="28"/>
      <c r="DO504" s="28"/>
      <c r="DP504" s="28"/>
      <c r="DS504" s="32"/>
      <c r="DY504" s="32"/>
      <c r="DZ504" s="32"/>
      <c r="EA504" s="32"/>
      <c r="EB504" s="32"/>
      <c r="EC504" s="32"/>
      <c r="EV504" s="32"/>
    </row>
    <row r="505" spans="1:152" x14ac:dyDescent="0.2">
      <c r="A505" s="28"/>
      <c r="E505" s="32"/>
      <c r="H505" s="28"/>
      <c r="I505" s="28"/>
      <c r="AA505" s="37"/>
      <c r="BE505" s="28"/>
      <c r="BF505" s="28"/>
      <c r="BG505" s="28"/>
      <c r="BH505" s="28"/>
      <c r="DO505" s="28"/>
      <c r="DP505" s="28"/>
      <c r="DS505" s="32"/>
      <c r="DY505" s="32"/>
      <c r="DZ505" s="32"/>
      <c r="EA505" s="32"/>
      <c r="EB505" s="32"/>
      <c r="EC505" s="32"/>
      <c r="EV505" s="32"/>
    </row>
    <row r="506" spans="1:152" x14ac:dyDescent="0.2">
      <c r="A506" s="28"/>
      <c r="E506" s="32"/>
      <c r="H506" s="28"/>
      <c r="I506" s="28"/>
      <c r="AA506" s="37"/>
      <c r="BE506" s="28"/>
      <c r="BF506" s="28"/>
      <c r="BG506" s="28"/>
      <c r="BH506" s="28"/>
      <c r="DO506" s="28"/>
      <c r="DP506" s="28"/>
      <c r="DS506" s="32"/>
      <c r="DY506" s="32"/>
      <c r="DZ506" s="32"/>
      <c r="EA506" s="32"/>
      <c r="EB506" s="32"/>
      <c r="EC506" s="32"/>
      <c r="EV506" s="32"/>
    </row>
    <row r="507" spans="1:152" x14ac:dyDescent="0.2">
      <c r="A507" s="28"/>
      <c r="E507" s="32"/>
      <c r="H507" s="28"/>
      <c r="I507" s="28"/>
      <c r="AA507" s="37"/>
      <c r="BE507" s="28"/>
      <c r="BF507" s="28"/>
      <c r="BG507" s="28"/>
      <c r="BH507" s="28"/>
      <c r="DO507" s="28"/>
      <c r="DP507" s="28"/>
      <c r="DS507" s="32"/>
      <c r="DY507" s="32"/>
      <c r="DZ507" s="32"/>
      <c r="EA507" s="32"/>
      <c r="EB507" s="32"/>
      <c r="EC507" s="32"/>
      <c r="EV507" s="32"/>
    </row>
    <row r="508" spans="1:152" x14ac:dyDescent="0.2">
      <c r="A508" s="28"/>
      <c r="E508" s="32"/>
      <c r="H508" s="28"/>
      <c r="I508" s="28"/>
      <c r="AA508" s="37"/>
      <c r="BE508" s="28"/>
      <c r="BF508" s="28"/>
      <c r="BG508" s="28"/>
      <c r="BH508" s="28"/>
      <c r="DO508" s="28"/>
      <c r="DP508" s="28"/>
      <c r="DS508" s="32"/>
      <c r="DY508" s="32"/>
      <c r="DZ508" s="32"/>
      <c r="EA508" s="32"/>
      <c r="EB508" s="32"/>
      <c r="EC508" s="32"/>
      <c r="EV508" s="32"/>
    </row>
    <row r="509" spans="1:152" x14ac:dyDescent="0.2">
      <c r="A509" s="28"/>
      <c r="E509" s="32"/>
      <c r="H509" s="28"/>
      <c r="I509" s="28"/>
      <c r="AA509" s="37"/>
      <c r="BE509" s="28"/>
      <c r="BF509" s="28"/>
      <c r="BG509" s="28"/>
      <c r="BH509" s="28"/>
      <c r="DO509" s="28"/>
      <c r="DP509" s="28"/>
      <c r="DS509" s="32"/>
      <c r="DY509" s="32"/>
      <c r="DZ509" s="32"/>
      <c r="EA509" s="32"/>
      <c r="EB509" s="32"/>
      <c r="EC509" s="32"/>
      <c r="EV509" s="32"/>
    </row>
    <row r="510" spans="1:152" x14ac:dyDescent="0.2">
      <c r="A510" s="28"/>
      <c r="E510" s="32"/>
      <c r="H510" s="28"/>
      <c r="I510" s="28"/>
      <c r="AA510" s="37"/>
      <c r="BE510" s="28"/>
      <c r="BF510" s="28"/>
      <c r="BG510" s="28"/>
      <c r="BH510" s="28"/>
      <c r="DO510" s="28"/>
      <c r="DP510" s="28"/>
      <c r="DS510" s="32"/>
      <c r="DY510" s="32"/>
      <c r="DZ510" s="32"/>
      <c r="EA510" s="32"/>
      <c r="EB510" s="32"/>
      <c r="EC510" s="32"/>
      <c r="EV510" s="32"/>
    </row>
    <row r="511" spans="1:152" x14ac:dyDescent="0.2">
      <c r="A511" s="28"/>
      <c r="E511" s="32"/>
      <c r="H511" s="28"/>
      <c r="I511" s="28"/>
      <c r="AA511" s="37"/>
      <c r="BE511" s="28"/>
      <c r="BF511" s="28"/>
      <c r="BG511" s="28"/>
      <c r="BH511" s="28"/>
      <c r="DO511" s="28"/>
      <c r="DP511" s="28"/>
      <c r="DS511" s="32"/>
      <c r="DY511" s="32"/>
      <c r="DZ511" s="32"/>
      <c r="EA511" s="32"/>
      <c r="EB511" s="32"/>
      <c r="EC511" s="32"/>
      <c r="EV511" s="32"/>
    </row>
    <row r="512" spans="1:152" x14ac:dyDescent="0.2">
      <c r="A512" s="28"/>
      <c r="E512" s="32"/>
      <c r="H512" s="28"/>
      <c r="I512" s="28"/>
      <c r="AA512" s="37"/>
      <c r="BE512" s="28"/>
      <c r="BF512" s="28"/>
      <c r="BG512" s="28"/>
      <c r="BH512" s="28"/>
      <c r="DO512" s="28"/>
      <c r="DP512" s="28"/>
      <c r="DS512" s="32"/>
      <c r="DY512" s="32"/>
      <c r="DZ512" s="32"/>
      <c r="EA512" s="32"/>
      <c r="EB512" s="32"/>
      <c r="EC512" s="32"/>
      <c r="EV512" s="32"/>
    </row>
    <row r="513" spans="1:152" x14ac:dyDescent="0.2">
      <c r="A513" s="28"/>
      <c r="E513" s="32"/>
      <c r="H513" s="28"/>
      <c r="I513" s="28"/>
      <c r="AA513" s="37"/>
      <c r="BE513" s="28"/>
      <c r="BF513" s="28"/>
      <c r="BG513" s="28"/>
      <c r="BH513" s="28"/>
      <c r="DO513" s="28"/>
      <c r="DP513" s="28"/>
      <c r="DS513" s="32"/>
      <c r="DY513" s="32"/>
      <c r="DZ513" s="32"/>
      <c r="EA513" s="32"/>
      <c r="EB513" s="32"/>
      <c r="EC513" s="32"/>
      <c r="EV513" s="32"/>
    </row>
    <row r="514" spans="1:152" x14ac:dyDescent="0.2">
      <c r="A514" s="28"/>
      <c r="E514" s="32"/>
      <c r="H514" s="28"/>
      <c r="I514" s="28"/>
      <c r="AA514" s="37"/>
      <c r="BE514" s="28"/>
      <c r="BF514" s="28"/>
      <c r="BG514" s="28"/>
      <c r="BH514" s="28"/>
      <c r="DO514" s="28"/>
      <c r="DP514" s="28"/>
      <c r="DS514" s="32"/>
      <c r="DY514" s="32"/>
      <c r="DZ514" s="32"/>
      <c r="EA514" s="32"/>
      <c r="EB514" s="32"/>
      <c r="EC514" s="32"/>
      <c r="EV514" s="32"/>
    </row>
    <row r="515" spans="1:152" x14ac:dyDescent="0.2">
      <c r="A515" s="28"/>
      <c r="E515" s="32"/>
      <c r="H515" s="28"/>
      <c r="I515" s="28"/>
      <c r="AA515" s="37"/>
      <c r="BE515" s="28"/>
      <c r="BF515" s="28"/>
      <c r="BG515" s="28"/>
      <c r="BH515" s="28"/>
      <c r="DO515" s="28"/>
      <c r="DP515" s="28"/>
      <c r="DS515" s="32"/>
      <c r="DY515" s="32"/>
      <c r="DZ515" s="32"/>
      <c r="EA515" s="32"/>
      <c r="EB515" s="32"/>
      <c r="EC515" s="32"/>
      <c r="EV515" s="32"/>
    </row>
    <row r="516" spans="1:152" x14ac:dyDescent="0.2">
      <c r="A516" s="28"/>
      <c r="E516" s="32"/>
      <c r="H516" s="28"/>
      <c r="I516" s="28"/>
      <c r="AA516" s="37"/>
      <c r="BE516" s="28"/>
      <c r="BF516" s="28"/>
      <c r="BG516" s="28"/>
      <c r="BH516" s="28"/>
      <c r="DO516" s="28"/>
      <c r="DP516" s="28"/>
      <c r="DS516" s="32"/>
      <c r="DY516" s="32"/>
      <c r="DZ516" s="32"/>
      <c r="EA516" s="32"/>
      <c r="EB516" s="32"/>
      <c r="EC516" s="32"/>
      <c r="EV516" s="32"/>
    </row>
    <row r="517" spans="1:152" x14ac:dyDescent="0.2">
      <c r="A517" s="28"/>
      <c r="E517" s="32"/>
      <c r="H517" s="28"/>
      <c r="I517" s="28"/>
      <c r="AA517" s="37"/>
      <c r="BE517" s="28"/>
      <c r="BF517" s="28"/>
      <c r="BG517" s="28"/>
      <c r="BH517" s="28"/>
      <c r="DO517" s="28"/>
      <c r="DP517" s="28"/>
      <c r="DS517" s="32"/>
      <c r="DY517" s="32"/>
      <c r="DZ517" s="32"/>
      <c r="EA517" s="32"/>
      <c r="EB517" s="32"/>
      <c r="EC517" s="32"/>
      <c r="EV517" s="32"/>
    </row>
    <row r="518" spans="1:152" x14ac:dyDescent="0.2">
      <c r="A518" s="28"/>
      <c r="E518" s="32"/>
      <c r="H518" s="28"/>
      <c r="I518" s="28"/>
      <c r="AA518" s="37"/>
      <c r="BE518" s="28"/>
      <c r="BF518" s="28"/>
      <c r="BG518" s="28"/>
      <c r="BH518" s="28"/>
      <c r="DO518" s="28"/>
      <c r="DP518" s="28"/>
      <c r="DS518" s="32"/>
      <c r="DY518" s="32"/>
      <c r="DZ518" s="32"/>
      <c r="EA518" s="32"/>
      <c r="EB518" s="32"/>
      <c r="EC518" s="32"/>
      <c r="EV518" s="32"/>
    </row>
    <row r="519" spans="1:152" x14ac:dyDescent="0.2">
      <c r="A519" s="28"/>
      <c r="E519" s="32"/>
      <c r="H519" s="28"/>
      <c r="I519" s="28"/>
      <c r="AA519" s="37"/>
      <c r="BE519" s="28"/>
      <c r="BF519" s="28"/>
      <c r="BG519" s="28"/>
      <c r="BH519" s="28"/>
      <c r="DO519" s="28"/>
      <c r="DP519" s="28"/>
      <c r="DS519" s="32"/>
      <c r="DY519" s="32"/>
      <c r="DZ519" s="32"/>
      <c r="EA519" s="32"/>
      <c r="EB519" s="32"/>
      <c r="EC519" s="32"/>
      <c r="EV519" s="32"/>
    </row>
    <row r="520" spans="1:152" x14ac:dyDescent="0.2">
      <c r="A520" s="28"/>
      <c r="E520" s="32"/>
      <c r="H520" s="28"/>
      <c r="I520" s="28"/>
      <c r="AA520" s="37"/>
      <c r="BE520" s="28"/>
      <c r="BF520" s="28"/>
      <c r="BG520" s="28"/>
      <c r="BH520" s="28"/>
      <c r="DO520" s="28"/>
      <c r="DP520" s="28"/>
      <c r="DS520" s="32"/>
      <c r="DY520" s="32"/>
      <c r="DZ520" s="32"/>
      <c r="EA520" s="32"/>
      <c r="EB520" s="32"/>
      <c r="EC520" s="32"/>
      <c r="EV520" s="32"/>
    </row>
    <row r="521" spans="1:152" x14ac:dyDescent="0.2">
      <c r="A521" s="28"/>
      <c r="E521" s="32"/>
      <c r="H521" s="28"/>
      <c r="I521" s="28"/>
      <c r="AA521" s="37"/>
      <c r="BE521" s="28"/>
      <c r="BF521" s="28"/>
      <c r="BG521" s="28"/>
      <c r="BH521" s="28"/>
      <c r="DO521" s="28"/>
      <c r="DP521" s="28"/>
      <c r="DS521" s="32"/>
      <c r="DY521" s="32"/>
      <c r="DZ521" s="32"/>
      <c r="EA521" s="32"/>
      <c r="EB521" s="32"/>
      <c r="EC521" s="32"/>
      <c r="EV521" s="32"/>
    </row>
    <row r="522" spans="1:152" x14ac:dyDescent="0.2">
      <c r="A522" s="28"/>
      <c r="E522" s="32"/>
      <c r="H522" s="28"/>
      <c r="I522" s="28"/>
      <c r="AA522" s="37"/>
      <c r="BE522" s="28"/>
      <c r="BF522" s="28"/>
      <c r="BG522" s="28"/>
      <c r="BH522" s="28"/>
      <c r="DO522" s="28"/>
      <c r="DP522" s="28"/>
      <c r="DS522" s="32"/>
      <c r="DY522" s="32"/>
      <c r="DZ522" s="32"/>
      <c r="EA522" s="32"/>
      <c r="EB522" s="32"/>
      <c r="EC522" s="32"/>
      <c r="EV522" s="32"/>
    </row>
    <row r="523" spans="1:152" x14ac:dyDescent="0.2">
      <c r="A523" s="28"/>
      <c r="E523" s="32"/>
      <c r="H523" s="28"/>
      <c r="I523" s="28"/>
      <c r="AA523" s="37"/>
      <c r="BE523" s="28"/>
      <c r="BF523" s="28"/>
      <c r="BG523" s="28"/>
      <c r="BH523" s="28"/>
      <c r="DO523" s="28"/>
      <c r="DP523" s="28"/>
      <c r="DS523" s="32"/>
      <c r="DY523" s="32"/>
      <c r="DZ523" s="32"/>
      <c r="EA523" s="32"/>
      <c r="EB523" s="32"/>
      <c r="EC523" s="32"/>
      <c r="EV523" s="32"/>
    </row>
    <row r="524" spans="1:152" x14ac:dyDescent="0.2">
      <c r="A524" s="28"/>
      <c r="E524" s="32"/>
      <c r="H524" s="28"/>
      <c r="I524" s="28"/>
      <c r="AA524" s="37"/>
      <c r="BE524" s="28"/>
      <c r="BF524" s="28"/>
      <c r="BG524" s="28"/>
      <c r="BH524" s="28"/>
      <c r="DO524" s="28"/>
      <c r="DP524" s="28"/>
      <c r="DS524" s="32"/>
      <c r="DY524" s="32"/>
      <c r="DZ524" s="32"/>
      <c r="EA524" s="32"/>
      <c r="EB524" s="32"/>
      <c r="EC524" s="32"/>
      <c r="EV524" s="32"/>
    </row>
    <row r="525" spans="1:152" x14ac:dyDescent="0.2">
      <c r="A525" s="28"/>
      <c r="E525" s="32"/>
      <c r="H525" s="28"/>
      <c r="I525" s="28"/>
      <c r="AA525" s="37"/>
      <c r="BE525" s="28"/>
      <c r="BF525" s="28"/>
      <c r="BG525" s="28"/>
      <c r="BH525" s="28"/>
      <c r="DO525" s="28"/>
      <c r="DP525" s="28"/>
      <c r="DS525" s="32"/>
      <c r="DY525" s="32"/>
      <c r="DZ525" s="32"/>
      <c r="EA525" s="32"/>
      <c r="EB525" s="32"/>
      <c r="EC525" s="32"/>
      <c r="EV525" s="32"/>
    </row>
    <row r="526" spans="1:152" x14ac:dyDescent="0.2">
      <c r="A526" s="28"/>
      <c r="E526" s="32"/>
      <c r="H526" s="28"/>
      <c r="I526" s="28"/>
      <c r="AA526" s="37"/>
      <c r="BE526" s="28"/>
      <c r="BF526" s="28"/>
      <c r="BG526" s="28"/>
      <c r="BH526" s="28"/>
      <c r="DO526" s="28"/>
      <c r="DP526" s="28"/>
      <c r="DS526" s="32"/>
      <c r="DY526" s="32"/>
      <c r="DZ526" s="32"/>
      <c r="EA526" s="32"/>
      <c r="EB526" s="32"/>
      <c r="EC526" s="32"/>
      <c r="EV526" s="32"/>
    </row>
    <row r="527" spans="1:152" x14ac:dyDescent="0.2">
      <c r="A527" s="28"/>
      <c r="E527" s="32"/>
      <c r="H527" s="28"/>
      <c r="I527" s="28"/>
      <c r="AA527" s="37"/>
      <c r="BE527" s="28"/>
      <c r="BF527" s="28"/>
      <c r="BG527" s="28"/>
      <c r="BH527" s="28"/>
      <c r="DO527" s="28"/>
      <c r="DP527" s="28"/>
      <c r="DS527" s="32"/>
      <c r="DY527" s="32"/>
      <c r="DZ527" s="32"/>
      <c r="EA527" s="32"/>
      <c r="EB527" s="32"/>
      <c r="EC527" s="32"/>
      <c r="EV527" s="32"/>
    </row>
    <row r="528" spans="1:152" x14ac:dyDescent="0.2">
      <c r="A528" s="28"/>
      <c r="E528" s="32"/>
      <c r="H528" s="28"/>
      <c r="I528" s="28"/>
      <c r="AA528" s="37"/>
      <c r="BE528" s="28"/>
      <c r="BF528" s="28"/>
      <c r="BG528" s="28"/>
      <c r="BH528" s="28"/>
      <c r="DO528" s="28"/>
      <c r="DP528" s="28"/>
      <c r="DS528" s="32"/>
      <c r="DY528" s="32"/>
      <c r="DZ528" s="32"/>
      <c r="EA528" s="32"/>
      <c r="EB528" s="32"/>
      <c r="EC528" s="32"/>
      <c r="EV528" s="32"/>
    </row>
    <row r="529" spans="1:152" x14ac:dyDescent="0.2">
      <c r="A529" s="28"/>
      <c r="E529" s="32"/>
      <c r="H529" s="28"/>
      <c r="I529" s="28"/>
      <c r="AA529" s="37"/>
      <c r="BE529" s="28"/>
      <c r="BF529" s="28"/>
      <c r="BG529" s="28"/>
      <c r="BH529" s="28"/>
      <c r="DO529" s="28"/>
      <c r="DP529" s="28"/>
      <c r="DS529" s="32"/>
      <c r="DY529" s="32"/>
      <c r="DZ529" s="32"/>
      <c r="EA529" s="32"/>
      <c r="EB529" s="32"/>
      <c r="EC529" s="32"/>
      <c r="EV529" s="32"/>
    </row>
    <row r="530" spans="1:152" x14ac:dyDescent="0.2">
      <c r="A530" s="28"/>
      <c r="E530" s="32"/>
      <c r="H530" s="28"/>
      <c r="I530" s="28"/>
      <c r="AA530" s="37"/>
      <c r="BE530" s="28"/>
      <c r="BF530" s="28"/>
      <c r="BG530" s="28"/>
      <c r="BH530" s="28"/>
      <c r="DO530" s="28"/>
      <c r="DP530" s="28"/>
      <c r="DS530" s="32"/>
      <c r="DY530" s="32"/>
      <c r="DZ530" s="32"/>
      <c r="EA530" s="32"/>
      <c r="EB530" s="32"/>
      <c r="EC530" s="32"/>
      <c r="EV530" s="32"/>
    </row>
    <row r="531" spans="1:152" x14ac:dyDescent="0.2">
      <c r="A531" s="28"/>
      <c r="E531" s="32"/>
      <c r="H531" s="28"/>
      <c r="I531" s="28"/>
      <c r="AA531" s="37"/>
      <c r="BE531" s="28"/>
      <c r="BF531" s="28"/>
      <c r="BG531" s="28"/>
      <c r="BH531" s="28"/>
      <c r="DO531" s="28"/>
      <c r="DP531" s="28"/>
      <c r="DS531" s="32"/>
      <c r="DY531" s="32"/>
      <c r="DZ531" s="32"/>
      <c r="EA531" s="32"/>
      <c r="EB531" s="32"/>
      <c r="EC531" s="32"/>
      <c r="EV531" s="32"/>
    </row>
    <row r="532" spans="1:152" x14ac:dyDescent="0.2">
      <c r="A532" s="28"/>
      <c r="E532" s="32"/>
      <c r="H532" s="28"/>
      <c r="I532" s="28"/>
      <c r="AA532" s="37"/>
      <c r="BE532" s="28"/>
      <c r="BF532" s="28"/>
      <c r="BG532" s="28"/>
      <c r="BH532" s="28"/>
      <c r="DO532" s="28"/>
      <c r="DP532" s="28"/>
      <c r="DS532" s="32"/>
      <c r="DY532" s="32"/>
      <c r="DZ532" s="32"/>
      <c r="EA532" s="32"/>
      <c r="EB532" s="32"/>
      <c r="EC532" s="32"/>
      <c r="EV532" s="32"/>
    </row>
    <row r="533" spans="1:152" x14ac:dyDescent="0.2">
      <c r="A533" s="28"/>
      <c r="E533" s="32"/>
      <c r="H533" s="28"/>
      <c r="I533" s="28"/>
      <c r="AA533" s="37"/>
      <c r="BE533" s="28"/>
      <c r="BF533" s="28"/>
      <c r="BG533" s="28"/>
      <c r="BH533" s="28"/>
      <c r="DO533" s="28"/>
      <c r="DP533" s="28"/>
      <c r="DS533" s="32"/>
      <c r="DY533" s="32"/>
      <c r="DZ533" s="32"/>
      <c r="EA533" s="32"/>
      <c r="EB533" s="32"/>
      <c r="EC533" s="32"/>
      <c r="EV533" s="32"/>
    </row>
    <row r="534" spans="1:152" x14ac:dyDescent="0.2">
      <c r="A534" s="28"/>
      <c r="E534" s="32"/>
      <c r="H534" s="28"/>
      <c r="I534" s="28"/>
      <c r="AA534" s="37"/>
      <c r="BE534" s="28"/>
      <c r="BF534" s="28"/>
      <c r="BG534" s="28"/>
      <c r="BH534" s="28"/>
      <c r="DO534" s="28"/>
      <c r="DP534" s="28"/>
      <c r="DS534" s="32"/>
      <c r="DY534" s="32"/>
      <c r="DZ534" s="32"/>
      <c r="EA534" s="32"/>
      <c r="EB534" s="32"/>
      <c r="EC534" s="32"/>
      <c r="EV534" s="32"/>
    </row>
    <row r="535" spans="1:152" x14ac:dyDescent="0.2">
      <c r="A535" s="28"/>
      <c r="E535" s="32"/>
      <c r="H535" s="28"/>
      <c r="I535" s="28"/>
      <c r="AA535" s="37"/>
      <c r="BE535" s="28"/>
      <c r="BF535" s="28"/>
      <c r="BG535" s="28"/>
      <c r="BH535" s="28"/>
      <c r="DO535" s="28"/>
      <c r="DP535" s="28"/>
      <c r="DS535" s="32"/>
      <c r="DY535" s="32"/>
      <c r="DZ535" s="32"/>
      <c r="EA535" s="32"/>
      <c r="EB535" s="32"/>
      <c r="EC535" s="32"/>
      <c r="EV535" s="32"/>
    </row>
    <row r="536" spans="1:152" x14ac:dyDescent="0.2">
      <c r="A536" s="28"/>
      <c r="E536" s="32"/>
      <c r="H536" s="28"/>
      <c r="I536" s="28"/>
      <c r="AA536" s="37"/>
      <c r="BE536" s="28"/>
      <c r="BF536" s="28"/>
      <c r="BG536" s="28"/>
      <c r="BH536" s="28"/>
      <c r="DO536" s="28"/>
      <c r="DP536" s="28"/>
      <c r="DS536" s="32"/>
      <c r="DY536" s="32"/>
      <c r="DZ536" s="32"/>
      <c r="EA536" s="32"/>
      <c r="EB536" s="32"/>
      <c r="EC536" s="32"/>
      <c r="EV536" s="32"/>
    </row>
    <row r="537" spans="1:152" x14ac:dyDescent="0.2">
      <c r="A537" s="28"/>
      <c r="E537" s="32"/>
      <c r="H537" s="28"/>
      <c r="I537" s="28"/>
      <c r="AA537" s="37"/>
      <c r="BE537" s="28"/>
      <c r="BF537" s="28"/>
      <c r="BG537" s="28"/>
      <c r="BH537" s="28"/>
      <c r="DO537" s="28"/>
      <c r="DP537" s="28"/>
      <c r="DS537" s="32"/>
      <c r="DY537" s="32"/>
      <c r="DZ537" s="32"/>
      <c r="EA537" s="32"/>
      <c r="EB537" s="32"/>
      <c r="EC537" s="32"/>
      <c r="EV537" s="32"/>
    </row>
    <row r="538" spans="1:152" x14ac:dyDescent="0.2">
      <c r="A538" s="28"/>
      <c r="E538" s="32"/>
      <c r="H538" s="28"/>
      <c r="I538" s="28"/>
      <c r="AA538" s="37"/>
      <c r="BE538" s="28"/>
      <c r="BF538" s="28"/>
      <c r="BG538" s="28"/>
      <c r="BH538" s="28"/>
      <c r="DO538" s="28"/>
      <c r="DP538" s="28"/>
      <c r="DS538" s="32"/>
      <c r="DY538" s="32"/>
      <c r="DZ538" s="32"/>
      <c r="EA538" s="32"/>
      <c r="EB538" s="32"/>
      <c r="EC538" s="32"/>
      <c r="EV538" s="32"/>
    </row>
    <row r="539" spans="1:152" x14ac:dyDescent="0.2">
      <c r="A539" s="28"/>
      <c r="E539" s="32"/>
      <c r="H539" s="28"/>
      <c r="I539" s="28"/>
      <c r="AA539" s="37"/>
      <c r="BE539" s="28"/>
      <c r="BF539" s="28"/>
      <c r="BG539" s="28"/>
      <c r="BH539" s="28"/>
      <c r="DO539" s="28"/>
      <c r="DP539" s="28"/>
      <c r="DS539" s="32"/>
      <c r="DY539" s="32"/>
      <c r="DZ539" s="32"/>
      <c r="EA539" s="32"/>
      <c r="EB539" s="32"/>
      <c r="EC539" s="32"/>
      <c r="EV539" s="32"/>
    </row>
    <row r="540" spans="1:152" x14ac:dyDescent="0.2">
      <c r="A540" s="28"/>
      <c r="E540" s="32"/>
      <c r="H540" s="28"/>
      <c r="I540" s="28"/>
      <c r="AA540" s="37"/>
      <c r="BE540" s="28"/>
      <c r="BF540" s="28"/>
      <c r="BG540" s="28"/>
      <c r="BH540" s="28"/>
      <c r="DO540" s="28"/>
      <c r="DP540" s="28"/>
      <c r="DS540" s="32"/>
      <c r="DY540" s="32"/>
      <c r="DZ540" s="32"/>
      <c r="EA540" s="32"/>
      <c r="EB540" s="32"/>
      <c r="EC540" s="32"/>
      <c r="EV540" s="32"/>
    </row>
    <row r="541" spans="1:152" x14ac:dyDescent="0.2">
      <c r="A541" s="28"/>
      <c r="E541" s="32"/>
      <c r="H541" s="28"/>
      <c r="I541" s="28"/>
      <c r="AA541" s="37"/>
      <c r="BE541" s="28"/>
      <c r="BF541" s="28"/>
      <c r="BG541" s="28"/>
      <c r="BH541" s="28"/>
      <c r="DO541" s="28"/>
      <c r="DP541" s="28"/>
      <c r="DS541" s="32"/>
      <c r="DY541" s="32"/>
      <c r="DZ541" s="32"/>
      <c r="EA541" s="32"/>
      <c r="EB541" s="32"/>
      <c r="EC541" s="32"/>
      <c r="EV541" s="32"/>
    </row>
    <row r="542" spans="1:152" x14ac:dyDescent="0.2">
      <c r="A542" s="28"/>
      <c r="E542" s="32"/>
      <c r="H542" s="28"/>
      <c r="I542" s="28"/>
      <c r="AA542" s="37"/>
      <c r="BE542" s="28"/>
      <c r="BF542" s="28"/>
      <c r="BG542" s="28"/>
      <c r="BH542" s="28"/>
      <c r="DO542" s="28"/>
      <c r="DP542" s="28"/>
      <c r="DS542" s="32"/>
      <c r="DY542" s="32"/>
      <c r="DZ542" s="32"/>
      <c r="EA542" s="32"/>
      <c r="EB542" s="32"/>
      <c r="EC542" s="32"/>
      <c r="EV542" s="32"/>
    </row>
    <row r="543" spans="1:152" x14ac:dyDescent="0.2">
      <c r="A543" s="28"/>
      <c r="E543" s="32"/>
      <c r="H543" s="28"/>
      <c r="I543" s="28"/>
      <c r="AA543" s="37"/>
      <c r="BE543" s="28"/>
      <c r="BF543" s="28"/>
      <c r="BG543" s="28"/>
      <c r="BH543" s="28"/>
      <c r="DO543" s="28"/>
      <c r="DP543" s="28"/>
      <c r="DS543" s="32"/>
      <c r="DY543" s="32"/>
      <c r="DZ543" s="32"/>
      <c r="EA543" s="32"/>
      <c r="EB543" s="32"/>
      <c r="EC543" s="32"/>
      <c r="EV543" s="32"/>
    </row>
    <row r="544" spans="1:152" x14ac:dyDescent="0.2">
      <c r="A544" s="28"/>
      <c r="E544" s="32"/>
      <c r="H544" s="28"/>
      <c r="I544" s="28"/>
      <c r="AA544" s="37"/>
      <c r="BE544" s="28"/>
      <c r="BF544" s="28"/>
      <c r="BG544" s="28"/>
      <c r="BH544" s="28"/>
      <c r="DO544" s="28"/>
      <c r="DP544" s="28"/>
      <c r="DS544" s="32"/>
      <c r="DY544" s="32"/>
      <c r="DZ544" s="32"/>
      <c r="EA544" s="32"/>
      <c r="EB544" s="32"/>
      <c r="EC544" s="32"/>
      <c r="EV544" s="32"/>
    </row>
    <row r="545" spans="1:152" x14ac:dyDescent="0.2">
      <c r="A545" s="28"/>
      <c r="E545" s="32"/>
      <c r="H545" s="28"/>
      <c r="I545" s="28"/>
      <c r="AA545" s="37"/>
      <c r="BE545" s="28"/>
      <c r="BF545" s="28"/>
      <c r="BG545" s="28"/>
      <c r="BH545" s="28"/>
      <c r="DO545" s="28"/>
      <c r="DP545" s="28"/>
      <c r="DS545" s="32"/>
      <c r="DY545" s="32"/>
      <c r="DZ545" s="32"/>
      <c r="EA545" s="32"/>
      <c r="EB545" s="32"/>
      <c r="EC545" s="32"/>
      <c r="EV545" s="32"/>
    </row>
    <row r="546" spans="1:152" x14ac:dyDescent="0.2">
      <c r="A546" s="28"/>
      <c r="E546" s="32"/>
      <c r="H546" s="28"/>
      <c r="I546" s="28"/>
      <c r="AA546" s="37"/>
      <c r="BE546" s="28"/>
      <c r="BF546" s="28"/>
      <c r="BG546" s="28"/>
      <c r="BH546" s="28"/>
      <c r="DO546" s="28"/>
      <c r="DP546" s="28"/>
      <c r="DS546" s="32"/>
      <c r="DY546" s="32"/>
      <c r="DZ546" s="32"/>
      <c r="EA546" s="32"/>
      <c r="EB546" s="32"/>
      <c r="EC546" s="32"/>
      <c r="EV546" s="32"/>
    </row>
    <row r="547" spans="1:152" x14ac:dyDescent="0.2">
      <c r="A547" s="28"/>
      <c r="E547" s="32"/>
      <c r="H547" s="28"/>
      <c r="I547" s="28"/>
      <c r="AA547" s="37"/>
      <c r="BE547" s="28"/>
      <c r="BF547" s="28"/>
      <c r="BG547" s="28"/>
      <c r="BH547" s="28"/>
      <c r="DO547" s="28"/>
      <c r="DP547" s="28"/>
      <c r="DS547" s="32"/>
      <c r="DY547" s="32"/>
      <c r="DZ547" s="32"/>
      <c r="EA547" s="32"/>
      <c r="EB547" s="32"/>
      <c r="EC547" s="32"/>
      <c r="EV547" s="32"/>
    </row>
    <row r="548" spans="1:152" x14ac:dyDescent="0.2">
      <c r="A548" s="28"/>
      <c r="E548" s="32"/>
      <c r="H548" s="28"/>
      <c r="I548" s="28"/>
      <c r="AA548" s="37"/>
      <c r="BE548" s="28"/>
      <c r="BF548" s="28"/>
      <c r="BG548" s="28"/>
      <c r="BH548" s="28"/>
      <c r="DO548" s="28"/>
      <c r="DP548" s="28"/>
      <c r="DS548" s="32"/>
      <c r="DY548" s="32"/>
      <c r="DZ548" s="32"/>
      <c r="EA548" s="32"/>
      <c r="EB548" s="32"/>
      <c r="EC548" s="32"/>
      <c r="EV548" s="32"/>
    </row>
    <row r="549" spans="1:152" x14ac:dyDescent="0.2">
      <c r="A549" s="28"/>
      <c r="E549" s="32"/>
      <c r="H549" s="28"/>
      <c r="I549" s="28"/>
      <c r="AA549" s="37"/>
      <c r="BE549" s="28"/>
      <c r="BF549" s="28"/>
      <c r="BG549" s="28"/>
      <c r="BH549" s="28"/>
      <c r="DO549" s="28"/>
      <c r="DP549" s="28"/>
      <c r="DS549" s="32"/>
      <c r="DY549" s="32"/>
      <c r="DZ549" s="32"/>
      <c r="EA549" s="32"/>
      <c r="EB549" s="32"/>
      <c r="EC549" s="32"/>
      <c r="EV549" s="32"/>
    </row>
    <row r="550" spans="1:152" x14ac:dyDescent="0.2">
      <c r="A550" s="28"/>
      <c r="E550" s="32"/>
      <c r="H550" s="28"/>
      <c r="I550" s="28"/>
      <c r="AA550" s="37"/>
      <c r="BE550" s="28"/>
      <c r="BF550" s="28"/>
      <c r="BG550" s="28"/>
      <c r="BH550" s="28"/>
      <c r="DO550" s="28"/>
      <c r="DP550" s="28"/>
      <c r="DS550" s="32"/>
      <c r="DY550" s="32"/>
      <c r="DZ550" s="32"/>
      <c r="EA550" s="32"/>
      <c r="EB550" s="32"/>
      <c r="EC550" s="32"/>
      <c r="EV550" s="32"/>
    </row>
    <row r="551" spans="1:152" x14ac:dyDescent="0.2">
      <c r="A551" s="28"/>
      <c r="E551" s="32"/>
      <c r="H551" s="28"/>
      <c r="I551" s="28"/>
      <c r="AA551" s="37"/>
      <c r="BE551" s="28"/>
      <c r="BF551" s="28"/>
      <c r="BG551" s="28"/>
      <c r="BH551" s="28"/>
      <c r="DO551" s="28"/>
      <c r="DP551" s="28"/>
      <c r="DS551" s="32"/>
      <c r="DY551" s="32"/>
      <c r="DZ551" s="32"/>
      <c r="EA551" s="32"/>
      <c r="EB551" s="32"/>
      <c r="EC551" s="32"/>
      <c r="EV551" s="32"/>
    </row>
    <row r="552" spans="1:152" x14ac:dyDescent="0.2">
      <c r="A552" s="28"/>
      <c r="E552" s="32"/>
      <c r="H552" s="28"/>
      <c r="I552" s="28"/>
      <c r="AA552" s="37"/>
      <c r="BE552" s="28"/>
      <c r="BF552" s="28"/>
      <c r="BG552" s="28"/>
      <c r="BH552" s="28"/>
      <c r="DO552" s="28"/>
      <c r="DP552" s="28"/>
      <c r="DS552" s="32"/>
      <c r="DY552" s="32"/>
      <c r="DZ552" s="32"/>
      <c r="EA552" s="32"/>
      <c r="EB552" s="32"/>
      <c r="EC552" s="32"/>
      <c r="EV552" s="32"/>
    </row>
    <row r="553" spans="1:152" x14ac:dyDescent="0.2">
      <c r="A553" s="28"/>
      <c r="E553" s="32"/>
      <c r="H553" s="28"/>
      <c r="I553" s="28"/>
      <c r="AA553" s="37"/>
      <c r="BE553" s="28"/>
      <c r="BF553" s="28"/>
      <c r="BG553" s="28"/>
      <c r="BH553" s="28"/>
      <c r="DO553" s="28"/>
      <c r="DP553" s="28"/>
      <c r="DS553" s="32"/>
      <c r="DY553" s="32"/>
      <c r="DZ553" s="32"/>
      <c r="EA553" s="32"/>
      <c r="EB553" s="32"/>
      <c r="EC553" s="32"/>
      <c r="EV553" s="32"/>
    </row>
    <row r="554" spans="1:152" x14ac:dyDescent="0.2">
      <c r="A554" s="28"/>
      <c r="E554" s="32"/>
      <c r="H554" s="28"/>
      <c r="I554" s="28"/>
      <c r="AA554" s="37"/>
      <c r="BE554" s="28"/>
      <c r="BF554" s="28"/>
      <c r="BG554" s="28"/>
      <c r="BH554" s="28"/>
      <c r="DO554" s="28"/>
      <c r="DP554" s="28"/>
      <c r="DS554" s="32"/>
      <c r="DY554" s="32"/>
      <c r="DZ554" s="32"/>
      <c r="EA554" s="32"/>
      <c r="EB554" s="32"/>
      <c r="EC554" s="32"/>
      <c r="EV554" s="32"/>
    </row>
    <row r="555" spans="1:152" x14ac:dyDescent="0.2">
      <c r="A555" s="28"/>
      <c r="E555" s="32"/>
      <c r="H555" s="28"/>
      <c r="I555" s="28"/>
      <c r="AA555" s="37"/>
      <c r="BE555" s="28"/>
      <c r="BF555" s="28"/>
      <c r="BG555" s="28"/>
      <c r="BH555" s="28"/>
      <c r="DO555" s="28"/>
      <c r="DP555" s="28"/>
      <c r="DS555" s="32"/>
      <c r="DY555" s="32"/>
      <c r="DZ555" s="32"/>
      <c r="EA555" s="32"/>
      <c r="EB555" s="32"/>
      <c r="EC555" s="32"/>
      <c r="EV555" s="32"/>
    </row>
    <row r="556" spans="1:152" x14ac:dyDescent="0.2">
      <c r="A556" s="28"/>
      <c r="E556" s="32"/>
      <c r="H556" s="28"/>
      <c r="I556" s="28"/>
      <c r="AA556" s="37"/>
      <c r="BE556" s="28"/>
      <c r="BF556" s="28"/>
      <c r="BG556" s="28"/>
      <c r="BH556" s="28"/>
      <c r="DO556" s="28"/>
      <c r="DP556" s="28"/>
      <c r="DS556" s="32"/>
      <c r="DY556" s="32"/>
      <c r="DZ556" s="32"/>
      <c r="EA556" s="32"/>
      <c r="EB556" s="32"/>
      <c r="EC556" s="32"/>
      <c r="EV556" s="32"/>
    </row>
    <row r="557" spans="1:152" x14ac:dyDescent="0.2">
      <c r="A557" s="28"/>
      <c r="E557" s="32"/>
      <c r="H557" s="28"/>
      <c r="I557" s="28"/>
      <c r="AA557" s="37"/>
      <c r="BE557" s="28"/>
      <c r="BF557" s="28"/>
      <c r="BG557" s="28"/>
      <c r="BH557" s="28"/>
      <c r="DO557" s="28"/>
      <c r="DP557" s="28"/>
      <c r="DS557" s="32"/>
      <c r="DY557" s="32"/>
      <c r="DZ557" s="32"/>
      <c r="EA557" s="32"/>
      <c r="EB557" s="32"/>
      <c r="EC557" s="32"/>
      <c r="EV557" s="32"/>
    </row>
    <row r="558" spans="1:152" x14ac:dyDescent="0.2">
      <c r="A558" s="28"/>
      <c r="E558" s="32"/>
      <c r="H558" s="28"/>
      <c r="I558" s="28"/>
      <c r="AA558" s="37"/>
      <c r="BE558" s="28"/>
      <c r="BF558" s="28"/>
      <c r="BG558" s="28"/>
      <c r="BH558" s="28"/>
      <c r="DO558" s="28"/>
      <c r="DP558" s="28"/>
      <c r="DS558" s="32"/>
      <c r="DY558" s="32"/>
      <c r="DZ558" s="32"/>
      <c r="EA558" s="32"/>
      <c r="EB558" s="32"/>
      <c r="EC558" s="32"/>
      <c r="EV558" s="32"/>
    </row>
    <row r="559" spans="1:152" x14ac:dyDescent="0.2">
      <c r="A559" s="28"/>
      <c r="E559" s="32"/>
      <c r="H559" s="28"/>
      <c r="I559" s="28"/>
      <c r="AA559" s="37"/>
      <c r="BE559" s="28"/>
      <c r="BF559" s="28"/>
      <c r="BG559" s="28"/>
      <c r="BH559" s="28"/>
      <c r="DO559" s="28"/>
      <c r="DP559" s="28"/>
      <c r="DS559" s="32"/>
      <c r="DY559" s="32"/>
      <c r="DZ559" s="32"/>
      <c r="EA559" s="32"/>
      <c r="EB559" s="32"/>
      <c r="EC559" s="32"/>
      <c r="EV559" s="32"/>
    </row>
    <row r="560" spans="1:152" x14ac:dyDescent="0.2">
      <c r="A560" s="28"/>
      <c r="E560" s="32"/>
      <c r="H560" s="28"/>
      <c r="I560" s="28"/>
      <c r="AA560" s="37"/>
      <c r="BE560" s="28"/>
      <c r="BF560" s="28"/>
      <c r="BG560" s="28"/>
      <c r="BH560" s="28"/>
      <c r="DO560" s="28"/>
      <c r="DP560" s="28"/>
      <c r="DS560" s="32"/>
      <c r="DY560" s="32"/>
      <c r="DZ560" s="32"/>
      <c r="EA560" s="32"/>
      <c r="EB560" s="32"/>
      <c r="EC560" s="32"/>
      <c r="EV560" s="32"/>
    </row>
    <row r="561" spans="1:152" x14ac:dyDescent="0.2">
      <c r="A561" s="28"/>
      <c r="E561" s="32"/>
      <c r="H561" s="28"/>
      <c r="I561" s="28"/>
      <c r="AA561" s="37"/>
      <c r="BE561" s="28"/>
      <c r="BF561" s="28"/>
      <c r="BG561" s="28"/>
      <c r="BH561" s="28"/>
      <c r="DO561" s="28"/>
      <c r="DP561" s="28"/>
      <c r="DS561" s="32"/>
      <c r="DY561" s="32"/>
      <c r="DZ561" s="32"/>
      <c r="EA561" s="32"/>
      <c r="EB561" s="32"/>
      <c r="EC561" s="32"/>
      <c r="EV561" s="32"/>
    </row>
    <row r="562" spans="1:152" x14ac:dyDescent="0.2">
      <c r="A562" s="28"/>
      <c r="E562" s="32"/>
      <c r="H562" s="28"/>
      <c r="I562" s="28"/>
      <c r="AA562" s="37"/>
      <c r="BE562" s="28"/>
      <c r="BF562" s="28"/>
      <c r="BG562" s="28"/>
      <c r="BH562" s="28"/>
      <c r="DO562" s="28"/>
      <c r="DP562" s="28"/>
      <c r="DS562" s="32"/>
      <c r="DY562" s="32"/>
      <c r="DZ562" s="32"/>
      <c r="EA562" s="32"/>
      <c r="EB562" s="32"/>
      <c r="EC562" s="32"/>
      <c r="EV562" s="32"/>
    </row>
    <row r="563" spans="1:152" x14ac:dyDescent="0.2">
      <c r="A563" s="28"/>
      <c r="E563" s="32"/>
      <c r="H563" s="28"/>
      <c r="I563" s="28"/>
      <c r="AA563" s="37"/>
      <c r="BE563" s="28"/>
      <c r="BF563" s="28"/>
      <c r="BG563" s="28"/>
      <c r="BH563" s="28"/>
      <c r="DO563" s="28"/>
      <c r="DP563" s="28"/>
      <c r="DS563" s="32"/>
      <c r="DY563" s="32"/>
      <c r="DZ563" s="32"/>
      <c r="EA563" s="32"/>
      <c r="EB563" s="32"/>
      <c r="EC563" s="32"/>
      <c r="EV563" s="32"/>
    </row>
    <row r="564" spans="1:152" x14ac:dyDescent="0.2">
      <c r="A564" s="28"/>
      <c r="E564" s="32"/>
      <c r="H564" s="28"/>
      <c r="I564" s="28"/>
      <c r="AA564" s="37"/>
      <c r="BE564" s="28"/>
      <c r="BF564" s="28"/>
      <c r="BG564" s="28"/>
      <c r="BH564" s="28"/>
      <c r="DO564" s="28"/>
      <c r="DP564" s="28"/>
      <c r="DS564" s="32"/>
      <c r="DY564" s="32"/>
      <c r="DZ564" s="32"/>
      <c r="EA564" s="32"/>
      <c r="EB564" s="32"/>
      <c r="EC564" s="32"/>
      <c r="EV564" s="32"/>
    </row>
    <row r="565" spans="1:152" x14ac:dyDescent="0.2">
      <c r="A565" s="28"/>
      <c r="E565" s="32"/>
      <c r="H565" s="28"/>
      <c r="I565" s="28"/>
      <c r="AA565" s="37"/>
      <c r="BE565" s="28"/>
      <c r="BF565" s="28"/>
      <c r="BG565" s="28"/>
      <c r="BH565" s="28"/>
      <c r="DO565" s="28"/>
      <c r="DP565" s="28"/>
      <c r="DS565" s="32"/>
      <c r="DY565" s="32"/>
      <c r="DZ565" s="32"/>
      <c r="EA565" s="32"/>
      <c r="EB565" s="32"/>
      <c r="EC565" s="32"/>
      <c r="EV565" s="32"/>
    </row>
    <row r="566" spans="1:152" x14ac:dyDescent="0.2">
      <c r="A566" s="28"/>
      <c r="E566" s="32"/>
      <c r="H566" s="28"/>
      <c r="I566" s="28"/>
      <c r="AA566" s="37"/>
      <c r="BE566" s="28"/>
      <c r="BF566" s="28"/>
      <c r="BG566" s="28"/>
      <c r="BH566" s="28"/>
      <c r="DO566" s="28"/>
      <c r="DP566" s="28"/>
      <c r="DS566" s="32"/>
      <c r="DY566" s="32"/>
      <c r="DZ566" s="32"/>
      <c r="EA566" s="32"/>
      <c r="EB566" s="32"/>
      <c r="EC566" s="32"/>
      <c r="EV566" s="32"/>
    </row>
    <row r="567" spans="1:152" x14ac:dyDescent="0.2">
      <c r="A567" s="28"/>
      <c r="E567" s="32"/>
      <c r="H567" s="28"/>
      <c r="I567" s="28"/>
      <c r="AA567" s="37"/>
      <c r="BE567" s="28"/>
      <c r="BF567" s="28"/>
      <c r="BG567" s="28"/>
      <c r="BH567" s="28"/>
      <c r="DO567" s="28"/>
      <c r="DP567" s="28"/>
      <c r="DS567" s="32"/>
      <c r="DY567" s="32"/>
      <c r="DZ567" s="32"/>
      <c r="EA567" s="32"/>
      <c r="EB567" s="32"/>
      <c r="EC567" s="32"/>
      <c r="EV567" s="32"/>
    </row>
    <row r="568" spans="1:152" x14ac:dyDescent="0.2">
      <c r="A568" s="28"/>
      <c r="E568" s="32"/>
      <c r="H568" s="28"/>
      <c r="I568" s="28"/>
      <c r="AA568" s="37"/>
      <c r="BE568" s="28"/>
      <c r="BF568" s="28"/>
      <c r="BG568" s="28"/>
      <c r="BH568" s="28"/>
      <c r="DO568" s="28"/>
      <c r="DP568" s="28"/>
      <c r="DS568" s="32"/>
      <c r="DY568" s="32"/>
      <c r="DZ568" s="32"/>
      <c r="EA568" s="32"/>
      <c r="EB568" s="32"/>
      <c r="EC568" s="32"/>
      <c r="EV568" s="32"/>
    </row>
    <row r="569" spans="1:152" x14ac:dyDescent="0.2">
      <c r="A569" s="28"/>
      <c r="E569" s="32"/>
      <c r="H569" s="28"/>
      <c r="I569" s="28"/>
      <c r="AA569" s="37"/>
      <c r="BE569" s="28"/>
      <c r="BF569" s="28"/>
      <c r="BG569" s="28"/>
      <c r="BH569" s="28"/>
      <c r="DO569" s="28"/>
      <c r="DP569" s="28"/>
      <c r="DS569" s="32"/>
      <c r="DY569" s="32"/>
      <c r="DZ569" s="32"/>
      <c r="EA569" s="32"/>
      <c r="EB569" s="32"/>
      <c r="EC569" s="32"/>
      <c r="EV569" s="32"/>
    </row>
    <row r="570" spans="1:152" x14ac:dyDescent="0.2">
      <c r="A570" s="28"/>
      <c r="E570" s="32"/>
      <c r="H570" s="28"/>
      <c r="I570" s="28"/>
      <c r="AA570" s="37"/>
      <c r="BE570" s="28"/>
      <c r="BF570" s="28"/>
      <c r="BG570" s="28"/>
      <c r="BH570" s="28"/>
      <c r="DO570" s="28"/>
      <c r="DP570" s="28"/>
      <c r="DS570" s="32"/>
      <c r="DY570" s="32"/>
      <c r="DZ570" s="32"/>
      <c r="EA570" s="32"/>
      <c r="EB570" s="32"/>
      <c r="EC570" s="32"/>
      <c r="EV570" s="32"/>
    </row>
    <row r="571" spans="1:152" x14ac:dyDescent="0.2">
      <c r="A571" s="28"/>
      <c r="E571" s="32"/>
      <c r="H571" s="28"/>
      <c r="I571" s="28"/>
      <c r="AA571" s="37"/>
      <c r="BE571" s="28"/>
      <c r="BF571" s="28"/>
      <c r="BG571" s="28"/>
      <c r="BH571" s="28"/>
      <c r="DO571" s="28"/>
      <c r="DP571" s="28"/>
      <c r="DS571" s="32"/>
      <c r="DY571" s="32"/>
      <c r="DZ571" s="32"/>
      <c r="EA571" s="32"/>
      <c r="EB571" s="32"/>
      <c r="EC571" s="32"/>
      <c r="EV571" s="32"/>
    </row>
    <row r="572" spans="1:152" x14ac:dyDescent="0.2">
      <c r="A572" s="28"/>
      <c r="E572" s="32"/>
      <c r="H572" s="28"/>
      <c r="I572" s="28"/>
      <c r="AA572" s="37"/>
      <c r="BE572" s="28"/>
      <c r="BF572" s="28"/>
      <c r="BG572" s="28"/>
      <c r="BH572" s="28"/>
      <c r="DO572" s="28"/>
      <c r="DP572" s="28"/>
      <c r="DS572" s="32"/>
      <c r="DY572" s="32"/>
      <c r="DZ572" s="32"/>
      <c r="EA572" s="32"/>
      <c r="EB572" s="32"/>
      <c r="EC572" s="32"/>
      <c r="EV572" s="32"/>
    </row>
    <row r="573" spans="1:152" x14ac:dyDescent="0.2">
      <c r="A573" s="28"/>
      <c r="E573" s="32"/>
      <c r="H573" s="28"/>
      <c r="I573" s="28"/>
      <c r="AA573" s="37"/>
      <c r="BE573" s="28"/>
      <c r="BF573" s="28"/>
      <c r="BG573" s="28"/>
      <c r="BH573" s="28"/>
      <c r="DO573" s="28"/>
      <c r="DP573" s="28"/>
      <c r="DS573" s="32"/>
      <c r="DY573" s="32"/>
      <c r="DZ573" s="32"/>
      <c r="EA573" s="32"/>
      <c r="EB573" s="32"/>
      <c r="EC573" s="32"/>
      <c r="EV573" s="32"/>
    </row>
    <row r="574" spans="1:152" x14ac:dyDescent="0.2">
      <c r="A574" s="28"/>
      <c r="E574" s="32"/>
      <c r="H574" s="28"/>
      <c r="I574" s="28"/>
      <c r="AA574" s="37"/>
      <c r="BE574" s="28"/>
      <c r="BF574" s="28"/>
      <c r="BG574" s="28"/>
      <c r="BH574" s="28"/>
      <c r="DO574" s="28"/>
      <c r="DP574" s="28"/>
      <c r="DS574" s="32"/>
      <c r="DY574" s="32"/>
      <c r="DZ574" s="32"/>
      <c r="EA574" s="32"/>
      <c r="EB574" s="32"/>
      <c r="EC574" s="32"/>
      <c r="EV574" s="32"/>
    </row>
    <row r="575" spans="1:152" x14ac:dyDescent="0.2">
      <c r="A575" s="28"/>
      <c r="E575" s="32"/>
      <c r="H575" s="28"/>
      <c r="I575" s="28"/>
      <c r="AA575" s="37"/>
      <c r="BE575" s="28"/>
      <c r="BF575" s="28"/>
      <c r="BG575" s="28"/>
      <c r="BH575" s="28"/>
      <c r="DO575" s="28"/>
      <c r="DP575" s="28"/>
      <c r="DS575" s="32"/>
      <c r="DY575" s="32"/>
      <c r="DZ575" s="32"/>
      <c r="EA575" s="32"/>
      <c r="EB575" s="32"/>
      <c r="EC575" s="32"/>
      <c r="EV575" s="32"/>
    </row>
    <row r="576" spans="1:152" x14ac:dyDescent="0.2">
      <c r="A576" s="28"/>
      <c r="E576" s="32"/>
      <c r="H576" s="28"/>
      <c r="I576" s="28"/>
      <c r="AA576" s="37"/>
      <c r="BE576" s="28"/>
      <c r="BF576" s="28"/>
      <c r="BG576" s="28"/>
      <c r="BH576" s="28"/>
      <c r="DO576" s="28"/>
      <c r="DP576" s="28"/>
      <c r="DS576" s="32"/>
      <c r="DY576" s="32"/>
      <c r="DZ576" s="32"/>
      <c r="EA576" s="32"/>
      <c r="EB576" s="32"/>
      <c r="EC576" s="32"/>
      <c r="EV576" s="32"/>
    </row>
    <row r="577" spans="1:152" x14ac:dyDescent="0.2">
      <c r="A577" s="28"/>
      <c r="E577" s="32"/>
      <c r="H577" s="28"/>
      <c r="I577" s="28"/>
      <c r="AA577" s="37"/>
      <c r="BE577" s="28"/>
      <c r="BF577" s="28"/>
      <c r="BG577" s="28"/>
      <c r="BH577" s="28"/>
      <c r="DO577" s="28"/>
      <c r="DP577" s="28"/>
      <c r="DS577" s="32"/>
      <c r="DY577" s="32"/>
      <c r="DZ577" s="32"/>
      <c r="EA577" s="32"/>
      <c r="EB577" s="32"/>
      <c r="EC577" s="32"/>
      <c r="EV577" s="32"/>
    </row>
    <row r="578" spans="1:152" x14ac:dyDescent="0.2">
      <c r="A578" s="28"/>
      <c r="E578" s="32"/>
      <c r="H578" s="28"/>
      <c r="I578" s="28"/>
      <c r="AA578" s="37"/>
      <c r="BE578" s="28"/>
      <c r="BF578" s="28"/>
      <c r="BG578" s="28"/>
      <c r="BH578" s="28"/>
      <c r="DO578" s="28"/>
      <c r="DP578" s="28"/>
      <c r="DS578" s="32"/>
      <c r="DY578" s="32"/>
      <c r="DZ578" s="32"/>
      <c r="EA578" s="32"/>
      <c r="EB578" s="32"/>
      <c r="EC578" s="32"/>
      <c r="EV578" s="32"/>
    </row>
    <row r="579" spans="1:152" x14ac:dyDescent="0.2">
      <c r="A579" s="28"/>
      <c r="E579" s="32"/>
      <c r="H579" s="28"/>
      <c r="I579" s="28"/>
      <c r="AA579" s="37"/>
      <c r="BE579" s="28"/>
      <c r="BF579" s="28"/>
      <c r="BG579" s="28"/>
      <c r="BH579" s="28"/>
      <c r="DO579" s="28"/>
      <c r="DP579" s="28"/>
      <c r="DS579" s="32"/>
      <c r="DY579" s="32"/>
      <c r="DZ579" s="32"/>
      <c r="EA579" s="32"/>
      <c r="EB579" s="32"/>
      <c r="EC579" s="32"/>
      <c r="EV579" s="32"/>
    </row>
    <row r="580" spans="1:152" x14ac:dyDescent="0.2">
      <c r="A580" s="28"/>
      <c r="E580" s="32"/>
      <c r="H580" s="28"/>
      <c r="I580" s="28"/>
      <c r="AA580" s="37"/>
      <c r="BE580" s="28"/>
      <c r="BF580" s="28"/>
      <c r="BG580" s="28"/>
      <c r="BH580" s="28"/>
      <c r="DO580" s="28"/>
      <c r="DP580" s="28"/>
      <c r="DS580" s="32"/>
      <c r="DY580" s="32"/>
      <c r="DZ580" s="32"/>
      <c r="EA580" s="32"/>
      <c r="EB580" s="32"/>
      <c r="EC580" s="32"/>
      <c r="EV580" s="32"/>
    </row>
    <row r="581" spans="1:152" x14ac:dyDescent="0.2">
      <c r="A581" s="28"/>
      <c r="E581" s="32"/>
      <c r="H581" s="28"/>
      <c r="I581" s="28"/>
      <c r="AA581" s="37"/>
      <c r="BE581" s="28"/>
      <c r="BF581" s="28"/>
      <c r="BG581" s="28"/>
      <c r="BH581" s="28"/>
      <c r="DO581" s="28"/>
      <c r="DP581" s="28"/>
      <c r="DS581" s="32"/>
      <c r="DY581" s="32"/>
      <c r="DZ581" s="32"/>
      <c r="EA581" s="32"/>
      <c r="EB581" s="32"/>
      <c r="EC581" s="32"/>
      <c r="EV581" s="32"/>
    </row>
    <row r="582" spans="1:152" x14ac:dyDescent="0.2">
      <c r="A582" s="28"/>
      <c r="E582" s="32"/>
      <c r="H582" s="28"/>
      <c r="I582" s="28"/>
      <c r="AA582" s="37"/>
      <c r="BE582" s="28"/>
      <c r="BF582" s="28"/>
      <c r="BG582" s="28"/>
      <c r="BH582" s="28"/>
      <c r="DO582" s="28"/>
      <c r="DP582" s="28"/>
      <c r="DS582" s="32"/>
      <c r="DY582" s="32"/>
      <c r="DZ582" s="32"/>
      <c r="EA582" s="32"/>
      <c r="EB582" s="32"/>
      <c r="EC582" s="32"/>
      <c r="EV582" s="32"/>
    </row>
    <row r="583" spans="1:152" x14ac:dyDescent="0.2">
      <c r="A583" s="28"/>
      <c r="E583" s="32"/>
      <c r="H583" s="28"/>
      <c r="I583" s="28"/>
      <c r="AA583" s="37"/>
      <c r="BE583" s="28"/>
      <c r="BF583" s="28"/>
      <c r="BG583" s="28"/>
      <c r="BH583" s="28"/>
      <c r="DO583" s="28"/>
      <c r="DP583" s="28"/>
      <c r="DS583" s="32"/>
      <c r="DY583" s="32"/>
      <c r="DZ583" s="32"/>
      <c r="EA583" s="32"/>
      <c r="EB583" s="32"/>
      <c r="EC583" s="32"/>
      <c r="EV583" s="32"/>
    </row>
    <row r="584" spans="1:152" x14ac:dyDescent="0.2">
      <c r="A584" s="28"/>
      <c r="E584" s="32"/>
      <c r="H584" s="28"/>
      <c r="I584" s="28"/>
      <c r="AA584" s="37"/>
      <c r="BE584" s="28"/>
      <c r="BF584" s="28"/>
      <c r="BG584" s="28"/>
      <c r="BH584" s="28"/>
      <c r="DO584" s="28"/>
      <c r="DP584" s="28"/>
      <c r="DS584" s="32"/>
      <c r="DY584" s="32"/>
      <c r="DZ584" s="32"/>
      <c r="EA584" s="32"/>
      <c r="EB584" s="32"/>
      <c r="EC584" s="32"/>
      <c r="EV584" s="32"/>
    </row>
    <row r="585" spans="1:152" x14ac:dyDescent="0.2">
      <c r="A585" s="28"/>
      <c r="E585" s="32"/>
      <c r="H585" s="28"/>
      <c r="I585" s="28"/>
      <c r="AA585" s="37"/>
      <c r="BE585" s="28"/>
      <c r="BF585" s="28"/>
      <c r="BG585" s="28"/>
      <c r="BH585" s="28"/>
      <c r="DO585" s="28"/>
      <c r="DP585" s="28"/>
      <c r="DS585" s="32"/>
      <c r="DY585" s="32"/>
      <c r="DZ585" s="32"/>
      <c r="EA585" s="32"/>
      <c r="EB585" s="32"/>
      <c r="EC585" s="32"/>
      <c r="EV585" s="32"/>
    </row>
    <row r="586" spans="1:152" x14ac:dyDescent="0.2">
      <c r="A586" s="28"/>
      <c r="E586" s="32"/>
      <c r="H586" s="28"/>
      <c r="I586" s="28"/>
      <c r="AA586" s="37"/>
      <c r="BE586" s="28"/>
      <c r="BF586" s="28"/>
      <c r="BG586" s="28"/>
      <c r="BH586" s="28"/>
      <c r="DO586" s="28"/>
      <c r="DP586" s="28"/>
      <c r="DS586" s="32"/>
      <c r="DY586" s="32"/>
      <c r="DZ586" s="32"/>
      <c r="EA586" s="32"/>
      <c r="EB586" s="32"/>
      <c r="EC586" s="32"/>
      <c r="EV586" s="32"/>
    </row>
    <row r="587" spans="1:152" x14ac:dyDescent="0.2">
      <c r="A587" s="28"/>
      <c r="E587" s="32"/>
      <c r="H587" s="28"/>
      <c r="I587" s="28"/>
      <c r="AA587" s="37"/>
      <c r="BE587" s="28"/>
      <c r="BF587" s="28"/>
      <c r="BG587" s="28"/>
      <c r="BH587" s="28"/>
      <c r="DO587" s="28"/>
      <c r="DP587" s="28"/>
      <c r="DS587" s="32"/>
      <c r="DY587" s="32"/>
      <c r="DZ587" s="32"/>
      <c r="EA587" s="32"/>
      <c r="EB587" s="32"/>
      <c r="EC587" s="32"/>
      <c r="EV587" s="32"/>
    </row>
    <row r="588" spans="1:152" x14ac:dyDescent="0.2">
      <c r="A588" s="28"/>
      <c r="E588" s="32"/>
      <c r="H588" s="28"/>
      <c r="I588" s="28"/>
      <c r="AA588" s="37"/>
      <c r="BE588" s="28"/>
      <c r="BF588" s="28"/>
      <c r="BG588" s="28"/>
      <c r="BH588" s="28"/>
      <c r="DO588" s="28"/>
      <c r="DP588" s="28"/>
      <c r="DS588" s="32"/>
      <c r="DY588" s="32"/>
      <c r="DZ588" s="32"/>
      <c r="EA588" s="32"/>
      <c r="EB588" s="32"/>
      <c r="EC588" s="32"/>
      <c r="EV588" s="32"/>
    </row>
    <row r="589" spans="1:152" x14ac:dyDescent="0.2">
      <c r="A589" s="28"/>
      <c r="E589" s="32"/>
      <c r="H589" s="28"/>
      <c r="I589" s="28"/>
      <c r="AA589" s="37"/>
      <c r="BE589" s="28"/>
      <c r="BF589" s="28"/>
      <c r="BG589" s="28"/>
      <c r="BH589" s="28"/>
      <c r="DO589" s="28"/>
      <c r="DP589" s="28"/>
      <c r="DS589" s="32"/>
      <c r="DY589" s="32"/>
      <c r="DZ589" s="32"/>
      <c r="EA589" s="32"/>
      <c r="EB589" s="32"/>
      <c r="EC589" s="32"/>
      <c r="EV589" s="32"/>
    </row>
    <row r="590" spans="1:152" x14ac:dyDescent="0.2">
      <c r="A590" s="28"/>
      <c r="E590" s="32"/>
      <c r="H590" s="28"/>
      <c r="I590" s="28"/>
      <c r="AA590" s="37"/>
      <c r="BE590" s="28"/>
      <c r="BF590" s="28"/>
      <c r="BG590" s="28"/>
      <c r="BH590" s="28"/>
      <c r="DO590" s="28"/>
      <c r="DP590" s="28"/>
      <c r="DS590" s="32"/>
      <c r="DY590" s="32"/>
      <c r="DZ590" s="32"/>
      <c r="EA590" s="32"/>
      <c r="EB590" s="32"/>
      <c r="EC590" s="32"/>
      <c r="EV590" s="32"/>
    </row>
    <row r="591" spans="1:152" x14ac:dyDescent="0.2">
      <c r="A591" s="28"/>
      <c r="E591" s="32"/>
      <c r="H591" s="28"/>
      <c r="I591" s="28"/>
      <c r="AA591" s="37"/>
      <c r="BE591" s="28"/>
      <c r="BF591" s="28"/>
      <c r="BG591" s="28"/>
      <c r="BH591" s="28"/>
      <c r="DO591" s="28"/>
      <c r="DP591" s="28"/>
      <c r="DS591" s="32"/>
      <c r="DY591" s="32"/>
      <c r="DZ591" s="32"/>
      <c r="EA591" s="32"/>
      <c r="EB591" s="32"/>
      <c r="EC591" s="32"/>
      <c r="EV591" s="32"/>
    </row>
    <row r="592" spans="1:152" x14ac:dyDescent="0.2">
      <c r="A592" s="28"/>
      <c r="E592" s="32"/>
      <c r="H592" s="28"/>
      <c r="I592" s="28"/>
      <c r="AA592" s="37"/>
      <c r="BE592" s="28"/>
      <c r="BF592" s="28"/>
      <c r="BG592" s="28"/>
      <c r="BH592" s="28"/>
      <c r="DO592" s="28"/>
      <c r="DP592" s="28"/>
      <c r="DS592" s="32"/>
      <c r="DY592" s="32"/>
      <c r="DZ592" s="32"/>
      <c r="EA592" s="32"/>
      <c r="EB592" s="32"/>
      <c r="EC592" s="32"/>
      <c r="EV592" s="32"/>
    </row>
    <row r="593" spans="1:152" x14ac:dyDescent="0.2">
      <c r="A593" s="28"/>
      <c r="E593" s="32"/>
      <c r="H593" s="28"/>
      <c r="I593" s="28"/>
      <c r="AA593" s="37"/>
      <c r="BE593" s="28"/>
      <c r="BF593" s="28"/>
      <c r="BG593" s="28"/>
      <c r="BH593" s="28"/>
      <c r="DO593" s="28"/>
      <c r="DP593" s="28"/>
      <c r="DS593" s="32"/>
      <c r="DY593" s="32"/>
      <c r="DZ593" s="32"/>
      <c r="EA593" s="32"/>
      <c r="EB593" s="32"/>
      <c r="EC593" s="32"/>
      <c r="EV593" s="32"/>
    </row>
    <row r="594" spans="1:152" x14ac:dyDescent="0.2">
      <c r="A594" s="28"/>
      <c r="E594" s="32"/>
      <c r="H594" s="28"/>
      <c r="I594" s="28"/>
      <c r="AA594" s="37"/>
      <c r="BE594" s="28"/>
      <c r="BF594" s="28"/>
      <c r="BG594" s="28"/>
      <c r="BH594" s="28"/>
      <c r="DO594" s="28"/>
      <c r="DP594" s="28"/>
      <c r="DS594" s="32"/>
      <c r="DY594" s="32"/>
      <c r="DZ594" s="32"/>
      <c r="EA594" s="32"/>
      <c r="EB594" s="32"/>
      <c r="EC594" s="32"/>
      <c r="EV594" s="32"/>
    </row>
    <row r="595" spans="1:152" x14ac:dyDescent="0.2">
      <c r="A595" s="28"/>
      <c r="E595" s="32"/>
      <c r="H595" s="28"/>
      <c r="I595" s="28"/>
      <c r="AA595" s="37"/>
      <c r="BE595" s="28"/>
      <c r="BF595" s="28"/>
      <c r="BG595" s="28"/>
      <c r="BH595" s="28"/>
      <c r="DO595" s="28"/>
      <c r="DP595" s="28"/>
      <c r="DS595" s="32"/>
      <c r="DY595" s="32"/>
      <c r="DZ595" s="32"/>
      <c r="EA595" s="32"/>
      <c r="EB595" s="32"/>
      <c r="EC595" s="32"/>
      <c r="EV595" s="32"/>
    </row>
    <row r="596" spans="1:152" x14ac:dyDescent="0.2">
      <c r="A596" s="28"/>
      <c r="E596" s="32"/>
      <c r="H596" s="28"/>
      <c r="I596" s="28"/>
      <c r="AA596" s="37"/>
      <c r="BE596" s="28"/>
      <c r="BF596" s="28"/>
      <c r="BG596" s="28"/>
      <c r="BH596" s="28"/>
      <c r="DO596" s="28"/>
      <c r="DP596" s="28"/>
      <c r="DS596" s="32"/>
      <c r="DY596" s="32"/>
      <c r="DZ596" s="32"/>
      <c r="EA596" s="32"/>
      <c r="EB596" s="32"/>
      <c r="EC596" s="32"/>
      <c r="EV596" s="32"/>
    </row>
    <row r="597" spans="1:152" x14ac:dyDescent="0.2">
      <c r="A597" s="28"/>
      <c r="E597" s="32"/>
      <c r="H597" s="28"/>
      <c r="I597" s="28"/>
      <c r="AA597" s="37"/>
      <c r="BE597" s="28"/>
      <c r="BF597" s="28"/>
      <c r="BG597" s="28"/>
      <c r="BH597" s="28"/>
      <c r="DO597" s="28"/>
      <c r="DP597" s="28"/>
      <c r="DS597" s="32"/>
      <c r="DY597" s="32"/>
      <c r="DZ597" s="32"/>
      <c r="EA597" s="32"/>
      <c r="EB597" s="32"/>
      <c r="EC597" s="32"/>
      <c r="EV597" s="32"/>
    </row>
    <row r="598" spans="1:152" x14ac:dyDescent="0.2">
      <c r="A598" s="28"/>
      <c r="E598" s="32"/>
      <c r="H598" s="28"/>
      <c r="I598" s="28"/>
      <c r="AA598" s="37"/>
      <c r="BE598" s="28"/>
      <c r="BF598" s="28"/>
      <c r="BG598" s="28"/>
      <c r="BH598" s="28"/>
      <c r="DO598" s="28"/>
      <c r="DP598" s="28"/>
      <c r="DS598" s="32"/>
      <c r="DY598" s="32"/>
      <c r="DZ598" s="32"/>
      <c r="EA598" s="32"/>
      <c r="EB598" s="32"/>
      <c r="EC598" s="32"/>
      <c r="EV598" s="32"/>
    </row>
    <row r="599" spans="1:152" x14ac:dyDescent="0.2">
      <c r="A599" s="28"/>
      <c r="E599" s="32"/>
      <c r="H599" s="28"/>
      <c r="I599" s="28"/>
      <c r="AA599" s="37"/>
      <c r="BE599" s="28"/>
      <c r="BF599" s="28"/>
      <c r="BG599" s="28"/>
      <c r="BH599" s="28"/>
      <c r="DO599" s="28"/>
      <c r="DP599" s="28"/>
      <c r="DS599" s="32"/>
      <c r="DY599" s="32"/>
      <c r="DZ599" s="32"/>
      <c r="EA599" s="32"/>
      <c r="EB599" s="32"/>
      <c r="EC599" s="32"/>
      <c r="EV599" s="32"/>
    </row>
    <row r="600" spans="1:152" x14ac:dyDescent="0.2">
      <c r="A600" s="28"/>
      <c r="E600" s="32"/>
      <c r="H600" s="28"/>
      <c r="I600" s="28"/>
      <c r="AA600" s="37"/>
      <c r="BE600" s="28"/>
      <c r="BF600" s="28"/>
      <c r="BG600" s="28"/>
      <c r="BH600" s="28"/>
      <c r="DO600" s="28"/>
      <c r="DP600" s="28"/>
      <c r="DS600" s="32"/>
      <c r="DY600" s="32"/>
      <c r="DZ600" s="32"/>
      <c r="EA600" s="32"/>
      <c r="EB600" s="32"/>
      <c r="EC600" s="32"/>
      <c r="EV600" s="32"/>
    </row>
    <row r="601" spans="1:152" x14ac:dyDescent="0.2">
      <c r="A601" s="28"/>
      <c r="E601" s="32"/>
      <c r="H601" s="28"/>
      <c r="I601" s="28"/>
      <c r="AA601" s="37"/>
      <c r="BE601" s="28"/>
      <c r="BF601" s="28"/>
      <c r="BG601" s="28"/>
      <c r="BH601" s="28"/>
      <c r="DO601" s="28"/>
      <c r="DP601" s="28"/>
      <c r="DS601" s="32"/>
      <c r="DY601" s="32"/>
      <c r="DZ601" s="32"/>
      <c r="EA601" s="32"/>
      <c r="EB601" s="32"/>
      <c r="EC601" s="32"/>
      <c r="EV601" s="32"/>
    </row>
    <row r="602" spans="1:152" x14ac:dyDescent="0.2">
      <c r="A602" s="28"/>
      <c r="E602" s="32"/>
      <c r="H602" s="28"/>
      <c r="I602" s="28"/>
      <c r="AA602" s="37"/>
      <c r="BE602" s="28"/>
      <c r="BF602" s="28"/>
      <c r="BG602" s="28"/>
      <c r="BH602" s="28"/>
      <c r="DO602" s="28"/>
      <c r="DP602" s="28"/>
      <c r="DS602" s="32"/>
      <c r="DY602" s="32"/>
      <c r="DZ602" s="32"/>
      <c r="EA602" s="32"/>
      <c r="EB602" s="32"/>
      <c r="EC602" s="32"/>
      <c r="EV602" s="32"/>
    </row>
    <row r="603" spans="1:152" x14ac:dyDescent="0.2">
      <c r="A603" s="28"/>
      <c r="E603" s="32"/>
      <c r="H603" s="28"/>
      <c r="I603" s="28"/>
      <c r="AA603" s="37"/>
      <c r="BE603" s="28"/>
      <c r="BF603" s="28"/>
      <c r="BG603" s="28"/>
      <c r="BH603" s="28"/>
      <c r="DO603" s="28"/>
      <c r="DP603" s="28"/>
      <c r="DS603" s="32"/>
      <c r="DY603" s="32"/>
      <c r="DZ603" s="32"/>
      <c r="EA603" s="32"/>
      <c r="EB603" s="32"/>
      <c r="EC603" s="32"/>
      <c r="EV603" s="32"/>
    </row>
    <row r="604" spans="1:152" x14ac:dyDescent="0.2">
      <c r="A604" s="28"/>
      <c r="E604" s="32"/>
      <c r="H604" s="28"/>
      <c r="I604" s="28"/>
      <c r="AA604" s="37"/>
      <c r="BE604" s="28"/>
      <c r="BF604" s="28"/>
      <c r="BG604" s="28"/>
      <c r="BH604" s="28"/>
      <c r="DO604" s="28"/>
      <c r="DP604" s="28"/>
      <c r="DS604" s="32"/>
      <c r="DY604" s="32"/>
      <c r="DZ604" s="32"/>
      <c r="EA604" s="32"/>
      <c r="EB604" s="32"/>
      <c r="EC604" s="32"/>
      <c r="EV604" s="32"/>
    </row>
    <row r="605" spans="1:152" x14ac:dyDescent="0.2">
      <c r="A605" s="28"/>
      <c r="E605" s="32"/>
      <c r="H605" s="28"/>
      <c r="I605" s="28"/>
      <c r="AA605" s="37"/>
      <c r="BE605" s="28"/>
      <c r="BF605" s="28"/>
      <c r="BG605" s="28"/>
      <c r="BH605" s="28"/>
      <c r="DO605" s="28"/>
      <c r="DP605" s="28"/>
      <c r="DS605" s="32"/>
      <c r="DY605" s="32"/>
      <c r="DZ605" s="32"/>
      <c r="EA605" s="32"/>
      <c r="EB605" s="32"/>
      <c r="EC605" s="32"/>
      <c r="EV605" s="32"/>
    </row>
    <row r="606" spans="1:152" x14ac:dyDescent="0.2">
      <c r="A606" s="28"/>
      <c r="E606" s="32"/>
      <c r="H606" s="28"/>
      <c r="I606" s="28"/>
      <c r="AA606" s="37"/>
      <c r="BE606" s="28"/>
      <c r="BF606" s="28"/>
      <c r="BG606" s="28"/>
      <c r="BH606" s="28"/>
      <c r="DO606" s="28"/>
      <c r="DP606" s="28"/>
      <c r="DS606" s="32"/>
      <c r="DY606" s="32"/>
      <c r="DZ606" s="32"/>
      <c r="EA606" s="32"/>
      <c r="EB606" s="32"/>
      <c r="EC606" s="32"/>
      <c r="EV606" s="32"/>
    </row>
    <row r="607" spans="1:152" x14ac:dyDescent="0.2">
      <c r="A607" s="28"/>
      <c r="E607" s="32"/>
      <c r="H607" s="28"/>
      <c r="I607" s="28"/>
      <c r="AA607" s="37"/>
      <c r="BE607" s="28"/>
      <c r="BF607" s="28"/>
      <c r="BG607" s="28"/>
      <c r="BH607" s="28"/>
      <c r="DO607" s="28"/>
      <c r="DP607" s="28"/>
      <c r="DS607" s="32"/>
      <c r="DY607" s="32"/>
      <c r="DZ607" s="32"/>
      <c r="EA607" s="32"/>
      <c r="EB607" s="32"/>
      <c r="EC607" s="32"/>
      <c r="EV607" s="32"/>
    </row>
    <row r="608" spans="1:152" x14ac:dyDescent="0.2">
      <c r="A608" s="28"/>
      <c r="E608" s="32"/>
      <c r="H608" s="28"/>
      <c r="I608" s="28"/>
      <c r="AA608" s="37"/>
      <c r="BE608" s="28"/>
      <c r="BF608" s="28"/>
      <c r="BG608" s="28"/>
      <c r="BH608" s="28"/>
      <c r="DO608" s="28"/>
      <c r="DP608" s="28"/>
      <c r="DS608" s="32"/>
      <c r="DY608" s="32"/>
      <c r="DZ608" s="32"/>
      <c r="EA608" s="32"/>
      <c r="EB608" s="32"/>
      <c r="EC608" s="32"/>
      <c r="EV608" s="32"/>
    </row>
    <row r="609" spans="1:152" x14ac:dyDescent="0.2">
      <c r="A609" s="28"/>
      <c r="E609" s="32"/>
      <c r="H609" s="28"/>
      <c r="I609" s="28"/>
      <c r="AA609" s="37"/>
      <c r="BE609" s="28"/>
      <c r="BF609" s="28"/>
      <c r="BG609" s="28"/>
      <c r="BH609" s="28"/>
      <c r="DO609" s="28"/>
      <c r="DP609" s="28"/>
      <c r="DS609" s="32"/>
      <c r="DY609" s="32"/>
      <c r="DZ609" s="32"/>
      <c r="EA609" s="32"/>
      <c r="EB609" s="32"/>
      <c r="EC609" s="32"/>
      <c r="EV609" s="32"/>
    </row>
    <row r="610" spans="1:152" x14ac:dyDescent="0.2">
      <c r="A610" s="28"/>
      <c r="E610" s="32"/>
      <c r="H610" s="28"/>
      <c r="I610" s="28"/>
      <c r="AA610" s="37"/>
      <c r="BE610" s="28"/>
      <c r="BF610" s="28"/>
      <c r="BG610" s="28"/>
      <c r="BH610" s="28"/>
      <c r="DO610" s="28"/>
      <c r="DP610" s="28"/>
      <c r="DS610" s="32"/>
      <c r="DY610" s="32"/>
      <c r="DZ610" s="32"/>
      <c r="EA610" s="32"/>
      <c r="EB610" s="32"/>
      <c r="EC610" s="32"/>
      <c r="EV610" s="32"/>
    </row>
    <row r="611" spans="1:152" x14ac:dyDescent="0.2">
      <c r="A611" s="28"/>
      <c r="E611" s="32"/>
      <c r="H611" s="28"/>
      <c r="I611" s="28"/>
      <c r="AA611" s="37"/>
      <c r="BE611" s="28"/>
      <c r="BF611" s="28"/>
      <c r="BG611" s="28"/>
      <c r="BH611" s="28"/>
      <c r="DO611" s="28"/>
      <c r="DP611" s="28"/>
      <c r="DS611" s="32"/>
      <c r="DY611" s="32"/>
      <c r="DZ611" s="32"/>
      <c r="EA611" s="32"/>
      <c r="EB611" s="32"/>
      <c r="EC611" s="32"/>
      <c r="EV611" s="32"/>
    </row>
    <row r="612" spans="1:152" x14ac:dyDescent="0.2">
      <c r="A612" s="28"/>
      <c r="E612" s="32"/>
      <c r="H612" s="28"/>
      <c r="I612" s="28"/>
      <c r="AA612" s="37"/>
      <c r="BE612" s="28"/>
      <c r="BF612" s="28"/>
      <c r="BG612" s="28"/>
      <c r="BH612" s="28"/>
      <c r="DO612" s="28"/>
      <c r="DP612" s="28"/>
      <c r="DS612" s="32"/>
      <c r="DY612" s="32"/>
      <c r="DZ612" s="32"/>
      <c r="EA612" s="32"/>
      <c r="EB612" s="32"/>
      <c r="EC612" s="32"/>
      <c r="EV612" s="32"/>
    </row>
    <row r="613" spans="1:152" x14ac:dyDescent="0.2">
      <c r="A613" s="28"/>
      <c r="E613" s="32"/>
      <c r="H613" s="28"/>
      <c r="I613" s="28"/>
      <c r="AA613" s="37"/>
      <c r="BE613" s="28"/>
      <c r="BF613" s="28"/>
      <c r="BG613" s="28"/>
      <c r="BH613" s="28"/>
      <c r="DO613" s="28"/>
      <c r="DP613" s="28"/>
      <c r="DS613" s="32"/>
      <c r="DY613" s="32"/>
      <c r="DZ613" s="32"/>
      <c r="EA613" s="32"/>
      <c r="EB613" s="32"/>
      <c r="EC613" s="32"/>
      <c r="EV613" s="32"/>
    </row>
    <row r="614" spans="1:152" x14ac:dyDescent="0.2">
      <c r="A614" s="28"/>
      <c r="E614" s="32"/>
      <c r="H614" s="28"/>
      <c r="I614" s="28"/>
      <c r="AA614" s="37"/>
      <c r="BE614" s="28"/>
      <c r="BF614" s="28"/>
      <c r="BG614" s="28"/>
      <c r="BH614" s="28"/>
      <c r="DO614" s="28"/>
      <c r="DP614" s="28"/>
      <c r="DS614" s="32"/>
      <c r="DY614" s="32"/>
      <c r="DZ614" s="32"/>
      <c r="EA614" s="32"/>
      <c r="EB614" s="32"/>
      <c r="EC614" s="32"/>
      <c r="EV614" s="32"/>
    </row>
    <row r="615" spans="1:152" x14ac:dyDescent="0.2">
      <c r="A615" s="28"/>
      <c r="E615" s="32"/>
      <c r="H615" s="28"/>
      <c r="I615" s="28"/>
      <c r="AA615" s="37"/>
      <c r="BE615" s="28"/>
      <c r="BF615" s="28"/>
      <c r="BG615" s="28"/>
      <c r="BH615" s="28"/>
      <c r="DO615" s="28"/>
      <c r="DP615" s="28"/>
      <c r="DS615" s="32"/>
      <c r="DY615" s="32"/>
      <c r="DZ615" s="32"/>
      <c r="EA615" s="32"/>
      <c r="EB615" s="32"/>
      <c r="EC615" s="32"/>
      <c r="EV615" s="32"/>
    </row>
    <row r="616" spans="1:152" x14ac:dyDescent="0.2">
      <c r="A616" s="28"/>
      <c r="E616" s="32"/>
      <c r="H616" s="28"/>
      <c r="I616" s="28"/>
      <c r="AA616" s="37"/>
      <c r="BE616" s="28"/>
      <c r="BF616" s="28"/>
      <c r="BG616" s="28"/>
      <c r="BH616" s="28"/>
      <c r="DO616" s="28"/>
      <c r="DP616" s="28"/>
      <c r="DS616" s="32"/>
      <c r="DY616" s="32"/>
      <c r="DZ616" s="32"/>
      <c r="EA616" s="32"/>
      <c r="EB616" s="32"/>
      <c r="EC616" s="32"/>
      <c r="EV616" s="32"/>
    </row>
    <row r="617" spans="1:152" x14ac:dyDescent="0.2">
      <c r="A617" s="28"/>
      <c r="E617" s="32"/>
      <c r="H617" s="28"/>
      <c r="I617" s="28"/>
      <c r="AA617" s="37"/>
      <c r="BE617" s="28"/>
      <c r="BF617" s="28"/>
      <c r="BG617" s="28"/>
      <c r="BH617" s="28"/>
      <c r="DO617" s="28"/>
      <c r="DP617" s="28"/>
      <c r="DS617" s="32"/>
      <c r="DY617" s="32"/>
      <c r="DZ617" s="32"/>
      <c r="EA617" s="32"/>
      <c r="EB617" s="32"/>
      <c r="EC617" s="32"/>
      <c r="EV617" s="32"/>
    </row>
    <row r="618" spans="1:152" x14ac:dyDescent="0.2">
      <c r="A618" s="28"/>
      <c r="E618" s="32"/>
      <c r="H618" s="28"/>
      <c r="I618" s="28"/>
      <c r="AA618" s="37"/>
      <c r="BE618" s="28"/>
      <c r="BF618" s="28"/>
      <c r="BG618" s="28"/>
      <c r="BH618" s="28"/>
      <c r="DO618" s="28"/>
      <c r="DP618" s="28"/>
      <c r="DS618" s="32"/>
      <c r="DY618" s="32"/>
      <c r="DZ618" s="32"/>
      <c r="EA618" s="32"/>
      <c r="EB618" s="32"/>
      <c r="EC618" s="32"/>
      <c r="EV618" s="32"/>
    </row>
    <row r="619" spans="1:152" x14ac:dyDescent="0.2">
      <c r="A619" s="28"/>
      <c r="E619" s="32"/>
      <c r="H619" s="28"/>
      <c r="I619" s="28"/>
      <c r="AA619" s="37"/>
      <c r="BE619" s="28"/>
      <c r="BF619" s="28"/>
      <c r="BG619" s="28"/>
      <c r="BH619" s="28"/>
      <c r="DO619" s="28"/>
      <c r="DP619" s="28"/>
      <c r="DS619" s="32"/>
      <c r="DY619" s="32"/>
      <c r="DZ619" s="32"/>
      <c r="EA619" s="32"/>
      <c r="EB619" s="32"/>
      <c r="EC619" s="32"/>
      <c r="EV619" s="32"/>
    </row>
    <row r="620" spans="1:152" x14ac:dyDescent="0.2">
      <c r="A620" s="28"/>
      <c r="E620" s="32"/>
      <c r="H620" s="28"/>
      <c r="I620" s="28"/>
      <c r="AA620" s="37"/>
      <c r="BE620" s="28"/>
      <c r="BF620" s="28"/>
      <c r="BG620" s="28"/>
      <c r="BH620" s="28"/>
      <c r="DO620" s="28"/>
      <c r="DP620" s="28"/>
      <c r="DS620" s="32"/>
      <c r="DY620" s="32"/>
      <c r="DZ620" s="32"/>
      <c r="EA620" s="32"/>
      <c r="EB620" s="32"/>
      <c r="EC620" s="32"/>
      <c r="EV620" s="32"/>
    </row>
    <row r="621" spans="1:152" x14ac:dyDescent="0.2">
      <c r="A621" s="28"/>
      <c r="E621" s="32"/>
      <c r="H621" s="28"/>
      <c r="I621" s="28"/>
      <c r="AA621" s="37"/>
      <c r="BE621" s="28"/>
      <c r="BF621" s="28"/>
      <c r="BG621" s="28"/>
      <c r="BH621" s="28"/>
      <c r="DO621" s="28"/>
      <c r="DP621" s="28"/>
      <c r="DS621" s="32"/>
      <c r="DY621" s="32"/>
      <c r="DZ621" s="32"/>
      <c r="EA621" s="32"/>
      <c r="EB621" s="32"/>
      <c r="EC621" s="32"/>
      <c r="EV621" s="32"/>
    </row>
    <row r="622" spans="1:152" x14ac:dyDescent="0.2">
      <c r="A622" s="28"/>
      <c r="E622" s="32"/>
      <c r="H622" s="28"/>
      <c r="I622" s="28"/>
      <c r="AA622" s="37"/>
      <c r="BE622" s="28"/>
      <c r="BF622" s="28"/>
      <c r="BG622" s="28"/>
      <c r="BH622" s="28"/>
      <c r="DO622" s="28"/>
      <c r="DP622" s="28"/>
      <c r="DS622" s="32"/>
      <c r="DY622" s="32"/>
      <c r="DZ622" s="32"/>
      <c r="EA622" s="32"/>
      <c r="EB622" s="32"/>
      <c r="EC622" s="32"/>
      <c r="EV622" s="32"/>
    </row>
    <row r="623" spans="1:152" x14ac:dyDescent="0.2">
      <c r="A623" s="28"/>
      <c r="E623" s="32"/>
      <c r="H623" s="28"/>
      <c r="I623" s="28"/>
      <c r="AA623" s="37"/>
      <c r="BE623" s="28"/>
      <c r="BF623" s="28"/>
      <c r="BG623" s="28"/>
      <c r="BH623" s="28"/>
      <c r="DO623" s="28"/>
      <c r="DP623" s="28"/>
      <c r="DS623" s="32"/>
      <c r="DY623" s="32"/>
      <c r="DZ623" s="32"/>
      <c r="EA623" s="32"/>
      <c r="EB623" s="32"/>
      <c r="EC623" s="32"/>
      <c r="EV623" s="32"/>
    </row>
    <row r="624" spans="1:152" x14ac:dyDescent="0.2">
      <c r="A624" s="28"/>
      <c r="E624" s="32"/>
      <c r="H624" s="28"/>
      <c r="I624" s="28"/>
      <c r="AA624" s="37"/>
      <c r="BE624" s="28"/>
      <c r="BF624" s="28"/>
      <c r="BG624" s="28"/>
      <c r="BH624" s="28"/>
      <c r="DO624" s="28"/>
      <c r="DP624" s="28"/>
      <c r="DS624" s="32"/>
      <c r="DY624" s="32"/>
      <c r="DZ624" s="32"/>
      <c r="EA624" s="32"/>
      <c r="EB624" s="32"/>
      <c r="EC624" s="32"/>
      <c r="EV624" s="32"/>
    </row>
    <row r="625" spans="1:152" x14ac:dyDescent="0.2">
      <c r="A625" s="28"/>
      <c r="E625" s="32"/>
      <c r="H625" s="28"/>
      <c r="I625" s="28"/>
      <c r="AA625" s="37"/>
      <c r="BE625" s="28"/>
      <c r="BF625" s="28"/>
      <c r="BG625" s="28"/>
      <c r="BH625" s="28"/>
      <c r="DO625" s="28"/>
      <c r="DP625" s="28"/>
      <c r="DS625" s="32"/>
      <c r="DY625" s="32"/>
      <c r="DZ625" s="32"/>
      <c r="EA625" s="32"/>
      <c r="EB625" s="32"/>
      <c r="EC625" s="32"/>
      <c r="EV625" s="32"/>
    </row>
    <row r="626" spans="1:152" x14ac:dyDescent="0.2">
      <c r="A626" s="28"/>
      <c r="E626" s="32"/>
      <c r="H626" s="28"/>
      <c r="I626" s="28"/>
      <c r="AA626" s="37"/>
      <c r="BE626" s="28"/>
      <c r="BF626" s="28"/>
      <c r="BG626" s="28"/>
      <c r="BH626" s="28"/>
      <c r="DO626" s="28"/>
      <c r="DP626" s="28"/>
      <c r="DS626" s="32"/>
      <c r="DY626" s="32"/>
      <c r="DZ626" s="32"/>
      <c r="EA626" s="32"/>
      <c r="EB626" s="32"/>
      <c r="EC626" s="32"/>
      <c r="EV626" s="32"/>
    </row>
    <row r="627" spans="1:152" x14ac:dyDescent="0.2">
      <c r="A627" s="28"/>
      <c r="E627" s="32"/>
      <c r="H627" s="28"/>
      <c r="I627" s="28"/>
      <c r="AA627" s="37"/>
      <c r="BE627" s="28"/>
      <c r="BF627" s="28"/>
      <c r="BG627" s="28"/>
      <c r="BH627" s="28"/>
      <c r="DO627" s="28"/>
      <c r="DP627" s="28"/>
      <c r="DS627" s="32"/>
      <c r="DY627" s="32"/>
      <c r="DZ627" s="32"/>
      <c r="EA627" s="32"/>
      <c r="EB627" s="32"/>
      <c r="EC627" s="32"/>
      <c r="EV627" s="32"/>
    </row>
    <row r="628" spans="1:152" x14ac:dyDescent="0.2">
      <c r="A628" s="28"/>
      <c r="E628" s="32"/>
      <c r="H628" s="28"/>
      <c r="I628" s="28"/>
      <c r="AA628" s="37"/>
      <c r="BE628" s="28"/>
      <c r="BF628" s="28"/>
      <c r="BG628" s="28"/>
      <c r="BH628" s="28"/>
      <c r="DO628" s="28"/>
      <c r="DP628" s="28"/>
      <c r="DS628" s="32"/>
      <c r="DY628" s="32"/>
      <c r="DZ628" s="32"/>
      <c r="EA628" s="32"/>
      <c r="EB628" s="32"/>
      <c r="EC628" s="32"/>
      <c r="EV628" s="32"/>
    </row>
    <row r="629" spans="1:152" x14ac:dyDescent="0.2">
      <c r="A629" s="28"/>
      <c r="E629" s="32"/>
      <c r="H629" s="28"/>
      <c r="I629" s="28"/>
      <c r="AA629" s="37"/>
      <c r="BE629" s="28"/>
      <c r="BF629" s="28"/>
      <c r="BG629" s="28"/>
      <c r="BH629" s="28"/>
      <c r="DO629" s="28"/>
      <c r="DP629" s="28"/>
      <c r="DS629" s="32"/>
      <c r="DY629" s="32"/>
      <c r="DZ629" s="32"/>
      <c r="EA629" s="32"/>
      <c r="EB629" s="32"/>
      <c r="EC629" s="32"/>
      <c r="EV629" s="32"/>
    </row>
    <row r="630" spans="1:152" x14ac:dyDescent="0.2">
      <c r="A630" s="28"/>
      <c r="E630" s="32"/>
      <c r="H630" s="28"/>
      <c r="I630" s="28"/>
      <c r="AA630" s="37"/>
      <c r="BE630" s="28"/>
      <c r="BF630" s="28"/>
      <c r="BG630" s="28"/>
      <c r="BH630" s="28"/>
      <c r="DO630" s="28"/>
      <c r="DP630" s="28"/>
      <c r="DS630" s="32"/>
      <c r="DY630" s="32"/>
      <c r="DZ630" s="32"/>
      <c r="EA630" s="32"/>
      <c r="EB630" s="32"/>
      <c r="EC630" s="32"/>
      <c r="EV630" s="32"/>
    </row>
    <row r="631" spans="1:152" x14ac:dyDescent="0.2">
      <c r="A631" s="28"/>
      <c r="E631" s="32"/>
      <c r="H631" s="28"/>
      <c r="I631" s="28"/>
      <c r="AA631" s="37"/>
      <c r="BE631" s="28"/>
      <c r="BF631" s="28"/>
      <c r="BG631" s="28"/>
      <c r="BH631" s="28"/>
      <c r="DO631" s="28"/>
      <c r="DP631" s="28"/>
      <c r="DS631" s="32"/>
      <c r="DY631" s="32"/>
      <c r="DZ631" s="32"/>
      <c r="EA631" s="32"/>
      <c r="EB631" s="32"/>
      <c r="EC631" s="32"/>
      <c r="EV631" s="32"/>
    </row>
    <row r="632" spans="1:152" x14ac:dyDescent="0.2">
      <c r="A632" s="28"/>
      <c r="E632" s="32"/>
      <c r="H632" s="28"/>
      <c r="I632" s="28"/>
      <c r="AA632" s="37"/>
      <c r="BE632" s="28"/>
      <c r="BF632" s="28"/>
      <c r="BG632" s="28"/>
      <c r="BH632" s="28"/>
      <c r="DO632" s="28"/>
      <c r="DP632" s="28"/>
      <c r="DS632" s="32"/>
      <c r="DY632" s="32"/>
      <c r="DZ632" s="32"/>
      <c r="EA632" s="32"/>
      <c r="EB632" s="32"/>
      <c r="EC632" s="32"/>
      <c r="EV632" s="32"/>
    </row>
    <row r="633" spans="1:152" x14ac:dyDescent="0.2">
      <c r="A633" s="28"/>
      <c r="E633" s="32"/>
      <c r="H633" s="28"/>
      <c r="I633" s="28"/>
      <c r="AA633" s="37"/>
      <c r="BE633" s="28"/>
      <c r="BF633" s="28"/>
      <c r="BG633" s="28"/>
      <c r="BH633" s="28"/>
      <c r="DO633" s="28"/>
      <c r="DP633" s="28"/>
      <c r="DS633" s="32"/>
      <c r="DY633" s="32"/>
      <c r="DZ633" s="32"/>
      <c r="EA633" s="32"/>
      <c r="EB633" s="32"/>
      <c r="EC633" s="32"/>
      <c r="EV633" s="32"/>
    </row>
    <row r="634" spans="1:152" x14ac:dyDescent="0.2">
      <c r="A634" s="28"/>
      <c r="E634" s="32"/>
      <c r="H634" s="28"/>
      <c r="I634" s="28"/>
      <c r="AA634" s="37"/>
      <c r="BE634" s="28"/>
      <c r="BF634" s="28"/>
      <c r="BG634" s="28"/>
      <c r="BH634" s="28"/>
      <c r="DO634" s="28"/>
      <c r="DP634" s="28"/>
      <c r="DS634" s="32"/>
      <c r="DY634" s="32"/>
      <c r="DZ634" s="32"/>
      <c r="EA634" s="32"/>
      <c r="EB634" s="32"/>
      <c r="EC634" s="32"/>
      <c r="EV634" s="32"/>
    </row>
    <row r="635" spans="1:152" x14ac:dyDescent="0.2">
      <c r="A635" s="28"/>
      <c r="E635" s="32"/>
      <c r="H635" s="28"/>
      <c r="I635" s="28"/>
      <c r="AA635" s="37"/>
      <c r="BE635" s="28"/>
      <c r="BF635" s="28"/>
      <c r="BG635" s="28"/>
      <c r="BH635" s="28"/>
      <c r="DO635" s="28"/>
      <c r="DP635" s="28"/>
      <c r="DS635" s="32"/>
      <c r="DY635" s="32"/>
      <c r="DZ635" s="32"/>
      <c r="EA635" s="32"/>
      <c r="EB635" s="32"/>
      <c r="EC635" s="32"/>
      <c r="EV635" s="32"/>
    </row>
    <row r="636" spans="1:152" x14ac:dyDescent="0.2">
      <c r="A636" s="28"/>
      <c r="E636" s="32"/>
      <c r="H636" s="28"/>
      <c r="I636" s="28"/>
      <c r="AA636" s="37"/>
      <c r="BE636" s="28"/>
      <c r="BF636" s="28"/>
      <c r="BG636" s="28"/>
      <c r="BH636" s="28"/>
      <c r="DO636" s="28"/>
      <c r="DP636" s="28"/>
      <c r="DS636" s="32"/>
      <c r="DY636" s="32"/>
      <c r="DZ636" s="32"/>
      <c r="EA636" s="32"/>
      <c r="EB636" s="32"/>
      <c r="EC636" s="32"/>
      <c r="EV636" s="32"/>
    </row>
    <row r="637" spans="1:152" x14ac:dyDescent="0.2">
      <c r="A637" s="28"/>
      <c r="E637" s="32"/>
      <c r="H637" s="28"/>
      <c r="I637" s="28"/>
      <c r="AA637" s="37"/>
      <c r="BE637" s="28"/>
      <c r="BF637" s="28"/>
      <c r="BG637" s="28"/>
      <c r="BH637" s="28"/>
      <c r="DO637" s="28"/>
      <c r="DP637" s="28"/>
      <c r="DS637" s="32"/>
      <c r="DY637" s="32"/>
      <c r="DZ637" s="32"/>
      <c r="EA637" s="32"/>
      <c r="EB637" s="32"/>
      <c r="EC637" s="32"/>
      <c r="EV637" s="32"/>
    </row>
    <row r="638" spans="1:152" x14ac:dyDescent="0.2">
      <c r="A638" s="28"/>
      <c r="E638" s="32"/>
      <c r="H638" s="28"/>
      <c r="I638" s="28"/>
      <c r="AA638" s="37"/>
      <c r="BE638" s="28"/>
      <c r="BF638" s="28"/>
      <c r="BG638" s="28"/>
      <c r="BH638" s="28"/>
      <c r="DO638" s="28"/>
      <c r="DP638" s="28"/>
      <c r="DS638" s="32"/>
      <c r="DY638" s="32"/>
      <c r="DZ638" s="32"/>
      <c r="EA638" s="32"/>
      <c r="EB638" s="32"/>
      <c r="EC638" s="32"/>
      <c r="EV638" s="32"/>
    </row>
    <row r="639" spans="1:152" x14ac:dyDescent="0.2">
      <c r="A639" s="28"/>
      <c r="E639" s="32"/>
      <c r="H639" s="28"/>
      <c r="I639" s="28"/>
      <c r="AA639" s="37"/>
      <c r="BE639" s="28"/>
      <c r="BF639" s="28"/>
      <c r="BG639" s="28"/>
      <c r="BH639" s="28"/>
      <c r="DO639" s="28"/>
      <c r="DP639" s="28"/>
      <c r="DS639" s="32"/>
      <c r="DY639" s="32"/>
      <c r="DZ639" s="32"/>
      <c r="EA639" s="32"/>
      <c r="EB639" s="32"/>
      <c r="EC639" s="32"/>
      <c r="EV639" s="32"/>
    </row>
    <row r="640" spans="1:152" x14ac:dyDescent="0.2">
      <c r="A640" s="28"/>
      <c r="E640" s="32"/>
      <c r="H640" s="28"/>
      <c r="I640" s="28"/>
      <c r="AA640" s="37"/>
      <c r="BE640" s="28"/>
      <c r="BF640" s="28"/>
      <c r="BG640" s="28"/>
      <c r="BH640" s="28"/>
      <c r="DO640" s="28"/>
      <c r="DP640" s="28"/>
      <c r="DS640" s="32"/>
      <c r="DY640" s="32"/>
      <c r="DZ640" s="32"/>
      <c r="EA640" s="32"/>
      <c r="EB640" s="32"/>
      <c r="EC640" s="32"/>
      <c r="EV640" s="32"/>
    </row>
    <row r="641" spans="1:152" x14ac:dyDescent="0.2">
      <c r="A641" s="28"/>
      <c r="E641" s="32"/>
      <c r="H641" s="28"/>
      <c r="I641" s="28"/>
      <c r="AA641" s="37"/>
      <c r="BE641" s="28"/>
      <c r="BF641" s="28"/>
      <c r="BG641" s="28"/>
      <c r="BH641" s="28"/>
      <c r="DO641" s="28"/>
      <c r="DP641" s="28"/>
      <c r="DS641" s="32"/>
      <c r="DY641" s="32"/>
      <c r="DZ641" s="32"/>
      <c r="EA641" s="32"/>
      <c r="EB641" s="32"/>
      <c r="EC641" s="32"/>
      <c r="EV641" s="32"/>
    </row>
    <row r="642" spans="1:152" x14ac:dyDescent="0.2">
      <c r="A642" s="28"/>
      <c r="E642" s="32"/>
      <c r="H642" s="28"/>
      <c r="I642" s="28"/>
      <c r="AA642" s="37"/>
      <c r="BE642" s="28"/>
      <c r="BF642" s="28"/>
      <c r="BG642" s="28"/>
      <c r="BH642" s="28"/>
      <c r="DO642" s="28"/>
      <c r="DP642" s="28"/>
      <c r="DS642" s="32"/>
      <c r="DY642" s="32"/>
      <c r="DZ642" s="32"/>
      <c r="EA642" s="32"/>
      <c r="EB642" s="32"/>
      <c r="EC642" s="32"/>
      <c r="EV642" s="32"/>
    </row>
    <row r="643" spans="1:152" x14ac:dyDescent="0.2">
      <c r="A643" s="28"/>
      <c r="E643" s="32"/>
      <c r="H643" s="28"/>
      <c r="I643" s="28"/>
      <c r="AA643" s="37"/>
      <c r="BE643" s="28"/>
      <c r="BF643" s="28"/>
      <c r="BG643" s="28"/>
      <c r="BH643" s="28"/>
      <c r="DO643" s="28"/>
      <c r="DP643" s="28"/>
      <c r="DS643" s="32"/>
      <c r="DY643" s="32"/>
      <c r="DZ643" s="32"/>
      <c r="EA643" s="32"/>
      <c r="EB643" s="32"/>
      <c r="EC643" s="32"/>
      <c r="EV643" s="32"/>
    </row>
    <row r="644" spans="1:152" x14ac:dyDescent="0.2">
      <c r="A644" s="28"/>
      <c r="E644" s="32"/>
      <c r="H644" s="28"/>
      <c r="I644" s="28"/>
      <c r="AA644" s="37"/>
      <c r="BE644" s="28"/>
      <c r="BF644" s="28"/>
      <c r="BG644" s="28"/>
      <c r="BH644" s="28"/>
      <c r="DO644" s="28"/>
      <c r="DP644" s="28"/>
      <c r="DS644" s="32"/>
      <c r="DY644" s="32"/>
      <c r="DZ644" s="32"/>
      <c r="EA644" s="32"/>
      <c r="EB644" s="32"/>
      <c r="EC644" s="32"/>
      <c r="EV644" s="32"/>
    </row>
    <row r="645" spans="1:152" x14ac:dyDescent="0.2">
      <c r="A645" s="28"/>
      <c r="E645" s="32"/>
      <c r="H645" s="28"/>
      <c r="I645" s="28"/>
      <c r="AA645" s="37"/>
      <c r="BE645" s="28"/>
      <c r="BF645" s="28"/>
      <c r="BG645" s="28"/>
      <c r="BH645" s="28"/>
      <c r="DO645" s="28"/>
      <c r="DP645" s="28"/>
      <c r="DS645" s="32"/>
      <c r="DY645" s="32"/>
      <c r="DZ645" s="32"/>
      <c r="EA645" s="32"/>
      <c r="EB645" s="32"/>
      <c r="EC645" s="32"/>
      <c r="EV645" s="32"/>
    </row>
    <row r="646" spans="1:152" x14ac:dyDescent="0.2">
      <c r="A646" s="28"/>
      <c r="E646" s="32"/>
      <c r="H646" s="28"/>
      <c r="I646" s="28"/>
      <c r="AA646" s="37"/>
      <c r="BE646" s="28"/>
      <c r="BF646" s="28"/>
      <c r="BG646" s="28"/>
      <c r="BH646" s="28"/>
      <c r="DO646" s="28"/>
      <c r="DP646" s="28"/>
      <c r="DS646" s="32"/>
      <c r="DY646" s="32"/>
      <c r="DZ646" s="32"/>
      <c r="EA646" s="32"/>
      <c r="EB646" s="32"/>
      <c r="EC646" s="32"/>
      <c r="EV646" s="32"/>
    </row>
    <row r="647" spans="1:152" x14ac:dyDescent="0.2">
      <c r="A647" s="28"/>
      <c r="E647" s="32"/>
      <c r="H647" s="28"/>
      <c r="I647" s="28"/>
      <c r="AA647" s="37"/>
      <c r="BE647" s="28"/>
      <c r="BF647" s="28"/>
      <c r="BG647" s="28"/>
      <c r="BH647" s="28"/>
      <c r="DO647" s="28"/>
      <c r="DP647" s="28"/>
      <c r="DS647" s="32"/>
      <c r="DY647" s="32"/>
      <c r="DZ647" s="32"/>
      <c r="EA647" s="32"/>
      <c r="EB647" s="32"/>
      <c r="EC647" s="32"/>
      <c r="EV647" s="32"/>
    </row>
    <row r="648" spans="1:152" x14ac:dyDescent="0.2">
      <c r="A648" s="28"/>
      <c r="E648" s="32"/>
      <c r="H648" s="28"/>
      <c r="I648" s="28"/>
      <c r="AA648" s="37"/>
      <c r="BE648" s="28"/>
      <c r="BF648" s="28"/>
      <c r="BG648" s="28"/>
      <c r="BH648" s="28"/>
      <c r="DO648" s="28"/>
      <c r="DP648" s="28"/>
      <c r="DS648" s="32"/>
      <c r="DY648" s="32"/>
      <c r="DZ648" s="32"/>
      <c r="EA648" s="32"/>
      <c r="EB648" s="32"/>
      <c r="EC648" s="32"/>
      <c r="EV648" s="32"/>
    </row>
    <row r="649" spans="1:152" x14ac:dyDescent="0.2">
      <c r="A649" s="28"/>
      <c r="E649" s="32"/>
      <c r="H649" s="28"/>
      <c r="I649" s="28"/>
      <c r="AA649" s="37"/>
      <c r="BE649" s="28"/>
      <c r="BF649" s="28"/>
      <c r="BG649" s="28"/>
      <c r="BH649" s="28"/>
      <c r="DO649" s="28"/>
      <c r="DP649" s="28"/>
      <c r="DS649" s="32"/>
      <c r="DY649" s="32"/>
      <c r="DZ649" s="32"/>
      <c r="EA649" s="32"/>
      <c r="EB649" s="32"/>
      <c r="EC649" s="32"/>
      <c r="EV649" s="32"/>
    </row>
    <row r="650" spans="1:152" x14ac:dyDescent="0.2">
      <c r="A650" s="28"/>
      <c r="E650" s="32"/>
      <c r="H650" s="28"/>
      <c r="I650" s="28"/>
      <c r="AA650" s="37"/>
      <c r="BE650" s="28"/>
      <c r="BF650" s="28"/>
      <c r="BG650" s="28"/>
      <c r="BH650" s="28"/>
      <c r="DO650" s="28"/>
      <c r="DP650" s="28"/>
      <c r="DS650" s="32"/>
      <c r="DY650" s="32"/>
      <c r="DZ650" s="32"/>
      <c r="EA650" s="32"/>
      <c r="EB650" s="32"/>
      <c r="EC650" s="32"/>
      <c r="EV650" s="32"/>
    </row>
    <row r="651" spans="1:152" x14ac:dyDescent="0.2">
      <c r="A651" s="28"/>
      <c r="E651" s="32"/>
      <c r="H651" s="28"/>
      <c r="I651" s="28"/>
      <c r="AA651" s="37"/>
      <c r="BE651" s="28"/>
      <c r="BF651" s="28"/>
      <c r="BG651" s="28"/>
      <c r="BH651" s="28"/>
      <c r="DO651" s="28"/>
      <c r="DP651" s="28"/>
      <c r="DS651" s="32"/>
      <c r="DY651" s="32"/>
      <c r="DZ651" s="32"/>
      <c r="EA651" s="32"/>
      <c r="EB651" s="32"/>
      <c r="EC651" s="32"/>
      <c r="EV651" s="32"/>
    </row>
    <row r="652" spans="1:152" x14ac:dyDescent="0.2">
      <c r="A652" s="28"/>
      <c r="E652" s="32"/>
      <c r="H652" s="28"/>
      <c r="I652" s="28"/>
      <c r="AA652" s="37"/>
      <c r="BE652" s="28"/>
      <c r="BF652" s="28"/>
      <c r="BG652" s="28"/>
      <c r="BH652" s="28"/>
      <c r="DO652" s="28"/>
      <c r="DP652" s="28"/>
      <c r="DS652" s="32"/>
      <c r="DY652" s="32"/>
      <c r="DZ652" s="32"/>
      <c r="EA652" s="32"/>
      <c r="EB652" s="32"/>
      <c r="EC652" s="32"/>
      <c r="EV652" s="32"/>
    </row>
    <row r="653" spans="1:152" x14ac:dyDescent="0.2">
      <c r="A653" s="28"/>
      <c r="E653" s="32"/>
      <c r="H653" s="28"/>
      <c r="I653" s="28"/>
      <c r="AA653" s="37"/>
      <c r="BE653" s="28"/>
      <c r="BF653" s="28"/>
      <c r="BG653" s="28"/>
      <c r="BH653" s="28"/>
      <c r="DO653" s="28"/>
      <c r="DP653" s="28"/>
      <c r="DS653" s="32"/>
      <c r="DY653" s="32"/>
      <c r="DZ653" s="32"/>
      <c r="EA653" s="32"/>
      <c r="EB653" s="32"/>
      <c r="EC653" s="32"/>
      <c r="EV653" s="32"/>
    </row>
    <row r="654" spans="1:152" x14ac:dyDescent="0.2">
      <c r="A654" s="28"/>
      <c r="E654" s="32"/>
      <c r="H654" s="28"/>
      <c r="I654" s="28"/>
      <c r="AA654" s="37"/>
      <c r="BE654" s="28"/>
      <c r="BF654" s="28"/>
      <c r="BG654" s="28"/>
      <c r="BH654" s="28"/>
      <c r="DO654" s="28"/>
      <c r="DP654" s="28"/>
      <c r="DS654" s="32"/>
      <c r="DY654" s="32"/>
      <c r="DZ654" s="32"/>
      <c r="EA654" s="32"/>
      <c r="EB654" s="32"/>
      <c r="EC654" s="32"/>
      <c r="EV654" s="32"/>
    </row>
    <row r="655" spans="1:152" x14ac:dyDescent="0.2">
      <c r="A655" s="28"/>
      <c r="E655" s="32"/>
      <c r="H655" s="28"/>
      <c r="I655" s="28"/>
      <c r="AA655" s="37"/>
      <c r="BE655" s="28"/>
      <c r="BF655" s="28"/>
      <c r="BG655" s="28"/>
      <c r="BH655" s="28"/>
      <c r="DO655" s="28"/>
      <c r="DP655" s="28"/>
      <c r="DS655" s="32"/>
      <c r="DY655" s="32"/>
      <c r="DZ655" s="32"/>
      <c r="EA655" s="32"/>
      <c r="EB655" s="32"/>
      <c r="EC655" s="32"/>
      <c r="EV655" s="32"/>
    </row>
    <row r="656" spans="1:152" x14ac:dyDescent="0.2">
      <c r="A656" s="28"/>
      <c r="E656" s="32"/>
      <c r="H656" s="28"/>
      <c r="I656" s="28"/>
      <c r="AA656" s="37"/>
      <c r="BE656" s="28"/>
      <c r="BF656" s="28"/>
      <c r="BG656" s="28"/>
      <c r="BH656" s="28"/>
      <c r="DO656" s="28"/>
      <c r="DP656" s="28"/>
      <c r="DS656" s="32"/>
      <c r="DY656" s="32"/>
      <c r="DZ656" s="32"/>
      <c r="EA656" s="32"/>
      <c r="EB656" s="32"/>
      <c r="EC656" s="32"/>
      <c r="EV656" s="32"/>
    </row>
    <row r="657" spans="1:152" x14ac:dyDescent="0.2">
      <c r="A657" s="28"/>
      <c r="E657" s="32"/>
      <c r="H657" s="28"/>
      <c r="I657" s="28"/>
      <c r="AA657" s="37"/>
      <c r="BE657" s="28"/>
      <c r="BF657" s="28"/>
      <c r="BG657" s="28"/>
      <c r="BH657" s="28"/>
      <c r="DO657" s="28"/>
      <c r="DP657" s="28"/>
      <c r="DS657" s="32"/>
      <c r="DY657" s="32"/>
      <c r="DZ657" s="32"/>
      <c r="EA657" s="32"/>
      <c r="EB657" s="32"/>
      <c r="EC657" s="32"/>
      <c r="EV657" s="32"/>
    </row>
    <row r="658" spans="1:152" x14ac:dyDescent="0.2">
      <c r="A658" s="28"/>
      <c r="E658" s="32"/>
      <c r="H658" s="28"/>
      <c r="I658" s="28"/>
      <c r="AA658" s="37"/>
      <c r="BE658" s="28"/>
      <c r="BF658" s="28"/>
      <c r="BG658" s="28"/>
      <c r="BH658" s="28"/>
      <c r="DO658" s="28"/>
      <c r="DP658" s="28"/>
      <c r="DS658" s="32"/>
      <c r="DY658" s="32"/>
      <c r="DZ658" s="32"/>
      <c r="EA658" s="32"/>
      <c r="EB658" s="32"/>
      <c r="EC658" s="32"/>
      <c r="EV658" s="32"/>
    </row>
    <row r="659" spans="1:152" x14ac:dyDescent="0.2">
      <c r="A659" s="28"/>
      <c r="E659" s="32"/>
      <c r="H659" s="28"/>
      <c r="I659" s="28"/>
      <c r="AA659" s="37"/>
      <c r="BE659" s="28"/>
      <c r="BF659" s="28"/>
      <c r="BG659" s="28"/>
      <c r="BH659" s="28"/>
      <c r="DO659" s="28"/>
      <c r="DP659" s="28"/>
      <c r="DS659" s="32"/>
      <c r="DY659" s="32"/>
      <c r="DZ659" s="32"/>
      <c r="EA659" s="32"/>
      <c r="EB659" s="32"/>
      <c r="EC659" s="32"/>
      <c r="EV659" s="32"/>
    </row>
    <row r="660" spans="1:152" x14ac:dyDescent="0.2">
      <c r="A660" s="28"/>
      <c r="E660" s="32"/>
      <c r="H660" s="28"/>
      <c r="I660" s="28"/>
      <c r="AA660" s="37"/>
      <c r="BE660" s="28"/>
      <c r="BF660" s="28"/>
      <c r="BG660" s="28"/>
      <c r="BH660" s="28"/>
      <c r="DO660" s="28"/>
      <c r="DP660" s="28"/>
      <c r="DS660" s="32"/>
      <c r="DY660" s="32"/>
      <c r="DZ660" s="32"/>
      <c r="EA660" s="32"/>
      <c r="EB660" s="32"/>
      <c r="EC660" s="32"/>
      <c r="EV660" s="32"/>
    </row>
    <row r="661" spans="1:152" x14ac:dyDescent="0.2">
      <c r="A661" s="28"/>
      <c r="E661" s="32"/>
      <c r="H661" s="28"/>
      <c r="I661" s="28"/>
      <c r="AA661" s="37"/>
      <c r="BE661" s="28"/>
      <c r="BF661" s="28"/>
      <c r="BG661" s="28"/>
      <c r="BH661" s="28"/>
      <c r="DO661" s="28"/>
      <c r="DP661" s="28"/>
      <c r="DS661" s="32"/>
      <c r="DY661" s="32"/>
      <c r="DZ661" s="32"/>
      <c r="EA661" s="32"/>
      <c r="EB661" s="32"/>
      <c r="EC661" s="32"/>
      <c r="EV661" s="32"/>
    </row>
    <row r="662" spans="1:152" x14ac:dyDescent="0.2">
      <c r="A662" s="28"/>
      <c r="E662" s="32"/>
      <c r="H662" s="28"/>
      <c r="I662" s="28"/>
      <c r="AA662" s="37"/>
      <c r="BE662" s="28"/>
      <c r="BF662" s="28"/>
      <c r="BG662" s="28"/>
      <c r="BH662" s="28"/>
      <c r="DO662" s="28"/>
      <c r="DP662" s="28"/>
      <c r="DS662" s="32"/>
      <c r="DY662" s="32"/>
      <c r="DZ662" s="32"/>
      <c r="EA662" s="32"/>
      <c r="EB662" s="32"/>
      <c r="EC662" s="32"/>
      <c r="EV662" s="32"/>
    </row>
    <row r="663" spans="1:152" x14ac:dyDescent="0.2">
      <c r="A663" s="28"/>
      <c r="E663" s="32"/>
      <c r="H663" s="28"/>
      <c r="I663" s="28"/>
      <c r="AA663" s="37"/>
      <c r="BE663" s="28"/>
      <c r="BF663" s="28"/>
      <c r="BG663" s="28"/>
      <c r="BH663" s="28"/>
      <c r="DO663" s="28"/>
      <c r="DP663" s="28"/>
      <c r="DS663" s="32"/>
      <c r="DY663" s="32"/>
      <c r="DZ663" s="32"/>
      <c r="EA663" s="32"/>
      <c r="EB663" s="32"/>
      <c r="EC663" s="32"/>
      <c r="EV663" s="32"/>
    </row>
    <row r="664" spans="1:152" x14ac:dyDescent="0.2">
      <c r="A664" s="28"/>
      <c r="E664" s="32"/>
      <c r="H664" s="28"/>
      <c r="I664" s="28"/>
      <c r="AA664" s="37"/>
      <c r="BE664" s="28"/>
      <c r="BF664" s="28"/>
      <c r="BG664" s="28"/>
      <c r="BH664" s="28"/>
      <c r="DO664" s="28"/>
      <c r="DP664" s="28"/>
      <c r="DS664" s="32"/>
      <c r="DY664" s="32"/>
      <c r="DZ664" s="32"/>
      <c r="EA664" s="32"/>
      <c r="EB664" s="32"/>
      <c r="EC664" s="32"/>
      <c r="EV664" s="32"/>
    </row>
    <row r="665" spans="1:152" x14ac:dyDescent="0.2">
      <c r="A665" s="28"/>
      <c r="E665" s="32"/>
      <c r="H665" s="28"/>
      <c r="I665" s="28"/>
      <c r="AA665" s="37"/>
      <c r="BE665" s="28"/>
      <c r="BF665" s="28"/>
      <c r="BG665" s="28"/>
      <c r="BH665" s="28"/>
      <c r="DO665" s="28"/>
      <c r="DP665" s="28"/>
      <c r="DS665" s="32"/>
      <c r="DY665" s="32"/>
      <c r="DZ665" s="32"/>
      <c r="EA665" s="32"/>
      <c r="EB665" s="32"/>
      <c r="EC665" s="32"/>
      <c r="EV665" s="32"/>
    </row>
    <row r="666" spans="1:152" x14ac:dyDescent="0.2">
      <c r="A666" s="28"/>
      <c r="E666" s="32"/>
      <c r="H666" s="28"/>
      <c r="I666" s="28"/>
      <c r="AA666" s="37"/>
      <c r="BE666" s="28"/>
      <c r="BF666" s="28"/>
      <c r="BG666" s="28"/>
      <c r="BH666" s="28"/>
      <c r="DO666" s="28"/>
      <c r="DP666" s="28"/>
      <c r="DS666" s="32"/>
      <c r="DY666" s="32"/>
      <c r="DZ666" s="32"/>
      <c r="EA666" s="32"/>
      <c r="EB666" s="32"/>
      <c r="EC666" s="32"/>
      <c r="EV666" s="32"/>
    </row>
    <row r="667" spans="1:152" x14ac:dyDescent="0.2">
      <c r="A667" s="28"/>
      <c r="E667" s="32"/>
      <c r="H667" s="28"/>
      <c r="I667" s="28"/>
      <c r="AA667" s="37"/>
      <c r="BE667" s="28"/>
      <c r="BF667" s="28"/>
      <c r="BG667" s="28"/>
      <c r="BH667" s="28"/>
      <c r="DO667" s="28"/>
      <c r="DP667" s="28"/>
      <c r="DS667" s="32"/>
      <c r="DY667" s="32"/>
      <c r="DZ667" s="32"/>
      <c r="EA667" s="32"/>
      <c r="EB667" s="32"/>
      <c r="EC667" s="32"/>
      <c r="EV667" s="32"/>
    </row>
    <row r="668" spans="1:152" x14ac:dyDescent="0.2">
      <c r="A668" s="28"/>
      <c r="E668" s="32"/>
      <c r="H668" s="28"/>
      <c r="I668" s="28"/>
      <c r="AA668" s="37"/>
      <c r="BE668" s="28"/>
      <c r="BF668" s="28"/>
      <c r="BG668" s="28"/>
      <c r="BH668" s="28"/>
      <c r="DO668" s="28"/>
      <c r="DP668" s="28"/>
      <c r="DS668" s="32"/>
      <c r="DY668" s="32"/>
      <c r="DZ668" s="32"/>
      <c r="EA668" s="32"/>
      <c r="EB668" s="32"/>
      <c r="EC668" s="32"/>
      <c r="EV668" s="32"/>
    </row>
    <row r="669" spans="1:152" x14ac:dyDescent="0.2">
      <c r="A669" s="28"/>
      <c r="E669" s="32"/>
      <c r="H669" s="28"/>
      <c r="I669" s="28"/>
      <c r="AA669" s="37"/>
      <c r="BE669" s="28"/>
      <c r="BF669" s="28"/>
      <c r="BG669" s="28"/>
      <c r="BH669" s="28"/>
      <c r="DO669" s="28"/>
      <c r="DP669" s="28"/>
      <c r="DS669" s="32"/>
      <c r="DY669" s="32"/>
      <c r="DZ669" s="32"/>
      <c r="EA669" s="32"/>
      <c r="EB669" s="32"/>
      <c r="EC669" s="32"/>
      <c r="EV669" s="32"/>
    </row>
    <row r="670" spans="1:152" x14ac:dyDescent="0.2">
      <c r="A670" s="28"/>
      <c r="E670" s="32"/>
      <c r="H670" s="28"/>
      <c r="I670" s="28"/>
      <c r="AA670" s="37"/>
      <c r="BE670" s="28"/>
      <c r="BF670" s="28"/>
      <c r="BG670" s="28"/>
      <c r="BH670" s="28"/>
      <c r="DO670" s="28"/>
      <c r="DP670" s="28"/>
      <c r="DS670" s="32"/>
      <c r="DY670" s="32"/>
      <c r="DZ670" s="32"/>
      <c r="EA670" s="32"/>
      <c r="EB670" s="32"/>
      <c r="EC670" s="32"/>
      <c r="EV670" s="32"/>
    </row>
    <row r="671" spans="1:152" x14ac:dyDescent="0.2">
      <c r="A671" s="28"/>
      <c r="E671" s="32"/>
      <c r="H671" s="28"/>
      <c r="I671" s="28"/>
      <c r="AA671" s="37"/>
      <c r="BE671" s="28"/>
      <c r="BF671" s="28"/>
      <c r="BG671" s="28"/>
      <c r="BH671" s="28"/>
      <c r="DO671" s="28"/>
      <c r="DP671" s="28"/>
      <c r="DS671" s="32"/>
      <c r="DY671" s="32"/>
      <c r="DZ671" s="32"/>
      <c r="EA671" s="32"/>
      <c r="EB671" s="32"/>
      <c r="EC671" s="32"/>
      <c r="EV671" s="32"/>
    </row>
    <row r="672" spans="1:152" x14ac:dyDescent="0.2">
      <c r="A672" s="28"/>
      <c r="E672" s="32"/>
      <c r="H672" s="28"/>
      <c r="I672" s="28"/>
      <c r="AA672" s="37"/>
      <c r="BE672" s="28"/>
      <c r="BF672" s="28"/>
      <c r="BG672" s="28"/>
      <c r="BH672" s="28"/>
      <c r="DO672" s="28"/>
      <c r="DP672" s="28"/>
      <c r="DS672" s="32"/>
      <c r="DY672" s="32"/>
      <c r="DZ672" s="32"/>
      <c r="EA672" s="32"/>
      <c r="EB672" s="32"/>
      <c r="EC672" s="32"/>
      <c r="EV672" s="32"/>
    </row>
    <row r="673" spans="1:152" x14ac:dyDescent="0.2">
      <c r="A673" s="28"/>
      <c r="E673" s="32"/>
      <c r="H673" s="28"/>
      <c r="I673" s="28"/>
      <c r="AA673" s="37"/>
      <c r="BE673" s="28"/>
      <c r="BF673" s="28"/>
      <c r="BG673" s="28"/>
      <c r="BH673" s="28"/>
      <c r="DO673" s="28"/>
      <c r="DP673" s="28"/>
      <c r="DS673" s="32"/>
      <c r="DY673" s="32"/>
      <c r="DZ673" s="32"/>
      <c r="EA673" s="32"/>
      <c r="EB673" s="32"/>
      <c r="EC673" s="32"/>
      <c r="EV673" s="32"/>
    </row>
    <row r="674" spans="1:152" x14ac:dyDescent="0.2">
      <c r="A674" s="28"/>
      <c r="E674" s="32"/>
      <c r="H674" s="28"/>
      <c r="I674" s="28"/>
      <c r="AA674" s="37"/>
      <c r="BE674" s="28"/>
      <c r="BF674" s="28"/>
      <c r="BG674" s="28"/>
      <c r="BH674" s="28"/>
      <c r="DO674" s="28"/>
      <c r="DP674" s="28"/>
      <c r="DS674" s="32"/>
      <c r="DY674" s="32"/>
      <c r="DZ674" s="32"/>
      <c r="EA674" s="32"/>
      <c r="EB674" s="32"/>
      <c r="EC674" s="32"/>
      <c r="EV674" s="32"/>
    </row>
    <row r="675" spans="1:152" x14ac:dyDescent="0.2">
      <c r="A675" s="28"/>
      <c r="E675" s="32"/>
      <c r="H675" s="28"/>
      <c r="I675" s="28"/>
      <c r="AA675" s="37"/>
      <c r="BE675" s="28"/>
      <c r="BF675" s="28"/>
      <c r="BG675" s="28"/>
      <c r="BH675" s="28"/>
      <c r="DO675" s="28"/>
      <c r="DP675" s="28"/>
      <c r="DS675" s="32"/>
      <c r="DY675" s="32"/>
      <c r="DZ675" s="32"/>
      <c r="EA675" s="32"/>
      <c r="EB675" s="32"/>
      <c r="EC675" s="32"/>
      <c r="EV675" s="32"/>
    </row>
    <row r="676" spans="1:152" x14ac:dyDescent="0.2">
      <c r="A676" s="28"/>
      <c r="E676" s="32"/>
      <c r="H676" s="28"/>
      <c r="I676" s="28"/>
      <c r="AA676" s="37"/>
      <c r="BE676" s="28"/>
      <c r="BF676" s="28"/>
      <c r="BG676" s="28"/>
      <c r="BH676" s="28"/>
      <c r="DO676" s="28"/>
      <c r="DP676" s="28"/>
      <c r="DS676" s="32"/>
      <c r="DY676" s="32"/>
      <c r="DZ676" s="32"/>
      <c r="EA676" s="32"/>
      <c r="EB676" s="32"/>
      <c r="EC676" s="32"/>
      <c r="EV676" s="32"/>
    </row>
    <row r="677" spans="1:152" x14ac:dyDescent="0.2">
      <c r="A677" s="28"/>
      <c r="E677" s="32"/>
      <c r="H677" s="28"/>
      <c r="I677" s="28"/>
      <c r="AA677" s="37"/>
      <c r="BE677" s="28"/>
      <c r="BF677" s="28"/>
      <c r="BG677" s="28"/>
      <c r="BH677" s="28"/>
      <c r="DO677" s="28"/>
      <c r="DP677" s="28"/>
      <c r="DS677" s="32"/>
      <c r="DY677" s="32"/>
      <c r="DZ677" s="32"/>
      <c r="EA677" s="32"/>
      <c r="EB677" s="32"/>
      <c r="EC677" s="32"/>
      <c r="EV677" s="32"/>
    </row>
    <row r="678" spans="1:152" x14ac:dyDescent="0.2">
      <c r="A678" s="28"/>
      <c r="E678" s="32"/>
      <c r="H678" s="28"/>
      <c r="I678" s="28"/>
      <c r="AA678" s="37"/>
      <c r="BE678" s="28"/>
      <c r="BF678" s="28"/>
      <c r="BG678" s="28"/>
      <c r="BH678" s="28"/>
      <c r="DO678" s="28"/>
      <c r="DP678" s="28"/>
      <c r="DS678" s="32"/>
      <c r="DY678" s="32"/>
      <c r="DZ678" s="32"/>
      <c r="EA678" s="32"/>
      <c r="EB678" s="32"/>
      <c r="EC678" s="32"/>
      <c r="EV678" s="32"/>
    </row>
    <row r="679" spans="1:152" x14ac:dyDescent="0.2">
      <c r="A679" s="28"/>
      <c r="E679" s="32"/>
      <c r="H679" s="28"/>
      <c r="I679" s="28"/>
      <c r="AA679" s="37"/>
      <c r="BE679" s="28"/>
      <c r="BF679" s="28"/>
      <c r="BG679" s="28"/>
      <c r="BH679" s="28"/>
      <c r="DO679" s="28"/>
      <c r="DP679" s="28"/>
      <c r="DS679" s="32"/>
      <c r="DY679" s="32"/>
      <c r="DZ679" s="32"/>
      <c r="EA679" s="32"/>
      <c r="EB679" s="32"/>
      <c r="EC679" s="32"/>
      <c r="EV679" s="32"/>
    </row>
    <row r="680" spans="1:152" x14ac:dyDescent="0.2">
      <c r="A680" s="28"/>
      <c r="E680" s="32"/>
      <c r="H680" s="28"/>
      <c r="I680" s="28"/>
      <c r="AA680" s="37"/>
      <c r="BE680" s="28"/>
      <c r="BF680" s="28"/>
      <c r="BG680" s="28"/>
      <c r="BH680" s="28"/>
      <c r="DO680" s="28"/>
      <c r="DP680" s="28"/>
      <c r="DS680" s="32"/>
      <c r="DY680" s="32"/>
      <c r="DZ680" s="32"/>
      <c r="EA680" s="32"/>
      <c r="EB680" s="32"/>
      <c r="EC680" s="32"/>
      <c r="EV680" s="32"/>
    </row>
    <row r="681" spans="1:152" x14ac:dyDescent="0.2">
      <c r="A681" s="28"/>
      <c r="E681" s="32"/>
      <c r="H681" s="28"/>
      <c r="I681" s="28"/>
      <c r="AA681" s="37"/>
      <c r="BE681" s="28"/>
      <c r="BF681" s="28"/>
      <c r="BG681" s="28"/>
      <c r="BH681" s="28"/>
      <c r="DO681" s="28"/>
      <c r="DP681" s="28"/>
      <c r="DS681" s="32"/>
      <c r="DY681" s="32"/>
      <c r="DZ681" s="32"/>
      <c r="EA681" s="32"/>
      <c r="EB681" s="32"/>
      <c r="EC681" s="32"/>
      <c r="EV681" s="32"/>
    </row>
    <row r="682" spans="1:152" x14ac:dyDescent="0.2">
      <c r="A682" s="28"/>
      <c r="E682" s="32"/>
      <c r="H682" s="28"/>
      <c r="I682" s="28"/>
      <c r="AA682" s="37"/>
      <c r="BE682" s="28"/>
      <c r="BF682" s="28"/>
      <c r="BG682" s="28"/>
      <c r="BH682" s="28"/>
      <c r="DO682" s="28"/>
      <c r="DP682" s="28"/>
      <c r="DS682" s="32"/>
      <c r="DY682" s="32"/>
      <c r="DZ682" s="32"/>
      <c r="EA682" s="32"/>
      <c r="EB682" s="32"/>
      <c r="EC682" s="32"/>
      <c r="EV682" s="32"/>
    </row>
    <row r="683" spans="1:152" x14ac:dyDescent="0.2">
      <c r="A683" s="28"/>
      <c r="E683" s="32"/>
      <c r="H683" s="28"/>
      <c r="I683" s="28"/>
      <c r="AA683" s="37"/>
      <c r="BE683" s="28"/>
      <c r="BF683" s="28"/>
      <c r="BG683" s="28"/>
      <c r="BH683" s="28"/>
      <c r="DO683" s="28"/>
      <c r="DP683" s="28"/>
      <c r="DS683" s="32"/>
      <c r="DY683" s="32"/>
      <c r="DZ683" s="32"/>
      <c r="EA683" s="32"/>
      <c r="EB683" s="32"/>
      <c r="EC683" s="32"/>
      <c r="EV683" s="32"/>
    </row>
    <row r="684" spans="1:152" x14ac:dyDescent="0.2">
      <c r="A684" s="28"/>
      <c r="E684" s="32"/>
      <c r="H684" s="28"/>
      <c r="I684" s="28"/>
      <c r="AA684" s="37"/>
      <c r="BE684" s="28"/>
      <c r="BF684" s="28"/>
      <c r="BG684" s="28"/>
      <c r="BH684" s="28"/>
      <c r="DO684" s="28"/>
      <c r="DP684" s="28"/>
      <c r="DS684" s="32"/>
      <c r="DY684" s="32"/>
      <c r="DZ684" s="32"/>
      <c r="EA684" s="32"/>
      <c r="EB684" s="32"/>
      <c r="EC684" s="32"/>
      <c r="EV684" s="32"/>
    </row>
    <row r="685" spans="1:152" x14ac:dyDescent="0.2">
      <c r="A685" s="28"/>
      <c r="E685" s="32"/>
      <c r="H685" s="28"/>
      <c r="I685" s="28"/>
      <c r="AA685" s="37"/>
      <c r="BE685" s="28"/>
      <c r="BF685" s="28"/>
      <c r="BG685" s="28"/>
      <c r="BH685" s="28"/>
      <c r="DO685" s="28"/>
      <c r="DP685" s="28"/>
      <c r="DS685" s="32"/>
      <c r="DY685" s="32"/>
      <c r="DZ685" s="32"/>
      <c r="EA685" s="32"/>
      <c r="EB685" s="32"/>
      <c r="EC685" s="32"/>
      <c r="EV685" s="32"/>
    </row>
    <row r="686" spans="1:152" x14ac:dyDescent="0.2">
      <c r="A686" s="28"/>
      <c r="E686" s="32"/>
      <c r="H686" s="28"/>
      <c r="I686" s="28"/>
      <c r="AA686" s="37"/>
      <c r="BE686" s="28"/>
      <c r="BF686" s="28"/>
      <c r="BG686" s="28"/>
      <c r="BH686" s="28"/>
      <c r="DO686" s="28"/>
      <c r="DP686" s="28"/>
      <c r="DS686" s="32"/>
      <c r="DY686" s="32"/>
      <c r="DZ686" s="32"/>
      <c r="EA686" s="32"/>
      <c r="EB686" s="32"/>
      <c r="EC686" s="32"/>
      <c r="EV686" s="32"/>
    </row>
    <row r="687" spans="1:152" x14ac:dyDescent="0.2">
      <c r="A687" s="28"/>
      <c r="E687" s="32"/>
      <c r="H687" s="28"/>
      <c r="I687" s="28"/>
      <c r="AA687" s="37"/>
      <c r="BE687" s="28"/>
      <c r="BF687" s="28"/>
      <c r="BG687" s="28"/>
      <c r="BH687" s="28"/>
      <c r="DO687" s="28"/>
      <c r="DP687" s="28"/>
      <c r="DS687" s="32"/>
      <c r="DY687" s="32"/>
      <c r="DZ687" s="32"/>
      <c r="EA687" s="32"/>
      <c r="EB687" s="32"/>
      <c r="EC687" s="32"/>
      <c r="EV687" s="32"/>
    </row>
    <row r="688" spans="1:152" x14ac:dyDescent="0.2">
      <c r="A688" s="28"/>
      <c r="E688" s="32"/>
      <c r="H688" s="28"/>
      <c r="I688" s="28"/>
      <c r="AA688" s="37"/>
      <c r="BE688" s="28"/>
      <c r="BF688" s="28"/>
      <c r="BG688" s="28"/>
      <c r="BH688" s="28"/>
      <c r="DO688" s="28"/>
      <c r="DP688" s="28"/>
      <c r="DS688" s="32"/>
      <c r="DY688" s="32"/>
      <c r="DZ688" s="32"/>
      <c r="EA688" s="32"/>
      <c r="EB688" s="32"/>
      <c r="EC688" s="32"/>
      <c r="EV688" s="32"/>
    </row>
    <row r="689" spans="1:152" x14ac:dyDescent="0.2">
      <c r="A689" s="28"/>
      <c r="E689" s="32"/>
      <c r="H689" s="28"/>
      <c r="I689" s="28"/>
      <c r="AA689" s="37"/>
      <c r="BE689" s="28"/>
      <c r="BF689" s="28"/>
      <c r="BG689" s="28"/>
      <c r="BH689" s="28"/>
      <c r="DO689" s="28"/>
      <c r="DP689" s="28"/>
      <c r="DS689" s="32"/>
      <c r="DY689" s="32"/>
      <c r="DZ689" s="32"/>
      <c r="EA689" s="32"/>
      <c r="EB689" s="32"/>
      <c r="EC689" s="32"/>
      <c r="EV689" s="32"/>
    </row>
    <row r="690" spans="1:152" x14ac:dyDescent="0.2">
      <c r="A690" s="28"/>
      <c r="E690" s="32"/>
      <c r="H690" s="28"/>
      <c r="I690" s="28"/>
      <c r="AA690" s="37"/>
      <c r="BE690" s="28"/>
      <c r="BF690" s="28"/>
      <c r="BG690" s="28"/>
      <c r="BH690" s="28"/>
      <c r="DO690" s="28"/>
      <c r="DP690" s="28"/>
      <c r="DS690" s="32"/>
      <c r="DY690" s="32"/>
      <c r="DZ690" s="32"/>
      <c r="EA690" s="32"/>
      <c r="EB690" s="32"/>
      <c r="EC690" s="32"/>
      <c r="EV690" s="32"/>
    </row>
    <row r="691" spans="1:152" x14ac:dyDescent="0.2">
      <c r="A691" s="28"/>
      <c r="E691" s="32"/>
      <c r="H691" s="28"/>
      <c r="I691" s="28"/>
      <c r="AA691" s="37"/>
      <c r="BE691" s="28"/>
      <c r="BF691" s="28"/>
      <c r="BG691" s="28"/>
      <c r="BH691" s="28"/>
      <c r="DO691" s="28"/>
      <c r="DP691" s="28"/>
      <c r="DS691" s="32"/>
      <c r="DY691" s="32"/>
      <c r="DZ691" s="32"/>
      <c r="EA691" s="32"/>
      <c r="EB691" s="32"/>
      <c r="EC691" s="32"/>
      <c r="EV691" s="32"/>
    </row>
    <row r="692" spans="1:152" x14ac:dyDescent="0.2">
      <c r="A692" s="28"/>
      <c r="E692" s="32"/>
      <c r="H692" s="28"/>
      <c r="I692" s="28"/>
      <c r="AA692" s="37"/>
      <c r="BE692" s="28"/>
      <c r="BF692" s="28"/>
      <c r="BG692" s="28"/>
      <c r="BH692" s="28"/>
      <c r="DO692" s="28"/>
      <c r="DP692" s="28"/>
      <c r="DS692" s="32"/>
      <c r="DY692" s="32"/>
      <c r="DZ692" s="32"/>
      <c r="EA692" s="32"/>
      <c r="EB692" s="32"/>
      <c r="EC692" s="32"/>
      <c r="EV692" s="32"/>
    </row>
    <row r="693" spans="1:152" x14ac:dyDescent="0.2">
      <c r="A693" s="28"/>
      <c r="E693" s="32"/>
      <c r="H693" s="28"/>
      <c r="I693" s="28"/>
      <c r="AA693" s="37"/>
      <c r="BE693" s="28"/>
      <c r="BF693" s="28"/>
      <c r="BG693" s="28"/>
      <c r="BH693" s="28"/>
      <c r="DO693" s="28"/>
      <c r="DP693" s="28"/>
      <c r="DS693" s="32"/>
      <c r="DY693" s="32"/>
      <c r="DZ693" s="32"/>
      <c r="EA693" s="32"/>
      <c r="EB693" s="32"/>
      <c r="EC693" s="32"/>
      <c r="EV693" s="32"/>
    </row>
    <row r="694" spans="1:152" x14ac:dyDescent="0.2">
      <c r="A694" s="28"/>
      <c r="E694" s="32"/>
      <c r="H694" s="28"/>
      <c r="I694" s="28"/>
      <c r="AA694" s="37"/>
      <c r="BE694" s="28"/>
      <c r="BF694" s="28"/>
      <c r="BG694" s="28"/>
      <c r="BH694" s="28"/>
      <c r="DO694" s="28"/>
      <c r="DP694" s="28"/>
      <c r="DS694" s="32"/>
      <c r="DY694" s="32"/>
      <c r="DZ694" s="32"/>
      <c r="EA694" s="32"/>
      <c r="EB694" s="32"/>
      <c r="EC694" s="32"/>
      <c r="EV694" s="32"/>
    </row>
    <row r="695" spans="1:152" x14ac:dyDescent="0.2">
      <c r="A695" s="28"/>
      <c r="E695" s="32"/>
      <c r="H695" s="28"/>
      <c r="I695" s="28"/>
      <c r="AA695" s="37"/>
      <c r="BE695" s="28"/>
      <c r="BF695" s="28"/>
      <c r="BG695" s="28"/>
      <c r="BH695" s="28"/>
      <c r="DO695" s="28"/>
      <c r="DP695" s="28"/>
      <c r="DS695" s="32"/>
      <c r="DY695" s="32"/>
      <c r="DZ695" s="32"/>
      <c r="EA695" s="32"/>
      <c r="EB695" s="32"/>
      <c r="EC695" s="32"/>
      <c r="EV695" s="32"/>
    </row>
    <row r="696" spans="1:152" x14ac:dyDescent="0.2">
      <c r="A696" s="28"/>
      <c r="E696" s="32"/>
      <c r="H696" s="28"/>
      <c r="I696" s="28"/>
      <c r="AA696" s="37"/>
      <c r="BE696" s="28"/>
      <c r="BF696" s="28"/>
      <c r="BG696" s="28"/>
      <c r="BH696" s="28"/>
      <c r="DO696" s="28"/>
      <c r="DP696" s="28"/>
      <c r="DS696" s="32"/>
      <c r="DY696" s="32"/>
      <c r="DZ696" s="32"/>
      <c r="EA696" s="32"/>
      <c r="EB696" s="32"/>
      <c r="EC696" s="32"/>
      <c r="EV696" s="32"/>
    </row>
    <row r="697" spans="1:152" x14ac:dyDescent="0.2">
      <c r="A697" s="28"/>
      <c r="E697" s="32"/>
      <c r="H697" s="28"/>
      <c r="I697" s="28"/>
      <c r="AA697" s="37"/>
      <c r="BE697" s="28"/>
      <c r="BF697" s="28"/>
      <c r="BG697" s="28"/>
      <c r="BH697" s="28"/>
      <c r="DO697" s="28"/>
      <c r="DP697" s="28"/>
      <c r="DS697" s="32"/>
      <c r="DY697" s="32"/>
      <c r="DZ697" s="32"/>
      <c r="EA697" s="32"/>
      <c r="EB697" s="32"/>
      <c r="EC697" s="32"/>
      <c r="EV697" s="32"/>
    </row>
    <row r="698" spans="1:152" x14ac:dyDescent="0.2">
      <c r="A698" s="28"/>
      <c r="E698" s="32"/>
      <c r="H698" s="28"/>
      <c r="I698" s="28"/>
      <c r="AA698" s="37"/>
      <c r="BE698" s="28"/>
      <c r="BF698" s="28"/>
      <c r="BG698" s="28"/>
      <c r="BH698" s="28"/>
      <c r="DO698" s="28"/>
      <c r="DP698" s="28"/>
      <c r="DS698" s="32"/>
      <c r="DY698" s="32"/>
      <c r="DZ698" s="32"/>
      <c r="EA698" s="32"/>
      <c r="EB698" s="32"/>
      <c r="EC698" s="32"/>
      <c r="EV698" s="32"/>
    </row>
    <row r="699" spans="1:152" x14ac:dyDescent="0.2">
      <c r="A699" s="28"/>
      <c r="E699" s="32"/>
      <c r="H699" s="28"/>
      <c r="I699" s="28"/>
      <c r="AA699" s="37"/>
      <c r="BE699" s="28"/>
      <c r="BF699" s="28"/>
      <c r="BG699" s="28"/>
      <c r="BH699" s="28"/>
      <c r="DO699" s="28"/>
      <c r="DP699" s="28"/>
      <c r="DS699" s="32"/>
      <c r="DY699" s="32"/>
      <c r="DZ699" s="32"/>
      <c r="EA699" s="32"/>
      <c r="EB699" s="32"/>
      <c r="EC699" s="32"/>
      <c r="EV699" s="32"/>
    </row>
    <row r="700" spans="1:152" x14ac:dyDescent="0.2">
      <c r="A700" s="28"/>
      <c r="E700" s="32"/>
      <c r="H700" s="28"/>
      <c r="I700" s="28"/>
      <c r="AA700" s="37"/>
      <c r="BE700" s="28"/>
      <c r="BF700" s="28"/>
      <c r="BG700" s="28"/>
      <c r="BH700" s="28"/>
      <c r="DO700" s="28"/>
      <c r="DP700" s="28"/>
      <c r="DS700" s="32"/>
      <c r="DY700" s="32"/>
      <c r="DZ700" s="32"/>
      <c r="EA700" s="32"/>
      <c r="EB700" s="32"/>
      <c r="EC700" s="32"/>
      <c r="EV700" s="32"/>
    </row>
    <row r="701" spans="1:152" x14ac:dyDescent="0.2">
      <c r="A701" s="28"/>
      <c r="E701" s="32"/>
      <c r="H701" s="28"/>
      <c r="I701" s="28"/>
      <c r="AA701" s="37"/>
      <c r="BE701" s="28"/>
      <c r="BF701" s="28"/>
      <c r="BG701" s="28"/>
      <c r="BH701" s="28"/>
      <c r="DO701" s="28"/>
      <c r="DP701" s="28"/>
      <c r="DS701" s="32"/>
      <c r="DY701" s="32"/>
      <c r="DZ701" s="32"/>
      <c r="EA701" s="32"/>
      <c r="EB701" s="32"/>
      <c r="EC701" s="32"/>
      <c r="EV701" s="32"/>
    </row>
    <row r="702" spans="1:152" x14ac:dyDescent="0.2">
      <c r="A702" s="28"/>
      <c r="E702" s="32"/>
      <c r="H702" s="28"/>
      <c r="I702" s="28"/>
      <c r="AA702" s="37"/>
      <c r="BE702" s="28"/>
      <c r="BF702" s="28"/>
      <c r="BG702" s="28"/>
      <c r="BH702" s="28"/>
      <c r="DO702" s="28"/>
      <c r="DP702" s="28"/>
      <c r="DS702" s="32"/>
      <c r="DY702" s="32"/>
      <c r="DZ702" s="32"/>
      <c r="EA702" s="32"/>
      <c r="EB702" s="32"/>
      <c r="EC702" s="32"/>
      <c r="EV702" s="32"/>
    </row>
    <row r="703" spans="1:152" x14ac:dyDescent="0.2">
      <c r="A703" s="28"/>
      <c r="E703" s="32"/>
      <c r="H703" s="28"/>
      <c r="I703" s="28"/>
      <c r="AA703" s="37"/>
      <c r="BE703" s="28"/>
      <c r="BF703" s="28"/>
      <c r="BG703" s="28"/>
      <c r="BH703" s="28"/>
      <c r="DO703" s="28"/>
      <c r="DP703" s="28"/>
      <c r="DS703" s="32"/>
      <c r="DY703" s="32"/>
      <c r="DZ703" s="32"/>
      <c r="EA703" s="32"/>
      <c r="EB703" s="32"/>
      <c r="EC703" s="32"/>
      <c r="EV703" s="32"/>
    </row>
    <row r="704" spans="1:152" x14ac:dyDescent="0.2">
      <c r="A704" s="28"/>
      <c r="E704" s="32"/>
      <c r="H704" s="28"/>
      <c r="I704" s="28"/>
      <c r="AA704" s="37"/>
      <c r="BE704" s="28"/>
      <c r="BF704" s="28"/>
      <c r="BG704" s="28"/>
      <c r="BH704" s="28"/>
      <c r="DO704" s="28"/>
      <c r="DP704" s="28"/>
      <c r="DS704" s="32"/>
      <c r="DY704" s="32"/>
      <c r="DZ704" s="32"/>
      <c r="EA704" s="32"/>
      <c r="EB704" s="32"/>
      <c r="EC704" s="32"/>
      <c r="EV704" s="32"/>
    </row>
    <row r="705" spans="1:152" x14ac:dyDescent="0.2">
      <c r="A705" s="28"/>
      <c r="E705" s="32"/>
      <c r="H705" s="28"/>
      <c r="I705" s="28"/>
      <c r="AA705" s="37"/>
      <c r="BE705" s="28"/>
      <c r="BF705" s="28"/>
      <c r="BG705" s="28"/>
      <c r="BH705" s="28"/>
      <c r="DO705" s="28"/>
      <c r="DP705" s="28"/>
      <c r="DS705" s="32"/>
      <c r="DY705" s="32"/>
      <c r="DZ705" s="32"/>
      <c r="EA705" s="32"/>
      <c r="EB705" s="32"/>
      <c r="EC705" s="32"/>
      <c r="EV705" s="32"/>
    </row>
    <row r="706" spans="1:152" x14ac:dyDescent="0.2">
      <c r="A706" s="28"/>
      <c r="E706" s="32"/>
      <c r="H706" s="28"/>
      <c r="I706" s="28"/>
      <c r="AA706" s="37"/>
      <c r="BE706" s="28"/>
      <c r="BF706" s="28"/>
      <c r="BG706" s="28"/>
      <c r="BH706" s="28"/>
      <c r="DO706" s="28"/>
      <c r="DP706" s="28"/>
      <c r="DS706" s="32"/>
      <c r="DY706" s="32"/>
      <c r="DZ706" s="32"/>
      <c r="EA706" s="32"/>
      <c r="EB706" s="32"/>
      <c r="EC706" s="32"/>
      <c r="EV706" s="32"/>
    </row>
    <row r="707" spans="1:152" x14ac:dyDescent="0.2">
      <c r="A707" s="28"/>
      <c r="E707" s="32"/>
      <c r="H707" s="28"/>
      <c r="I707" s="28"/>
      <c r="AA707" s="37"/>
      <c r="BE707" s="28"/>
      <c r="BF707" s="28"/>
      <c r="BG707" s="28"/>
      <c r="BH707" s="28"/>
      <c r="DO707" s="28"/>
      <c r="DP707" s="28"/>
      <c r="DS707" s="32"/>
      <c r="DY707" s="32"/>
      <c r="DZ707" s="32"/>
      <c r="EA707" s="32"/>
      <c r="EB707" s="32"/>
      <c r="EC707" s="32"/>
      <c r="EV707" s="32"/>
    </row>
    <row r="708" spans="1:152" x14ac:dyDescent="0.2">
      <c r="A708" s="28"/>
      <c r="E708" s="32"/>
      <c r="H708" s="28"/>
      <c r="I708" s="28"/>
      <c r="AA708" s="37"/>
      <c r="BE708" s="28"/>
      <c r="BF708" s="28"/>
      <c r="BG708" s="28"/>
      <c r="BH708" s="28"/>
      <c r="DO708" s="28"/>
      <c r="DP708" s="28"/>
      <c r="DS708" s="32"/>
      <c r="DY708" s="32"/>
      <c r="DZ708" s="32"/>
      <c r="EA708" s="32"/>
      <c r="EB708" s="32"/>
      <c r="EC708" s="32"/>
      <c r="EV708" s="32"/>
    </row>
    <row r="709" spans="1:152" x14ac:dyDescent="0.2">
      <c r="A709" s="28"/>
      <c r="E709" s="32"/>
      <c r="H709" s="28"/>
      <c r="I709" s="28"/>
      <c r="AA709" s="37"/>
      <c r="BE709" s="28"/>
      <c r="BF709" s="28"/>
      <c r="BG709" s="28"/>
      <c r="BH709" s="28"/>
      <c r="DO709" s="28"/>
      <c r="DP709" s="28"/>
      <c r="DS709" s="32"/>
      <c r="DY709" s="32"/>
      <c r="DZ709" s="32"/>
      <c r="EA709" s="32"/>
      <c r="EB709" s="32"/>
      <c r="EC709" s="32"/>
      <c r="EV709" s="32"/>
    </row>
    <row r="710" spans="1:152" x14ac:dyDescent="0.2">
      <c r="A710" s="28"/>
      <c r="E710" s="32"/>
      <c r="H710" s="28"/>
      <c r="I710" s="28"/>
      <c r="AA710" s="37"/>
      <c r="BE710" s="28"/>
      <c r="BF710" s="28"/>
      <c r="BG710" s="28"/>
      <c r="BH710" s="28"/>
      <c r="DO710" s="28"/>
      <c r="DP710" s="28"/>
      <c r="DS710" s="32"/>
      <c r="DY710" s="32"/>
      <c r="DZ710" s="32"/>
      <c r="EA710" s="32"/>
      <c r="EB710" s="32"/>
      <c r="EC710" s="32"/>
      <c r="EV710" s="32"/>
    </row>
    <row r="711" spans="1:152" x14ac:dyDescent="0.2">
      <c r="A711" s="28"/>
      <c r="E711" s="32"/>
      <c r="H711" s="28"/>
      <c r="I711" s="28"/>
      <c r="AA711" s="37"/>
      <c r="BE711" s="28"/>
      <c r="BF711" s="28"/>
      <c r="BG711" s="28"/>
      <c r="BH711" s="28"/>
      <c r="DO711" s="28"/>
      <c r="DP711" s="28"/>
      <c r="DS711" s="32"/>
      <c r="DY711" s="32"/>
      <c r="DZ711" s="32"/>
      <c r="EA711" s="32"/>
      <c r="EB711" s="32"/>
      <c r="EC711" s="32"/>
      <c r="EV711" s="32"/>
    </row>
    <row r="712" spans="1:152" x14ac:dyDescent="0.2">
      <c r="A712" s="28"/>
      <c r="E712" s="32"/>
      <c r="H712" s="28"/>
      <c r="I712" s="28"/>
      <c r="AA712" s="37"/>
      <c r="BE712" s="28"/>
      <c r="BF712" s="28"/>
      <c r="BG712" s="28"/>
      <c r="BH712" s="28"/>
      <c r="DO712" s="28"/>
      <c r="DP712" s="28"/>
      <c r="DS712" s="32"/>
      <c r="DY712" s="32"/>
      <c r="DZ712" s="32"/>
      <c r="EA712" s="32"/>
      <c r="EB712" s="32"/>
      <c r="EC712" s="32"/>
      <c r="EV712" s="32"/>
    </row>
    <row r="713" spans="1:152" x14ac:dyDescent="0.2">
      <c r="A713" s="28"/>
      <c r="E713" s="32"/>
      <c r="H713" s="28"/>
      <c r="I713" s="28"/>
      <c r="AA713" s="37"/>
      <c r="BE713" s="28"/>
      <c r="BF713" s="28"/>
      <c r="BG713" s="28"/>
      <c r="BH713" s="28"/>
      <c r="DO713" s="28"/>
      <c r="DP713" s="28"/>
      <c r="DS713" s="32"/>
      <c r="DY713" s="32"/>
      <c r="DZ713" s="32"/>
      <c r="EA713" s="32"/>
      <c r="EB713" s="32"/>
      <c r="EC713" s="32"/>
      <c r="EV713" s="32"/>
    </row>
    <row r="714" spans="1:152" x14ac:dyDescent="0.2">
      <c r="A714" s="28"/>
      <c r="E714" s="32"/>
      <c r="H714" s="28"/>
      <c r="I714" s="28"/>
      <c r="AA714" s="37"/>
      <c r="BE714" s="28"/>
      <c r="BF714" s="28"/>
      <c r="BG714" s="28"/>
      <c r="BH714" s="28"/>
      <c r="DO714" s="28"/>
      <c r="DP714" s="28"/>
      <c r="DS714" s="32"/>
      <c r="DY714" s="32"/>
      <c r="DZ714" s="32"/>
      <c r="EA714" s="32"/>
      <c r="EB714" s="32"/>
      <c r="EC714" s="32"/>
      <c r="EV714" s="32"/>
    </row>
    <row r="715" spans="1:152" x14ac:dyDescent="0.2">
      <c r="A715" s="28"/>
      <c r="E715" s="32"/>
      <c r="H715" s="28"/>
      <c r="I715" s="28"/>
      <c r="AA715" s="37"/>
      <c r="BE715" s="28"/>
      <c r="BF715" s="28"/>
      <c r="BG715" s="28"/>
      <c r="BH715" s="28"/>
      <c r="DO715" s="28"/>
      <c r="DP715" s="28"/>
      <c r="DS715" s="32"/>
      <c r="DY715" s="32"/>
      <c r="DZ715" s="32"/>
      <c r="EA715" s="32"/>
      <c r="EB715" s="32"/>
      <c r="EC715" s="32"/>
      <c r="EV715" s="32"/>
    </row>
    <row r="716" spans="1:152" x14ac:dyDescent="0.2">
      <c r="A716" s="28"/>
      <c r="E716" s="32"/>
      <c r="H716" s="28"/>
      <c r="I716" s="28"/>
      <c r="AA716" s="37"/>
      <c r="BE716" s="28"/>
      <c r="BF716" s="28"/>
      <c r="BG716" s="28"/>
      <c r="BH716" s="28"/>
      <c r="DO716" s="28"/>
      <c r="DP716" s="28"/>
      <c r="DS716" s="32"/>
      <c r="DY716" s="32"/>
      <c r="DZ716" s="32"/>
      <c r="EA716" s="32"/>
      <c r="EB716" s="32"/>
      <c r="EC716" s="32"/>
      <c r="EV716" s="32"/>
    </row>
    <row r="717" spans="1:152" x14ac:dyDescent="0.2">
      <c r="A717" s="28"/>
      <c r="E717" s="32"/>
      <c r="H717" s="28"/>
      <c r="I717" s="28"/>
      <c r="AA717" s="37"/>
      <c r="BE717" s="28"/>
      <c r="BF717" s="28"/>
      <c r="BG717" s="28"/>
      <c r="BH717" s="28"/>
      <c r="DO717" s="28"/>
      <c r="DP717" s="28"/>
      <c r="DS717" s="32"/>
      <c r="DY717" s="32"/>
      <c r="DZ717" s="32"/>
      <c r="EA717" s="32"/>
      <c r="EB717" s="32"/>
      <c r="EC717" s="32"/>
      <c r="EV717" s="32"/>
    </row>
    <row r="718" spans="1:152" x14ac:dyDescent="0.2">
      <c r="A718" s="28"/>
      <c r="E718" s="32"/>
      <c r="H718" s="28"/>
      <c r="I718" s="28"/>
      <c r="AA718" s="37"/>
      <c r="BE718" s="28"/>
      <c r="BF718" s="28"/>
      <c r="BG718" s="28"/>
      <c r="BH718" s="28"/>
      <c r="DO718" s="28"/>
      <c r="DP718" s="28"/>
      <c r="DS718" s="32"/>
      <c r="DY718" s="32"/>
      <c r="DZ718" s="32"/>
      <c r="EA718" s="32"/>
      <c r="EB718" s="32"/>
      <c r="EC718" s="32"/>
      <c r="EV718" s="32"/>
    </row>
    <row r="719" spans="1:152" x14ac:dyDescent="0.2">
      <c r="A719" s="28"/>
      <c r="E719" s="32"/>
      <c r="H719" s="28"/>
      <c r="I719" s="28"/>
      <c r="AA719" s="37"/>
      <c r="BE719" s="28"/>
      <c r="BF719" s="28"/>
      <c r="BG719" s="28"/>
      <c r="BH719" s="28"/>
      <c r="DO719" s="28"/>
      <c r="DP719" s="28"/>
      <c r="DS719" s="32"/>
      <c r="DY719" s="32"/>
      <c r="DZ719" s="32"/>
      <c r="EA719" s="32"/>
      <c r="EB719" s="32"/>
      <c r="EC719" s="32"/>
      <c r="EV719" s="32"/>
    </row>
    <row r="720" spans="1:152" x14ac:dyDescent="0.2">
      <c r="A720" s="28"/>
      <c r="E720" s="32"/>
      <c r="H720" s="28"/>
      <c r="I720" s="28"/>
      <c r="AA720" s="37"/>
      <c r="BE720" s="28"/>
      <c r="BF720" s="28"/>
      <c r="BG720" s="28"/>
      <c r="BH720" s="28"/>
      <c r="DO720" s="28"/>
      <c r="DP720" s="28"/>
      <c r="DS720" s="32"/>
      <c r="DY720" s="32"/>
      <c r="DZ720" s="32"/>
      <c r="EA720" s="32"/>
      <c r="EB720" s="32"/>
      <c r="EC720" s="32"/>
      <c r="EV720" s="32"/>
    </row>
    <row r="721" spans="1:152" x14ac:dyDescent="0.2">
      <c r="A721" s="28"/>
      <c r="E721" s="32"/>
      <c r="H721" s="28"/>
      <c r="I721" s="28"/>
      <c r="AA721" s="37"/>
      <c r="BE721" s="28"/>
      <c r="BF721" s="28"/>
      <c r="BG721" s="28"/>
      <c r="BH721" s="28"/>
      <c r="DO721" s="28"/>
      <c r="DP721" s="28"/>
      <c r="DS721" s="32"/>
      <c r="DY721" s="32"/>
      <c r="DZ721" s="32"/>
      <c r="EA721" s="32"/>
      <c r="EB721" s="32"/>
      <c r="EC721" s="32"/>
      <c r="EV721" s="32"/>
    </row>
    <row r="722" spans="1:152" x14ac:dyDescent="0.2">
      <c r="A722" s="28"/>
      <c r="E722" s="32"/>
      <c r="H722" s="28"/>
      <c r="I722" s="28"/>
      <c r="AA722" s="37"/>
      <c r="BE722" s="28"/>
      <c r="BF722" s="28"/>
      <c r="BG722" s="28"/>
      <c r="BH722" s="28"/>
      <c r="DO722" s="28"/>
      <c r="DP722" s="28"/>
      <c r="DS722" s="32"/>
      <c r="DY722" s="32"/>
      <c r="DZ722" s="32"/>
      <c r="EA722" s="32"/>
      <c r="EB722" s="32"/>
      <c r="EC722" s="32"/>
      <c r="EV722" s="32"/>
    </row>
    <row r="723" spans="1:152" x14ac:dyDescent="0.2">
      <c r="A723" s="28"/>
      <c r="E723" s="32"/>
      <c r="H723" s="28"/>
      <c r="I723" s="28"/>
      <c r="AA723" s="37"/>
      <c r="BE723" s="28"/>
      <c r="BF723" s="28"/>
      <c r="BG723" s="28"/>
      <c r="BH723" s="28"/>
      <c r="DO723" s="28"/>
      <c r="DP723" s="28"/>
      <c r="DS723" s="32"/>
      <c r="DY723" s="32"/>
      <c r="DZ723" s="32"/>
      <c r="EA723" s="32"/>
      <c r="EB723" s="32"/>
      <c r="EC723" s="32"/>
      <c r="EV723" s="32"/>
    </row>
    <row r="724" spans="1:152" x14ac:dyDescent="0.2">
      <c r="A724" s="28"/>
      <c r="E724" s="32"/>
      <c r="H724" s="28"/>
      <c r="I724" s="28"/>
      <c r="AA724" s="37"/>
      <c r="BE724" s="28"/>
      <c r="BF724" s="28"/>
      <c r="BG724" s="28"/>
      <c r="BH724" s="28"/>
      <c r="DO724" s="28"/>
      <c r="DP724" s="28"/>
      <c r="DS724" s="32"/>
      <c r="DY724" s="32"/>
      <c r="DZ724" s="32"/>
      <c r="EA724" s="32"/>
      <c r="EB724" s="32"/>
      <c r="EC724" s="32"/>
      <c r="EV724" s="32"/>
    </row>
    <row r="725" spans="1:152" x14ac:dyDescent="0.2">
      <c r="A725" s="28"/>
      <c r="E725" s="32"/>
      <c r="H725" s="28"/>
      <c r="I725" s="28"/>
      <c r="AA725" s="37"/>
      <c r="BE725" s="28"/>
      <c r="BF725" s="28"/>
      <c r="BG725" s="28"/>
      <c r="BH725" s="28"/>
      <c r="DO725" s="28"/>
      <c r="DP725" s="28"/>
      <c r="DS725" s="32"/>
      <c r="DY725" s="32"/>
      <c r="DZ725" s="32"/>
      <c r="EA725" s="32"/>
      <c r="EB725" s="32"/>
      <c r="EC725" s="32"/>
      <c r="EV725" s="32"/>
    </row>
    <row r="726" spans="1:152" x14ac:dyDescent="0.2">
      <c r="A726" s="28"/>
      <c r="E726" s="32"/>
      <c r="H726" s="28"/>
      <c r="I726" s="28"/>
      <c r="AA726" s="37"/>
      <c r="BE726" s="28"/>
      <c r="BF726" s="28"/>
      <c r="BG726" s="28"/>
      <c r="BH726" s="28"/>
      <c r="DO726" s="28"/>
      <c r="DP726" s="28"/>
      <c r="DS726" s="32"/>
      <c r="DY726" s="32"/>
      <c r="DZ726" s="32"/>
      <c r="EA726" s="32"/>
      <c r="EB726" s="32"/>
      <c r="EC726" s="32"/>
      <c r="EV726" s="32"/>
    </row>
    <row r="727" spans="1:152" x14ac:dyDescent="0.2">
      <c r="A727" s="28"/>
      <c r="E727" s="32"/>
      <c r="H727" s="28"/>
      <c r="I727" s="28"/>
      <c r="AA727" s="37"/>
      <c r="BE727" s="28"/>
      <c r="BF727" s="28"/>
      <c r="BG727" s="28"/>
      <c r="BH727" s="28"/>
      <c r="DO727" s="28"/>
      <c r="DP727" s="28"/>
      <c r="DS727" s="32"/>
      <c r="DY727" s="32"/>
      <c r="DZ727" s="32"/>
      <c r="EA727" s="32"/>
      <c r="EB727" s="32"/>
      <c r="EC727" s="32"/>
      <c r="EV727" s="32"/>
    </row>
    <row r="728" spans="1:152" x14ac:dyDescent="0.2">
      <c r="A728" s="28"/>
      <c r="E728" s="32"/>
      <c r="H728" s="28"/>
      <c r="I728" s="28"/>
      <c r="AA728" s="37"/>
      <c r="BE728" s="28"/>
      <c r="BF728" s="28"/>
      <c r="BG728" s="28"/>
      <c r="BH728" s="28"/>
      <c r="DO728" s="28"/>
      <c r="DP728" s="28"/>
      <c r="DS728" s="32"/>
      <c r="DY728" s="32"/>
      <c r="DZ728" s="32"/>
      <c r="EA728" s="32"/>
      <c r="EB728" s="32"/>
      <c r="EC728" s="32"/>
      <c r="EV728" s="32"/>
    </row>
    <row r="729" spans="1:152" x14ac:dyDescent="0.2">
      <c r="A729" s="28"/>
      <c r="E729" s="32"/>
      <c r="H729" s="28"/>
      <c r="I729" s="28"/>
      <c r="AA729" s="37"/>
      <c r="BE729" s="28"/>
      <c r="BF729" s="28"/>
      <c r="BG729" s="28"/>
      <c r="BH729" s="28"/>
      <c r="DO729" s="28"/>
      <c r="DP729" s="28"/>
      <c r="DS729" s="32"/>
      <c r="DY729" s="32"/>
      <c r="DZ729" s="32"/>
      <c r="EA729" s="32"/>
      <c r="EB729" s="32"/>
      <c r="EC729" s="32"/>
      <c r="EV729" s="32"/>
    </row>
    <row r="730" spans="1:152" x14ac:dyDescent="0.2">
      <c r="A730" s="28"/>
      <c r="E730" s="32"/>
      <c r="H730" s="28"/>
      <c r="I730" s="28"/>
      <c r="AA730" s="37"/>
      <c r="BE730" s="28"/>
      <c r="BF730" s="28"/>
      <c r="BG730" s="28"/>
      <c r="BH730" s="28"/>
      <c r="DO730" s="28"/>
      <c r="DP730" s="28"/>
      <c r="DS730" s="32"/>
      <c r="DY730" s="32"/>
      <c r="DZ730" s="32"/>
      <c r="EA730" s="32"/>
      <c r="EB730" s="32"/>
      <c r="EC730" s="32"/>
      <c r="EV730" s="32"/>
    </row>
    <row r="731" spans="1:152" x14ac:dyDescent="0.2">
      <c r="A731" s="28"/>
      <c r="E731" s="32"/>
      <c r="H731" s="28"/>
      <c r="I731" s="28"/>
      <c r="AA731" s="37"/>
      <c r="BE731" s="28"/>
      <c r="BF731" s="28"/>
      <c r="BG731" s="28"/>
      <c r="BH731" s="28"/>
      <c r="DO731" s="28"/>
      <c r="DP731" s="28"/>
      <c r="DS731" s="32"/>
      <c r="DY731" s="32"/>
      <c r="DZ731" s="32"/>
      <c r="EA731" s="32"/>
      <c r="EB731" s="32"/>
      <c r="EC731" s="32"/>
      <c r="EV731" s="32"/>
    </row>
    <row r="732" spans="1:152" x14ac:dyDescent="0.2">
      <c r="A732" s="28"/>
      <c r="E732" s="32"/>
      <c r="H732" s="28"/>
      <c r="I732" s="28"/>
      <c r="AA732" s="37"/>
      <c r="BE732" s="28"/>
      <c r="BF732" s="28"/>
      <c r="BG732" s="28"/>
      <c r="BH732" s="28"/>
      <c r="DO732" s="28"/>
      <c r="DP732" s="28"/>
      <c r="DS732" s="32"/>
      <c r="DY732" s="32"/>
      <c r="DZ732" s="32"/>
      <c r="EA732" s="32"/>
      <c r="EB732" s="32"/>
      <c r="EC732" s="32"/>
      <c r="EV732" s="32"/>
    </row>
    <row r="733" spans="1:152" x14ac:dyDescent="0.2">
      <c r="A733" s="28"/>
      <c r="E733" s="32"/>
      <c r="H733" s="28"/>
      <c r="I733" s="28"/>
      <c r="AA733" s="37"/>
      <c r="BE733" s="28"/>
      <c r="BF733" s="28"/>
      <c r="BG733" s="28"/>
      <c r="BH733" s="28"/>
      <c r="DO733" s="28"/>
      <c r="DP733" s="28"/>
      <c r="DS733" s="32"/>
      <c r="DY733" s="32"/>
      <c r="DZ733" s="32"/>
      <c r="EA733" s="32"/>
      <c r="EB733" s="32"/>
      <c r="EC733" s="32"/>
      <c r="EV733" s="32"/>
    </row>
    <row r="734" spans="1:152" x14ac:dyDescent="0.2">
      <c r="A734" s="28"/>
      <c r="E734" s="32"/>
      <c r="H734" s="28"/>
      <c r="I734" s="28"/>
      <c r="AA734" s="37"/>
      <c r="BE734" s="28"/>
      <c r="BF734" s="28"/>
      <c r="BG734" s="28"/>
      <c r="BH734" s="28"/>
      <c r="DO734" s="28"/>
      <c r="DP734" s="28"/>
      <c r="DS734" s="32"/>
      <c r="DY734" s="32"/>
      <c r="DZ734" s="32"/>
      <c r="EA734" s="32"/>
      <c r="EB734" s="32"/>
      <c r="EC734" s="32"/>
      <c r="EV734" s="32"/>
    </row>
    <row r="735" spans="1:152" x14ac:dyDescent="0.2">
      <c r="A735" s="28"/>
      <c r="E735" s="32"/>
      <c r="H735" s="28"/>
      <c r="I735" s="28"/>
      <c r="AA735" s="37"/>
      <c r="BE735" s="28"/>
      <c r="BF735" s="28"/>
      <c r="BG735" s="28"/>
      <c r="BH735" s="28"/>
      <c r="DO735" s="28"/>
      <c r="DP735" s="28"/>
      <c r="DS735" s="32"/>
      <c r="DY735" s="32"/>
      <c r="DZ735" s="32"/>
      <c r="EA735" s="32"/>
      <c r="EB735" s="32"/>
      <c r="EC735" s="32"/>
      <c r="EV735" s="32"/>
    </row>
    <row r="736" spans="1:152" x14ac:dyDescent="0.2">
      <c r="A736" s="28"/>
      <c r="E736" s="32"/>
      <c r="H736" s="28"/>
      <c r="I736" s="28"/>
      <c r="AA736" s="37"/>
      <c r="BE736" s="28"/>
      <c r="BF736" s="28"/>
      <c r="BG736" s="28"/>
      <c r="BH736" s="28"/>
      <c r="DO736" s="28"/>
      <c r="DP736" s="28"/>
      <c r="DS736" s="32"/>
      <c r="DY736" s="32"/>
      <c r="DZ736" s="32"/>
      <c r="EA736" s="32"/>
      <c r="EB736" s="32"/>
      <c r="EC736" s="32"/>
      <c r="EV736" s="32"/>
    </row>
    <row r="737" spans="1:152" x14ac:dyDescent="0.2">
      <c r="A737" s="28"/>
      <c r="E737" s="32"/>
      <c r="H737" s="28"/>
      <c r="I737" s="28"/>
      <c r="AA737" s="37"/>
      <c r="BE737" s="28"/>
      <c r="BF737" s="28"/>
      <c r="BG737" s="28"/>
      <c r="BH737" s="28"/>
      <c r="DO737" s="28"/>
      <c r="DP737" s="28"/>
      <c r="DS737" s="32"/>
      <c r="DY737" s="32"/>
      <c r="DZ737" s="32"/>
      <c r="EA737" s="32"/>
      <c r="EB737" s="32"/>
      <c r="EC737" s="32"/>
      <c r="EV737" s="32"/>
    </row>
    <row r="738" spans="1:152" x14ac:dyDescent="0.2">
      <c r="A738" s="28"/>
      <c r="E738" s="32"/>
      <c r="H738" s="28"/>
      <c r="I738" s="28"/>
      <c r="AA738" s="37"/>
      <c r="BE738" s="28"/>
      <c r="BF738" s="28"/>
      <c r="BG738" s="28"/>
      <c r="BH738" s="28"/>
      <c r="DO738" s="28"/>
      <c r="DP738" s="28"/>
      <c r="DS738" s="32"/>
      <c r="DY738" s="32"/>
      <c r="DZ738" s="32"/>
      <c r="EA738" s="32"/>
      <c r="EB738" s="32"/>
      <c r="EC738" s="32"/>
      <c r="EV738" s="32"/>
    </row>
    <row r="739" spans="1:152" x14ac:dyDescent="0.2">
      <c r="A739" s="28"/>
      <c r="E739" s="32"/>
      <c r="H739" s="28"/>
      <c r="I739" s="28"/>
      <c r="AA739" s="37"/>
      <c r="BE739" s="28"/>
      <c r="BF739" s="28"/>
      <c r="BG739" s="28"/>
      <c r="BH739" s="28"/>
      <c r="DO739" s="28"/>
      <c r="DP739" s="28"/>
      <c r="DS739" s="32"/>
      <c r="DY739" s="32"/>
      <c r="DZ739" s="32"/>
      <c r="EA739" s="32"/>
      <c r="EB739" s="32"/>
      <c r="EC739" s="32"/>
      <c r="EV739" s="32"/>
    </row>
    <row r="740" spans="1:152" x14ac:dyDescent="0.2">
      <c r="A740" s="28"/>
      <c r="E740" s="32"/>
      <c r="H740" s="28"/>
      <c r="I740" s="28"/>
      <c r="AA740" s="37"/>
      <c r="BE740" s="28"/>
      <c r="BF740" s="28"/>
      <c r="BG740" s="28"/>
      <c r="BH740" s="28"/>
      <c r="DO740" s="28"/>
      <c r="DP740" s="28"/>
      <c r="DS740" s="32"/>
      <c r="DY740" s="32"/>
      <c r="DZ740" s="32"/>
      <c r="EA740" s="32"/>
      <c r="EB740" s="32"/>
      <c r="EC740" s="32"/>
      <c r="EV740" s="32"/>
    </row>
    <row r="741" spans="1:152" x14ac:dyDescent="0.2">
      <c r="A741" s="28"/>
      <c r="E741" s="32"/>
      <c r="H741" s="28"/>
      <c r="I741" s="28"/>
      <c r="AA741" s="37"/>
      <c r="BE741" s="28"/>
      <c r="BF741" s="28"/>
      <c r="BG741" s="28"/>
      <c r="BH741" s="28"/>
      <c r="DO741" s="28"/>
      <c r="DP741" s="28"/>
      <c r="DS741" s="32"/>
      <c r="DY741" s="32"/>
      <c r="DZ741" s="32"/>
      <c r="EA741" s="32"/>
      <c r="EB741" s="32"/>
      <c r="EC741" s="32"/>
      <c r="EV741" s="32"/>
    </row>
    <row r="742" spans="1:152" x14ac:dyDescent="0.2">
      <c r="A742" s="28"/>
      <c r="E742" s="32"/>
      <c r="H742" s="28"/>
      <c r="I742" s="28"/>
      <c r="AA742" s="37"/>
      <c r="BE742" s="28"/>
      <c r="BF742" s="28"/>
      <c r="BG742" s="28"/>
      <c r="BH742" s="28"/>
      <c r="DO742" s="28"/>
      <c r="DP742" s="28"/>
      <c r="DS742" s="32"/>
      <c r="DY742" s="32"/>
      <c r="DZ742" s="32"/>
      <c r="EA742" s="32"/>
      <c r="EB742" s="32"/>
      <c r="EC742" s="32"/>
      <c r="EV742" s="32"/>
    </row>
    <row r="743" spans="1:152" x14ac:dyDescent="0.2">
      <c r="A743" s="28"/>
      <c r="E743" s="32"/>
      <c r="H743" s="28"/>
      <c r="I743" s="28"/>
      <c r="AA743" s="37"/>
      <c r="BE743" s="28"/>
      <c r="BF743" s="28"/>
      <c r="BG743" s="28"/>
      <c r="BH743" s="28"/>
      <c r="DO743" s="28"/>
      <c r="DP743" s="28"/>
      <c r="DS743" s="32"/>
      <c r="DY743" s="32"/>
      <c r="DZ743" s="32"/>
      <c r="EA743" s="32"/>
      <c r="EB743" s="32"/>
      <c r="EC743" s="32"/>
      <c r="EV743" s="32"/>
    </row>
    <row r="744" spans="1:152" x14ac:dyDescent="0.2">
      <c r="A744" s="28"/>
      <c r="E744" s="32"/>
      <c r="H744" s="28"/>
      <c r="I744" s="28"/>
      <c r="AA744" s="37"/>
      <c r="BE744" s="28"/>
      <c r="BF744" s="28"/>
      <c r="BG744" s="28"/>
      <c r="BH744" s="28"/>
      <c r="DO744" s="28"/>
      <c r="DP744" s="28"/>
      <c r="DS744" s="32"/>
      <c r="DY744" s="32"/>
      <c r="DZ744" s="32"/>
      <c r="EA744" s="32"/>
      <c r="EB744" s="32"/>
      <c r="EC744" s="32"/>
      <c r="EV744" s="32"/>
    </row>
    <row r="745" spans="1:152" x14ac:dyDescent="0.2">
      <c r="A745" s="28"/>
      <c r="E745" s="32"/>
      <c r="H745" s="28"/>
      <c r="I745" s="28"/>
      <c r="AA745" s="37"/>
      <c r="BE745" s="28"/>
      <c r="BF745" s="28"/>
      <c r="BG745" s="28"/>
      <c r="BH745" s="28"/>
      <c r="DO745" s="28"/>
      <c r="DP745" s="28"/>
      <c r="DS745" s="32"/>
      <c r="DY745" s="32"/>
      <c r="DZ745" s="32"/>
      <c r="EA745" s="32"/>
      <c r="EB745" s="32"/>
      <c r="EC745" s="32"/>
      <c r="EV745" s="32"/>
    </row>
    <row r="746" spans="1:152" x14ac:dyDescent="0.2">
      <c r="A746" s="28"/>
      <c r="E746" s="32"/>
      <c r="H746" s="28"/>
      <c r="I746" s="28"/>
      <c r="AA746" s="37"/>
      <c r="BE746" s="28"/>
      <c r="BF746" s="28"/>
      <c r="BG746" s="28"/>
      <c r="BH746" s="28"/>
      <c r="DO746" s="28"/>
      <c r="DP746" s="28"/>
      <c r="DS746" s="32"/>
      <c r="DY746" s="32"/>
      <c r="DZ746" s="32"/>
      <c r="EA746" s="32"/>
      <c r="EB746" s="32"/>
      <c r="EC746" s="32"/>
      <c r="EV746" s="32"/>
    </row>
    <row r="747" spans="1:152" x14ac:dyDescent="0.2">
      <c r="A747" s="28"/>
      <c r="E747" s="32"/>
      <c r="H747" s="28"/>
      <c r="I747" s="28"/>
      <c r="AA747" s="37"/>
      <c r="BE747" s="28"/>
      <c r="BF747" s="28"/>
      <c r="BG747" s="28"/>
      <c r="BH747" s="28"/>
      <c r="DO747" s="28"/>
      <c r="DP747" s="28"/>
      <c r="DS747" s="32"/>
      <c r="DY747" s="32"/>
      <c r="DZ747" s="32"/>
      <c r="EA747" s="32"/>
      <c r="EB747" s="32"/>
      <c r="EC747" s="32"/>
      <c r="EV747" s="32"/>
    </row>
    <row r="748" spans="1:152" x14ac:dyDescent="0.2">
      <c r="A748" s="28"/>
      <c r="E748" s="32"/>
      <c r="H748" s="28"/>
      <c r="I748" s="28"/>
      <c r="AA748" s="37"/>
      <c r="BE748" s="28"/>
      <c r="BF748" s="28"/>
      <c r="BG748" s="28"/>
      <c r="BH748" s="28"/>
      <c r="DO748" s="28"/>
      <c r="DP748" s="28"/>
      <c r="DS748" s="32"/>
      <c r="DY748" s="32"/>
      <c r="DZ748" s="32"/>
      <c r="EA748" s="32"/>
      <c r="EB748" s="32"/>
      <c r="EC748" s="32"/>
      <c r="EV748" s="32"/>
    </row>
    <row r="749" spans="1:152" x14ac:dyDescent="0.2">
      <c r="A749" s="28"/>
      <c r="E749" s="32"/>
      <c r="H749" s="28"/>
      <c r="I749" s="28"/>
      <c r="AA749" s="37"/>
      <c r="BE749" s="28"/>
      <c r="BF749" s="28"/>
      <c r="BG749" s="28"/>
      <c r="BH749" s="28"/>
      <c r="DO749" s="28"/>
      <c r="DP749" s="28"/>
      <c r="DS749" s="32"/>
      <c r="DY749" s="32"/>
      <c r="DZ749" s="32"/>
      <c r="EA749" s="32"/>
      <c r="EB749" s="32"/>
      <c r="EC749" s="32"/>
      <c r="EV749" s="32"/>
    </row>
    <row r="750" spans="1:152" x14ac:dyDescent="0.2">
      <c r="A750" s="28"/>
      <c r="E750" s="32"/>
      <c r="H750" s="28"/>
      <c r="I750" s="28"/>
      <c r="AA750" s="37"/>
      <c r="BE750" s="28"/>
      <c r="BF750" s="28"/>
      <c r="BG750" s="28"/>
      <c r="BH750" s="28"/>
      <c r="DO750" s="28"/>
      <c r="DP750" s="28"/>
      <c r="DS750" s="32"/>
      <c r="DY750" s="32"/>
      <c r="DZ750" s="32"/>
      <c r="EA750" s="32"/>
      <c r="EB750" s="32"/>
      <c r="EC750" s="32"/>
      <c r="EV750" s="32"/>
    </row>
    <row r="751" spans="1:152" x14ac:dyDescent="0.2">
      <c r="A751" s="28"/>
      <c r="E751" s="32"/>
      <c r="H751" s="28"/>
      <c r="I751" s="28"/>
      <c r="AA751" s="37"/>
      <c r="BE751" s="28"/>
      <c r="BF751" s="28"/>
      <c r="BG751" s="28"/>
      <c r="BH751" s="28"/>
      <c r="DO751" s="28"/>
      <c r="DP751" s="28"/>
      <c r="DS751" s="32"/>
      <c r="DY751" s="32"/>
      <c r="DZ751" s="32"/>
      <c r="EA751" s="32"/>
      <c r="EB751" s="32"/>
      <c r="EC751" s="32"/>
      <c r="EV751" s="32"/>
    </row>
    <row r="752" spans="1:152" x14ac:dyDescent="0.2">
      <c r="A752" s="28"/>
      <c r="E752" s="32"/>
      <c r="H752" s="28"/>
      <c r="I752" s="28"/>
      <c r="AA752" s="37"/>
      <c r="BE752" s="28"/>
      <c r="BF752" s="28"/>
      <c r="BG752" s="28"/>
      <c r="BH752" s="28"/>
      <c r="DO752" s="28"/>
      <c r="DP752" s="28"/>
      <c r="DS752" s="32"/>
      <c r="DY752" s="32"/>
      <c r="DZ752" s="32"/>
      <c r="EA752" s="32"/>
      <c r="EB752" s="32"/>
      <c r="EC752" s="32"/>
      <c r="EV752" s="32"/>
    </row>
    <row r="753" spans="1:152" x14ac:dyDescent="0.2">
      <c r="A753" s="28"/>
      <c r="E753" s="32"/>
      <c r="H753" s="28"/>
      <c r="I753" s="28"/>
      <c r="AA753" s="37"/>
      <c r="BE753" s="28"/>
      <c r="BF753" s="28"/>
      <c r="BG753" s="28"/>
      <c r="BH753" s="28"/>
      <c r="DO753" s="28"/>
      <c r="DP753" s="28"/>
      <c r="DS753" s="32"/>
      <c r="DY753" s="32"/>
      <c r="DZ753" s="32"/>
      <c r="EA753" s="32"/>
      <c r="EB753" s="32"/>
      <c r="EC753" s="32"/>
      <c r="EV753" s="32"/>
    </row>
    <row r="754" spans="1:152" x14ac:dyDescent="0.2">
      <c r="A754" s="28"/>
      <c r="E754" s="32"/>
      <c r="H754" s="28"/>
      <c r="I754" s="28"/>
      <c r="AA754" s="37"/>
      <c r="BE754" s="28"/>
      <c r="BF754" s="28"/>
      <c r="BG754" s="28"/>
      <c r="BH754" s="28"/>
      <c r="DO754" s="28"/>
      <c r="DP754" s="28"/>
      <c r="DS754" s="32"/>
      <c r="DY754" s="32"/>
      <c r="DZ754" s="32"/>
      <c r="EA754" s="32"/>
      <c r="EB754" s="32"/>
      <c r="EC754" s="32"/>
      <c r="EV754" s="32"/>
    </row>
    <row r="755" spans="1:152" x14ac:dyDescent="0.2">
      <c r="A755" s="28"/>
      <c r="E755" s="32"/>
      <c r="H755" s="28"/>
      <c r="I755" s="28"/>
      <c r="AA755" s="37"/>
      <c r="BE755" s="28"/>
      <c r="BF755" s="28"/>
      <c r="BG755" s="28"/>
      <c r="BH755" s="28"/>
      <c r="DO755" s="28"/>
      <c r="DP755" s="28"/>
      <c r="DS755" s="32"/>
      <c r="DY755" s="32"/>
      <c r="DZ755" s="32"/>
      <c r="EA755" s="32"/>
      <c r="EB755" s="32"/>
      <c r="EC755" s="32"/>
      <c r="EV755" s="32"/>
    </row>
    <row r="756" spans="1:152" x14ac:dyDescent="0.2">
      <c r="A756" s="28"/>
      <c r="E756" s="32"/>
      <c r="H756" s="28"/>
      <c r="I756" s="28"/>
      <c r="AA756" s="37"/>
      <c r="BE756" s="28"/>
      <c r="BF756" s="28"/>
      <c r="BG756" s="28"/>
      <c r="BH756" s="28"/>
      <c r="DO756" s="28"/>
      <c r="DP756" s="28"/>
      <c r="DS756" s="32"/>
      <c r="DY756" s="32"/>
      <c r="DZ756" s="32"/>
      <c r="EA756" s="32"/>
      <c r="EB756" s="32"/>
      <c r="EC756" s="32"/>
      <c r="EV756" s="32"/>
    </row>
    <row r="757" spans="1:152" x14ac:dyDescent="0.2">
      <c r="A757" s="28"/>
      <c r="E757" s="32"/>
      <c r="H757" s="28"/>
      <c r="I757" s="28"/>
      <c r="AA757" s="37"/>
      <c r="BE757" s="28"/>
      <c r="BF757" s="28"/>
      <c r="BG757" s="28"/>
      <c r="BH757" s="28"/>
      <c r="DO757" s="28"/>
      <c r="DP757" s="28"/>
      <c r="DS757" s="32"/>
      <c r="DY757" s="32"/>
      <c r="DZ757" s="32"/>
      <c r="EA757" s="32"/>
      <c r="EB757" s="32"/>
      <c r="EC757" s="32"/>
      <c r="EV757" s="32"/>
    </row>
    <row r="758" spans="1:152" x14ac:dyDescent="0.2">
      <c r="A758" s="28"/>
      <c r="E758" s="32"/>
      <c r="H758" s="28"/>
      <c r="I758" s="28"/>
      <c r="AA758" s="37"/>
      <c r="BE758" s="28"/>
      <c r="BF758" s="28"/>
      <c r="BG758" s="28"/>
      <c r="BH758" s="28"/>
      <c r="DO758" s="28"/>
      <c r="DP758" s="28"/>
      <c r="DS758" s="32"/>
      <c r="DY758" s="32"/>
      <c r="DZ758" s="32"/>
      <c r="EA758" s="32"/>
      <c r="EB758" s="32"/>
      <c r="EC758" s="32"/>
      <c r="EV758" s="32"/>
    </row>
    <row r="759" spans="1:152" x14ac:dyDescent="0.2">
      <c r="A759" s="28"/>
      <c r="E759" s="32"/>
      <c r="H759" s="28"/>
      <c r="I759" s="28"/>
      <c r="AA759" s="37"/>
      <c r="BE759" s="28"/>
      <c r="BF759" s="28"/>
      <c r="BG759" s="28"/>
      <c r="BH759" s="28"/>
      <c r="DO759" s="28"/>
      <c r="DP759" s="28"/>
      <c r="DS759" s="32"/>
      <c r="DY759" s="32"/>
      <c r="DZ759" s="32"/>
      <c r="EA759" s="32"/>
      <c r="EB759" s="32"/>
      <c r="EC759" s="32"/>
      <c r="EV759" s="32"/>
    </row>
    <row r="760" spans="1:152" x14ac:dyDescent="0.2">
      <c r="A760" s="28"/>
      <c r="E760" s="32"/>
      <c r="H760" s="28"/>
      <c r="I760" s="28"/>
      <c r="AA760" s="37"/>
      <c r="BE760" s="28"/>
      <c r="BF760" s="28"/>
      <c r="BG760" s="28"/>
      <c r="BH760" s="28"/>
      <c r="DO760" s="28"/>
      <c r="DP760" s="28"/>
      <c r="DS760" s="32"/>
      <c r="DY760" s="32"/>
      <c r="DZ760" s="32"/>
      <c r="EA760" s="32"/>
      <c r="EB760" s="32"/>
      <c r="EC760" s="32"/>
      <c r="EV760" s="32"/>
    </row>
    <row r="761" spans="1:152" x14ac:dyDescent="0.2">
      <c r="A761" s="28"/>
      <c r="E761" s="32"/>
      <c r="H761" s="28"/>
      <c r="I761" s="28"/>
      <c r="AA761" s="37"/>
      <c r="BE761" s="28"/>
      <c r="BF761" s="28"/>
      <c r="BG761" s="28"/>
      <c r="BH761" s="28"/>
      <c r="DO761" s="28"/>
      <c r="DP761" s="28"/>
      <c r="DS761" s="32"/>
      <c r="DY761" s="32"/>
      <c r="DZ761" s="32"/>
      <c r="EA761" s="32"/>
      <c r="EB761" s="32"/>
      <c r="EC761" s="32"/>
      <c r="EV761" s="32"/>
    </row>
    <row r="762" spans="1:152" x14ac:dyDescent="0.2">
      <c r="A762" s="28"/>
      <c r="E762" s="32"/>
      <c r="H762" s="28"/>
      <c r="I762" s="28"/>
      <c r="AA762" s="37"/>
      <c r="BE762" s="28"/>
      <c r="BF762" s="28"/>
      <c r="BG762" s="28"/>
      <c r="BH762" s="28"/>
      <c r="DO762" s="28"/>
      <c r="DP762" s="28"/>
      <c r="DS762" s="32"/>
      <c r="DY762" s="32"/>
      <c r="DZ762" s="32"/>
      <c r="EA762" s="32"/>
      <c r="EB762" s="32"/>
      <c r="EC762" s="32"/>
      <c r="EV762" s="32"/>
    </row>
    <row r="763" spans="1:152" x14ac:dyDescent="0.2">
      <c r="A763" s="28"/>
      <c r="E763" s="32"/>
      <c r="H763" s="28"/>
      <c r="I763" s="28"/>
      <c r="AA763" s="37"/>
      <c r="BE763" s="28"/>
      <c r="BF763" s="28"/>
      <c r="BG763" s="28"/>
      <c r="BH763" s="28"/>
      <c r="DO763" s="28"/>
      <c r="DP763" s="28"/>
      <c r="DS763" s="32"/>
      <c r="DY763" s="32"/>
      <c r="DZ763" s="32"/>
      <c r="EA763" s="32"/>
      <c r="EB763" s="32"/>
      <c r="EC763" s="32"/>
      <c r="EV763" s="32"/>
    </row>
    <row r="764" spans="1:152" x14ac:dyDescent="0.2">
      <c r="A764" s="28"/>
      <c r="E764" s="32"/>
      <c r="H764" s="28"/>
      <c r="I764" s="28"/>
      <c r="AA764" s="37"/>
      <c r="BE764" s="28"/>
      <c r="BF764" s="28"/>
      <c r="BG764" s="28"/>
      <c r="BH764" s="28"/>
      <c r="DO764" s="28"/>
      <c r="DP764" s="28"/>
      <c r="DS764" s="32"/>
      <c r="DY764" s="32"/>
      <c r="DZ764" s="32"/>
      <c r="EA764" s="32"/>
      <c r="EB764" s="32"/>
      <c r="EC764" s="32"/>
      <c r="EV764" s="32"/>
    </row>
    <row r="765" spans="1:152" x14ac:dyDescent="0.2">
      <c r="A765" s="28"/>
      <c r="E765" s="32"/>
      <c r="H765" s="28"/>
      <c r="I765" s="28"/>
      <c r="AA765" s="37"/>
      <c r="BE765" s="28"/>
      <c r="BF765" s="28"/>
      <c r="BG765" s="28"/>
      <c r="BH765" s="28"/>
      <c r="DO765" s="28"/>
      <c r="DP765" s="28"/>
      <c r="DS765" s="32"/>
      <c r="DY765" s="32"/>
      <c r="DZ765" s="32"/>
      <c r="EA765" s="32"/>
      <c r="EB765" s="32"/>
      <c r="EC765" s="32"/>
      <c r="EV765" s="32"/>
    </row>
    <row r="766" spans="1:152" x14ac:dyDescent="0.2">
      <c r="A766" s="28"/>
      <c r="E766" s="32"/>
      <c r="H766" s="28"/>
      <c r="I766" s="28"/>
      <c r="AA766" s="37"/>
      <c r="BE766" s="28"/>
      <c r="BF766" s="28"/>
      <c r="BG766" s="28"/>
      <c r="BH766" s="28"/>
      <c r="DO766" s="28"/>
      <c r="DP766" s="28"/>
      <c r="DS766" s="32"/>
      <c r="DY766" s="32"/>
      <c r="DZ766" s="32"/>
      <c r="EA766" s="32"/>
      <c r="EB766" s="32"/>
      <c r="EC766" s="32"/>
      <c r="EV766" s="32"/>
    </row>
    <row r="767" spans="1:152" x14ac:dyDescent="0.2">
      <c r="A767" s="28"/>
      <c r="E767" s="32"/>
      <c r="H767" s="28"/>
      <c r="I767" s="28"/>
      <c r="AA767" s="37"/>
      <c r="BE767" s="28"/>
      <c r="BF767" s="28"/>
      <c r="BG767" s="28"/>
      <c r="BH767" s="28"/>
      <c r="DO767" s="28"/>
      <c r="DP767" s="28"/>
      <c r="DS767" s="32"/>
      <c r="DY767" s="32"/>
      <c r="DZ767" s="32"/>
      <c r="EA767" s="32"/>
      <c r="EB767" s="32"/>
      <c r="EC767" s="32"/>
      <c r="EV767" s="32"/>
    </row>
    <row r="768" spans="1:152" x14ac:dyDescent="0.2">
      <c r="A768" s="28"/>
      <c r="E768" s="32"/>
      <c r="H768" s="28"/>
      <c r="I768" s="28"/>
      <c r="AA768" s="37"/>
      <c r="BE768" s="28"/>
      <c r="BF768" s="28"/>
      <c r="BG768" s="28"/>
      <c r="BH768" s="28"/>
      <c r="DO768" s="28"/>
      <c r="DP768" s="28"/>
      <c r="DS768" s="32"/>
      <c r="DY768" s="32"/>
      <c r="DZ768" s="32"/>
      <c r="EA768" s="32"/>
      <c r="EB768" s="32"/>
      <c r="EC768" s="32"/>
      <c r="EV768" s="32"/>
    </row>
    <row r="769" spans="1:152" x14ac:dyDescent="0.2">
      <c r="A769" s="28"/>
      <c r="E769" s="32"/>
      <c r="H769" s="28"/>
      <c r="I769" s="28"/>
      <c r="AA769" s="37"/>
      <c r="BE769" s="28"/>
      <c r="BF769" s="28"/>
      <c r="BG769" s="28"/>
      <c r="BH769" s="28"/>
      <c r="DO769" s="28"/>
      <c r="DP769" s="28"/>
      <c r="DS769" s="32"/>
      <c r="DY769" s="32"/>
      <c r="DZ769" s="32"/>
      <c r="EA769" s="32"/>
      <c r="EB769" s="32"/>
      <c r="EC769" s="32"/>
      <c r="EV769" s="32"/>
    </row>
    <row r="770" spans="1:152" x14ac:dyDescent="0.2">
      <c r="A770" s="28"/>
      <c r="E770" s="32"/>
      <c r="H770" s="28"/>
      <c r="I770" s="28"/>
      <c r="AA770" s="37"/>
      <c r="BE770" s="28"/>
      <c r="BF770" s="28"/>
      <c r="BG770" s="28"/>
      <c r="BH770" s="28"/>
      <c r="DO770" s="28"/>
      <c r="DP770" s="28"/>
      <c r="DS770" s="32"/>
      <c r="DY770" s="32"/>
      <c r="DZ770" s="32"/>
      <c r="EA770" s="32"/>
      <c r="EB770" s="32"/>
      <c r="EC770" s="32"/>
      <c r="EV770" s="32"/>
    </row>
    <row r="771" spans="1:152" x14ac:dyDescent="0.2">
      <c r="A771" s="28"/>
      <c r="E771" s="32"/>
      <c r="H771" s="28"/>
      <c r="I771" s="28"/>
      <c r="AA771" s="37"/>
      <c r="BE771" s="28"/>
      <c r="BF771" s="28"/>
      <c r="BG771" s="28"/>
      <c r="BH771" s="28"/>
      <c r="DO771" s="28"/>
      <c r="DP771" s="28"/>
      <c r="DS771" s="32"/>
      <c r="DY771" s="32"/>
      <c r="DZ771" s="32"/>
      <c r="EA771" s="32"/>
      <c r="EB771" s="32"/>
      <c r="EC771" s="32"/>
      <c r="EV771" s="32"/>
    </row>
    <row r="772" spans="1:152" x14ac:dyDescent="0.2">
      <c r="A772" s="28"/>
      <c r="E772" s="32"/>
      <c r="H772" s="28"/>
      <c r="I772" s="28"/>
      <c r="AA772" s="37"/>
      <c r="BE772" s="28"/>
      <c r="BF772" s="28"/>
      <c r="BG772" s="28"/>
      <c r="BH772" s="28"/>
      <c r="DO772" s="28"/>
      <c r="DP772" s="28"/>
      <c r="DS772" s="32"/>
      <c r="DY772" s="32"/>
      <c r="DZ772" s="32"/>
      <c r="EA772" s="32"/>
      <c r="EB772" s="32"/>
      <c r="EC772" s="32"/>
      <c r="EV772" s="32"/>
    </row>
    <row r="773" spans="1:152" x14ac:dyDescent="0.2">
      <c r="A773" s="28"/>
      <c r="E773" s="32"/>
      <c r="H773" s="28"/>
      <c r="I773" s="28"/>
      <c r="AA773" s="37"/>
      <c r="BE773" s="28"/>
      <c r="BF773" s="28"/>
      <c r="BG773" s="28"/>
      <c r="BH773" s="28"/>
      <c r="DO773" s="28"/>
      <c r="DP773" s="28"/>
      <c r="DS773" s="32"/>
      <c r="DY773" s="32"/>
      <c r="DZ773" s="32"/>
      <c r="EA773" s="32"/>
      <c r="EB773" s="32"/>
      <c r="EC773" s="32"/>
      <c r="EV773" s="32"/>
    </row>
    <row r="774" spans="1:152" x14ac:dyDescent="0.2">
      <c r="A774" s="28"/>
      <c r="E774" s="32"/>
      <c r="H774" s="28"/>
      <c r="I774" s="28"/>
      <c r="AA774" s="37"/>
      <c r="BE774" s="28"/>
      <c r="BF774" s="28"/>
      <c r="BG774" s="28"/>
      <c r="BH774" s="28"/>
      <c r="DO774" s="28"/>
      <c r="DP774" s="28"/>
      <c r="DS774" s="32"/>
      <c r="DY774" s="32"/>
      <c r="DZ774" s="32"/>
      <c r="EA774" s="32"/>
      <c r="EB774" s="32"/>
      <c r="EC774" s="32"/>
      <c r="EV774" s="32"/>
    </row>
    <row r="775" spans="1:152" x14ac:dyDescent="0.2">
      <c r="A775" s="28"/>
      <c r="E775" s="32"/>
      <c r="H775" s="28"/>
      <c r="I775" s="28"/>
      <c r="AA775" s="37"/>
      <c r="BE775" s="28"/>
      <c r="BF775" s="28"/>
      <c r="BG775" s="28"/>
      <c r="BH775" s="28"/>
      <c r="DO775" s="28"/>
      <c r="DP775" s="28"/>
      <c r="DS775" s="32"/>
      <c r="DY775" s="32"/>
      <c r="DZ775" s="32"/>
      <c r="EA775" s="32"/>
      <c r="EB775" s="32"/>
      <c r="EC775" s="32"/>
      <c r="EV775" s="32"/>
    </row>
    <row r="776" spans="1:152" x14ac:dyDescent="0.2">
      <c r="A776" s="28"/>
      <c r="E776" s="32"/>
      <c r="H776" s="28"/>
      <c r="I776" s="28"/>
      <c r="AA776" s="37"/>
      <c r="BE776" s="28"/>
      <c r="BF776" s="28"/>
      <c r="BG776" s="28"/>
      <c r="BH776" s="28"/>
      <c r="DO776" s="28"/>
      <c r="DP776" s="28"/>
      <c r="DS776" s="32"/>
      <c r="DY776" s="32"/>
      <c r="DZ776" s="32"/>
      <c r="EA776" s="32"/>
      <c r="EB776" s="32"/>
      <c r="EC776" s="32"/>
      <c r="EV776" s="32"/>
    </row>
    <row r="777" spans="1:152" x14ac:dyDescent="0.2">
      <c r="A777" s="28"/>
      <c r="E777" s="32"/>
      <c r="H777" s="28"/>
      <c r="I777" s="28"/>
      <c r="AA777" s="37"/>
      <c r="BE777" s="28"/>
      <c r="BF777" s="28"/>
      <c r="BG777" s="28"/>
      <c r="BH777" s="28"/>
      <c r="DO777" s="28"/>
      <c r="DP777" s="28"/>
      <c r="DS777" s="32"/>
      <c r="DY777" s="32"/>
      <c r="DZ777" s="32"/>
      <c r="EA777" s="32"/>
      <c r="EB777" s="32"/>
      <c r="EC777" s="32"/>
      <c r="EV777" s="32"/>
    </row>
    <row r="778" spans="1:152" x14ac:dyDescent="0.2">
      <c r="A778" s="28"/>
      <c r="E778" s="32"/>
      <c r="H778" s="28"/>
      <c r="I778" s="28"/>
      <c r="AA778" s="37"/>
      <c r="BE778" s="28"/>
      <c r="BF778" s="28"/>
      <c r="BG778" s="28"/>
      <c r="BH778" s="28"/>
      <c r="DO778" s="28"/>
      <c r="DP778" s="28"/>
      <c r="DS778" s="32"/>
      <c r="DY778" s="32"/>
      <c r="DZ778" s="32"/>
      <c r="EA778" s="32"/>
      <c r="EB778" s="32"/>
      <c r="EC778" s="32"/>
      <c r="EV778" s="32"/>
    </row>
    <row r="779" spans="1:152" x14ac:dyDescent="0.2">
      <c r="A779" s="28"/>
      <c r="E779" s="32"/>
      <c r="H779" s="28"/>
      <c r="I779" s="28"/>
      <c r="AA779" s="37"/>
      <c r="BE779" s="28"/>
      <c r="BF779" s="28"/>
      <c r="BG779" s="28"/>
      <c r="BH779" s="28"/>
      <c r="DO779" s="28"/>
      <c r="DP779" s="28"/>
      <c r="DS779" s="32"/>
      <c r="DY779" s="32"/>
      <c r="DZ779" s="32"/>
      <c r="EA779" s="32"/>
      <c r="EB779" s="32"/>
      <c r="EC779" s="32"/>
      <c r="EV779" s="32"/>
    </row>
    <row r="780" spans="1:152" x14ac:dyDescent="0.2">
      <c r="A780" s="28"/>
      <c r="E780" s="32"/>
      <c r="H780" s="28"/>
      <c r="I780" s="28"/>
      <c r="AA780" s="37"/>
      <c r="BE780" s="28"/>
      <c r="BF780" s="28"/>
      <c r="BG780" s="28"/>
      <c r="BH780" s="28"/>
      <c r="DO780" s="28"/>
      <c r="DP780" s="28"/>
      <c r="DS780" s="32"/>
      <c r="DY780" s="32"/>
      <c r="DZ780" s="32"/>
      <c r="EA780" s="32"/>
      <c r="EB780" s="32"/>
      <c r="EC780" s="32"/>
      <c r="EV780" s="32"/>
    </row>
    <row r="781" spans="1:152" x14ac:dyDescent="0.2">
      <c r="A781" s="28"/>
      <c r="E781" s="32"/>
      <c r="H781" s="28"/>
      <c r="I781" s="28"/>
      <c r="AA781" s="37"/>
      <c r="BE781" s="28"/>
      <c r="BF781" s="28"/>
      <c r="BG781" s="28"/>
      <c r="BH781" s="28"/>
      <c r="DO781" s="28"/>
      <c r="DP781" s="28"/>
      <c r="DS781" s="32"/>
      <c r="DY781" s="32"/>
      <c r="DZ781" s="32"/>
      <c r="EA781" s="32"/>
      <c r="EB781" s="32"/>
      <c r="EC781" s="32"/>
      <c r="EV781" s="32"/>
    </row>
    <row r="782" spans="1:152" x14ac:dyDescent="0.2">
      <c r="A782" s="28"/>
      <c r="E782" s="32"/>
      <c r="H782" s="28"/>
      <c r="I782" s="28"/>
      <c r="AA782" s="37"/>
      <c r="BE782" s="28"/>
      <c r="BF782" s="28"/>
      <c r="BG782" s="28"/>
      <c r="BH782" s="28"/>
      <c r="DO782" s="28"/>
      <c r="DP782" s="28"/>
      <c r="DS782" s="32"/>
      <c r="DY782" s="32"/>
      <c r="DZ782" s="32"/>
      <c r="EA782" s="32"/>
      <c r="EB782" s="32"/>
      <c r="EC782" s="32"/>
      <c r="EV782" s="32"/>
    </row>
    <row r="783" spans="1:152" x14ac:dyDescent="0.2">
      <c r="A783" s="28"/>
      <c r="E783" s="32"/>
      <c r="H783" s="28"/>
      <c r="I783" s="28"/>
      <c r="AA783" s="37"/>
      <c r="BE783" s="28"/>
      <c r="BF783" s="28"/>
      <c r="BG783" s="28"/>
      <c r="BH783" s="28"/>
      <c r="DO783" s="28"/>
      <c r="DP783" s="28"/>
      <c r="DS783" s="32"/>
      <c r="DY783" s="32"/>
      <c r="DZ783" s="32"/>
      <c r="EA783" s="32"/>
      <c r="EB783" s="32"/>
      <c r="EC783" s="32"/>
      <c r="EV783" s="32"/>
    </row>
    <row r="784" spans="1:152" x14ac:dyDescent="0.2">
      <c r="A784" s="28"/>
      <c r="E784" s="32"/>
      <c r="H784" s="28"/>
      <c r="I784" s="28"/>
      <c r="AA784" s="37"/>
      <c r="BE784" s="28"/>
      <c r="BF784" s="28"/>
      <c r="BG784" s="28"/>
      <c r="BH784" s="28"/>
      <c r="DO784" s="28"/>
      <c r="DP784" s="28"/>
      <c r="DS784" s="32"/>
      <c r="DY784" s="32"/>
      <c r="DZ784" s="32"/>
      <c r="EA784" s="32"/>
      <c r="EB784" s="32"/>
      <c r="EC784" s="32"/>
      <c r="EV784" s="32"/>
    </row>
    <row r="785" spans="1:152" x14ac:dyDescent="0.2">
      <c r="A785" s="28"/>
      <c r="E785" s="32"/>
      <c r="H785" s="28"/>
      <c r="I785" s="28"/>
      <c r="AA785" s="37"/>
      <c r="BE785" s="28"/>
      <c r="BF785" s="28"/>
      <c r="BG785" s="28"/>
      <c r="BH785" s="28"/>
      <c r="DO785" s="28"/>
      <c r="DP785" s="28"/>
      <c r="DS785" s="32"/>
      <c r="DY785" s="32"/>
      <c r="DZ785" s="32"/>
      <c r="EA785" s="32"/>
      <c r="EB785" s="32"/>
      <c r="EC785" s="32"/>
      <c r="EV785" s="32"/>
    </row>
    <row r="786" spans="1:152" x14ac:dyDescent="0.2">
      <c r="A786" s="28"/>
      <c r="E786" s="32"/>
      <c r="H786" s="28"/>
      <c r="I786" s="28"/>
      <c r="AA786" s="37"/>
      <c r="BE786" s="28"/>
      <c r="BF786" s="28"/>
      <c r="BG786" s="28"/>
      <c r="BH786" s="28"/>
      <c r="DO786" s="28"/>
      <c r="DP786" s="28"/>
      <c r="DS786" s="32"/>
      <c r="DY786" s="32"/>
      <c r="DZ786" s="32"/>
      <c r="EA786" s="32"/>
      <c r="EB786" s="32"/>
      <c r="EC786" s="32"/>
      <c r="EV786" s="32"/>
    </row>
    <row r="787" spans="1:152" x14ac:dyDescent="0.2">
      <c r="A787" s="28"/>
      <c r="E787" s="32"/>
      <c r="H787" s="28"/>
      <c r="I787" s="28"/>
      <c r="AA787" s="37"/>
      <c r="BE787" s="28"/>
      <c r="BF787" s="28"/>
      <c r="BG787" s="28"/>
      <c r="BH787" s="28"/>
      <c r="DO787" s="28"/>
      <c r="DP787" s="28"/>
      <c r="DS787" s="32"/>
      <c r="DY787" s="32"/>
      <c r="DZ787" s="32"/>
      <c r="EA787" s="32"/>
      <c r="EB787" s="32"/>
      <c r="EC787" s="32"/>
      <c r="EV787" s="32"/>
    </row>
    <row r="788" spans="1:152" x14ac:dyDescent="0.2">
      <c r="A788" s="28"/>
      <c r="E788" s="32"/>
      <c r="H788" s="28"/>
      <c r="I788" s="28"/>
      <c r="AA788" s="37"/>
      <c r="BE788" s="28"/>
      <c r="BF788" s="28"/>
      <c r="BG788" s="28"/>
      <c r="BH788" s="28"/>
      <c r="DO788" s="28"/>
      <c r="DP788" s="28"/>
      <c r="DS788" s="32"/>
      <c r="DY788" s="32"/>
      <c r="DZ788" s="32"/>
      <c r="EA788" s="32"/>
      <c r="EB788" s="32"/>
      <c r="EC788" s="32"/>
      <c r="EV788" s="32"/>
    </row>
    <row r="789" spans="1:152" x14ac:dyDescent="0.2">
      <c r="A789" s="28"/>
      <c r="E789" s="32"/>
      <c r="H789" s="28"/>
      <c r="I789" s="28"/>
      <c r="AA789" s="37"/>
      <c r="BE789" s="28"/>
      <c r="BF789" s="28"/>
      <c r="BG789" s="28"/>
      <c r="BH789" s="28"/>
      <c r="DO789" s="28"/>
      <c r="DP789" s="28"/>
      <c r="DS789" s="32"/>
      <c r="DY789" s="32"/>
      <c r="DZ789" s="32"/>
      <c r="EA789" s="32"/>
      <c r="EB789" s="32"/>
      <c r="EC789" s="32"/>
      <c r="EV789" s="32"/>
    </row>
    <row r="790" spans="1:152" x14ac:dyDescent="0.2">
      <c r="A790" s="28"/>
      <c r="E790" s="32"/>
      <c r="H790" s="28"/>
      <c r="I790" s="28"/>
      <c r="AA790" s="37"/>
      <c r="BE790" s="28"/>
      <c r="BF790" s="28"/>
      <c r="BG790" s="28"/>
      <c r="BH790" s="28"/>
      <c r="DO790" s="28"/>
      <c r="DP790" s="28"/>
      <c r="DS790" s="32"/>
      <c r="DY790" s="32"/>
      <c r="DZ790" s="32"/>
      <c r="EA790" s="32"/>
      <c r="EB790" s="32"/>
      <c r="EC790" s="32"/>
      <c r="EV790" s="32"/>
    </row>
    <row r="791" spans="1:152" x14ac:dyDescent="0.2">
      <c r="A791" s="28"/>
      <c r="E791" s="32"/>
      <c r="H791" s="28"/>
      <c r="I791" s="28"/>
      <c r="AA791" s="37"/>
      <c r="BE791" s="28"/>
      <c r="BF791" s="28"/>
      <c r="BG791" s="28"/>
      <c r="BH791" s="28"/>
      <c r="DO791" s="28"/>
      <c r="DP791" s="28"/>
      <c r="DS791" s="32"/>
      <c r="DY791" s="32"/>
      <c r="DZ791" s="32"/>
      <c r="EA791" s="32"/>
      <c r="EB791" s="32"/>
      <c r="EC791" s="32"/>
      <c r="EV791" s="32"/>
    </row>
    <row r="792" spans="1:152" x14ac:dyDescent="0.2">
      <c r="A792" s="28"/>
      <c r="E792" s="32"/>
      <c r="H792" s="28"/>
      <c r="I792" s="28"/>
      <c r="AA792" s="37"/>
      <c r="BE792" s="28"/>
      <c r="BF792" s="28"/>
      <c r="BG792" s="28"/>
      <c r="BH792" s="28"/>
      <c r="DO792" s="28"/>
      <c r="DP792" s="28"/>
      <c r="DS792" s="32"/>
      <c r="DY792" s="32"/>
      <c r="DZ792" s="32"/>
      <c r="EA792" s="32"/>
      <c r="EB792" s="32"/>
      <c r="EC792" s="32"/>
      <c r="EV792" s="32"/>
    </row>
    <row r="793" spans="1:152" x14ac:dyDescent="0.2">
      <c r="A793" s="28"/>
      <c r="E793" s="32"/>
      <c r="H793" s="28"/>
      <c r="I793" s="28"/>
      <c r="AA793" s="37"/>
      <c r="BE793" s="28"/>
      <c r="BF793" s="28"/>
      <c r="BG793" s="28"/>
      <c r="BH793" s="28"/>
      <c r="DO793" s="28"/>
      <c r="DP793" s="28"/>
      <c r="DS793" s="32"/>
      <c r="DY793" s="32"/>
      <c r="DZ793" s="32"/>
      <c r="EA793" s="32"/>
      <c r="EB793" s="32"/>
      <c r="EC793" s="32"/>
      <c r="EV793" s="32"/>
    </row>
    <row r="794" spans="1:152" x14ac:dyDescent="0.2">
      <c r="A794" s="28"/>
      <c r="E794" s="32"/>
      <c r="H794" s="28"/>
      <c r="I794" s="28"/>
      <c r="AA794" s="37"/>
      <c r="BE794" s="28"/>
      <c r="BF794" s="28"/>
      <c r="BG794" s="28"/>
      <c r="BH794" s="28"/>
      <c r="DO794" s="28"/>
      <c r="DP794" s="28"/>
      <c r="DS794" s="32"/>
      <c r="DY794" s="32"/>
      <c r="DZ794" s="32"/>
      <c r="EA794" s="32"/>
      <c r="EB794" s="32"/>
      <c r="EC794" s="32"/>
      <c r="EV794" s="32"/>
    </row>
    <row r="795" spans="1:152" x14ac:dyDescent="0.2">
      <c r="A795" s="28"/>
      <c r="E795" s="32"/>
      <c r="H795" s="28"/>
      <c r="I795" s="28"/>
      <c r="AA795" s="37"/>
      <c r="BE795" s="28"/>
      <c r="BF795" s="28"/>
      <c r="BG795" s="28"/>
      <c r="BH795" s="28"/>
      <c r="DO795" s="28"/>
      <c r="DP795" s="28"/>
      <c r="DS795" s="32"/>
      <c r="DY795" s="32"/>
      <c r="DZ795" s="32"/>
      <c r="EA795" s="32"/>
      <c r="EB795" s="32"/>
      <c r="EC795" s="32"/>
      <c r="EV795" s="32"/>
    </row>
    <row r="796" spans="1:152" x14ac:dyDescent="0.2">
      <c r="A796" s="28"/>
      <c r="E796" s="32"/>
      <c r="H796" s="28"/>
      <c r="I796" s="28"/>
      <c r="AA796" s="37"/>
      <c r="BE796" s="28"/>
      <c r="BF796" s="28"/>
      <c r="BG796" s="28"/>
      <c r="BH796" s="28"/>
      <c r="DO796" s="28"/>
      <c r="DP796" s="28"/>
      <c r="DS796" s="32"/>
      <c r="DY796" s="32"/>
      <c r="DZ796" s="32"/>
      <c r="EA796" s="32"/>
      <c r="EB796" s="32"/>
      <c r="EC796" s="32"/>
      <c r="EV796" s="32"/>
    </row>
    <row r="797" spans="1:152" x14ac:dyDescent="0.2">
      <c r="A797" s="28"/>
      <c r="E797" s="32"/>
      <c r="H797" s="28"/>
      <c r="I797" s="28"/>
      <c r="AA797" s="37"/>
      <c r="BE797" s="28"/>
      <c r="BF797" s="28"/>
      <c r="BG797" s="28"/>
      <c r="BH797" s="28"/>
      <c r="DO797" s="28"/>
      <c r="DP797" s="28"/>
      <c r="DS797" s="32"/>
      <c r="DY797" s="32"/>
      <c r="DZ797" s="32"/>
      <c r="EA797" s="32"/>
      <c r="EB797" s="32"/>
      <c r="EC797" s="32"/>
      <c r="EV797" s="32"/>
    </row>
    <row r="798" spans="1:152" x14ac:dyDescent="0.2">
      <c r="A798" s="28"/>
      <c r="E798" s="32"/>
      <c r="H798" s="28"/>
      <c r="I798" s="28"/>
      <c r="AA798" s="37"/>
      <c r="BE798" s="28"/>
      <c r="BF798" s="28"/>
      <c r="BG798" s="28"/>
      <c r="BH798" s="28"/>
      <c r="DO798" s="28"/>
      <c r="DP798" s="28"/>
      <c r="DS798" s="32"/>
      <c r="DY798" s="32"/>
      <c r="DZ798" s="32"/>
      <c r="EA798" s="32"/>
      <c r="EB798" s="32"/>
      <c r="EC798" s="32"/>
      <c r="EV798" s="32"/>
    </row>
    <row r="799" spans="1:152" x14ac:dyDescent="0.2">
      <c r="A799" s="28"/>
      <c r="E799" s="32"/>
      <c r="H799" s="28"/>
      <c r="I799" s="28"/>
      <c r="AA799" s="37"/>
      <c r="BE799" s="28"/>
      <c r="BF799" s="28"/>
      <c r="BG799" s="28"/>
      <c r="BH799" s="28"/>
      <c r="DO799" s="28"/>
      <c r="DP799" s="28"/>
      <c r="DS799" s="32"/>
      <c r="DY799" s="32"/>
      <c r="DZ799" s="32"/>
      <c r="EA799" s="32"/>
      <c r="EB799" s="32"/>
      <c r="EC799" s="32"/>
      <c r="EV799" s="32"/>
    </row>
    <row r="800" spans="1:152" x14ac:dyDescent="0.2">
      <c r="A800" s="28"/>
      <c r="E800" s="32"/>
      <c r="H800" s="28"/>
      <c r="I800" s="28"/>
      <c r="AA800" s="37"/>
      <c r="BE800" s="28"/>
      <c r="BF800" s="28"/>
      <c r="BG800" s="28"/>
      <c r="BH800" s="28"/>
      <c r="DO800" s="28"/>
      <c r="DP800" s="28"/>
      <c r="DS800" s="32"/>
      <c r="DY800" s="32"/>
      <c r="DZ800" s="32"/>
      <c r="EA800" s="32"/>
      <c r="EB800" s="32"/>
      <c r="EC800" s="32"/>
      <c r="EV800" s="32"/>
    </row>
    <row r="801" spans="1:152" x14ac:dyDescent="0.2">
      <c r="A801" s="28"/>
      <c r="E801" s="32"/>
      <c r="H801" s="28"/>
      <c r="I801" s="28"/>
      <c r="AA801" s="37"/>
      <c r="BE801" s="28"/>
      <c r="BF801" s="28"/>
      <c r="BG801" s="28"/>
      <c r="BH801" s="28"/>
      <c r="DO801" s="28"/>
      <c r="DP801" s="28"/>
      <c r="DS801" s="32"/>
      <c r="DY801" s="32"/>
      <c r="DZ801" s="32"/>
      <c r="EA801" s="32"/>
      <c r="EB801" s="32"/>
      <c r="EC801" s="32"/>
      <c r="EV801" s="32"/>
    </row>
    <row r="802" spans="1:152" x14ac:dyDescent="0.2">
      <c r="A802" s="28"/>
      <c r="E802" s="32"/>
      <c r="H802" s="28"/>
      <c r="I802" s="28"/>
      <c r="AA802" s="37"/>
      <c r="BE802" s="28"/>
      <c r="BF802" s="28"/>
      <c r="BG802" s="28"/>
      <c r="BH802" s="28"/>
      <c r="DO802" s="28"/>
      <c r="DP802" s="28"/>
      <c r="DS802" s="32"/>
      <c r="DY802" s="32"/>
      <c r="DZ802" s="32"/>
      <c r="EA802" s="32"/>
      <c r="EB802" s="32"/>
      <c r="EC802" s="32"/>
      <c r="EV802" s="32"/>
    </row>
    <row r="803" spans="1:152" x14ac:dyDescent="0.2">
      <c r="A803" s="28"/>
      <c r="E803" s="32"/>
      <c r="H803" s="28"/>
      <c r="I803" s="28"/>
      <c r="AA803" s="37"/>
      <c r="BE803" s="28"/>
      <c r="BF803" s="28"/>
      <c r="BG803" s="28"/>
      <c r="BH803" s="28"/>
      <c r="DO803" s="28"/>
      <c r="DP803" s="28"/>
      <c r="DS803" s="32"/>
      <c r="DY803" s="32"/>
      <c r="DZ803" s="32"/>
      <c r="EA803" s="32"/>
      <c r="EB803" s="32"/>
      <c r="EC803" s="32"/>
      <c r="EV803" s="32"/>
    </row>
    <row r="804" spans="1:152" x14ac:dyDescent="0.2">
      <c r="A804" s="28"/>
      <c r="E804" s="32"/>
      <c r="H804" s="28"/>
      <c r="I804" s="28"/>
      <c r="AA804" s="37"/>
      <c r="BE804" s="28"/>
      <c r="BF804" s="28"/>
      <c r="BG804" s="28"/>
      <c r="BH804" s="28"/>
      <c r="DO804" s="28"/>
      <c r="DP804" s="28"/>
      <c r="DS804" s="32"/>
      <c r="DY804" s="32"/>
      <c r="DZ804" s="32"/>
      <c r="EA804" s="32"/>
      <c r="EB804" s="32"/>
      <c r="EC804" s="32"/>
      <c r="EV804" s="32"/>
    </row>
    <row r="805" spans="1:152" x14ac:dyDescent="0.2">
      <c r="A805" s="28"/>
      <c r="E805" s="32"/>
      <c r="H805" s="28"/>
      <c r="I805" s="28"/>
      <c r="AA805" s="37"/>
      <c r="BE805" s="28"/>
      <c r="BF805" s="28"/>
      <c r="BG805" s="28"/>
      <c r="BH805" s="28"/>
      <c r="DO805" s="28"/>
      <c r="DP805" s="28"/>
      <c r="DS805" s="32"/>
      <c r="DY805" s="32"/>
      <c r="DZ805" s="32"/>
      <c r="EA805" s="32"/>
      <c r="EB805" s="32"/>
      <c r="EC805" s="32"/>
      <c r="EV805" s="32"/>
    </row>
    <row r="806" spans="1:152" x14ac:dyDescent="0.2">
      <c r="A806" s="28"/>
      <c r="E806" s="32"/>
      <c r="H806" s="28"/>
      <c r="I806" s="28"/>
      <c r="AA806" s="37"/>
      <c r="BE806" s="28"/>
      <c r="BF806" s="28"/>
      <c r="BG806" s="28"/>
      <c r="BH806" s="28"/>
      <c r="DO806" s="28"/>
      <c r="DP806" s="28"/>
      <c r="DS806" s="32"/>
      <c r="DY806" s="32"/>
      <c r="DZ806" s="32"/>
      <c r="EA806" s="32"/>
      <c r="EB806" s="32"/>
      <c r="EC806" s="32"/>
      <c r="EV806" s="32"/>
    </row>
    <row r="807" spans="1:152" x14ac:dyDescent="0.2">
      <c r="A807" s="28"/>
      <c r="E807" s="32"/>
      <c r="H807" s="28"/>
      <c r="I807" s="28"/>
      <c r="AA807" s="37"/>
      <c r="BE807" s="28"/>
      <c r="BF807" s="28"/>
      <c r="BG807" s="28"/>
      <c r="BH807" s="28"/>
      <c r="DO807" s="28"/>
      <c r="DP807" s="28"/>
      <c r="DS807" s="32"/>
      <c r="DY807" s="32"/>
      <c r="DZ807" s="32"/>
      <c r="EA807" s="32"/>
      <c r="EB807" s="32"/>
      <c r="EC807" s="32"/>
      <c r="EV807" s="32"/>
    </row>
    <row r="808" spans="1:152" x14ac:dyDescent="0.2">
      <c r="A808" s="28"/>
      <c r="E808" s="32"/>
      <c r="H808" s="28"/>
      <c r="I808" s="28"/>
      <c r="AA808" s="37"/>
      <c r="BE808" s="28"/>
      <c r="BF808" s="28"/>
      <c r="BG808" s="28"/>
      <c r="BH808" s="28"/>
      <c r="DO808" s="28"/>
      <c r="DP808" s="28"/>
      <c r="DS808" s="32"/>
      <c r="DY808" s="32"/>
      <c r="DZ808" s="32"/>
      <c r="EA808" s="32"/>
      <c r="EB808" s="32"/>
      <c r="EC808" s="32"/>
      <c r="EV808" s="32"/>
    </row>
    <row r="809" spans="1:152" x14ac:dyDescent="0.2">
      <c r="A809" s="28"/>
      <c r="E809" s="32"/>
      <c r="H809" s="28"/>
      <c r="I809" s="28"/>
      <c r="AA809" s="37"/>
      <c r="BE809" s="28"/>
      <c r="BF809" s="28"/>
      <c r="BG809" s="28"/>
      <c r="BH809" s="28"/>
      <c r="DO809" s="28"/>
      <c r="DP809" s="28"/>
      <c r="DS809" s="32"/>
      <c r="DY809" s="32"/>
      <c r="DZ809" s="32"/>
      <c r="EA809" s="32"/>
      <c r="EB809" s="32"/>
      <c r="EC809" s="32"/>
      <c r="EV809" s="32"/>
    </row>
    <row r="810" spans="1:152" x14ac:dyDescent="0.2">
      <c r="A810" s="28"/>
      <c r="E810" s="32"/>
      <c r="H810" s="28"/>
      <c r="I810" s="28"/>
      <c r="AA810" s="37"/>
      <c r="BE810" s="28"/>
      <c r="BF810" s="28"/>
      <c r="BG810" s="28"/>
      <c r="BH810" s="28"/>
      <c r="DO810" s="28"/>
      <c r="DP810" s="28"/>
      <c r="DS810" s="32"/>
      <c r="DY810" s="32"/>
      <c r="DZ810" s="32"/>
      <c r="EA810" s="32"/>
      <c r="EB810" s="32"/>
      <c r="EC810" s="32"/>
      <c r="EV810" s="32"/>
    </row>
    <row r="811" spans="1:152" x14ac:dyDescent="0.2">
      <c r="A811" s="28"/>
      <c r="E811" s="32"/>
      <c r="H811" s="28"/>
      <c r="I811" s="28"/>
      <c r="AA811" s="37"/>
      <c r="BE811" s="28"/>
      <c r="BF811" s="28"/>
      <c r="BG811" s="28"/>
      <c r="BH811" s="28"/>
      <c r="DO811" s="28"/>
      <c r="DP811" s="28"/>
      <c r="DS811" s="32"/>
      <c r="DY811" s="32"/>
      <c r="DZ811" s="32"/>
      <c r="EA811" s="32"/>
      <c r="EB811" s="32"/>
      <c r="EC811" s="32"/>
      <c r="EV811" s="32"/>
    </row>
    <row r="812" spans="1:152" x14ac:dyDescent="0.2">
      <c r="A812" s="28"/>
      <c r="E812" s="32"/>
      <c r="H812" s="28"/>
      <c r="I812" s="28"/>
      <c r="AA812" s="37"/>
      <c r="BE812" s="28"/>
      <c r="BF812" s="28"/>
      <c r="BG812" s="28"/>
      <c r="BH812" s="28"/>
      <c r="DO812" s="28"/>
      <c r="DP812" s="28"/>
      <c r="DS812" s="32"/>
      <c r="DY812" s="32"/>
      <c r="DZ812" s="32"/>
      <c r="EA812" s="32"/>
      <c r="EB812" s="32"/>
      <c r="EC812" s="32"/>
      <c r="EV812" s="32"/>
    </row>
    <row r="813" spans="1:152" x14ac:dyDescent="0.2">
      <c r="A813" s="28"/>
      <c r="E813" s="32"/>
      <c r="H813" s="28"/>
      <c r="I813" s="28"/>
      <c r="AA813" s="37"/>
      <c r="BE813" s="28"/>
      <c r="BF813" s="28"/>
      <c r="BG813" s="28"/>
      <c r="BH813" s="28"/>
      <c r="DO813" s="28"/>
      <c r="DP813" s="28"/>
      <c r="DS813" s="32"/>
      <c r="DY813" s="32"/>
      <c r="DZ813" s="32"/>
      <c r="EA813" s="32"/>
      <c r="EB813" s="32"/>
      <c r="EC813" s="32"/>
      <c r="EV813" s="32"/>
    </row>
    <row r="814" spans="1:152" x14ac:dyDescent="0.2">
      <c r="A814" s="28"/>
      <c r="E814" s="32"/>
      <c r="H814" s="28"/>
      <c r="I814" s="28"/>
      <c r="AA814" s="37"/>
      <c r="BE814" s="28"/>
      <c r="BF814" s="28"/>
      <c r="BG814" s="28"/>
      <c r="BH814" s="28"/>
      <c r="DO814" s="28"/>
      <c r="DP814" s="28"/>
      <c r="DS814" s="32"/>
      <c r="DY814" s="32"/>
      <c r="DZ814" s="32"/>
      <c r="EA814" s="32"/>
      <c r="EB814" s="32"/>
      <c r="EC814" s="32"/>
      <c r="EV814" s="32"/>
    </row>
    <row r="815" spans="1:152" x14ac:dyDescent="0.2">
      <c r="A815" s="28"/>
      <c r="E815" s="32"/>
      <c r="H815" s="28"/>
      <c r="I815" s="28"/>
      <c r="AA815" s="37"/>
      <c r="BE815" s="28"/>
      <c r="BF815" s="28"/>
      <c r="BG815" s="28"/>
      <c r="BH815" s="28"/>
      <c r="DO815" s="28"/>
      <c r="DP815" s="28"/>
      <c r="DS815" s="32"/>
      <c r="DY815" s="32"/>
      <c r="DZ815" s="32"/>
      <c r="EA815" s="32"/>
      <c r="EB815" s="32"/>
      <c r="EC815" s="32"/>
      <c r="EV815" s="32"/>
    </row>
    <row r="816" spans="1:152" x14ac:dyDescent="0.2">
      <c r="A816" s="28"/>
      <c r="E816" s="32"/>
      <c r="H816" s="28"/>
      <c r="I816" s="28"/>
      <c r="AA816" s="37"/>
      <c r="BE816" s="28"/>
      <c r="BF816" s="28"/>
      <c r="BG816" s="28"/>
      <c r="BH816" s="28"/>
      <c r="DO816" s="28"/>
      <c r="DP816" s="28"/>
      <c r="DS816" s="32"/>
      <c r="DY816" s="32"/>
      <c r="DZ816" s="32"/>
      <c r="EA816" s="32"/>
      <c r="EB816" s="32"/>
      <c r="EC816" s="32"/>
      <c r="EV816" s="32"/>
    </row>
    <row r="817" spans="1:152" x14ac:dyDescent="0.2">
      <c r="A817" s="28"/>
      <c r="E817" s="32"/>
      <c r="H817" s="28"/>
      <c r="I817" s="28"/>
      <c r="AA817" s="37"/>
      <c r="BE817" s="28"/>
      <c r="BF817" s="28"/>
      <c r="BG817" s="28"/>
      <c r="BH817" s="28"/>
      <c r="DO817" s="28"/>
      <c r="DP817" s="28"/>
      <c r="DS817" s="32"/>
      <c r="DY817" s="32"/>
      <c r="DZ817" s="32"/>
      <c r="EA817" s="32"/>
      <c r="EB817" s="32"/>
      <c r="EC817" s="32"/>
      <c r="EV817" s="32"/>
    </row>
    <row r="818" spans="1:152" x14ac:dyDescent="0.2">
      <c r="A818" s="28"/>
      <c r="E818" s="32"/>
      <c r="H818" s="28"/>
      <c r="I818" s="28"/>
      <c r="AA818" s="37"/>
      <c r="BE818" s="28"/>
      <c r="BF818" s="28"/>
      <c r="BG818" s="28"/>
      <c r="BH818" s="28"/>
      <c r="DO818" s="28"/>
      <c r="DP818" s="28"/>
      <c r="DS818" s="32"/>
      <c r="DY818" s="32"/>
      <c r="DZ818" s="32"/>
      <c r="EA818" s="32"/>
      <c r="EB818" s="32"/>
      <c r="EC818" s="32"/>
      <c r="EV818" s="32"/>
    </row>
    <row r="819" spans="1:152" x14ac:dyDescent="0.2">
      <c r="A819" s="28"/>
      <c r="E819" s="32"/>
      <c r="H819" s="28"/>
      <c r="I819" s="28"/>
      <c r="AA819" s="37"/>
      <c r="BE819" s="28"/>
      <c r="BF819" s="28"/>
      <c r="BG819" s="28"/>
      <c r="BH819" s="28"/>
      <c r="DO819" s="28"/>
      <c r="DP819" s="28"/>
      <c r="DS819" s="32"/>
      <c r="DY819" s="32"/>
      <c r="DZ819" s="32"/>
      <c r="EA819" s="32"/>
      <c r="EB819" s="32"/>
      <c r="EC819" s="32"/>
      <c r="EV819" s="32"/>
    </row>
    <row r="820" spans="1:152" x14ac:dyDescent="0.2">
      <c r="A820" s="28"/>
      <c r="E820" s="32"/>
      <c r="H820" s="28"/>
      <c r="I820" s="28"/>
      <c r="AA820" s="37"/>
      <c r="BE820" s="28"/>
      <c r="BF820" s="28"/>
      <c r="BG820" s="28"/>
      <c r="BH820" s="28"/>
      <c r="DO820" s="28"/>
      <c r="DP820" s="28"/>
      <c r="DS820" s="32"/>
      <c r="DY820" s="32"/>
      <c r="DZ820" s="32"/>
      <c r="EA820" s="32"/>
      <c r="EB820" s="32"/>
      <c r="EC820" s="32"/>
      <c r="EV820" s="32"/>
    </row>
    <row r="821" spans="1:152" x14ac:dyDescent="0.2">
      <c r="A821" s="28"/>
      <c r="E821" s="32"/>
      <c r="H821" s="28"/>
      <c r="I821" s="28"/>
      <c r="AA821" s="37"/>
      <c r="BE821" s="28"/>
      <c r="BF821" s="28"/>
      <c r="BG821" s="28"/>
      <c r="BH821" s="28"/>
      <c r="DO821" s="28"/>
      <c r="DP821" s="28"/>
      <c r="DS821" s="32"/>
      <c r="DY821" s="32"/>
      <c r="DZ821" s="32"/>
      <c r="EA821" s="32"/>
      <c r="EB821" s="32"/>
      <c r="EC821" s="32"/>
      <c r="EV821" s="32"/>
    </row>
    <row r="822" spans="1:152" x14ac:dyDescent="0.2">
      <c r="A822" s="28"/>
      <c r="E822" s="32"/>
      <c r="H822" s="28"/>
      <c r="I822" s="28"/>
      <c r="AA822" s="37"/>
      <c r="BE822" s="28"/>
      <c r="BF822" s="28"/>
      <c r="BG822" s="28"/>
      <c r="BH822" s="28"/>
      <c r="DO822" s="28"/>
      <c r="DP822" s="28"/>
      <c r="DS822" s="32"/>
      <c r="DY822" s="32"/>
      <c r="DZ822" s="32"/>
      <c r="EA822" s="32"/>
      <c r="EB822" s="32"/>
      <c r="EC822" s="32"/>
      <c r="EV822" s="32"/>
    </row>
    <row r="823" spans="1:152" x14ac:dyDescent="0.2">
      <c r="A823" s="28"/>
      <c r="E823" s="32"/>
      <c r="H823" s="28"/>
      <c r="I823" s="28"/>
      <c r="AA823" s="37"/>
      <c r="BE823" s="28"/>
      <c r="BF823" s="28"/>
      <c r="BG823" s="28"/>
      <c r="BH823" s="28"/>
      <c r="DO823" s="28"/>
      <c r="DP823" s="28"/>
      <c r="DS823" s="32"/>
      <c r="DY823" s="32"/>
      <c r="DZ823" s="32"/>
      <c r="EA823" s="32"/>
      <c r="EB823" s="32"/>
      <c r="EC823" s="32"/>
      <c r="EV823" s="32"/>
    </row>
    <row r="824" spans="1:152" x14ac:dyDescent="0.2">
      <c r="A824" s="28"/>
      <c r="E824" s="32"/>
      <c r="H824" s="28"/>
      <c r="I824" s="28"/>
      <c r="AA824" s="37"/>
      <c r="BE824" s="28"/>
      <c r="BF824" s="28"/>
      <c r="BG824" s="28"/>
      <c r="BH824" s="28"/>
      <c r="DO824" s="28"/>
      <c r="DP824" s="28"/>
      <c r="DS824" s="32"/>
      <c r="DY824" s="32"/>
      <c r="DZ824" s="32"/>
      <c r="EA824" s="32"/>
      <c r="EB824" s="32"/>
      <c r="EC824" s="32"/>
      <c r="EV824" s="32"/>
    </row>
    <row r="825" spans="1:152" x14ac:dyDescent="0.2">
      <c r="A825" s="28"/>
      <c r="E825" s="32"/>
      <c r="H825" s="28"/>
      <c r="I825" s="28"/>
      <c r="AA825" s="37"/>
      <c r="BE825" s="28"/>
      <c r="BF825" s="28"/>
      <c r="BG825" s="28"/>
      <c r="BH825" s="28"/>
      <c r="DO825" s="28"/>
      <c r="DP825" s="28"/>
      <c r="DS825" s="32"/>
      <c r="DY825" s="32"/>
      <c r="DZ825" s="32"/>
      <c r="EA825" s="32"/>
      <c r="EB825" s="32"/>
      <c r="EC825" s="32"/>
      <c r="EV825" s="32"/>
    </row>
    <row r="826" spans="1:152" x14ac:dyDescent="0.2">
      <c r="A826" s="28"/>
      <c r="E826" s="32"/>
      <c r="H826" s="28"/>
      <c r="I826" s="28"/>
      <c r="AA826" s="37"/>
      <c r="BE826" s="28"/>
      <c r="BF826" s="28"/>
      <c r="BG826" s="28"/>
      <c r="BH826" s="28"/>
      <c r="DO826" s="28"/>
      <c r="DP826" s="28"/>
      <c r="DS826" s="32"/>
      <c r="DY826" s="32"/>
      <c r="DZ826" s="32"/>
      <c r="EA826" s="32"/>
      <c r="EB826" s="32"/>
      <c r="EC826" s="32"/>
      <c r="EV826" s="32"/>
    </row>
    <row r="827" spans="1:152" x14ac:dyDescent="0.2">
      <c r="A827" s="28"/>
      <c r="E827" s="32"/>
      <c r="H827" s="28"/>
      <c r="I827" s="28"/>
      <c r="AA827" s="37"/>
      <c r="BE827" s="28"/>
      <c r="BF827" s="28"/>
      <c r="BG827" s="28"/>
      <c r="BH827" s="28"/>
      <c r="DO827" s="28"/>
      <c r="DP827" s="28"/>
      <c r="DS827" s="32"/>
      <c r="DY827" s="32"/>
      <c r="DZ827" s="32"/>
      <c r="EA827" s="32"/>
      <c r="EB827" s="32"/>
      <c r="EC827" s="32"/>
      <c r="EV827" s="32"/>
    </row>
    <row r="828" spans="1:152" x14ac:dyDescent="0.2">
      <c r="A828" s="28"/>
      <c r="E828" s="32"/>
      <c r="H828" s="28"/>
      <c r="I828" s="28"/>
      <c r="AA828" s="37"/>
      <c r="BE828" s="28"/>
      <c r="BF828" s="28"/>
      <c r="BG828" s="28"/>
      <c r="BH828" s="28"/>
      <c r="DO828" s="28"/>
      <c r="DP828" s="28"/>
      <c r="DS828" s="32"/>
      <c r="DY828" s="32"/>
      <c r="DZ828" s="32"/>
      <c r="EA828" s="32"/>
      <c r="EB828" s="32"/>
      <c r="EC828" s="32"/>
      <c r="EV828" s="32"/>
    </row>
    <row r="829" spans="1:152" x14ac:dyDescent="0.2">
      <c r="A829" s="28"/>
      <c r="E829" s="32"/>
      <c r="H829" s="28"/>
      <c r="I829" s="28"/>
      <c r="AA829" s="37"/>
      <c r="BE829" s="28"/>
      <c r="BF829" s="28"/>
      <c r="BG829" s="28"/>
      <c r="BH829" s="28"/>
      <c r="DO829" s="28"/>
      <c r="DP829" s="28"/>
      <c r="DS829" s="32"/>
      <c r="DY829" s="32"/>
      <c r="DZ829" s="32"/>
      <c r="EA829" s="32"/>
      <c r="EB829" s="32"/>
      <c r="EC829" s="32"/>
      <c r="EV829" s="32"/>
    </row>
    <row r="830" spans="1:152" x14ac:dyDescent="0.2">
      <c r="A830" s="28"/>
      <c r="E830" s="32"/>
      <c r="H830" s="28"/>
      <c r="I830" s="28"/>
      <c r="AA830" s="37"/>
      <c r="BE830" s="28"/>
      <c r="BF830" s="28"/>
      <c r="BG830" s="28"/>
      <c r="BH830" s="28"/>
      <c r="DO830" s="28"/>
      <c r="DP830" s="28"/>
      <c r="DS830" s="32"/>
      <c r="DY830" s="32"/>
      <c r="DZ830" s="32"/>
      <c r="EA830" s="32"/>
      <c r="EB830" s="32"/>
      <c r="EC830" s="32"/>
      <c r="EV830" s="32"/>
    </row>
    <row r="831" spans="1:152" x14ac:dyDescent="0.2">
      <c r="A831" s="28"/>
      <c r="E831" s="32"/>
      <c r="H831" s="28"/>
      <c r="I831" s="28"/>
      <c r="AA831" s="37"/>
      <c r="BE831" s="28"/>
      <c r="BF831" s="28"/>
      <c r="BG831" s="28"/>
      <c r="BH831" s="28"/>
      <c r="DO831" s="28"/>
      <c r="DP831" s="28"/>
      <c r="DS831" s="32"/>
      <c r="DY831" s="32"/>
      <c r="DZ831" s="32"/>
      <c r="EA831" s="32"/>
      <c r="EB831" s="32"/>
      <c r="EC831" s="32"/>
      <c r="EV831" s="32"/>
    </row>
    <row r="832" spans="1:152" x14ac:dyDescent="0.2">
      <c r="A832" s="28"/>
      <c r="E832" s="32"/>
      <c r="H832" s="28"/>
      <c r="I832" s="28"/>
      <c r="AA832" s="37"/>
      <c r="BE832" s="28"/>
      <c r="BF832" s="28"/>
      <c r="BG832" s="28"/>
      <c r="BH832" s="28"/>
      <c r="DO832" s="28"/>
      <c r="DP832" s="28"/>
      <c r="DS832" s="32"/>
      <c r="DY832" s="32"/>
      <c r="DZ832" s="32"/>
      <c r="EA832" s="32"/>
      <c r="EB832" s="32"/>
      <c r="EC832" s="32"/>
      <c r="EV832" s="32"/>
    </row>
    <row r="833" spans="1:152" x14ac:dyDescent="0.2">
      <c r="A833" s="28"/>
      <c r="E833" s="32"/>
      <c r="H833" s="28"/>
      <c r="I833" s="28"/>
      <c r="AA833" s="37"/>
      <c r="BE833" s="28"/>
      <c r="BF833" s="28"/>
      <c r="BG833" s="28"/>
      <c r="BH833" s="28"/>
      <c r="DO833" s="28"/>
      <c r="DP833" s="28"/>
      <c r="DS833" s="32"/>
      <c r="DY833" s="32"/>
      <c r="DZ833" s="32"/>
      <c r="EA833" s="32"/>
      <c r="EB833" s="32"/>
      <c r="EC833" s="32"/>
      <c r="EV833" s="32"/>
    </row>
    <row r="834" spans="1:152" x14ac:dyDescent="0.2">
      <c r="A834" s="28"/>
      <c r="E834" s="32"/>
      <c r="H834" s="28"/>
      <c r="I834" s="28"/>
      <c r="AA834" s="37"/>
      <c r="BE834" s="28"/>
      <c r="BF834" s="28"/>
      <c r="BG834" s="28"/>
      <c r="BH834" s="28"/>
      <c r="DO834" s="28"/>
      <c r="DP834" s="28"/>
      <c r="DS834" s="32"/>
      <c r="DY834" s="32"/>
      <c r="DZ834" s="32"/>
      <c r="EA834" s="32"/>
      <c r="EB834" s="32"/>
      <c r="EC834" s="32"/>
      <c r="EV834" s="32"/>
    </row>
    <row r="835" spans="1:152" x14ac:dyDescent="0.2">
      <c r="A835" s="28"/>
      <c r="E835" s="32"/>
      <c r="H835" s="28"/>
      <c r="I835" s="28"/>
      <c r="AA835" s="37"/>
      <c r="BE835" s="28"/>
      <c r="BF835" s="28"/>
      <c r="BG835" s="28"/>
      <c r="BH835" s="28"/>
      <c r="DO835" s="28"/>
      <c r="DP835" s="28"/>
      <c r="DS835" s="32"/>
      <c r="DY835" s="32"/>
      <c r="DZ835" s="32"/>
      <c r="EA835" s="32"/>
      <c r="EB835" s="32"/>
      <c r="EC835" s="32"/>
      <c r="EV835" s="32"/>
    </row>
    <row r="836" spans="1:152" x14ac:dyDescent="0.2">
      <c r="A836" s="28"/>
      <c r="E836" s="32"/>
      <c r="H836" s="28"/>
      <c r="I836" s="28"/>
      <c r="AA836" s="37"/>
      <c r="BE836" s="28"/>
      <c r="BF836" s="28"/>
      <c r="BG836" s="28"/>
      <c r="BH836" s="28"/>
      <c r="DO836" s="28"/>
      <c r="DP836" s="28"/>
      <c r="DS836" s="32"/>
      <c r="DY836" s="32"/>
      <c r="DZ836" s="32"/>
      <c r="EA836" s="32"/>
      <c r="EB836" s="32"/>
      <c r="EC836" s="32"/>
      <c r="EV836" s="32"/>
    </row>
    <row r="837" spans="1:152" x14ac:dyDescent="0.2">
      <c r="A837" s="28"/>
      <c r="E837" s="32"/>
      <c r="H837" s="28"/>
      <c r="I837" s="28"/>
      <c r="AA837" s="37"/>
      <c r="BE837" s="28"/>
      <c r="BF837" s="28"/>
      <c r="BG837" s="28"/>
      <c r="BH837" s="28"/>
      <c r="DO837" s="28"/>
      <c r="DP837" s="28"/>
      <c r="DS837" s="32"/>
      <c r="DY837" s="32"/>
      <c r="DZ837" s="32"/>
      <c r="EA837" s="32"/>
      <c r="EB837" s="32"/>
      <c r="EC837" s="32"/>
      <c r="EV837" s="32"/>
    </row>
    <row r="838" spans="1:152" x14ac:dyDescent="0.2">
      <c r="A838" s="28"/>
      <c r="E838" s="32"/>
      <c r="H838" s="28"/>
      <c r="I838" s="28"/>
      <c r="AA838" s="37"/>
      <c r="BE838" s="28"/>
      <c r="BF838" s="28"/>
      <c r="BG838" s="28"/>
      <c r="BH838" s="28"/>
      <c r="DO838" s="28"/>
      <c r="DP838" s="28"/>
      <c r="DS838" s="32"/>
      <c r="DY838" s="32"/>
      <c r="DZ838" s="32"/>
      <c r="EA838" s="32"/>
      <c r="EB838" s="32"/>
      <c r="EC838" s="32"/>
      <c r="EV838" s="32"/>
    </row>
    <row r="839" spans="1:152" x14ac:dyDescent="0.2">
      <c r="A839" s="28"/>
      <c r="E839" s="32"/>
      <c r="H839" s="28"/>
      <c r="I839" s="28"/>
      <c r="AA839" s="37"/>
      <c r="BE839" s="28"/>
      <c r="BF839" s="28"/>
      <c r="BG839" s="28"/>
      <c r="BH839" s="28"/>
      <c r="DO839" s="28"/>
      <c r="DP839" s="28"/>
      <c r="DS839" s="32"/>
      <c r="DY839" s="32"/>
      <c r="DZ839" s="32"/>
      <c r="EA839" s="32"/>
      <c r="EB839" s="32"/>
      <c r="EC839" s="32"/>
      <c r="EV839" s="32"/>
    </row>
    <row r="840" spans="1:152" x14ac:dyDescent="0.2">
      <c r="A840" s="28"/>
      <c r="E840" s="32"/>
      <c r="H840" s="28"/>
      <c r="I840" s="28"/>
      <c r="AA840" s="37"/>
      <c r="BE840" s="28"/>
      <c r="BF840" s="28"/>
      <c r="BG840" s="28"/>
      <c r="BH840" s="28"/>
      <c r="DO840" s="28"/>
      <c r="DP840" s="28"/>
      <c r="DS840" s="32"/>
      <c r="DY840" s="32"/>
      <c r="DZ840" s="32"/>
      <c r="EA840" s="32"/>
      <c r="EB840" s="32"/>
      <c r="EC840" s="32"/>
      <c r="EV840" s="32"/>
    </row>
    <row r="841" spans="1:152" x14ac:dyDescent="0.2">
      <c r="A841" s="28"/>
      <c r="E841" s="32"/>
      <c r="H841" s="28"/>
      <c r="I841" s="28"/>
      <c r="AA841" s="37"/>
      <c r="BE841" s="28"/>
      <c r="BF841" s="28"/>
      <c r="BG841" s="28"/>
      <c r="BH841" s="28"/>
      <c r="DO841" s="28"/>
      <c r="DP841" s="28"/>
      <c r="DS841" s="32"/>
      <c r="DY841" s="32"/>
      <c r="DZ841" s="32"/>
      <c r="EA841" s="32"/>
      <c r="EB841" s="32"/>
      <c r="EC841" s="32"/>
      <c r="EV841" s="32"/>
    </row>
    <row r="842" spans="1:152" x14ac:dyDescent="0.2">
      <c r="A842" s="28"/>
      <c r="E842" s="32"/>
      <c r="H842" s="28"/>
      <c r="I842" s="28"/>
      <c r="AA842" s="37"/>
      <c r="BE842" s="28"/>
      <c r="BF842" s="28"/>
      <c r="BG842" s="28"/>
      <c r="BH842" s="28"/>
      <c r="DO842" s="28"/>
      <c r="DP842" s="28"/>
      <c r="DS842" s="32"/>
      <c r="DY842" s="32"/>
      <c r="DZ842" s="32"/>
      <c r="EA842" s="32"/>
      <c r="EB842" s="32"/>
      <c r="EC842" s="32"/>
      <c r="EV842" s="32"/>
    </row>
    <row r="843" spans="1:152" x14ac:dyDescent="0.2">
      <c r="A843" s="28"/>
      <c r="E843" s="32"/>
      <c r="H843" s="28"/>
      <c r="I843" s="28"/>
      <c r="AA843" s="37"/>
      <c r="BE843" s="28"/>
      <c r="BF843" s="28"/>
      <c r="BG843" s="28"/>
      <c r="BH843" s="28"/>
      <c r="DO843" s="28"/>
      <c r="DP843" s="28"/>
      <c r="DS843" s="32"/>
      <c r="DY843" s="32"/>
      <c r="DZ843" s="32"/>
      <c r="EA843" s="32"/>
      <c r="EB843" s="32"/>
      <c r="EC843" s="32"/>
      <c r="EV843" s="32"/>
    </row>
    <row r="844" spans="1:152" x14ac:dyDescent="0.2">
      <c r="A844" s="28"/>
      <c r="E844" s="32"/>
      <c r="H844" s="28"/>
      <c r="I844" s="28"/>
      <c r="AA844" s="37"/>
      <c r="BE844" s="28"/>
      <c r="BF844" s="28"/>
      <c r="BG844" s="28"/>
      <c r="BH844" s="28"/>
      <c r="DO844" s="28"/>
      <c r="DP844" s="28"/>
      <c r="DS844" s="32"/>
      <c r="DY844" s="32"/>
      <c r="DZ844" s="32"/>
      <c r="EA844" s="32"/>
      <c r="EB844" s="32"/>
      <c r="EC844" s="32"/>
      <c r="EV844" s="32"/>
    </row>
    <row r="845" spans="1:152" x14ac:dyDescent="0.2">
      <c r="A845" s="28"/>
      <c r="E845" s="32"/>
      <c r="H845" s="28"/>
      <c r="I845" s="28"/>
      <c r="AA845" s="37"/>
      <c r="BE845" s="28"/>
      <c r="BF845" s="28"/>
      <c r="BG845" s="28"/>
      <c r="BH845" s="28"/>
      <c r="DO845" s="28"/>
      <c r="DP845" s="28"/>
      <c r="DS845" s="32"/>
      <c r="DY845" s="32"/>
      <c r="DZ845" s="32"/>
      <c r="EA845" s="32"/>
      <c r="EB845" s="32"/>
      <c r="EC845" s="32"/>
      <c r="EV845" s="32"/>
    </row>
    <row r="846" spans="1:152" x14ac:dyDescent="0.2">
      <c r="A846" s="28"/>
      <c r="E846" s="32"/>
      <c r="H846" s="28"/>
      <c r="I846" s="28"/>
      <c r="AA846" s="37"/>
      <c r="BE846" s="28"/>
      <c r="BF846" s="28"/>
      <c r="BG846" s="28"/>
      <c r="BH846" s="28"/>
      <c r="DO846" s="28"/>
      <c r="DP846" s="28"/>
      <c r="DS846" s="32"/>
      <c r="DY846" s="32"/>
      <c r="DZ846" s="32"/>
      <c r="EA846" s="32"/>
      <c r="EB846" s="32"/>
      <c r="EC846" s="32"/>
      <c r="EV846" s="32"/>
    </row>
    <row r="847" spans="1:152" x14ac:dyDescent="0.2">
      <c r="A847" s="28"/>
      <c r="E847" s="32"/>
      <c r="H847" s="28"/>
      <c r="I847" s="28"/>
      <c r="AA847" s="37"/>
      <c r="BE847" s="28"/>
      <c r="BF847" s="28"/>
      <c r="BG847" s="28"/>
      <c r="BH847" s="28"/>
      <c r="DO847" s="28"/>
      <c r="DP847" s="28"/>
      <c r="DS847" s="32"/>
      <c r="DY847" s="32"/>
      <c r="DZ847" s="32"/>
      <c r="EA847" s="32"/>
      <c r="EB847" s="32"/>
      <c r="EC847" s="32"/>
      <c r="EV847" s="32"/>
    </row>
    <row r="848" spans="1:152" x14ac:dyDescent="0.2">
      <c r="A848" s="28"/>
      <c r="E848" s="32"/>
      <c r="H848" s="28"/>
      <c r="I848" s="28"/>
      <c r="AA848" s="37"/>
      <c r="BE848" s="28"/>
      <c r="BF848" s="28"/>
      <c r="BG848" s="28"/>
      <c r="BH848" s="28"/>
      <c r="DO848" s="28"/>
      <c r="DP848" s="28"/>
      <c r="DS848" s="32"/>
      <c r="DY848" s="32"/>
      <c r="DZ848" s="32"/>
      <c r="EA848" s="32"/>
      <c r="EB848" s="32"/>
      <c r="EC848" s="32"/>
      <c r="EV848" s="32"/>
    </row>
    <row r="849" spans="1:152" x14ac:dyDescent="0.2">
      <c r="A849" s="28"/>
      <c r="E849" s="32"/>
      <c r="H849" s="28"/>
      <c r="I849" s="28"/>
      <c r="AA849" s="37"/>
      <c r="BE849" s="28"/>
      <c r="BF849" s="28"/>
      <c r="BG849" s="28"/>
      <c r="BH849" s="28"/>
      <c r="DO849" s="28"/>
      <c r="DP849" s="28"/>
      <c r="DS849" s="32"/>
      <c r="DY849" s="32"/>
      <c r="DZ849" s="32"/>
      <c r="EA849" s="32"/>
      <c r="EB849" s="32"/>
      <c r="EC849" s="32"/>
      <c r="EV849" s="32"/>
    </row>
    <row r="850" spans="1:152" x14ac:dyDescent="0.2">
      <c r="A850" s="28"/>
      <c r="E850" s="32"/>
      <c r="H850" s="28"/>
      <c r="I850" s="28"/>
      <c r="AA850" s="37"/>
      <c r="BE850" s="28"/>
      <c r="BF850" s="28"/>
      <c r="BG850" s="28"/>
      <c r="BH850" s="28"/>
      <c r="DO850" s="28"/>
      <c r="DP850" s="28"/>
      <c r="DS850" s="32"/>
      <c r="DY850" s="32"/>
      <c r="DZ850" s="32"/>
      <c r="EA850" s="32"/>
      <c r="EB850" s="32"/>
      <c r="EC850" s="32"/>
      <c r="EV850" s="32"/>
    </row>
    <row r="851" spans="1:152" x14ac:dyDescent="0.2">
      <c r="A851" s="28"/>
      <c r="E851" s="32"/>
      <c r="H851" s="28"/>
      <c r="I851" s="28"/>
      <c r="AA851" s="37"/>
      <c r="BE851" s="28"/>
      <c r="BF851" s="28"/>
      <c r="BG851" s="28"/>
      <c r="BH851" s="28"/>
      <c r="DO851" s="28"/>
      <c r="DP851" s="28"/>
      <c r="DS851" s="32"/>
      <c r="DY851" s="32"/>
      <c r="DZ851" s="32"/>
      <c r="EA851" s="32"/>
      <c r="EB851" s="32"/>
      <c r="EC851" s="32"/>
      <c r="EV851" s="32"/>
    </row>
    <row r="852" spans="1:152" x14ac:dyDescent="0.2">
      <c r="A852" s="28"/>
      <c r="E852" s="32"/>
      <c r="H852" s="28"/>
      <c r="I852" s="28"/>
      <c r="AA852" s="37"/>
      <c r="BE852" s="28"/>
      <c r="BF852" s="28"/>
      <c r="BG852" s="28"/>
      <c r="BH852" s="28"/>
      <c r="DO852" s="28"/>
      <c r="DP852" s="28"/>
      <c r="DS852" s="32"/>
      <c r="DY852" s="32"/>
      <c r="DZ852" s="32"/>
      <c r="EA852" s="32"/>
      <c r="EB852" s="32"/>
      <c r="EC852" s="32"/>
      <c r="EV852" s="32"/>
    </row>
    <row r="853" spans="1:152" x14ac:dyDescent="0.2">
      <c r="A853" s="28"/>
      <c r="E853" s="32"/>
      <c r="H853" s="28"/>
      <c r="I853" s="28"/>
      <c r="AA853" s="37"/>
      <c r="BE853" s="28"/>
      <c r="BF853" s="28"/>
      <c r="BG853" s="28"/>
      <c r="BH853" s="28"/>
      <c r="DO853" s="28"/>
      <c r="DP853" s="28"/>
      <c r="DS853" s="32"/>
      <c r="DY853" s="32"/>
      <c r="DZ853" s="32"/>
      <c r="EA853" s="32"/>
      <c r="EB853" s="32"/>
      <c r="EC853" s="32"/>
      <c r="EV853" s="32"/>
    </row>
    <row r="854" spans="1:152" x14ac:dyDescent="0.2">
      <c r="A854" s="28"/>
      <c r="E854" s="32"/>
      <c r="H854" s="28"/>
      <c r="I854" s="28"/>
      <c r="AA854" s="37"/>
      <c r="BE854" s="28"/>
      <c r="BF854" s="28"/>
      <c r="BG854" s="28"/>
      <c r="BH854" s="28"/>
      <c r="DO854" s="28"/>
      <c r="DP854" s="28"/>
      <c r="DS854" s="32"/>
      <c r="DY854" s="32"/>
      <c r="DZ854" s="32"/>
      <c r="EA854" s="32"/>
      <c r="EB854" s="32"/>
      <c r="EC854" s="32"/>
      <c r="EV854" s="32"/>
    </row>
    <row r="855" spans="1:152" x14ac:dyDescent="0.2">
      <c r="A855" s="28"/>
      <c r="E855" s="32"/>
      <c r="H855" s="28"/>
      <c r="I855" s="28"/>
      <c r="AA855" s="37"/>
      <c r="BE855" s="28"/>
      <c r="BF855" s="28"/>
      <c r="BG855" s="28"/>
      <c r="BH855" s="28"/>
      <c r="DO855" s="28"/>
      <c r="DP855" s="28"/>
      <c r="DS855" s="32"/>
      <c r="DY855" s="32"/>
      <c r="DZ855" s="32"/>
      <c r="EA855" s="32"/>
      <c r="EB855" s="32"/>
      <c r="EC855" s="32"/>
      <c r="EV855" s="32"/>
    </row>
    <row r="856" spans="1:152" x14ac:dyDescent="0.2">
      <c r="A856" s="28"/>
      <c r="E856" s="32"/>
      <c r="H856" s="28"/>
      <c r="I856" s="28"/>
      <c r="AA856" s="37"/>
      <c r="BE856" s="28"/>
      <c r="BF856" s="28"/>
      <c r="BG856" s="28"/>
      <c r="BH856" s="28"/>
      <c r="DO856" s="28"/>
      <c r="DP856" s="28"/>
      <c r="DS856" s="32"/>
      <c r="DY856" s="32"/>
      <c r="DZ856" s="32"/>
      <c r="EA856" s="32"/>
      <c r="EB856" s="32"/>
      <c r="EC856" s="32"/>
      <c r="EV856" s="32"/>
    </row>
    <row r="857" spans="1:152" x14ac:dyDescent="0.2">
      <c r="A857" s="28"/>
      <c r="E857" s="32"/>
      <c r="H857" s="28"/>
      <c r="I857" s="28"/>
      <c r="AA857" s="37"/>
      <c r="BE857" s="28"/>
      <c r="BF857" s="28"/>
      <c r="BG857" s="28"/>
      <c r="BH857" s="28"/>
      <c r="DO857" s="28"/>
      <c r="DP857" s="28"/>
      <c r="DS857" s="32"/>
      <c r="DY857" s="32"/>
      <c r="DZ857" s="32"/>
      <c r="EA857" s="32"/>
      <c r="EB857" s="32"/>
      <c r="EC857" s="32"/>
      <c r="EV857" s="32"/>
    </row>
    <row r="858" spans="1:152" x14ac:dyDescent="0.2">
      <c r="A858" s="28"/>
      <c r="E858" s="32"/>
      <c r="H858" s="28"/>
      <c r="I858" s="28"/>
      <c r="AA858" s="37"/>
      <c r="BE858" s="28"/>
      <c r="BF858" s="28"/>
      <c r="BG858" s="28"/>
      <c r="BH858" s="28"/>
      <c r="DO858" s="28"/>
      <c r="DP858" s="28"/>
      <c r="DS858" s="32"/>
      <c r="DY858" s="32"/>
      <c r="DZ858" s="32"/>
      <c r="EA858" s="32"/>
      <c r="EB858" s="32"/>
      <c r="EC858" s="32"/>
      <c r="EV858" s="32"/>
    </row>
    <row r="859" spans="1:152" x14ac:dyDescent="0.2">
      <c r="A859" s="28"/>
      <c r="E859" s="32"/>
      <c r="H859" s="28"/>
      <c r="I859" s="28"/>
      <c r="AA859" s="37"/>
      <c r="BE859" s="28"/>
      <c r="BF859" s="28"/>
      <c r="BG859" s="28"/>
      <c r="BH859" s="28"/>
      <c r="DO859" s="28"/>
      <c r="DP859" s="28"/>
      <c r="DS859" s="32"/>
      <c r="DY859" s="32"/>
      <c r="DZ859" s="32"/>
      <c r="EA859" s="32"/>
      <c r="EB859" s="32"/>
      <c r="EC859" s="32"/>
      <c r="EV859" s="32"/>
    </row>
    <row r="860" spans="1:152" x14ac:dyDescent="0.2">
      <c r="A860" s="28"/>
      <c r="E860" s="32"/>
      <c r="H860" s="28"/>
      <c r="I860" s="28"/>
      <c r="AA860" s="37"/>
      <c r="BE860" s="28"/>
      <c r="BF860" s="28"/>
      <c r="BG860" s="28"/>
      <c r="BH860" s="28"/>
      <c r="DO860" s="28"/>
      <c r="DP860" s="28"/>
      <c r="DS860" s="32"/>
      <c r="DY860" s="32"/>
      <c r="DZ860" s="32"/>
      <c r="EA860" s="32"/>
      <c r="EB860" s="32"/>
      <c r="EC860" s="32"/>
      <c r="EV860" s="32"/>
    </row>
    <row r="861" spans="1:152" x14ac:dyDescent="0.2">
      <c r="A861" s="28"/>
      <c r="E861" s="32"/>
      <c r="H861" s="28"/>
      <c r="I861" s="28"/>
      <c r="AA861" s="37"/>
      <c r="BE861" s="28"/>
      <c r="BF861" s="28"/>
      <c r="BG861" s="28"/>
      <c r="BH861" s="28"/>
      <c r="DO861" s="28"/>
      <c r="DP861" s="28"/>
      <c r="DS861" s="32"/>
      <c r="DY861" s="32"/>
      <c r="DZ861" s="32"/>
      <c r="EA861" s="32"/>
      <c r="EB861" s="32"/>
      <c r="EC861" s="32"/>
      <c r="EV861" s="32"/>
    </row>
    <row r="862" spans="1:152" x14ac:dyDescent="0.2">
      <c r="A862" s="28"/>
      <c r="E862" s="32"/>
      <c r="H862" s="28"/>
      <c r="I862" s="28"/>
      <c r="AA862" s="37"/>
      <c r="BE862" s="28"/>
      <c r="BF862" s="28"/>
      <c r="BG862" s="28"/>
      <c r="BH862" s="28"/>
      <c r="DO862" s="28"/>
      <c r="DP862" s="28"/>
      <c r="DS862" s="32"/>
      <c r="DY862" s="32"/>
      <c r="DZ862" s="32"/>
      <c r="EA862" s="32"/>
      <c r="EB862" s="32"/>
      <c r="EC862" s="32"/>
      <c r="EV862" s="32"/>
    </row>
    <row r="863" spans="1:152" x14ac:dyDescent="0.2">
      <c r="A863" s="28"/>
      <c r="E863" s="32"/>
      <c r="H863" s="28"/>
      <c r="I863" s="28"/>
      <c r="AA863" s="37"/>
      <c r="BE863" s="28"/>
      <c r="BF863" s="28"/>
      <c r="BG863" s="28"/>
      <c r="BH863" s="28"/>
      <c r="DO863" s="28"/>
      <c r="DP863" s="28"/>
      <c r="DS863" s="32"/>
      <c r="DY863" s="32"/>
      <c r="DZ863" s="32"/>
      <c r="EA863" s="32"/>
      <c r="EB863" s="32"/>
      <c r="EC863" s="32"/>
      <c r="EV863" s="32"/>
    </row>
    <row r="864" spans="1:152" x14ac:dyDescent="0.2">
      <c r="A864" s="28"/>
      <c r="E864" s="32"/>
      <c r="H864" s="28"/>
      <c r="I864" s="28"/>
      <c r="AA864" s="37"/>
      <c r="BE864" s="28"/>
      <c r="BF864" s="28"/>
      <c r="BG864" s="28"/>
      <c r="BH864" s="28"/>
      <c r="DO864" s="28"/>
      <c r="DP864" s="28"/>
      <c r="DS864" s="32"/>
      <c r="DY864" s="32"/>
      <c r="DZ864" s="32"/>
      <c r="EA864" s="32"/>
      <c r="EB864" s="32"/>
      <c r="EC864" s="32"/>
      <c r="EV864" s="32"/>
    </row>
    <row r="865" spans="1:152" x14ac:dyDescent="0.2">
      <c r="A865" s="28"/>
      <c r="E865" s="32"/>
      <c r="H865" s="28"/>
      <c r="I865" s="28"/>
      <c r="AA865" s="37"/>
      <c r="BE865" s="28"/>
      <c r="BF865" s="28"/>
      <c r="BG865" s="28"/>
      <c r="BH865" s="28"/>
      <c r="DO865" s="28"/>
      <c r="DP865" s="28"/>
      <c r="DS865" s="32"/>
      <c r="DY865" s="32"/>
      <c r="DZ865" s="32"/>
      <c r="EA865" s="32"/>
      <c r="EB865" s="32"/>
      <c r="EC865" s="32"/>
      <c r="EV865" s="32"/>
    </row>
    <row r="866" spans="1:152" x14ac:dyDescent="0.2">
      <c r="A866" s="28"/>
      <c r="E866" s="32"/>
      <c r="H866" s="28"/>
      <c r="I866" s="28"/>
      <c r="AA866" s="37"/>
      <c r="BE866" s="28"/>
      <c r="BF866" s="28"/>
      <c r="BG866" s="28"/>
      <c r="BH866" s="28"/>
      <c r="DO866" s="28"/>
      <c r="DP866" s="28"/>
      <c r="DS866" s="32"/>
      <c r="DY866" s="32"/>
      <c r="DZ866" s="32"/>
      <c r="EA866" s="32"/>
      <c r="EB866" s="32"/>
      <c r="EC866" s="32"/>
      <c r="EV866" s="32"/>
    </row>
    <row r="867" spans="1:152" x14ac:dyDescent="0.2">
      <c r="A867" s="28"/>
      <c r="E867" s="32"/>
      <c r="H867" s="28"/>
      <c r="I867" s="28"/>
      <c r="AA867" s="37"/>
      <c r="BE867" s="28"/>
      <c r="BF867" s="28"/>
      <c r="BG867" s="28"/>
      <c r="BH867" s="28"/>
      <c r="DO867" s="28"/>
      <c r="DP867" s="28"/>
      <c r="DS867" s="32"/>
      <c r="DY867" s="32"/>
      <c r="DZ867" s="32"/>
      <c r="EA867" s="32"/>
      <c r="EB867" s="32"/>
      <c r="EC867" s="32"/>
      <c r="EV867" s="32"/>
    </row>
    <row r="868" spans="1:152" x14ac:dyDescent="0.2">
      <c r="A868" s="28"/>
      <c r="E868" s="32"/>
      <c r="H868" s="28"/>
      <c r="I868" s="28"/>
      <c r="AA868" s="37"/>
      <c r="BE868" s="28"/>
      <c r="BF868" s="28"/>
      <c r="BG868" s="28"/>
      <c r="BH868" s="28"/>
      <c r="DO868" s="28"/>
      <c r="DP868" s="28"/>
      <c r="DS868" s="32"/>
      <c r="DY868" s="32"/>
      <c r="DZ868" s="32"/>
      <c r="EA868" s="32"/>
      <c r="EB868" s="32"/>
      <c r="EC868" s="32"/>
      <c r="EV868" s="32"/>
    </row>
    <row r="869" spans="1:152" x14ac:dyDescent="0.2">
      <c r="A869" s="28"/>
      <c r="E869" s="32"/>
      <c r="H869" s="28"/>
      <c r="I869" s="28"/>
      <c r="AA869" s="37"/>
      <c r="BE869" s="28"/>
      <c r="BF869" s="28"/>
      <c r="BG869" s="28"/>
      <c r="BH869" s="28"/>
      <c r="DO869" s="28"/>
      <c r="DP869" s="28"/>
      <c r="DS869" s="32"/>
      <c r="DY869" s="32"/>
      <c r="DZ869" s="32"/>
      <c r="EA869" s="32"/>
      <c r="EB869" s="32"/>
      <c r="EC869" s="32"/>
      <c r="EV869" s="32"/>
    </row>
    <row r="870" spans="1:152" x14ac:dyDescent="0.2">
      <c r="A870" s="28"/>
      <c r="E870" s="32"/>
      <c r="H870" s="28"/>
      <c r="I870" s="28"/>
      <c r="AA870" s="37"/>
      <c r="BE870" s="28"/>
      <c r="BF870" s="28"/>
      <c r="BG870" s="28"/>
      <c r="BH870" s="28"/>
      <c r="DO870" s="28"/>
      <c r="DP870" s="28"/>
      <c r="DS870" s="32"/>
      <c r="DY870" s="32"/>
      <c r="DZ870" s="32"/>
      <c r="EA870" s="32"/>
      <c r="EB870" s="32"/>
      <c r="EC870" s="32"/>
      <c r="EV870" s="32"/>
    </row>
    <row r="871" spans="1:152" x14ac:dyDescent="0.2">
      <c r="A871" s="28"/>
      <c r="E871" s="32"/>
      <c r="H871" s="28"/>
      <c r="I871" s="28"/>
      <c r="AA871" s="37"/>
      <c r="BE871" s="28"/>
      <c r="BF871" s="28"/>
      <c r="BG871" s="28"/>
      <c r="BH871" s="28"/>
      <c r="DO871" s="28"/>
      <c r="DP871" s="28"/>
      <c r="DS871" s="32"/>
      <c r="DY871" s="32"/>
      <c r="DZ871" s="32"/>
      <c r="EA871" s="32"/>
      <c r="EB871" s="32"/>
      <c r="EC871" s="32"/>
      <c r="EV871" s="32"/>
    </row>
    <row r="872" spans="1:152" x14ac:dyDescent="0.2">
      <c r="A872" s="28"/>
      <c r="E872" s="32"/>
      <c r="H872" s="28"/>
      <c r="I872" s="28"/>
      <c r="AA872" s="37"/>
      <c r="BE872" s="28"/>
      <c r="BF872" s="28"/>
      <c r="BG872" s="28"/>
      <c r="BH872" s="28"/>
      <c r="DO872" s="28"/>
      <c r="DP872" s="28"/>
      <c r="DS872" s="32"/>
      <c r="DY872" s="32"/>
      <c r="DZ872" s="32"/>
      <c r="EA872" s="32"/>
      <c r="EB872" s="32"/>
      <c r="EC872" s="32"/>
      <c r="EV872" s="32"/>
    </row>
    <row r="873" spans="1:152" x14ac:dyDescent="0.2">
      <c r="A873" s="28"/>
      <c r="E873" s="32"/>
      <c r="H873" s="28"/>
      <c r="I873" s="28"/>
      <c r="AA873" s="37"/>
      <c r="BE873" s="28"/>
      <c r="BF873" s="28"/>
      <c r="BG873" s="28"/>
      <c r="BH873" s="28"/>
      <c r="DO873" s="28"/>
      <c r="DP873" s="28"/>
      <c r="DS873" s="32"/>
      <c r="DY873" s="32"/>
      <c r="DZ873" s="32"/>
      <c r="EA873" s="32"/>
      <c r="EB873" s="32"/>
      <c r="EC873" s="32"/>
      <c r="EV873" s="32"/>
    </row>
    <row r="874" spans="1:152" x14ac:dyDescent="0.2">
      <c r="A874" s="28"/>
      <c r="E874" s="32"/>
      <c r="H874" s="28"/>
      <c r="I874" s="28"/>
      <c r="AA874" s="37"/>
      <c r="BE874" s="28"/>
      <c r="BF874" s="28"/>
      <c r="BG874" s="28"/>
      <c r="BH874" s="28"/>
      <c r="DO874" s="28"/>
      <c r="DP874" s="28"/>
      <c r="DS874" s="32"/>
      <c r="DY874" s="32"/>
      <c r="DZ874" s="32"/>
      <c r="EA874" s="32"/>
      <c r="EB874" s="32"/>
      <c r="EC874" s="32"/>
      <c r="EV874" s="32"/>
    </row>
    <row r="875" spans="1:152" x14ac:dyDescent="0.2">
      <c r="A875" s="28"/>
      <c r="E875" s="32"/>
      <c r="H875" s="28"/>
      <c r="I875" s="28"/>
      <c r="AA875" s="37"/>
      <c r="BE875" s="28"/>
      <c r="BF875" s="28"/>
      <c r="BG875" s="28"/>
      <c r="BH875" s="28"/>
      <c r="DO875" s="28"/>
      <c r="DP875" s="28"/>
      <c r="DS875" s="32"/>
      <c r="DY875" s="32"/>
      <c r="DZ875" s="32"/>
      <c r="EA875" s="32"/>
      <c r="EB875" s="32"/>
      <c r="EC875" s="32"/>
      <c r="EV875" s="32"/>
    </row>
    <row r="876" spans="1:152" x14ac:dyDescent="0.2">
      <c r="A876" s="28"/>
      <c r="E876" s="32"/>
      <c r="H876" s="28"/>
      <c r="I876" s="28"/>
      <c r="AA876" s="37"/>
      <c r="BE876" s="28"/>
      <c r="BF876" s="28"/>
      <c r="BG876" s="28"/>
      <c r="BH876" s="28"/>
      <c r="DO876" s="28"/>
      <c r="DP876" s="28"/>
      <c r="DS876" s="32"/>
      <c r="DY876" s="32"/>
      <c r="DZ876" s="32"/>
      <c r="EA876" s="32"/>
      <c r="EB876" s="32"/>
      <c r="EC876" s="32"/>
      <c r="EV876" s="32"/>
    </row>
    <row r="877" spans="1:152" x14ac:dyDescent="0.2">
      <c r="A877" s="28"/>
      <c r="E877" s="32"/>
      <c r="H877" s="28"/>
      <c r="I877" s="28"/>
      <c r="AA877" s="37"/>
      <c r="BE877" s="28"/>
      <c r="BF877" s="28"/>
      <c r="BG877" s="28"/>
      <c r="BH877" s="28"/>
      <c r="DO877" s="28"/>
      <c r="DP877" s="28"/>
      <c r="DS877" s="32"/>
      <c r="DY877" s="32"/>
      <c r="DZ877" s="32"/>
      <c r="EA877" s="32"/>
      <c r="EB877" s="32"/>
      <c r="EC877" s="32"/>
      <c r="EV877" s="32"/>
    </row>
    <row r="878" spans="1:152" x14ac:dyDescent="0.2">
      <c r="A878" s="28"/>
      <c r="E878" s="32"/>
      <c r="H878" s="28"/>
      <c r="I878" s="28"/>
      <c r="AA878" s="37"/>
      <c r="BE878" s="28"/>
      <c r="BF878" s="28"/>
      <c r="BG878" s="28"/>
      <c r="BH878" s="28"/>
      <c r="DO878" s="28"/>
      <c r="DP878" s="28"/>
      <c r="DS878" s="32"/>
      <c r="DY878" s="32"/>
      <c r="DZ878" s="32"/>
      <c r="EA878" s="32"/>
      <c r="EB878" s="32"/>
      <c r="EC878" s="32"/>
      <c r="EV878" s="32"/>
    </row>
    <row r="879" spans="1:152" x14ac:dyDescent="0.2">
      <c r="A879" s="28"/>
      <c r="E879" s="32"/>
      <c r="H879" s="28"/>
      <c r="I879" s="28"/>
      <c r="AA879" s="37"/>
      <c r="BE879" s="28"/>
      <c r="BF879" s="28"/>
      <c r="BG879" s="28"/>
      <c r="BH879" s="28"/>
      <c r="DO879" s="28"/>
      <c r="DP879" s="28"/>
      <c r="DS879" s="32"/>
      <c r="DY879" s="32"/>
      <c r="DZ879" s="32"/>
      <c r="EA879" s="32"/>
      <c r="EB879" s="32"/>
      <c r="EC879" s="32"/>
      <c r="EV879" s="32"/>
    </row>
    <row r="880" spans="1:152" x14ac:dyDescent="0.2">
      <c r="A880" s="28"/>
      <c r="E880" s="32"/>
      <c r="H880" s="28"/>
      <c r="I880" s="28"/>
      <c r="AA880" s="37"/>
      <c r="BE880" s="28"/>
      <c r="BF880" s="28"/>
      <c r="BG880" s="28"/>
      <c r="BH880" s="28"/>
      <c r="DO880" s="28"/>
      <c r="DP880" s="28"/>
      <c r="DS880" s="32"/>
      <c r="DY880" s="32"/>
      <c r="DZ880" s="32"/>
      <c r="EA880" s="32"/>
      <c r="EB880" s="32"/>
      <c r="EC880" s="32"/>
      <c r="EV880" s="32"/>
    </row>
    <row r="881" spans="1:152" x14ac:dyDescent="0.2">
      <c r="A881" s="28"/>
      <c r="E881" s="32"/>
      <c r="H881" s="28"/>
      <c r="I881" s="28"/>
      <c r="AA881" s="37"/>
      <c r="BE881" s="28"/>
      <c r="BF881" s="28"/>
      <c r="BG881" s="28"/>
      <c r="BH881" s="28"/>
      <c r="DO881" s="28"/>
      <c r="DP881" s="28"/>
      <c r="DS881" s="32"/>
      <c r="DY881" s="32"/>
      <c r="DZ881" s="32"/>
      <c r="EA881" s="32"/>
      <c r="EB881" s="32"/>
      <c r="EC881" s="32"/>
      <c r="EV881" s="32"/>
    </row>
    <row r="882" spans="1:152" x14ac:dyDescent="0.2">
      <c r="A882" s="28"/>
      <c r="E882" s="32"/>
      <c r="H882" s="28"/>
      <c r="I882" s="28"/>
      <c r="AA882" s="37"/>
      <c r="BE882" s="28"/>
      <c r="BF882" s="28"/>
      <c r="BG882" s="28"/>
      <c r="BH882" s="28"/>
      <c r="DO882" s="28"/>
      <c r="DP882" s="28"/>
      <c r="DS882" s="32"/>
      <c r="DY882" s="32"/>
      <c r="DZ882" s="32"/>
      <c r="EA882" s="32"/>
      <c r="EB882" s="32"/>
      <c r="EC882" s="32"/>
      <c r="EV882" s="32"/>
    </row>
    <row r="883" spans="1:152" x14ac:dyDescent="0.2">
      <c r="A883" s="28"/>
      <c r="E883" s="32"/>
      <c r="H883" s="28"/>
      <c r="I883" s="28"/>
      <c r="AA883" s="37"/>
      <c r="BE883" s="28"/>
      <c r="BF883" s="28"/>
      <c r="BG883" s="28"/>
      <c r="BH883" s="28"/>
      <c r="DO883" s="28"/>
      <c r="DP883" s="28"/>
      <c r="DS883" s="32"/>
      <c r="DY883" s="32"/>
      <c r="DZ883" s="32"/>
      <c r="EA883" s="32"/>
      <c r="EB883" s="32"/>
      <c r="EC883" s="32"/>
      <c r="EV883" s="32"/>
    </row>
    <row r="884" spans="1:152" x14ac:dyDescent="0.2">
      <c r="A884" s="28"/>
      <c r="E884" s="32"/>
      <c r="H884" s="28"/>
      <c r="I884" s="28"/>
      <c r="AA884" s="37"/>
      <c r="BE884" s="28"/>
      <c r="BF884" s="28"/>
      <c r="BG884" s="28"/>
      <c r="BH884" s="28"/>
      <c r="DO884" s="28"/>
      <c r="DP884" s="28"/>
      <c r="DS884" s="32"/>
      <c r="DY884" s="32"/>
      <c r="DZ884" s="32"/>
      <c r="EA884" s="32"/>
      <c r="EB884" s="32"/>
      <c r="EC884" s="32"/>
      <c r="EV884" s="32"/>
    </row>
    <row r="885" spans="1:152" x14ac:dyDescent="0.2">
      <c r="A885" s="28"/>
      <c r="E885" s="32"/>
      <c r="H885" s="28"/>
      <c r="I885" s="28"/>
      <c r="AA885" s="37"/>
      <c r="BE885" s="28"/>
      <c r="BF885" s="28"/>
      <c r="BG885" s="28"/>
      <c r="BH885" s="28"/>
      <c r="DO885" s="28"/>
      <c r="DP885" s="28"/>
      <c r="DS885" s="32"/>
      <c r="DY885" s="32"/>
      <c r="DZ885" s="32"/>
      <c r="EA885" s="32"/>
      <c r="EB885" s="32"/>
      <c r="EC885" s="32"/>
      <c r="EV885" s="32"/>
    </row>
    <row r="886" spans="1:152" x14ac:dyDescent="0.2">
      <c r="A886" s="28"/>
      <c r="E886" s="32"/>
      <c r="H886" s="28"/>
      <c r="I886" s="28"/>
      <c r="AA886" s="37"/>
      <c r="BE886" s="28"/>
      <c r="BF886" s="28"/>
      <c r="BG886" s="28"/>
      <c r="BH886" s="28"/>
      <c r="DO886" s="28"/>
      <c r="DP886" s="28"/>
      <c r="DS886" s="32"/>
      <c r="DY886" s="32"/>
      <c r="DZ886" s="32"/>
      <c r="EA886" s="32"/>
      <c r="EB886" s="32"/>
      <c r="EC886" s="32"/>
      <c r="EV886" s="32"/>
    </row>
    <row r="887" spans="1:152" x14ac:dyDescent="0.2">
      <c r="A887" s="28"/>
      <c r="E887" s="32"/>
      <c r="H887" s="28"/>
      <c r="I887" s="28"/>
      <c r="AA887" s="37"/>
      <c r="BE887" s="28"/>
      <c r="BF887" s="28"/>
      <c r="BG887" s="28"/>
      <c r="BH887" s="28"/>
      <c r="DO887" s="28"/>
      <c r="DP887" s="28"/>
      <c r="DS887" s="32"/>
      <c r="DY887" s="32"/>
      <c r="DZ887" s="32"/>
      <c r="EA887" s="32"/>
      <c r="EB887" s="32"/>
      <c r="EC887" s="32"/>
      <c r="EV887" s="32"/>
    </row>
    <row r="888" spans="1:152" x14ac:dyDescent="0.2">
      <c r="A888" s="28"/>
      <c r="E888" s="32"/>
      <c r="H888" s="28"/>
      <c r="I888" s="28"/>
      <c r="AA888" s="37"/>
      <c r="BE888" s="28"/>
      <c r="BF888" s="28"/>
      <c r="BG888" s="28"/>
      <c r="BH888" s="28"/>
      <c r="DO888" s="28"/>
      <c r="DP888" s="28"/>
      <c r="DS888" s="32"/>
      <c r="DY888" s="32"/>
      <c r="DZ888" s="32"/>
      <c r="EA888" s="32"/>
      <c r="EB888" s="32"/>
      <c r="EC888" s="32"/>
      <c r="EV888" s="32"/>
    </row>
    <row r="889" spans="1:152" x14ac:dyDescent="0.2">
      <c r="A889" s="28"/>
      <c r="E889" s="32"/>
      <c r="H889" s="28"/>
      <c r="I889" s="28"/>
      <c r="AA889" s="37"/>
      <c r="BE889" s="28"/>
      <c r="BF889" s="28"/>
      <c r="BG889" s="28"/>
      <c r="BH889" s="28"/>
      <c r="DO889" s="28"/>
      <c r="DP889" s="28"/>
      <c r="DS889" s="32"/>
      <c r="DY889" s="32"/>
      <c r="DZ889" s="32"/>
      <c r="EA889" s="32"/>
      <c r="EB889" s="32"/>
      <c r="EC889" s="32"/>
      <c r="EV889" s="32"/>
    </row>
    <row r="890" spans="1:152" x14ac:dyDescent="0.2">
      <c r="A890" s="28"/>
      <c r="E890" s="32"/>
      <c r="H890" s="28"/>
      <c r="I890" s="28"/>
      <c r="AA890" s="37"/>
      <c r="BE890" s="28"/>
      <c r="BF890" s="28"/>
      <c r="BG890" s="28"/>
      <c r="BH890" s="28"/>
      <c r="DO890" s="28"/>
      <c r="DP890" s="28"/>
      <c r="DS890" s="32"/>
      <c r="DY890" s="32"/>
      <c r="DZ890" s="32"/>
      <c r="EA890" s="32"/>
      <c r="EB890" s="32"/>
      <c r="EC890" s="32"/>
      <c r="EV890" s="32"/>
    </row>
    <row r="891" spans="1:152" x14ac:dyDescent="0.2">
      <c r="A891" s="28"/>
      <c r="E891" s="32"/>
      <c r="H891" s="28"/>
      <c r="I891" s="28"/>
      <c r="AA891" s="37"/>
      <c r="BE891" s="28"/>
      <c r="BF891" s="28"/>
      <c r="BG891" s="28"/>
      <c r="BH891" s="28"/>
      <c r="DO891" s="28"/>
      <c r="DP891" s="28"/>
      <c r="DS891" s="32"/>
      <c r="DY891" s="32"/>
      <c r="DZ891" s="32"/>
      <c r="EA891" s="32"/>
      <c r="EB891" s="32"/>
      <c r="EC891" s="32"/>
      <c r="EV891" s="32"/>
    </row>
    <row r="892" spans="1:152" x14ac:dyDescent="0.2">
      <c r="A892" s="28"/>
      <c r="E892" s="32"/>
      <c r="H892" s="28"/>
      <c r="I892" s="28"/>
      <c r="AA892" s="37"/>
      <c r="BE892" s="28"/>
      <c r="BF892" s="28"/>
      <c r="BG892" s="28"/>
      <c r="BH892" s="28"/>
      <c r="DO892" s="28"/>
      <c r="DP892" s="28"/>
      <c r="DS892" s="32"/>
      <c r="DY892" s="32"/>
      <c r="DZ892" s="32"/>
      <c r="EA892" s="32"/>
      <c r="EB892" s="32"/>
      <c r="EC892" s="32"/>
      <c r="EV892" s="32"/>
    </row>
    <row r="893" spans="1:152" x14ac:dyDescent="0.2">
      <c r="A893" s="28"/>
      <c r="E893" s="32"/>
      <c r="H893" s="28"/>
      <c r="I893" s="28"/>
      <c r="AA893" s="37"/>
      <c r="BE893" s="28"/>
      <c r="BF893" s="28"/>
      <c r="BG893" s="28"/>
      <c r="BH893" s="28"/>
      <c r="DO893" s="28"/>
      <c r="DP893" s="28"/>
      <c r="DS893" s="32"/>
      <c r="DY893" s="32"/>
      <c r="DZ893" s="32"/>
      <c r="EA893" s="32"/>
      <c r="EB893" s="32"/>
      <c r="EC893" s="32"/>
      <c r="EV893" s="32"/>
    </row>
    <row r="894" spans="1:152" x14ac:dyDescent="0.2">
      <c r="A894" s="28"/>
      <c r="E894" s="32"/>
      <c r="H894" s="28"/>
      <c r="I894" s="28"/>
      <c r="AA894" s="37"/>
      <c r="BE894" s="28"/>
      <c r="BF894" s="28"/>
      <c r="BG894" s="28"/>
      <c r="BH894" s="28"/>
      <c r="DO894" s="28"/>
      <c r="DP894" s="28"/>
      <c r="DS894" s="32"/>
      <c r="DY894" s="32"/>
      <c r="DZ894" s="32"/>
      <c r="EA894" s="32"/>
      <c r="EB894" s="32"/>
      <c r="EC894" s="32"/>
      <c r="EV894" s="32"/>
    </row>
    <row r="895" spans="1:152" x14ac:dyDescent="0.2">
      <c r="A895" s="28"/>
      <c r="E895" s="32"/>
      <c r="H895" s="28"/>
      <c r="I895" s="28"/>
      <c r="AA895" s="37"/>
      <c r="BE895" s="28"/>
      <c r="BF895" s="28"/>
      <c r="BG895" s="28"/>
      <c r="BH895" s="28"/>
      <c r="DO895" s="28"/>
      <c r="DP895" s="28"/>
      <c r="DS895" s="32"/>
      <c r="DY895" s="32"/>
      <c r="DZ895" s="32"/>
      <c r="EA895" s="32"/>
      <c r="EB895" s="32"/>
      <c r="EC895" s="32"/>
      <c r="EV895" s="32"/>
    </row>
    <row r="896" spans="1:152" x14ac:dyDescent="0.2">
      <c r="A896" s="28"/>
      <c r="E896" s="32"/>
      <c r="H896" s="28"/>
      <c r="I896" s="28"/>
      <c r="AA896" s="37"/>
      <c r="BE896" s="28"/>
      <c r="BF896" s="28"/>
      <c r="BG896" s="28"/>
      <c r="BH896" s="28"/>
      <c r="DO896" s="28"/>
      <c r="DP896" s="28"/>
      <c r="DS896" s="32"/>
      <c r="DY896" s="32"/>
      <c r="DZ896" s="32"/>
      <c r="EA896" s="32"/>
      <c r="EB896" s="32"/>
      <c r="EC896" s="32"/>
      <c r="EV896" s="32"/>
    </row>
    <row r="897" spans="1:152" x14ac:dyDescent="0.2">
      <c r="A897" s="28"/>
      <c r="E897" s="32"/>
      <c r="H897" s="28"/>
      <c r="I897" s="28"/>
      <c r="AA897" s="37"/>
      <c r="BE897" s="28"/>
      <c r="BF897" s="28"/>
      <c r="BG897" s="28"/>
      <c r="BH897" s="28"/>
      <c r="DO897" s="28"/>
      <c r="DP897" s="28"/>
      <c r="DS897" s="32"/>
      <c r="DY897" s="32"/>
      <c r="DZ897" s="32"/>
      <c r="EA897" s="32"/>
      <c r="EB897" s="32"/>
      <c r="EC897" s="32"/>
      <c r="EV897" s="32"/>
    </row>
    <row r="898" spans="1:152" x14ac:dyDescent="0.2">
      <c r="A898" s="28"/>
      <c r="E898" s="32"/>
      <c r="H898" s="28"/>
      <c r="I898" s="28"/>
      <c r="AA898" s="37"/>
      <c r="BE898" s="28"/>
      <c r="BF898" s="28"/>
      <c r="BG898" s="28"/>
      <c r="BH898" s="28"/>
      <c r="DO898" s="28"/>
      <c r="DP898" s="28"/>
      <c r="DS898" s="32"/>
      <c r="DY898" s="32"/>
      <c r="DZ898" s="32"/>
      <c r="EA898" s="32"/>
      <c r="EB898" s="32"/>
      <c r="EC898" s="32"/>
      <c r="EV898" s="32"/>
    </row>
    <row r="899" spans="1:152" x14ac:dyDescent="0.2">
      <c r="A899" s="28"/>
      <c r="E899" s="32"/>
      <c r="H899" s="28"/>
      <c r="I899" s="28"/>
      <c r="AA899" s="37"/>
      <c r="BE899" s="28"/>
      <c r="BF899" s="28"/>
      <c r="BG899" s="28"/>
      <c r="BH899" s="28"/>
      <c r="DO899" s="28"/>
      <c r="DP899" s="28"/>
      <c r="DS899" s="32"/>
      <c r="DY899" s="32"/>
      <c r="DZ899" s="32"/>
      <c r="EA899" s="32"/>
      <c r="EB899" s="32"/>
      <c r="EC899" s="32"/>
      <c r="EV899" s="32"/>
    </row>
    <row r="900" spans="1:152" x14ac:dyDescent="0.2">
      <c r="A900" s="28"/>
      <c r="E900" s="32"/>
      <c r="H900" s="28"/>
      <c r="I900" s="28"/>
      <c r="AA900" s="37"/>
      <c r="BE900" s="28"/>
      <c r="BF900" s="28"/>
      <c r="BG900" s="28"/>
      <c r="BH900" s="28"/>
      <c r="DO900" s="28"/>
      <c r="DP900" s="28"/>
      <c r="DS900" s="32"/>
      <c r="DY900" s="32"/>
      <c r="DZ900" s="32"/>
      <c r="EA900" s="32"/>
      <c r="EB900" s="32"/>
      <c r="EC900" s="32"/>
      <c r="EV900" s="32"/>
    </row>
    <row r="901" spans="1:152" x14ac:dyDescent="0.2">
      <c r="A901" s="28"/>
      <c r="E901" s="32"/>
      <c r="H901" s="28"/>
      <c r="I901" s="28"/>
      <c r="AA901" s="37"/>
      <c r="BE901" s="28"/>
      <c r="BF901" s="28"/>
      <c r="BG901" s="28"/>
      <c r="BH901" s="28"/>
      <c r="DO901" s="28"/>
      <c r="DP901" s="28"/>
      <c r="DS901" s="32"/>
      <c r="DY901" s="32"/>
      <c r="DZ901" s="32"/>
      <c r="EA901" s="32"/>
      <c r="EB901" s="32"/>
      <c r="EC901" s="32"/>
      <c r="EV901" s="32"/>
    </row>
    <row r="902" spans="1:152" x14ac:dyDescent="0.2">
      <c r="A902" s="28"/>
      <c r="E902" s="32"/>
      <c r="H902" s="28"/>
      <c r="I902" s="28"/>
      <c r="AA902" s="37"/>
      <c r="BE902" s="28"/>
      <c r="BF902" s="28"/>
      <c r="BG902" s="28"/>
      <c r="BH902" s="28"/>
      <c r="DO902" s="28"/>
      <c r="DP902" s="28"/>
      <c r="DS902" s="32"/>
      <c r="DY902" s="32"/>
      <c r="DZ902" s="32"/>
      <c r="EA902" s="32"/>
      <c r="EB902" s="32"/>
      <c r="EC902" s="32"/>
      <c r="EV902" s="32"/>
    </row>
    <row r="903" spans="1:152" x14ac:dyDescent="0.2">
      <c r="A903" s="28"/>
      <c r="E903" s="32"/>
      <c r="H903" s="28"/>
      <c r="I903" s="28"/>
      <c r="AA903" s="37"/>
      <c r="BE903" s="28"/>
      <c r="BF903" s="28"/>
      <c r="BG903" s="28"/>
      <c r="BH903" s="28"/>
      <c r="DO903" s="28"/>
      <c r="DP903" s="28"/>
      <c r="DS903" s="32"/>
      <c r="DY903" s="32"/>
      <c r="DZ903" s="32"/>
      <c r="EA903" s="32"/>
      <c r="EB903" s="32"/>
      <c r="EC903" s="32"/>
      <c r="EV903" s="32"/>
    </row>
    <row r="904" spans="1:152" x14ac:dyDescent="0.2">
      <c r="A904" s="28"/>
      <c r="E904" s="32"/>
      <c r="H904" s="28"/>
      <c r="I904" s="28"/>
      <c r="AA904" s="37"/>
      <c r="BE904" s="28"/>
      <c r="BF904" s="28"/>
      <c r="BG904" s="28"/>
      <c r="BH904" s="28"/>
      <c r="DO904" s="28"/>
      <c r="DP904" s="28"/>
      <c r="DS904" s="32"/>
      <c r="DY904" s="32"/>
      <c r="DZ904" s="32"/>
      <c r="EA904" s="32"/>
      <c r="EB904" s="32"/>
      <c r="EC904" s="32"/>
      <c r="EV904" s="32"/>
    </row>
    <row r="905" spans="1:152" x14ac:dyDescent="0.2">
      <c r="A905" s="28"/>
      <c r="E905" s="32"/>
      <c r="H905" s="28"/>
      <c r="I905" s="28"/>
      <c r="AA905" s="37"/>
      <c r="BE905" s="28"/>
      <c r="BF905" s="28"/>
      <c r="BG905" s="28"/>
      <c r="BH905" s="28"/>
      <c r="DO905" s="28"/>
      <c r="DP905" s="28"/>
      <c r="DS905" s="32"/>
      <c r="DY905" s="32"/>
      <c r="DZ905" s="32"/>
      <c r="EA905" s="32"/>
      <c r="EB905" s="32"/>
      <c r="EC905" s="32"/>
      <c r="EV905" s="32"/>
    </row>
    <row r="906" spans="1:152" x14ac:dyDescent="0.2">
      <c r="A906" s="28"/>
      <c r="E906" s="32"/>
      <c r="H906" s="28"/>
      <c r="I906" s="28"/>
      <c r="AA906" s="37"/>
      <c r="BE906" s="28"/>
      <c r="BF906" s="28"/>
      <c r="BG906" s="28"/>
      <c r="BH906" s="28"/>
      <c r="DO906" s="28"/>
      <c r="DP906" s="28"/>
      <c r="DS906" s="32"/>
      <c r="DY906" s="32"/>
      <c r="DZ906" s="32"/>
      <c r="EA906" s="32"/>
      <c r="EB906" s="32"/>
      <c r="EC906" s="32"/>
      <c r="EV906" s="32"/>
    </row>
    <row r="907" spans="1:152" x14ac:dyDescent="0.2">
      <c r="A907" s="28"/>
      <c r="E907" s="32"/>
      <c r="H907" s="28"/>
      <c r="I907" s="28"/>
      <c r="AA907" s="37"/>
      <c r="BE907" s="28"/>
      <c r="BF907" s="28"/>
      <c r="BG907" s="28"/>
      <c r="BH907" s="28"/>
      <c r="DO907" s="28"/>
      <c r="DP907" s="28"/>
      <c r="DS907" s="32"/>
      <c r="DY907" s="32"/>
      <c r="DZ907" s="32"/>
      <c r="EA907" s="32"/>
      <c r="EB907" s="32"/>
      <c r="EC907" s="32"/>
      <c r="EV907" s="32"/>
    </row>
    <row r="908" spans="1:152" x14ac:dyDescent="0.2">
      <c r="A908" s="28"/>
      <c r="E908" s="32"/>
      <c r="H908" s="28"/>
      <c r="I908" s="28"/>
      <c r="AA908" s="37"/>
      <c r="BE908" s="28"/>
      <c r="BF908" s="28"/>
      <c r="BG908" s="28"/>
      <c r="BH908" s="28"/>
      <c r="DO908" s="28"/>
      <c r="DP908" s="28"/>
      <c r="DS908" s="32"/>
      <c r="DY908" s="32"/>
      <c r="DZ908" s="32"/>
      <c r="EA908" s="32"/>
      <c r="EB908" s="32"/>
      <c r="EC908" s="32"/>
      <c r="EV908" s="32"/>
    </row>
    <row r="909" spans="1:152" x14ac:dyDescent="0.2">
      <c r="A909" s="28"/>
      <c r="E909" s="32"/>
      <c r="H909" s="28"/>
      <c r="I909" s="28"/>
      <c r="AA909" s="37"/>
      <c r="BE909" s="28"/>
      <c r="BF909" s="28"/>
      <c r="BG909" s="28"/>
      <c r="BH909" s="28"/>
      <c r="DO909" s="28"/>
      <c r="DP909" s="28"/>
      <c r="DS909" s="32"/>
      <c r="DY909" s="32"/>
      <c r="DZ909" s="32"/>
      <c r="EA909" s="32"/>
      <c r="EB909" s="32"/>
      <c r="EC909" s="32"/>
      <c r="EV909" s="32"/>
    </row>
    <row r="910" spans="1:152" x14ac:dyDescent="0.2">
      <c r="A910" s="28"/>
      <c r="E910" s="32"/>
      <c r="H910" s="28"/>
      <c r="I910" s="28"/>
      <c r="AA910" s="37"/>
      <c r="BE910" s="28"/>
      <c r="BF910" s="28"/>
      <c r="BG910" s="28"/>
      <c r="BH910" s="28"/>
      <c r="DO910" s="28"/>
      <c r="DP910" s="28"/>
      <c r="DS910" s="32"/>
      <c r="DY910" s="32"/>
      <c r="DZ910" s="32"/>
      <c r="EA910" s="32"/>
      <c r="EB910" s="32"/>
      <c r="EC910" s="32"/>
      <c r="EV910" s="32"/>
    </row>
    <row r="911" spans="1:152" x14ac:dyDescent="0.2">
      <c r="A911" s="28"/>
      <c r="E911" s="32"/>
      <c r="H911" s="28"/>
      <c r="I911" s="28"/>
      <c r="AA911" s="37"/>
      <c r="BE911" s="28"/>
      <c r="BF911" s="28"/>
      <c r="BG911" s="28"/>
      <c r="BH911" s="28"/>
      <c r="DO911" s="28"/>
      <c r="DP911" s="28"/>
      <c r="DS911" s="32"/>
      <c r="DY911" s="32"/>
      <c r="DZ911" s="32"/>
      <c r="EA911" s="32"/>
      <c r="EB911" s="32"/>
      <c r="EC911" s="32"/>
      <c r="EV911" s="32"/>
    </row>
    <row r="912" spans="1:152" x14ac:dyDescent="0.2">
      <c r="A912" s="28"/>
      <c r="E912" s="32"/>
      <c r="H912" s="28"/>
      <c r="I912" s="28"/>
      <c r="AA912" s="37"/>
      <c r="BE912" s="28"/>
      <c r="BF912" s="28"/>
      <c r="BG912" s="28"/>
      <c r="BH912" s="28"/>
      <c r="DO912" s="28"/>
      <c r="DP912" s="28"/>
      <c r="DS912" s="32"/>
      <c r="DY912" s="32"/>
      <c r="DZ912" s="32"/>
      <c r="EA912" s="32"/>
      <c r="EB912" s="32"/>
      <c r="EC912" s="32"/>
      <c r="EV912" s="32"/>
    </row>
    <row r="913" spans="1:152" x14ac:dyDescent="0.2">
      <c r="A913" s="28"/>
      <c r="E913" s="32"/>
      <c r="H913" s="28"/>
      <c r="I913" s="28"/>
      <c r="AA913" s="37"/>
      <c r="BE913" s="28"/>
      <c r="BF913" s="28"/>
      <c r="BG913" s="28"/>
      <c r="BH913" s="28"/>
      <c r="DO913" s="28"/>
      <c r="DP913" s="28"/>
      <c r="DS913" s="32"/>
      <c r="DY913" s="32"/>
      <c r="DZ913" s="32"/>
      <c r="EA913" s="32"/>
      <c r="EB913" s="32"/>
      <c r="EC913" s="32"/>
      <c r="EV913" s="32"/>
    </row>
    <row r="914" spans="1:152" x14ac:dyDescent="0.2">
      <c r="A914" s="28"/>
      <c r="E914" s="32"/>
      <c r="H914" s="28"/>
      <c r="I914" s="28"/>
      <c r="AA914" s="37"/>
      <c r="BE914" s="28"/>
      <c r="BF914" s="28"/>
      <c r="BG914" s="28"/>
      <c r="BH914" s="28"/>
      <c r="DO914" s="28"/>
      <c r="DP914" s="28"/>
      <c r="DS914" s="32"/>
      <c r="DY914" s="32"/>
      <c r="DZ914" s="32"/>
      <c r="EA914" s="32"/>
      <c r="EB914" s="32"/>
      <c r="EC914" s="32"/>
      <c r="EV914" s="32"/>
    </row>
    <row r="915" spans="1:152" x14ac:dyDescent="0.2">
      <c r="A915" s="28"/>
      <c r="E915" s="32"/>
      <c r="H915" s="28"/>
      <c r="I915" s="28"/>
      <c r="AA915" s="37"/>
      <c r="BE915" s="28"/>
      <c r="BF915" s="28"/>
      <c r="BG915" s="28"/>
      <c r="BH915" s="28"/>
      <c r="DO915" s="28"/>
      <c r="DP915" s="28"/>
      <c r="DS915" s="32"/>
      <c r="DY915" s="32"/>
      <c r="DZ915" s="32"/>
      <c r="EA915" s="32"/>
      <c r="EB915" s="32"/>
      <c r="EC915" s="32"/>
      <c r="EV915" s="32"/>
    </row>
    <row r="916" spans="1:152" x14ac:dyDescent="0.2">
      <c r="A916" s="28"/>
      <c r="E916" s="32"/>
      <c r="H916" s="28"/>
      <c r="I916" s="28"/>
      <c r="AA916" s="37"/>
      <c r="BE916" s="28"/>
      <c r="BF916" s="28"/>
      <c r="BG916" s="28"/>
      <c r="BH916" s="28"/>
      <c r="DO916" s="28"/>
      <c r="DP916" s="28"/>
      <c r="DS916" s="32"/>
      <c r="DY916" s="32"/>
      <c r="DZ916" s="32"/>
      <c r="EA916" s="32"/>
      <c r="EB916" s="32"/>
      <c r="EC916" s="32"/>
      <c r="EV916" s="32"/>
    </row>
    <row r="917" spans="1:152" x14ac:dyDescent="0.2">
      <c r="A917" s="28"/>
      <c r="E917" s="32"/>
      <c r="H917" s="28"/>
      <c r="I917" s="28"/>
      <c r="AA917" s="37"/>
      <c r="BE917" s="28"/>
      <c r="BF917" s="28"/>
      <c r="BG917" s="28"/>
      <c r="BH917" s="28"/>
      <c r="DO917" s="28"/>
      <c r="DP917" s="28"/>
      <c r="DS917" s="32"/>
      <c r="DY917" s="32"/>
      <c r="DZ917" s="32"/>
      <c r="EA917" s="32"/>
      <c r="EB917" s="32"/>
      <c r="EC917" s="32"/>
      <c r="EV917" s="32"/>
    </row>
    <row r="918" spans="1:152" x14ac:dyDescent="0.2">
      <c r="A918" s="28"/>
      <c r="E918" s="32"/>
      <c r="H918" s="28"/>
      <c r="I918" s="28"/>
      <c r="AA918" s="37"/>
      <c r="BE918" s="28"/>
      <c r="BF918" s="28"/>
      <c r="BG918" s="28"/>
      <c r="BH918" s="28"/>
      <c r="DO918" s="28"/>
      <c r="DP918" s="28"/>
      <c r="DS918" s="32"/>
      <c r="DY918" s="32"/>
      <c r="DZ918" s="32"/>
      <c r="EA918" s="32"/>
      <c r="EB918" s="32"/>
      <c r="EC918" s="32"/>
      <c r="EV918" s="32"/>
    </row>
    <row r="919" spans="1:152" x14ac:dyDescent="0.2">
      <c r="A919" s="28"/>
      <c r="E919" s="32"/>
      <c r="H919" s="28"/>
      <c r="I919" s="28"/>
      <c r="AA919" s="37"/>
      <c r="BE919" s="28"/>
      <c r="BF919" s="28"/>
      <c r="BG919" s="28"/>
      <c r="BH919" s="28"/>
      <c r="DO919" s="28"/>
      <c r="DP919" s="28"/>
      <c r="DS919" s="32"/>
      <c r="DY919" s="32"/>
      <c r="DZ919" s="32"/>
      <c r="EA919" s="32"/>
      <c r="EB919" s="32"/>
      <c r="EC919" s="32"/>
      <c r="EV919" s="32"/>
    </row>
    <row r="920" spans="1:152" x14ac:dyDescent="0.2">
      <c r="A920" s="28"/>
      <c r="E920" s="32"/>
      <c r="H920" s="28"/>
      <c r="I920" s="28"/>
      <c r="AA920" s="37"/>
      <c r="BE920" s="28"/>
      <c r="BF920" s="28"/>
      <c r="BG920" s="28"/>
      <c r="BH920" s="28"/>
      <c r="DO920" s="28"/>
      <c r="DP920" s="28"/>
      <c r="DS920" s="32"/>
      <c r="DY920" s="32"/>
      <c r="DZ920" s="32"/>
      <c r="EA920" s="32"/>
      <c r="EB920" s="32"/>
      <c r="EC920" s="32"/>
      <c r="EV920" s="32"/>
    </row>
    <row r="921" spans="1:152" x14ac:dyDescent="0.2">
      <c r="A921" s="28"/>
      <c r="E921" s="32"/>
      <c r="H921" s="28"/>
      <c r="I921" s="28"/>
      <c r="AA921" s="37"/>
      <c r="BE921" s="28"/>
      <c r="BF921" s="28"/>
      <c r="BG921" s="28"/>
      <c r="BH921" s="28"/>
      <c r="DO921" s="28"/>
      <c r="DP921" s="28"/>
      <c r="DS921" s="32"/>
      <c r="DY921" s="32"/>
      <c r="DZ921" s="32"/>
      <c r="EA921" s="32"/>
      <c r="EB921" s="32"/>
      <c r="EC921" s="32"/>
      <c r="EV921" s="32"/>
    </row>
    <row r="922" spans="1:152" x14ac:dyDescent="0.2">
      <c r="A922" s="28"/>
      <c r="E922" s="32"/>
      <c r="H922" s="28"/>
      <c r="I922" s="28"/>
      <c r="AA922" s="37"/>
      <c r="BE922" s="28"/>
      <c r="BF922" s="28"/>
      <c r="BG922" s="28"/>
      <c r="BH922" s="28"/>
      <c r="DO922" s="28"/>
      <c r="DP922" s="28"/>
      <c r="DS922" s="32"/>
      <c r="DY922" s="32"/>
      <c r="DZ922" s="32"/>
      <c r="EA922" s="32"/>
      <c r="EB922" s="32"/>
      <c r="EC922" s="32"/>
      <c r="EV922" s="32"/>
    </row>
    <row r="923" spans="1:152" x14ac:dyDescent="0.2">
      <c r="A923" s="28"/>
      <c r="E923" s="32"/>
      <c r="H923" s="28"/>
      <c r="I923" s="28"/>
      <c r="AA923" s="37"/>
      <c r="BE923" s="28"/>
      <c r="BF923" s="28"/>
      <c r="BG923" s="28"/>
      <c r="BH923" s="28"/>
      <c r="DO923" s="28"/>
      <c r="DP923" s="28"/>
      <c r="DS923" s="32"/>
      <c r="DY923" s="32"/>
      <c r="DZ923" s="32"/>
      <c r="EA923" s="32"/>
      <c r="EB923" s="32"/>
      <c r="EC923" s="32"/>
      <c r="EV923" s="32"/>
    </row>
    <row r="924" spans="1:152" x14ac:dyDescent="0.2">
      <c r="A924" s="28"/>
      <c r="E924" s="32"/>
      <c r="H924" s="28"/>
      <c r="I924" s="28"/>
      <c r="AA924" s="37"/>
      <c r="BE924" s="28"/>
      <c r="BF924" s="28"/>
      <c r="BG924" s="28"/>
      <c r="BH924" s="28"/>
      <c r="DO924" s="28"/>
      <c r="DP924" s="28"/>
      <c r="DS924" s="32"/>
      <c r="DY924" s="32"/>
      <c r="DZ924" s="32"/>
      <c r="EA924" s="32"/>
      <c r="EB924" s="32"/>
      <c r="EC924" s="32"/>
      <c r="EV924" s="32"/>
    </row>
    <row r="925" spans="1:152" x14ac:dyDescent="0.2">
      <c r="A925" s="28"/>
      <c r="E925" s="32"/>
      <c r="H925" s="28"/>
      <c r="I925" s="28"/>
      <c r="AA925" s="37"/>
      <c r="BE925" s="28"/>
      <c r="BF925" s="28"/>
      <c r="BG925" s="28"/>
      <c r="BH925" s="28"/>
      <c r="DO925" s="28"/>
      <c r="DP925" s="28"/>
      <c r="DS925" s="32"/>
      <c r="DY925" s="32"/>
      <c r="DZ925" s="32"/>
      <c r="EA925" s="32"/>
      <c r="EB925" s="32"/>
      <c r="EC925" s="32"/>
      <c r="EV925" s="32"/>
    </row>
    <row r="926" spans="1:152" x14ac:dyDescent="0.2">
      <c r="A926" s="28"/>
      <c r="E926" s="32"/>
      <c r="H926" s="28"/>
      <c r="I926" s="28"/>
      <c r="AA926" s="37"/>
      <c r="BE926" s="28"/>
      <c r="BF926" s="28"/>
      <c r="BG926" s="28"/>
      <c r="BH926" s="28"/>
      <c r="DO926" s="28"/>
      <c r="DP926" s="28"/>
      <c r="DS926" s="32"/>
      <c r="DY926" s="32"/>
      <c r="DZ926" s="32"/>
      <c r="EA926" s="32"/>
      <c r="EB926" s="32"/>
      <c r="EC926" s="32"/>
      <c r="EV926" s="32"/>
    </row>
    <row r="927" spans="1:152" x14ac:dyDescent="0.2">
      <c r="A927" s="28"/>
      <c r="E927" s="32"/>
      <c r="H927" s="28"/>
      <c r="I927" s="28"/>
      <c r="AA927" s="37"/>
      <c r="BE927" s="28"/>
      <c r="BF927" s="28"/>
      <c r="BG927" s="28"/>
      <c r="BH927" s="28"/>
      <c r="DO927" s="28"/>
      <c r="DP927" s="28"/>
      <c r="DS927" s="32"/>
      <c r="DY927" s="32"/>
      <c r="DZ927" s="32"/>
      <c r="EA927" s="32"/>
      <c r="EB927" s="32"/>
      <c r="EC927" s="32"/>
      <c r="EV927" s="32"/>
    </row>
    <row r="928" spans="1:152" x14ac:dyDescent="0.2">
      <c r="A928" s="28"/>
      <c r="E928" s="32"/>
      <c r="H928" s="28"/>
      <c r="I928" s="28"/>
      <c r="AA928" s="37"/>
      <c r="BE928" s="28"/>
      <c r="BF928" s="28"/>
      <c r="BG928" s="28"/>
      <c r="BH928" s="28"/>
      <c r="DO928" s="28"/>
      <c r="DP928" s="28"/>
      <c r="DS928" s="32"/>
      <c r="DY928" s="32"/>
      <c r="DZ928" s="32"/>
      <c r="EA928" s="32"/>
      <c r="EB928" s="32"/>
      <c r="EC928" s="32"/>
      <c r="EV928" s="32"/>
    </row>
    <row r="929" spans="1:152" x14ac:dyDescent="0.2">
      <c r="A929" s="28"/>
      <c r="E929" s="32"/>
      <c r="H929" s="28"/>
      <c r="I929" s="28"/>
      <c r="AA929" s="37"/>
      <c r="BE929" s="28"/>
      <c r="BF929" s="28"/>
      <c r="BG929" s="28"/>
      <c r="BH929" s="28"/>
      <c r="DO929" s="28"/>
      <c r="DP929" s="28"/>
      <c r="DS929" s="32"/>
      <c r="DY929" s="32"/>
      <c r="DZ929" s="32"/>
      <c r="EA929" s="32"/>
      <c r="EB929" s="32"/>
      <c r="EC929" s="32"/>
      <c r="EV929" s="32"/>
    </row>
    <row r="930" spans="1:152" x14ac:dyDescent="0.2">
      <c r="A930" s="28"/>
      <c r="E930" s="32"/>
      <c r="H930" s="28"/>
      <c r="I930" s="28"/>
      <c r="AA930" s="37"/>
      <c r="BE930" s="28"/>
      <c r="BF930" s="28"/>
      <c r="BG930" s="28"/>
      <c r="BH930" s="28"/>
      <c r="DO930" s="28"/>
      <c r="DP930" s="28"/>
      <c r="DS930" s="32"/>
      <c r="DY930" s="32"/>
      <c r="DZ930" s="32"/>
      <c r="EA930" s="32"/>
      <c r="EB930" s="32"/>
      <c r="EC930" s="32"/>
      <c r="EV930" s="32"/>
    </row>
    <row r="931" spans="1:152" x14ac:dyDescent="0.2">
      <c r="A931" s="28"/>
      <c r="E931" s="32"/>
      <c r="H931" s="28"/>
      <c r="I931" s="28"/>
      <c r="AA931" s="37"/>
      <c r="BE931" s="28"/>
      <c r="BF931" s="28"/>
      <c r="BG931" s="28"/>
      <c r="BH931" s="28"/>
      <c r="DO931" s="28"/>
      <c r="DP931" s="28"/>
      <c r="DS931" s="32"/>
      <c r="DY931" s="32"/>
      <c r="DZ931" s="32"/>
      <c r="EA931" s="32"/>
      <c r="EB931" s="32"/>
      <c r="EC931" s="32"/>
      <c r="EV931" s="32"/>
    </row>
    <row r="932" spans="1:152" x14ac:dyDescent="0.2">
      <c r="A932" s="28"/>
      <c r="E932" s="32"/>
      <c r="H932" s="28"/>
      <c r="I932" s="28"/>
      <c r="AA932" s="37"/>
      <c r="BE932" s="28"/>
      <c r="BF932" s="28"/>
      <c r="BG932" s="28"/>
      <c r="BH932" s="28"/>
      <c r="DO932" s="28"/>
      <c r="DP932" s="28"/>
      <c r="DS932" s="32"/>
      <c r="DY932" s="32"/>
      <c r="DZ932" s="32"/>
      <c r="EA932" s="32"/>
      <c r="EB932" s="32"/>
      <c r="EC932" s="32"/>
      <c r="EV932" s="32"/>
    </row>
    <row r="933" spans="1:152" x14ac:dyDescent="0.2">
      <c r="A933" s="28"/>
      <c r="E933" s="32"/>
      <c r="H933" s="28"/>
      <c r="I933" s="28"/>
      <c r="AA933" s="37"/>
      <c r="BE933" s="28"/>
      <c r="BF933" s="28"/>
      <c r="BG933" s="28"/>
      <c r="BH933" s="28"/>
      <c r="DO933" s="28"/>
      <c r="DP933" s="28"/>
      <c r="DS933" s="32"/>
      <c r="DY933" s="32"/>
      <c r="DZ933" s="32"/>
      <c r="EA933" s="32"/>
      <c r="EB933" s="32"/>
      <c r="EC933" s="32"/>
      <c r="EV933" s="32"/>
    </row>
    <row r="934" spans="1:152" x14ac:dyDescent="0.2">
      <c r="A934" s="28"/>
      <c r="E934" s="32"/>
      <c r="H934" s="28"/>
      <c r="I934" s="28"/>
      <c r="AA934" s="37"/>
      <c r="BE934" s="28"/>
      <c r="BF934" s="28"/>
      <c r="BG934" s="28"/>
      <c r="BH934" s="28"/>
      <c r="DO934" s="28"/>
      <c r="DP934" s="28"/>
      <c r="DS934" s="32"/>
      <c r="DY934" s="32"/>
      <c r="DZ934" s="32"/>
      <c r="EA934" s="32"/>
      <c r="EB934" s="32"/>
      <c r="EC934" s="32"/>
      <c r="EV934" s="32"/>
    </row>
    <row r="935" spans="1:152" x14ac:dyDescent="0.2">
      <c r="A935" s="28"/>
      <c r="E935" s="32"/>
      <c r="H935" s="28"/>
      <c r="I935" s="28"/>
      <c r="AA935" s="37"/>
      <c r="BE935" s="28"/>
      <c r="BF935" s="28"/>
      <c r="BG935" s="28"/>
      <c r="BH935" s="28"/>
      <c r="DO935" s="28"/>
      <c r="DP935" s="28"/>
      <c r="DS935" s="32"/>
      <c r="DY935" s="32"/>
      <c r="DZ935" s="32"/>
      <c r="EA935" s="32"/>
      <c r="EB935" s="32"/>
      <c r="EC935" s="32"/>
      <c r="EV935" s="32"/>
    </row>
    <row r="936" spans="1:152" x14ac:dyDescent="0.2">
      <c r="A936" s="28"/>
      <c r="E936" s="32"/>
      <c r="H936" s="28"/>
      <c r="I936" s="28"/>
      <c r="AA936" s="37"/>
      <c r="BE936" s="28"/>
      <c r="BF936" s="28"/>
      <c r="BG936" s="28"/>
      <c r="BH936" s="28"/>
      <c r="DO936" s="28"/>
      <c r="DP936" s="28"/>
      <c r="DS936" s="32"/>
      <c r="DY936" s="32"/>
      <c r="DZ936" s="32"/>
      <c r="EA936" s="32"/>
      <c r="EB936" s="32"/>
      <c r="EC936" s="32"/>
      <c r="EV936" s="32"/>
    </row>
    <row r="937" spans="1:152" x14ac:dyDescent="0.2">
      <c r="A937" s="28"/>
      <c r="E937" s="32"/>
      <c r="H937" s="28"/>
      <c r="I937" s="28"/>
      <c r="AA937" s="37"/>
      <c r="BE937" s="28"/>
      <c r="BF937" s="28"/>
      <c r="BG937" s="28"/>
      <c r="BH937" s="28"/>
      <c r="DO937" s="28"/>
      <c r="DP937" s="28"/>
      <c r="DS937" s="32"/>
      <c r="DY937" s="32"/>
      <c r="DZ937" s="32"/>
      <c r="EA937" s="32"/>
      <c r="EB937" s="32"/>
      <c r="EC937" s="32"/>
      <c r="EV937" s="32"/>
    </row>
    <row r="938" spans="1:152" x14ac:dyDescent="0.2">
      <c r="A938" s="28"/>
      <c r="E938" s="32"/>
      <c r="H938" s="28"/>
      <c r="I938" s="28"/>
      <c r="AA938" s="37"/>
      <c r="BE938" s="28"/>
      <c r="BF938" s="28"/>
      <c r="BG938" s="28"/>
      <c r="BH938" s="28"/>
      <c r="DO938" s="28"/>
      <c r="DP938" s="28"/>
      <c r="DS938" s="32"/>
      <c r="DY938" s="32"/>
      <c r="DZ938" s="32"/>
      <c r="EA938" s="32"/>
      <c r="EB938" s="32"/>
      <c r="EC938" s="32"/>
      <c r="EV938" s="32"/>
    </row>
    <row r="939" spans="1:152" x14ac:dyDescent="0.2">
      <c r="A939" s="28"/>
      <c r="E939" s="32"/>
      <c r="H939" s="28"/>
      <c r="I939" s="28"/>
      <c r="AA939" s="37"/>
      <c r="BE939" s="28"/>
      <c r="BF939" s="28"/>
      <c r="BG939" s="28"/>
      <c r="BH939" s="28"/>
      <c r="DO939" s="28"/>
      <c r="DP939" s="28"/>
      <c r="DS939" s="32"/>
      <c r="DY939" s="32"/>
      <c r="DZ939" s="32"/>
      <c r="EA939" s="32"/>
      <c r="EB939" s="32"/>
      <c r="EC939" s="32"/>
      <c r="EV939" s="32"/>
    </row>
    <row r="940" spans="1:152" x14ac:dyDescent="0.2">
      <c r="A940" s="28"/>
      <c r="E940" s="32"/>
      <c r="H940" s="28"/>
      <c r="I940" s="28"/>
      <c r="AA940" s="37"/>
      <c r="BE940" s="28"/>
      <c r="BF940" s="28"/>
      <c r="BG940" s="28"/>
      <c r="BH940" s="28"/>
      <c r="DO940" s="28"/>
      <c r="DP940" s="28"/>
      <c r="DS940" s="32"/>
      <c r="DY940" s="32"/>
      <c r="DZ940" s="32"/>
      <c r="EA940" s="32"/>
      <c r="EB940" s="32"/>
      <c r="EC940" s="32"/>
      <c r="EV940" s="32"/>
    </row>
    <row r="941" spans="1:152" x14ac:dyDescent="0.2">
      <c r="A941" s="28"/>
      <c r="E941" s="32"/>
      <c r="H941" s="28"/>
      <c r="I941" s="28"/>
      <c r="AA941" s="37"/>
      <c r="BE941" s="28"/>
      <c r="BF941" s="28"/>
      <c r="BG941" s="28"/>
      <c r="BH941" s="28"/>
      <c r="DO941" s="28"/>
      <c r="DP941" s="28"/>
      <c r="DS941" s="32"/>
      <c r="DY941" s="32"/>
      <c r="DZ941" s="32"/>
      <c r="EA941" s="32"/>
      <c r="EB941" s="32"/>
      <c r="EC941" s="32"/>
      <c r="EV941" s="32"/>
    </row>
    <row r="942" spans="1:152" x14ac:dyDescent="0.2">
      <c r="A942" s="28"/>
      <c r="E942" s="32"/>
      <c r="H942" s="28"/>
      <c r="I942" s="28"/>
      <c r="AA942" s="37"/>
      <c r="BE942" s="28"/>
      <c r="BF942" s="28"/>
      <c r="BG942" s="28"/>
      <c r="BH942" s="28"/>
      <c r="DO942" s="28"/>
      <c r="DP942" s="28"/>
      <c r="DS942" s="32"/>
      <c r="DY942" s="32"/>
      <c r="DZ942" s="32"/>
      <c r="EA942" s="32"/>
      <c r="EB942" s="32"/>
      <c r="EC942" s="32"/>
      <c r="EV942" s="32"/>
    </row>
    <row r="943" spans="1:152" x14ac:dyDescent="0.2">
      <c r="A943" s="28"/>
      <c r="E943" s="32"/>
      <c r="H943" s="28"/>
      <c r="I943" s="28"/>
      <c r="AA943" s="37"/>
      <c r="BE943" s="28"/>
      <c r="BF943" s="28"/>
      <c r="BG943" s="28"/>
      <c r="BH943" s="28"/>
      <c r="DO943" s="28"/>
      <c r="DP943" s="28"/>
      <c r="DS943" s="32"/>
      <c r="DY943" s="32"/>
      <c r="DZ943" s="32"/>
      <c r="EA943" s="32"/>
      <c r="EB943" s="32"/>
      <c r="EC943" s="32"/>
      <c r="EV943" s="32"/>
    </row>
    <row r="944" spans="1:152" x14ac:dyDescent="0.2">
      <c r="A944" s="28"/>
      <c r="E944" s="32"/>
      <c r="H944" s="28"/>
      <c r="I944" s="28"/>
      <c r="AA944" s="37"/>
      <c r="BE944" s="28"/>
      <c r="BF944" s="28"/>
      <c r="BG944" s="28"/>
      <c r="BH944" s="28"/>
      <c r="DO944" s="28"/>
      <c r="DP944" s="28"/>
      <c r="DS944" s="32"/>
      <c r="DY944" s="32"/>
      <c r="DZ944" s="32"/>
      <c r="EA944" s="32"/>
      <c r="EB944" s="32"/>
      <c r="EC944" s="32"/>
      <c r="EV944" s="32"/>
    </row>
    <row r="945" spans="1:152" x14ac:dyDescent="0.2">
      <c r="A945" s="28"/>
      <c r="E945" s="32"/>
      <c r="H945" s="28"/>
      <c r="I945" s="28"/>
      <c r="AA945" s="37"/>
      <c r="BE945" s="28"/>
      <c r="BF945" s="28"/>
      <c r="BG945" s="28"/>
      <c r="BH945" s="28"/>
      <c r="DO945" s="28"/>
      <c r="DP945" s="28"/>
      <c r="DS945" s="32"/>
      <c r="DY945" s="32"/>
      <c r="DZ945" s="32"/>
      <c r="EA945" s="32"/>
      <c r="EB945" s="32"/>
      <c r="EC945" s="32"/>
      <c r="EV945" s="32"/>
    </row>
    <row r="946" spans="1:152" x14ac:dyDescent="0.2">
      <c r="A946" s="28"/>
      <c r="E946" s="32"/>
      <c r="H946" s="28"/>
      <c r="I946" s="28"/>
      <c r="AA946" s="37"/>
      <c r="BE946" s="28"/>
      <c r="BF946" s="28"/>
      <c r="BG946" s="28"/>
      <c r="BH946" s="28"/>
      <c r="DO946" s="28"/>
      <c r="DP946" s="28"/>
      <c r="DS946" s="32"/>
      <c r="DY946" s="32"/>
      <c r="DZ946" s="32"/>
      <c r="EA946" s="32"/>
      <c r="EB946" s="32"/>
      <c r="EC946" s="32"/>
      <c r="EV946" s="32"/>
    </row>
    <row r="947" spans="1:152" x14ac:dyDescent="0.2">
      <c r="A947" s="28"/>
      <c r="E947" s="32"/>
      <c r="H947" s="28"/>
      <c r="I947" s="28"/>
      <c r="AA947" s="37"/>
      <c r="BE947" s="28"/>
      <c r="BF947" s="28"/>
      <c r="BG947" s="28"/>
      <c r="BH947" s="28"/>
      <c r="DO947" s="28"/>
      <c r="DP947" s="28"/>
      <c r="DS947" s="32"/>
      <c r="DY947" s="32"/>
      <c r="DZ947" s="32"/>
      <c r="EA947" s="32"/>
      <c r="EB947" s="32"/>
      <c r="EC947" s="32"/>
      <c r="EV947" s="32"/>
    </row>
    <row r="948" spans="1:152" x14ac:dyDescent="0.2">
      <c r="A948" s="28"/>
      <c r="E948" s="32"/>
      <c r="H948" s="28"/>
      <c r="I948" s="28"/>
      <c r="AA948" s="37"/>
      <c r="BE948" s="28"/>
      <c r="BF948" s="28"/>
      <c r="BG948" s="28"/>
      <c r="BH948" s="28"/>
      <c r="DO948" s="28"/>
      <c r="DP948" s="28"/>
      <c r="DS948" s="32"/>
      <c r="DY948" s="32"/>
      <c r="DZ948" s="32"/>
      <c r="EA948" s="32"/>
      <c r="EB948" s="32"/>
      <c r="EC948" s="32"/>
      <c r="EV948" s="32"/>
    </row>
    <row r="949" spans="1:152" x14ac:dyDescent="0.2">
      <c r="A949" s="28"/>
      <c r="E949" s="32"/>
      <c r="H949" s="28"/>
      <c r="I949" s="28"/>
      <c r="AA949" s="37"/>
      <c r="BE949" s="28"/>
      <c r="BF949" s="28"/>
      <c r="BG949" s="28"/>
      <c r="BH949" s="28"/>
      <c r="DO949" s="28"/>
      <c r="DP949" s="28"/>
      <c r="DS949" s="32"/>
      <c r="DY949" s="32"/>
      <c r="DZ949" s="32"/>
      <c r="EA949" s="32"/>
      <c r="EB949" s="32"/>
      <c r="EC949" s="32"/>
      <c r="EV949" s="32"/>
    </row>
    <row r="950" spans="1:152" x14ac:dyDescent="0.2">
      <c r="A950" s="28"/>
      <c r="E950" s="32"/>
      <c r="H950" s="28"/>
      <c r="I950" s="28"/>
      <c r="AA950" s="37"/>
      <c r="BE950" s="28"/>
      <c r="BF950" s="28"/>
      <c r="BG950" s="28"/>
      <c r="BH950" s="28"/>
      <c r="DO950" s="28"/>
      <c r="DP950" s="28"/>
      <c r="DS950" s="32"/>
      <c r="DY950" s="32"/>
      <c r="DZ950" s="32"/>
      <c r="EA950" s="32"/>
      <c r="EB950" s="32"/>
      <c r="EC950" s="32"/>
      <c r="EV950" s="32"/>
    </row>
    <row r="951" spans="1:152" x14ac:dyDescent="0.2">
      <c r="A951" s="28"/>
      <c r="E951" s="32"/>
      <c r="H951" s="28"/>
      <c r="I951" s="28"/>
      <c r="AA951" s="37"/>
      <c r="BE951" s="28"/>
      <c r="BF951" s="28"/>
      <c r="BG951" s="28"/>
      <c r="BH951" s="28"/>
      <c r="DO951" s="28"/>
      <c r="DP951" s="28"/>
      <c r="DS951" s="32"/>
      <c r="DY951" s="32"/>
      <c r="DZ951" s="32"/>
      <c r="EA951" s="32"/>
      <c r="EB951" s="32"/>
      <c r="EC951" s="32"/>
      <c r="EV951" s="32"/>
    </row>
    <row r="952" spans="1:152" x14ac:dyDescent="0.2">
      <c r="A952" s="28"/>
      <c r="E952" s="32"/>
      <c r="H952" s="28"/>
      <c r="I952" s="28"/>
      <c r="AA952" s="37"/>
      <c r="BE952" s="28"/>
      <c r="BF952" s="28"/>
      <c r="BG952" s="28"/>
      <c r="BH952" s="28"/>
      <c r="DO952" s="28"/>
      <c r="DP952" s="28"/>
      <c r="DS952" s="32"/>
      <c r="DY952" s="32"/>
      <c r="DZ952" s="32"/>
      <c r="EA952" s="32"/>
      <c r="EB952" s="32"/>
      <c r="EC952" s="32"/>
      <c r="EV952" s="32"/>
    </row>
    <row r="953" spans="1:152" x14ac:dyDescent="0.2">
      <c r="A953" s="28"/>
      <c r="E953" s="32"/>
      <c r="H953" s="28"/>
      <c r="I953" s="28"/>
      <c r="AA953" s="37"/>
      <c r="BE953" s="28"/>
      <c r="BF953" s="28"/>
      <c r="BG953" s="28"/>
      <c r="BH953" s="28"/>
      <c r="DO953" s="28"/>
      <c r="DP953" s="28"/>
      <c r="DS953" s="32"/>
      <c r="DY953" s="32"/>
      <c r="DZ953" s="32"/>
      <c r="EA953" s="32"/>
      <c r="EB953" s="32"/>
      <c r="EC953" s="32"/>
      <c r="EV953" s="32"/>
    </row>
    <row r="954" spans="1:152" x14ac:dyDescent="0.2">
      <c r="A954" s="28"/>
      <c r="E954" s="32"/>
      <c r="H954" s="28"/>
      <c r="I954" s="28"/>
      <c r="AA954" s="37"/>
      <c r="BE954" s="28"/>
      <c r="BF954" s="28"/>
      <c r="BG954" s="28"/>
      <c r="BH954" s="28"/>
      <c r="DO954" s="28"/>
      <c r="DP954" s="28"/>
      <c r="DS954" s="32"/>
      <c r="DY954" s="32"/>
      <c r="DZ954" s="32"/>
      <c r="EA954" s="32"/>
      <c r="EB954" s="32"/>
      <c r="EC954" s="32"/>
      <c r="EV954" s="32"/>
    </row>
    <row r="955" spans="1:152" x14ac:dyDescent="0.2">
      <c r="A955" s="28"/>
      <c r="E955" s="32"/>
      <c r="H955" s="28"/>
      <c r="I955" s="28"/>
      <c r="AA955" s="37"/>
      <c r="BE955" s="28"/>
      <c r="BF955" s="28"/>
      <c r="BG955" s="28"/>
      <c r="BH955" s="28"/>
      <c r="DO955" s="28"/>
      <c r="DP955" s="28"/>
      <c r="DS955" s="32"/>
      <c r="DY955" s="32"/>
      <c r="DZ955" s="32"/>
      <c r="EA955" s="32"/>
      <c r="EB955" s="32"/>
      <c r="EC955" s="32"/>
      <c r="EV955" s="32"/>
    </row>
    <row r="956" spans="1:152" x14ac:dyDescent="0.2">
      <c r="A956" s="28"/>
      <c r="E956" s="32"/>
      <c r="H956" s="28"/>
      <c r="I956" s="28"/>
      <c r="AA956" s="37"/>
      <c r="BE956" s="28"/>
      <c r="BF956" s="28"/>
      <c r="BG956" s="28"/>
      <c r="BH956" s="28"/>
      <c r="DO956" s="28"/>
      <c r="DP956" s="28"/>
      <c r="DS956" s="32"/>
      <c r="DY956" s="32"/>
      <c r="DZ956" s="32"/>
      <c r="EA956" s="32"/>
      <c r="EB956" s="32"/>
      <c r="EC956" s="32"/>
      <c r="EV956" s="32"/>
    </row>
    <row r="957" spans="1:152" x14ac:dyDescent="0.2">
      <c r="A957" s="28"/>
      <c r="E957" s="32"/>
      <c r="H957" s="28"/>
      <c r="I957" s="28"/>
      <c r="AA957" s="37"/>
      <c r="BE957" s="28"/>
      <c r="BF957" s="28"/>
      <c r="BG957" s="28"/>
      <c r="BH957" s="28"/>
      <c r="DO957" s="28"/>
      <c r="DP957" s="28"/>
      <c r="DS957" s="32"/>
      <c r="DY957" s="32"/>
      <c r="DZ957" s="32"/>
      <c r="EA957" s="32"/>
      <c r="EB957" s="32"/>
      <c r="EC957" s="32"/>
      <c r="EV957" s="32"/>
    </row>
    <row r="958" spans="1:152" x14ac:dyDescent="0.2">
      <c r="A958" s="28"/>
      <c r="E958" s="32"/>
      <c r="H958" s="28"/>
      <c r="I958" s="28"/>
      <c r="AA958" s="37"/>
      <c r="BE958" s="28"/>
      <c r="BF958" s="28"/>
      <c r="BG958" s="28"/>
      <c r="BH958" s="28"/>
      <c r="DO958" s="28"/>
      <c r="DP958" s="28"/>
      <c r="DS958" s="32"/>
      <c r="DY958" s="32"/>
      <c r="DZ958" s="32"/>
      <c r="EA958" s="32"/>
      <c r="EB958" s="32"/>
      <c r="EC958" s="32"/>
      <c r="EV958" s="32"/>
    </row>
    <row r="959" spans="1:152" x14ac:dyDescent="0.2">
      <c r="A959" s="28"/>
      <c r="E959" s="32"/>
      <c r="H959" s="28"/>
      <c r="I959" s="28"/>
      <c r="AA959" s="37"/>
      <c r="BE959" s="28"/>
      <c r="BF959" s="28"/>
      <c r="BG959" s="28"/>
      <c r="BH959" s="28"/>
      <c r="DO959" s="28"/>
      <c r="DP959" s="28"/>
      <c r="DS959" s="32"/>
      <c r="DY959" s="32"/>
      <c r="DZ959" s="32"/>
      <c r="EA959" s="32"/>
      <c r="EB959" s="32"/>
      <c r="EC959" s="32"/>
      <c r="EV959" s="32"/>
    </row>
    <row r="960" spans="1:152" x14ac:dyDescent="0.2">
      <c r="A960" s="28"/>
      <c r="E960" s="32"/>
      <c r="H960" s="28"/>
      <c r="I960" s="28"/>
      <c r="AA960" s="37"/>
      <c r="BE960" s="28"/>
      <c r="BF960" s="28"/>
      <c r="BG960" s="28"/>
      <c r="BH960" s="28"/>
      <c r="DO960" s="28"/>
      <c r="DP960" s="28"/>
      <c r="DS960" s="32"/>
      <c r="DY960" s="32"/>
      <c r="DZ960" s="32"/>
      <c r="EA960" s="32"/>
      <c r="EB960" s="32"/>
      <c r="EC960" s="32"/>
      <c r="EV960" s="32"/>
    </row>
    <row r="961" spans="1:152" x14ac:dyDescent="0.2">
      <c r="A961" s="28"/>
      <c r="E961" s="32"/>
      <c r="H961" s="28"/>
      <c r="I961" s="28"/>
      <c r="AA961" s="37"/>
      <c r="BE961" s="28"/>
      <c r="BF961" s="28"/>
      <c r="BG961" s="28"/>
      <c r="BH961" s="28"/>
      <c r="DO961" s="28"/>
      <c r="DP961" s="28"/>
      <c r="DS961" s="32"/>
      <c r="DY961" s="32"/>
      <c r="DZ961" s="32"/>
      <c r="EA961" s="32"/>
      <c r="EB961" s="32"/>
      <c r="EC961" s="32"/>
      <c r="EV961" s="32"/>
    </row>
    <row r="962" spans="1:152" x14ac:dyDescent="0.2">
      <c r="A962" s="28"/>
      <c r="E962" s="32"/>
      <c r="H962" s="28"/>
      <c r="I962" s="28"/>
      <c r="AA962" s="37"/>
      <c r="BE962" s="28"/>
      <c r="BF962" s="28"/>
      <c r="BG962" s="28"/>
      <c r="BH962" s="28"/>
      <c r="DO962" s="28"/>
      <c r="DP962" s="28"/>
      <c r="DS962" s="32"/>
      <c r="DY962" s="32"/>
      <c r="DZ962" s="32"/>
      <c r="EA962" s="32"/>
      <c r="EB962" s="32"/>
      <c r="EC962" s="32"/>
      <c r="EV962" s="32"/>
    </row>
    <row r="963" spans="1:152" x14ac:dyDescent="0.2">
      <c r="A963" s="28"/>
      <c r="E963" s="32"/>
      <c r="H963" s="28"/>
      <c r="I963" s="28"/>
      <c r="AA963" s="37"/>
      <c r="BE963" s="28"/>
      <c r="BF963" s="28"/>
      <c r="BG963" s="28"/>
      <c r="BH963" s="28"/>
      <c r="DO963" s="28"/>
      <c r="DP963" s="28"/>
      <c r="DS963" s="32"/>
      <c r="DY963" s="32"/>
      <c r="DZ963" s="32"/>
      <c r="EA963" s="32"/>
      <c r="EB963" s="32"/>
      <c r="EC963" s="32"/>
      <c r="EV963" s="32"/>
    </row>
    <row r="964" spans="1:152" x14ac:dyDescent="0.2">
      <c r="A964" s="28"/>
      <c r="E964" s="32"/>
      <c r="H964" s="28"/>
      <c r="I964" s="28"/>
      <c r="AA964" s="37"/>
      <c r="BE964" s="28"/>
      <c r="BF964" s="28"/>
      <c r="BG964" s="28"/>
      <c r="BH964" s="28"/>
      <c r="DO964" s="28"/>
      <c r="DP964" s="28"/>
      <c r="DS964" s="32"/>
      <c r="DY964" s="32"/>
      <c r="DZ964" s="32"/>
      <c r="EA964" s="32"/>
      <c r="EB964" s="32"/>
      <c r="EC964" s="32"/>
      <c r="EV964" s="32"/>
    </row>
    <row r="965" spans="1:152" x14ac:dyDescent="0.2">
      <c r="A965" s="28"/>
      <c r="E965" s="32"/>
      <c r="H965" s="28"/>
      <c r="I965" s="28"/>
      <c r="AA965" s="37"/>
      <c r="BE965" s="28"/>
      <c r="BF965" s="28"/>
      <c r="BG965" s="28"/>
      <c r="BH965" s="28"/>
      <c r="DO965" s="28"/>
      <c r="DP965" s="28"/>
      <c r="DS965" s="32"/>
      <c r="DY965" s="32"/>
      <c r="DZ965" s="32"/>
      <c r="EA965" s="32"/>
      <c r="EB965" s="32"/>
      <c r="EC965" s="32"/>
      <c r="EV965" s="32"/>
    </row>
    <row r="966" spans="1:152" x14ac:dyDescent="0.2">
      <c r="A966" s="28"/>
      <c r="E966" s="32"/>
      <c r="H966" s="28"/>
      <c r="I966" s="28"/>
      <c r="AA966" s="37"/>
      <c r="BE966" s="28"/>
      <c r="BF966" s="28"/>
      <c r="BG966" s="28"/>
      <c r="BH966" s="28"/>
      <c r="DO966" s="28"/>
      <c r="DP966" s="28"/>
      <c r="DS966" s="32"/>
      <c r="DY966" s="32"/>
      <c r="DZ966" s="32"/>
      <c r="EA966" s="32"/>
      <c r="EB966" s="32"/>
      <c r="EC966" s="32"/>
      <c r="EV966" s="32"/>
    </row>
    <row r="967" spans="1:152" x14ac:dyDescent="0.2">
      <c r="A967" s="28"/>
      <c r="E967" s="32"/>
      <c r="H967" s="28"/>
      <c r="I967" s="28"/>
      <c r="AA967" s="37"/>
      <c r="BE967" s="28"/>
      <c r="BF967" s="28"/>
      <c r="BG967" s="28"/>
      <c r="BH967" s="28"/>
      <c r="DO967" s="28"/>
      <c r="DP967" s="28"/>
      <c r="DS967" s="32"/>
      <c r="DY967" s="32"/>
      <c r="DZ967" s="32"/>
      <c r="EA967" s="32"/>
      <c r="EB967" s="32"/>
      <c r="EC967" s="32"/>
      <c r="EV967" s="32"/>
    </row>
    <row r="968" spans="1:152" x14ac:dyDescent="0.2">
      <c r="A968" s="28"/>
      <c r="E968" s="32"/>
      <c r="H968" s="28"/>
      <c r="I968" s="28"/>
      <c r="AA968" s="37"/>
      <c r="BE968" s="28"/>
      <c r="BF968" s="28"/>
      <c r="BG968" s="28"/>
      <c r="BH968" s="28"/>
      <c r="DO968" s="28"/>
      <c r="DP968" s="28"/>
      <c r="DS968" s="32"/>
      <c r="DY968" s="32"/>
      <c r="DZ968" s="32"/>
      <c r="EA968" s="32"/>
      <c r="EB968" s="32"/>
      <c r="EC968" s="32"/>
      <c r="EV968" s="32"/>
    </row>
    <row r="969" spans="1:152" x14ac:dyDescent="0.2">
      <c r="A969" s="28"/>
      <c r="E969" s="32"/>
      <c r="H969" s="28"/>
      <c r="I969" s="28"/>
      <c r="AA969" s="37"/>
      <c r="BE969" s="28"/>
      <c r="BF969" s="28"/>
      <c r="BG969" s="28"/>
      <c r="BH969" s="28"/>
      <c r="DO969" s="28"/>
      <c r="DP969" s="28"/>
      <c r="DS969" s="32"/>
      <c r="DY969" s="32"/>
      <c r="DZ969" s="32"/>
      <c r="EA969" s="32"/>
      <c r="EB969" s="32"/>
      <c r="EC969" s="32"/>
      <c r="EV969" s="32"/>
    </row>
    <row r="970" spans="1:152" x14ac:dyDescent="0.2">
      <c r="A970" s="28"/>
      <c r="E970" s="32"/>
      <c r="H970" s="28"/>
      <c r="I970" s="28"/>
      <c r="AA970" s="37"/>
      <c r="BE970" s="28"/>
      <c r="BF970" s="28"/>
      <c r="BG970" s="28"/>
      <c r="BH970" s="28"/>
      <c r="DO970" s="28"/>
      <c r="DP970" s="28"/>
      <c r="DS970" s="32"/>
      <c r="DY970" s="32"/>
      <c r="DZ970" s="32"/>
      <c r="EA970" s="32"/>
      <c r="EB970" s="32"/>
      <c r="EC970" s="32"/>
      <c r="EV970" s="32"/>
    </row>
    <row r="971" spans="1:152" x14ac:dyDescent="0.2">
      <c r="A971" s="28"/>
      <c r="E971" s="32"/>
      <c r="H971" s="28"/>
      <c r="I971" s="28"/>
      <c r="AA971" s="37"/>
      <c r="BE971" s="28"/>
      <c r="BF971" s="28"/>
      <c r="BG971" s="28"/>
      <c r="BH971" s="28"/>
      <c r="DO971" s="28"/>
      <c r="DP971" s="28"/>
      <c r="DS971" s="32"/>
      <c r="DY971" s="32"/>
      <c r="DZ971" s="32"/>
      <c r="EA971" s="32"/>
      <c r="EB971" s="32"/>
      <c r="EC971" s="32"/>
      <c r="EV971" s="32"/>
    </row>
    <row r="972" spans="1:152" x14ac:dyDescent="0.2">
      <c r="A972" s="28"/>
      <c r="E972" s="32"/>
      <c r="H972" s="28"/>
      <c r="I972" s="28"/>
      <c r="AA972" s="37"/>
      <c r="BE972" s="28"/>
      <c r="BF972" s="28"/>
      <c r="BG972" s="28"/>
      <c r="BH972" s="28"/>
      <c r="DO972" s="28"/>
      <c r="DP972" s="28"/>
      <c r="DS972" s="32"/>
      <c r="DY972" s="32"/>
      <c r="DZ972" s="32"/>
      <c r="EA972" s="32"/>
      <c r="EB972" s="32"/>
      <c r="EC972" s="32"/>
      <c r="EV972" s="32"/>
    </row>
    <row r="973" spans="1:152" x14ac:dyDescent="0.2">
      <c r="A973" s="28"/>
      <c r="E973" s="32"/>
      <c r="H973" s="28"/>
      <c r="I973" s="28"/>
      <c r="AA973" s="37"/>
      <c r="BE973" s="28"/>
      <c r="BF973" s="28"/>
      <c r="BG973" s="28"/>
      <c r="BH973" s="28"/>
      <c r="DO973" s="28"/>
      <c r="DP973" s="28"/>
      <c r="DS973" s="32"/>
      <c r="DY973" s="32"/>
      <c r="DZ973" s="32"/>
      <c r="EA973" s="32"/>
      <c r="EB973" s="32"/>
      <c r="EC973" s="32"/>
      <c r="EV973" s="32"/>
    </row>
    <row r="974" spans="1:152" x14ac:dyDescent="0.2">
      <c r="A974" s="28"/>
      <c r="E974" s="32"/>
      <c r="H974" s="28"/>
      <c r="I974" s="28"/>
      <c r="AA974" s="37"/>
      <c r="BE974" s="28"/>
      <c r="BF974" s="28"/>
      <c r="BG974" s="28"/>
      <c r="BH974" s="28"/>
      <c r="DO974" s="28"/>
      <c r="DP974" s="28"/>
      <c r="DS974" s="32"/>
      <c r="DY974" s="32"/>
      <c r="DZ974" s="32"/>
      <c r="EA974" s="32"/>
      <c r="EB974" s="32"/>
      <c r="EC974" s="32"/>
      <c r="EV974" s="32"/>
    </row>
    <row r="975" spans="1:152" x14ac:dyDescent="0.2">
      <c r="A975" s="28"/>
      <c r="E975" s="32"/>
      <c r="H975" s="28"/>
      <c r="I975" s="28"/>
      <c r="AA975" s="37"/>
      <c r="BE975" s="28"/>
      <c r="BF975" s="28"/>
      <c r="BG975" s="28"/>
      <c r="BH975" s="28"/>
      <c r="DO975" s="28"/>
      <c r="DP975" s="28"/>
      <c r="DS975" s="32"/>
      <c r="DY975" s="32"/>
      <c r="DZ975" s="32"/>
      <c r="EA975" s="32"/>
      <c r="EB975" s="32"/>
      <c r="EC975" s="32"/>
      <c r="EV975" s="32"/>
    </row>
    <row r="976" spans="1:152" x14ac:dyDescent="0.2">
      <c r="A976" s="28"/>
      <c r="E976" s="32"/>
      <c r="H976" s="28"/>
      <c r="I976" s="28"/>
      <c r="AA976" s="37"/>
      <c r="BE976" s="28"/>
      <c r="BF976" s="28"/>
      <c r="BG976" s="28"/>
      <c r="BH976" s="28"/>
      <c r="DO976" s="28"/>
      <c r="DP976" s="28"/>
      <c r="DS976" s="32"/>
      <c r="DY976" s="32"/>
      <c r="DZ976" s="32"/>
      <c r="EA976" s="32"/>
      <c r="EB976" s="32"/>
      <c r="EC976" s="32"/>
      <c r="EV976" s="32"/>
    </row>
    <row r="977" spans="1:152" x14ac:dyDescent="0.2">
      <c r="A977" s="28"/>
      <c r="E977" s="32"/>
      <c r="H977" s="28"/>
      <c r="I977" s="28"/>
      <c r="AA977" s="37"/>
      <c r="BE977" s="28"/>
      <c r="BF977" s="28"/>
      <c r="BG977" s="28"/>
      <c r="BH977" s="28"/>
      <c r="DO977" s="28"/>
      <c r="DP977" s="28"/>
      <c r="DS977" s="32"/>
      <c r="DY977" s="32"/>
      <c r="DZ977" s="32"/>
      <c r="EA977" s="32"/>
      <c r="EB977" s="32"/>
      <c r="EC977" s="32"/>
      <c r="EV977" s="32"/>
    </row>
    <row r="978" spans="1:152" x14ac:dyDescent="0.2">
      <c r="A978" s="28"/>
      <c r="E978" s="32"/>
      <c r="H978" s="28"/>
      <c r="I978" s="28"/>
      <c r="AA978" s="37"/>
      <c r="BE978" s="28"/>
      <c r="BF978" s="28"/>
      <c r="BG978" s="28"/>
      <c r="BH978" s="28"/>
      <c r="DO978" s="28"/>
      <c r="DP978" s="28"/>
      <c r="DS978" s="32"/>
      <c r="DY978" s="32"/>
      <c r="DZ978" s="32"/>
      <c r="EA978" s="32"/>
      <c r="EB978" s="32"/>
      <c r="EC978" s="32"/>
      <c r="EV978" s="32"/>
    </row>
    <row r="979" spans="1:152" x14ac:dyDescent="0.2">
      <c r="A979" s="28"/>
      <c r="E979" s="32"/>
      <c r="H979" s="28"/>
      <c r="I979" s="28"/>
      <c r="AA979" s="37"/>
      <c r="BE979" s="28"/>
      <c r="BF979" s="28"/>
      <c r="BG979" s="28"/>
      <c r="BH979" s="28"/>
      <c r="DO979" s="28"/>
      <c r="DP979" s="28"/>
      <c r="DS979" s="32"/>
      <c r="DY979" s="32"/>
      <c r="DZ979" s="32"/>
      <c r="EA979" s="32"/>
      <c r="EB979" s="32"/>
      <c r="EC979" s="32"/>
      <c r="EV979" s="32"/>
    </row>
    <row r="980" spans="1:152" x14ac:dyDescent="0.2">
      <c r="A980" s="28"/>
      <c r="E980" s="32"/>
      <c r="H980" s="28"/>
      <c r="I980" s="28"/>
      <c r="AA980" s="37"/>
      <c r="BE980" s="28"/>
      <c r="BF980" s="28"/>
      <c r="BG980" s="28"/>
      <c r="BH980" s="28"/>
      <c r="DO980" s="28"/>
      <c r="DP980" s="28"/>
      <c r="DS980" s="32"/>
      <c r="DY980" s="32"/>
      <c r="DZ980" s="32"/>
      <c r="EA980" s="32"/>
      <c r="EB980" s="32"/>
      <c r="EC980" s="32"/>
      <c r="EV980" s="32"/>
    </row>
    <row r="981" spans="1:152" x14ac:dyDescent="0.2">
      <c r="A981" s="28"/>
      <c r="E981" s="32"/>
      <c r="H981" s="28"/>
      <c r="I981" s="28"/>
      <c r="AA981" s="37"/>
      <c r="BE981" s="28"/>
      <c r="BF981" s="28"/>
      <c r="BG981" s="28"/>
      <c r="BH981" s="28"/>
      <c r="DO981" s="28"/>
      <c r="DP981" s="28"/>
      <c r="DS981" s="32"/>
      <c r="DY981" s="32"/>
      <c r="DZ981" s="32"/>
      <c r="EA981" s="32"/>
      <c r="EB981" s="32"/>
      <c r="EC981" s="32"/>
      <c r="EV981" s="32"/>
    </row>
    <row r="982" spans="1:152" x14ac:dyDescent="0.2">
      <c r="A982" s="28"/>
      <c r="E982" s="32"/>
      <c r="H982" s="28"/>
      <c r="I982" s="28"/>
      <c r="AA982" s="37"/>
      <c r="BE982" s="28"/>
      <c r="BF982" s="28"/>
      <c r="BG982" s="28"/>
      <c r="BH982" s="28"/>
      <c r="DO982" s="28"/>
      <c r="DP982" s="28"/>
      <c r="DS982" s="32"/>
      <c r="DY982" s="32"/>
      <c r="DZ982" s="32"/>
      <c r="EA982" s="32"/>
      <c r="EB982" s="32"/>
      <c r="EC982" s="32"/>
      <c r="EV982" s="32"/>
    </row>
    <row r="983" spans="1:152" x14ac:dyDescent="0.2">
      <c r="A983" s="28"/>
      <c r="E983" s="32"/>
      <c r="H983" s="28"/>
      <c r="I983" s="28"/>
      <c r="AA983" s="37"/>
      <c r="BE983" s="28"/>
      <c r="BF983" s="28"/>
      <c r="BG983" s="28"/>
      <c r="BH983" s="28"/>
      <c r="DO983" s="28"/>
      <c r="DP983" s="28"/>
      <c r="DS983" s="32"/>
      <c r="DY983" s="32"/>
      <c r="DZ983" s="32"/>
      <c r="EA983" s="32"/>
      <c r="EB983" s="32"/>
      <c r="EC983" s="32"/>
      <c r="EV983" s="32"/>
    </row>
    <row r="984" spans="1:152" x14ac:dyDescent="0.2">
      <c r="A984" s="28"/>
      <c r="E984" s="32"/>
      <c r="H984" s="28"/>
      <c r="I984" s="28"/>
      <c r="AA984" s="37"/>
      <c r="BE984" s="28"/>
      <c r="BF984" s="28"/>
      <c r="BG984" s="28"/>
      <c r="BH984" s="28"/>
      <c r="DO984" s="28"/>
      <c r="DP984" s="28"/>
      <c r="DS984" s="32"/>
      <c r="DY984" s="32"/>
      <c r="DZ984" s="32"/>
      <c r="EA984" s="32"/>
      <c r="EB984" s="32"/>
      <c r="EC984" s="32"/>
      <c r="EV984" s="32"/>
    </row>
    <row r="985" spans="1:152" x14ac:dyDescent="0.2">
      <c r="A985" s="28"/>
      <c r="E985" s="32"/>
      <c r="H985" s="28"/>
      <c r="I985" s="28"/>
      <c r="AA985" s="37"/>
      <c r="BE985" s="28"/>
      <c r="BF985" s="28"/>
      <c r="BG985" s="28"/>
      <c r="BH985" s="28"/>
      <c r="DO985" s="28"/>
      <c r="DP985" s="28"/>
      <c r="DS985" s="32"/>
      <c r="DY985" s="32"/>
      <c r="DZ985" s="32"/>
      <c r="EA985" s="32"/>
      <c r="EB985" s="32"/>
      <c r="EC985" s="32"/>
      <c r="EV985" s="32"/>
    </row>
    <row r="986" spans="1:152" x14ac:dyDescent="0.2">
      <c r="A986" s="28"/>
      <c r="E986" s="32"/>
      <c r="H986" s="28"/>
      <c r="I986" s="28"/>
      <c r="AA986" s="37"/>
      <c r="BE986" s="28"/>
      <c r="BF986" s="28"/>
      <c r="BG986" s="28"/>
      <c r="BH986" s="28"/>
      <c r="DO986" s="28"/>
      <c r="DP986" s="28"/>
      <c r="DS986" s="32"/>
      <c r="DY986" s="32"/>
      <c r="DZ986" s="32"/>
      <c r="EA986" s="32"/>
      <c r="EB986" s="32"/>
      <c r="EC986" s="32"/>
      <c r="EV986" s="32"/>
    </row>
    <row r="987" spans="1:152" x14ac:dyDescent="0.2">
      <c r="A987" s="28"/>
      <c r="E987" s="32"/>
      <c r="H987" s="28"/>
      <c r="I987" s="28"/>
      <c r="AA987" s="37"/>
      <c r="BE987" s="28"/>
      <c r="BF987" s="28"/>
      <c r="BG987" s="28"/>
      <c r="BH987" s="28"/>
      <c r="DO987" s="28"/>
      <c r="DP987" s="28"/>
      <c r="DS987" s="32"/>
      <c r="DY987" s="32"/>
      <c r="DZ987" s="32"/>
      <c r="EA987" s="32"/>
      <c r="EB987" s="32"/>
      <c r="EC987" s="32"/>
      <c r="EV987" s="32"/>
    </row>
    <row r="988" spans="1:152" x14ac:dyDescent="0.2">
      <c r="A988" s="28"/>
      <c r="E988" s="32"/>
      <c r="H988" s="28"/>
      <c r="I988" s="28"/>
      <c r="AA988" s="37"/>
      <c r="BE988" s="28"/>
      <c r="BF988" s="28"/>
      <c r="BG988" s="28"/>
      <c r="BH988" s="28"/>
      <c r="DO988" s="28"/>
      <c r="DP988" s="28"/>
      <c r="DS988" s="32"/>
      <c r="DY988" s="32"/>
      <c r="DZ988" s="32"/>
      <c r="EA988" s="32"/>
      <c r="EB988" s="32"/>
      <c r="EC988" s="32"/>
      <c r="EV988" s="32"/>
    </row>
    <row r="989" spans="1:152" x14ac:dyDescent="0.2">
      <c r="A989" s="28"/>
      <c r="E989" s="32"/>
      <c r="H989" s="28"/>
      <c r="I989" s="28"/>
      <c r="AA989" s="37"/>
      <c r="BE989" s="28"/>
      <c r="BF989" s="28"/>
      <c r="BG989" s="28"/>
      <c r="BH989" s="28"/>
      <c r="DO989" s="28"/>
      <c r="DP989" s="28"/>
      <c r="DS989" s="32"/>
      <c r="DY989" s="32"/>
      <c r="DZ989" s="32"/>
      <c r="EA989" s="32"/>
      <c r="EB989" s="32"/>
      <c r="EC989" s="32"/>
      <c r="EV989" s="32"/>
    </row>
    <row r="990" spans="1:152" x14ac:dyDescent="0.2">
      <c r="A990" s="28"/>
      <c r="E990" s="32"/>
      <c r="H990" s="28"/>
      <c r="I990" s="28"/>
      <c r="AA990" s="37"/>
      <c r="BE990" s="28"/>
      <c r="BF990" s="28"/>
      <c r="BG990" s="28"/>
      <c r="BH990" s="28"/>
      <c r="DO990" s="28"/>
      <c r="DP990" s="28"/>
      <c r="DS990" s="32"/>
      <c r="DY990" s="32"/>
      <c r="DZ990" s="32"/>
      <c r="EA990" s="32"/>
      <c r="EB990" s="32"/>
      <c r="EC990" s="32"/>
      <c r="EV990" s="32"/>
    </row>
    <row r="991" spans="1:152" x14ac:dyDescent="0.2">
      <c r="A991" s="28"/>
      <c r="E991" s="32"/>
      <c r="H991" s="28"/>
      <c r="I991" s="28"/>
      <c r="AA991" s="37"/>
      <c r="BE991" s="28"/>
      <c r="BF991" s="28"/>
      <c r="BG991" s="28"/>
      <c r="BH991" s="28"/>
      <c r="DO991" s="28"/>
      <c r="DP991" s="28"/>
      <c r="DS991" s="32"/>
      <c r="DY991" s="32"/>
      <c r="DZ991" s="32"/>
      <c r="EA991" s="32"/>
      <c r="EB991" s="32"/>
      <c r="EC991" s="32"/>
      <c r="EV991" s="32"/>
    </row>
    <row r="992" spans="1:152" x14ac:dyDescent="0.2">
      <c r="A992" s="28"/>
      <c r="E992" s="32"/>
      <c r="H992" s="28"/>
      <c r="I992" s="28"/>
      <c r="AA992" s="37"/>
      <c r="BE992" s="28"/>
      <c r="BF992" s="28"/>
      <c r="BG992" s="28"/>
      <c r="BH992" s="28"/>
      <c r="DO992" s="28"/>
      <c r="DP992" s="28"/>
      <c r="DS992" s="32"/>
      <c r="DY992" s="32"/>
      <c r="DZ992" s="32"/>
      <c r="EA992" s="32"/>
      <c r="EB992" s="32"/>
      <c r="EC992" s="32"/>
      <c r="EV992" s="32"/>
    </row>
    <row r="993" spans="1:152" x14ac:dyDescent="0.2">
      <c r="A993" s="28"/>
      <c r="E993" s="32"/>
      <c r="H993" s="28"/>
      <c r="I993" s="28"/>
      <c r="AA993" s="37"/>
      <c r="BE993" s="28"/>
      <c r="BF993" s="28"/>
      <c r="BG993" s="28"/>
      <c r="BH993" s="28"/>
      <c r="DO993" s="28"/>
      <c r="DP993" s="28"/>
      <c r="DS993" s="32"/>
      <c r="DY993" s="32"/>
      <c r="DZ993" s="32"/>
      <c r="EA993" s="32"/>
      <c r="EB993" s="32"/>
      <c r="EC993" s="32"/>
      <c r="EV993" s="32"/>
    </row>
    <row r="994" spans="1:152" x14ac:dyDescent="0.2">
      <c r="A994" s="28"/>
      <c r="E994" s="32"/>
      <c r="H994" s="28"/>
      <c r="I994" s="28"/>
      <c r="AA994" s="37"/>
      <c r="BE994" s="28"/>
      <c r="BF994" s="28"/>
      <c r="BG994" s="28"/>
      <c r="BH994" s="28"/>
      <c r="DO994" s="28"/>
      <c r="DP994" s="28"/>
      <c r="DS994" s="32"/>
      <c r="DY994" s="32"/>
      <c r="DZ994" s="32"/>
      <c r="EA994" s="32"/>
      <c r="EB994" s="32"/>
      <c r="EC994" s="32"/>
      <c r="EV994" s="32"/>
    </row>
    <row r="995" spans="1:152" x14ac:dyDescent="0.2">
      <c r="A995" s="28"/>
      <c r="E995" s="32"/>
      <c r="H995" s="28"/>
      <c r="I995" s="28"/>
      <c r="AA995" s="37"/>
      <c r="BE995" s="28"/>
      <c r="BF995" s="28"/>
      <c r="BG995" s="28"/>
      <c r="BH995" s="28"/>
      <c r="DO995" s="28"/>
      <c r="DP995" s="28"/>
      <c r="DS995" s="32"/>
      <c r="DY995" s="32"/>
      <c r="DZ995" s="32"/>
      <c r="EA995" s="32"/>
      <c r="EB995" s="32"/>
      <c r="EC995" s="32"/>
      <c r="EV995" s="32"/>
    </row>
    <row r="996" spans="1:152" x14ac:dyDescent="0.2">
      <c r="A996" s="28"/>
      <c r="E996" s="32"/>
      <c r="H996" s="28"/>
      <c r="I996" s="28"/>
      <c r="AA996" s="37"/>
      <c r="BE996" s="28"/>
      <c r="BF996" s="28"/>
      <c r="BG996" s="28"/>
      <c r="BH996" s="28"/>
      <c r="DO996" s="28"/>
      <c r="DP996" s="28"/>
      <c r="DS996" s="32"/>
      <c r="DY996" s="32"/>
      <c r="DZ996" s="32"/>
      <c r="EA996" s="32"/>
      <c r="EB996" s="32"/>
      <c r="EC996" s="32"/>
      <c r="EV996" s="32"/>
    </row>
    <row r="997" spans="1:152" x14ac:dyDescent="0.2">
      <c r="A997" s="28"/>
      <c r="E997" s="32"/>
      <c r="H997" s="28"/>
      <c r="I997" s="28"/>
      <c r="AA997" s="37"/>
      <c r="BE997" s="28"/>
      <c r="BF997" s="28"/>
      <c r="BG997" s="28"/>
      <c r="BH997" s="28"/>
      <c r="DO997" s="28"/>
      <c r="DP997" s="28"/>
      <c r="DS997" s="32"/>
      <c r="DY997" s="32"/>
      <c r="DZ997" s="32"/>
      <c r="EA997" s="32"/>
      <c r="EB997" s="32"/>
      <c r="EC997" s="32"/>
      <c r="EV997" s="32"/>
    </row>
    <row r="998" spans="1:152" x14ac:dyDescent="0.2">
      <c r="A998" s="28"/>
      <c r="E998" s="32"/>
      <c r="H998" s="28"/>
      <c r="I998" s="28"/>
      <c r="AA998" s="37"/>
      <c r="BE998" s="28"/>
      <c r="BF998" s="28"/>
      <c r="BG998" s="28"/>
      <c r="BH998" s="28"/>
      <c r="DO998" s="28"/>
      <c r="DP998" s="28"/>
      <c r="DS998" s="32"/>
      <c r="DY998" s="32"/>
      <c r="DZ998" s="32"/>
      <c r="EA998" s="32"/>
      <c r="EB998" s="32"/>
      <c r="EC998" s="32"/>
      <c r="EV998" s="32"/>
    </row>
    <row r="999" spans="1:152" x14ac:dyDescent="0.2">
      <c r="A999" s="28"/>
      <c r="E999" s="32"/>
      <c r="H999" s="28"/>
      <c r="I999" s="28"/>
      <c r="AA999" s="37"/>
      <c r="BE999" s="28"/>
      <c r="BF999" s="28"/>
      <c r="BG999" s="28"/>
      <c r="BH999" s="28"/>
      <c r="DO999" s="28"/>
      <c r="DP999" s="28"/>
      <c r="DS999" s="32"/>
      <c r="DY999" s="32"/>
      <c r="DZ999" s="32"/>
      <c r="EA999" s="32"/>
      <c r="EB999" s="32"/>
      <c r="EC999" s="32"/>
      <c r="EV999" s="32"/>
    </row>
    <row r="1000" spans="1:152" x14ac:dyDescent="0.2">
      <c r="A1000" s="28"/>
      <c r="E1000" s="32"/>
      <c r="H1000" s="28"/>
      <c r="I1000" s="28"/>
      <c r="AA1000" s="37"/>
      <c r="BE1000" s="28"/>
      <c r="BF1000" s="28"/>
      <c r="BG1000" s="28"/>
      <c r="BH1000" s="28"/>
      <c r="DO1000" s="28"/>
      <c r="DP1000" s="28"/>
      <c r="DS1000" s="32"/>
      <c r="DY1000" s="32"/>
      <c r="DZ1000" s="32"/>
      <c r="EA1000" s="32"/>
      <c r="EB1000" s="32"/>
      <c r="EC1000" s="32"/>
      <c r="EV1000" s="32"/>
    </row>
    <row r="1001" spans="1:152" x14ac:dyDescent="0.2">
      <c r="A1001" s="28"/>
      <c r="E1001" s="32"/>
      <c r="H1001" s="28"/>
      <c r="I1001" s="28"/>
      <c r="AA1001" s="37"/>
      <c r="BE1001" s="28"/>
      <c r="BF1001" s="28"/>
      <c r="BG1001" s="28"/>
      <c r="BH1001" s="28"/>
      <c r="DO1001" s="28"/>
      <c r="DP1001" s="28"/>
      <c r="DS1001" s="32"/>
      <c r="DY1001" s="32"/>
      <c r="DZ1001" s="32"/>
      <c r="EA1001" s="32"/>
      <c r="EB1001" s="32"/>
      <c r="EC1001" s="32"/>
      <c r="EV1001" s="32"/>
    </row>
    <row r="1002" spans="1:152" x14ac:dyDescent="0.2">
      <c r="A1002" s="28"/>
      <c r="E1002" s="32"/>
      <c r="H1002" s="28"/>
      <c r="I1002" s="28"/>
      <c r="AA1002" s="37"/>
      <c r="BE1002" s="28"/>
      <c r="BF1002" s="28"/>
      <c r="BG1002" s="28"/>
      <c r="BH1002" s="28"/>
      <c r="DO1002" s="28"/>
      <c r="DP1002" s="28"/>
      <c r="DS1002" s="32"/>
      <c r="DY1002" s="32"/>
      <c r="DZ1002" s="32"/>
      <c r="EA1002" s="32"/>
      <c r="EB1002" s="32"/>
      <c r="EC1002" s="32"/>
      <c r="EV1002" s="32"/>
    </row>
    <row r="1003" spans="1:152" x14ac:dyDescent="0.2">
      <c r="A1003" s="28"/>
      <c r="E1003" s="32"/>
      <c r="H1003" s="28"/>
      <c r="I1003" s="28"/>
      <c r="AA1003" s="37"/>
      <c r="BE1003" s="28"/>
      <c r="BF1003" s="28"/>
      <c r="BG1003" s="28"/>
      <c r="BH1003" s="28"/>
      <c r="DO1003" s="28"/>
      <c r="DP1003" s="28"/>
      <c r="DS1003" s="32"/>
      <c r="DY1003" s="32"/>
      <c r="DZ1003" s="32"/>
      <c r="EA1003" s="32"/>
      <c r="EB1003" s="32"/>
      <c r="EC1003" s="32"/>
      <c r="EV1003" s="32"/>
    </row>
    <row r="1004" spans="1:152" x14ac:dyDescent="0.2">
      <c r="A1004" s="28"/>
      <c r="E1004" s="32"/>
      <c r="H1004" s="28"/>
      <c r="I1004" s="28"/>
      <c r="AA1004" s="37"/>
      <c r="BE1004" s="28"/>
      <c r="BF1004" s="28"/>
      <c r="BG1004" s="28"/>
      <c r="BH1004" s="28"/>
      <c r="DO1004" s="28"/>
      <c r="DP1004" s="28"/>
      <c r="DS1004" s="32"/>
      <c r="DY1004" s="32"/>
      <c r="DZ1004" s="32"/>
      <c r="EA1004" s="32"/>
      <c r="EB1004" s="32"/>
      <c r="EC1004" s="32"/>
      <c r="EV1004" s="32"/>
    </row>
    <row r="1005" spans="1:152" x14ac:dyDescent="0.2">
      <c r="A1005" s="28"/>
      <c r="E1005" s="32"/>
      <c r="H1005" s="28"/>
      <c r="I1005" s="28"/>
      <c r="AA1005" s="37"/>
      <c r="BE1005" s="28"/>
      <c r="BF1005" s="28"/>
      <c r="BG1005" s="28"/>
      <c r="BH1005" s="28"/>
      <c r="DO1005" s="28"/>
      <c r="DP1005" s="28"/>
      <c r="DS1005" s="32"/>
      <c r="DY1005" s="32"/>
      <c r="DZ1005" s="32"/>
      <c r="EA1005" s="32"/>
      <c r="EB1005" s="32"/>
      <c r="EC1005" s="32"/>
      <c r="EV1005" s="32"/>
    </row>
    <row r="1006" spans="1:152" x14ac:dyDescent="0.2">
      <c r="A1006" s="28"/>
      <c r="E1006" s="32"/>
      <c r="H1006" s="28"/>
      <c r="I1006" s="28"/>
      <c r="AA1006" s="37"/>
      <c r="BE1006" s="28"/>
      <c r="BF1006" s="28"/>
      <c r="BG1006" s="28"/>
      <c r="BH1006" s="28"/>
      <c r="DO1006" s="28"/>
      <c r="DP1006" s="28"/>
      <c r="DS1006" s="32"/>
      <c r="DY1006" s="32"/>
      <c r="DZ1006" s="32"/>
      <c r="EA1006" s="32"/>
      <c r="EB1006" s="32"/>
      <c r="EC1006" s="32"/>
      <c r="EV1006" s="32"/>
    </row>
    <row r="1007" spans="1:152" x14ac:dyDescent="0.2">
      <c r="A1007" s="28"/>
      <c r="E1007" s="32"/>
      <c r="H1007" s="28"/>
      <c r="I1007" s="28"/>
      <c r="AA1007" s="37"/>
      <c r="BE1007" s="28"/>
      <c r="BF1007" s="28"/>
      <c r="BG1007" s="28"/>
      <c r="BH1007" s="28"/>
      <c r="DO1007" s="28"/>
      <c r="DP1007" s="28"/>
      <c r="DS1007" s="32"/>
      <c r="DY1007" s="32"/>
      <c r="DZ1007" s="32"/>
      <c r="EA1007" s="32"/>
      <c r="EB1007" s="32"/>
      <c r="EC1007" s="32"/>
      <c r="EV1007" s="32"/>
    </row>
    <row r="1008" spans="1:152" x14ac:dyDescent="0.2">
      <c r="A1008" s="28"/>
      <c r="E1008" s="32"/>
      <c r="H1008" s="28"/>
      <c r="I1008" s="28"/>
      <c r="AA1008" s="37"/>
      <c r="BE1008" s="28"/>
      <c r="BF1008" s="28"/>
      <c r="BG1008" s="28"/>
      <c r="BH1008" s="28"/>
      <c r="DO1008" s="28"/>
      <c r="DP1008" s="28"/>
      <c r="DS1008" s="32"/>
      <c r="DY1008" s="32"/>
      <c r="DZ1008" s="32"/>
      <c r="EA1008" s="32"/>
      <c r="EB1008" s="32"/>
      <c r="EC1008" s="32"/>
      <c r="EV1008" s="32"/>
    </row>
    <row r="1009" spans="1:152" x14ac:dyDescent="0.2">
      <c r="A1009" s="28"/>
      <c r="E1009" s="32"/>
      <c r="H1009" s="28"/>
      <c r="I1009" s="28"/>
      <c r="AA1009" s="37"/>
      <c r="BE1009" s="28"/>
      <c r="BF1009" s="28"/>
      <c r="BG1009" s="28"/>
      <c r="BH1009" s="28"/>
      <c r="DO1009" s="28"/>
      <c r="DP1009" s="28"/>
      <c r="DS1009" s="32"/>
      <c r="DY1009" s="32"/>
      <c r="DZ1009" s="32"/>
      <c r="EA1009" s="32"/>
      <c r="EB1009" s="32"/>
      <c r="EC1009" s="32"/>
      <c r="EV1009" s="32"/>
    </row>
    <row r="1010" spans="1:152" x14ac:dyDescent="0.2">
      <c r="A1010" s="28"/>
      <c r="E1010" s="32"/>
      <c r="H1010" s="28"/>
      <c r="I1010" s="28"/>
      <c r="AA1010" s="37"/>
      <c r="BE1010" s="28"/>
      <c r="BF1010" s="28"/>
      <c r="BG1010" s="28"/>
      <c r="BH1010" s="28"/>
      <c r="DO1010" s="28"/>
      <c r="DP1010" s="28"/>
      <c r="DS1010" s="32"/>
      <c r="DY1010" s="32"/>
      <c r="DZ1010" s="32"/>
      <c r="EA1010" s="32"/>
      <c r="EB1010" s="32"/>
      <c r="EC1010" s="32"/>
      <c r="EV1010" s="32"/>
    </row>
    <row r="1011" spans="1:152" x14ac:dyDescent="0.2">
      <c r="A1011" s="28"/>
      <c r="E1011" s="32"/>
      <c r="H1011" s="28"/>
      <c r="I1011" s="28"/>
      <c r="AA1011" s="37"/>
      <c r="BE1011" s="28"/>
      <c r="BF1011" s="28"/>
      <c r="BG1011" s="28"/>
      <c r="BH1011" s="28"/>
      <c r="DO1011" s="28"/>
      <c r="DP1011" s="28"/>
      <c r="DS1011" s="32"/>
      <c r="DY1011" s="32"/>
      <c r="DZ1011" s="32"/>
      <c r="EA1011" s="32"/>
      <c r="EB1011" s="32"/>
      <c r="EC1011" s="32"/>
      <c r="EV1011" s="32"/>
    </row>
    <row r="1012" spans="1:152" x14ac:dyDescent="0.2">
      <c r="A1012" s="28"/>
      <c r="E1012" s="32"/>
      <c r="H1012" s="28"/>
      <c r="I1012" s="28"/>
      <c r="AA1012" s="37"/>
      <c r="BE1012" s="28"/>
      <c r="BF1012" s="28"/>
      <c r="BG1012" s="28"/>
      <c r="BH1012" s="28"/>
      <c r="DO1012" s="28"/>
      <c r="DP1012" s="28"/>
      <c r="DS1012" s="32"/>
      <c r="DY1012" s="32"/>
      <c r="DZ1012" s="32"/>
      <c r="EA1012" s="32"/>
      <c r="EB1012" s="32"/>
      <c r="EC1012" s="32"/>
      <c r="EV1012" s="32"/>
    </row>
    <row r="1013" spans="1:152" x14ac:dyDescent="0.2">
      <c r="A1013" s="28"/>
      <c r="E1013" s="32"/>
      <c r="H1013" s="28"/>
      <c r="I1013" s="28"/>
      <c r="AA1013" s="37"/>
      <c r="BE1013" s="28"/>
      <c r="BF1013" s="28"/>
      <c r="BG1013" s="28"/>
      <c r="BH1013" s="28"/>
      <c r="DO1013" s="28"/>
      <c r="DP1013" s="28"/>
      <c r="DS1013" s="32"/>
      <c r="DY1013" s="32"/>
      <c r="DZ1013" s="32"/>
      <c r="EA1013" s="32"/>
      <c r="EB1013" s="32"/>
      <c r="EC1013" s="32"/>
      <c r="EV1013" s="32"/>
    </row>
    <row r="1014" spans="1:152" x14ac:dyDescent="0.2">
      <c r="A1014" s="28"/>
      <c r="E1014" s="32"/>
      <c r="H1014" s="28"/>
      <c r="I1014" s="28"/>
      <c r="AA1014" s="37"/>
      <c r="BE1014" s="28"/>
      <c r="BF1014" s="28"/>
      <c r="BG1014" s="28"/>
      <c r="BH1014" s="28"/>
      <c r="DO1014" s="28"/>
      <c r="DP1014" s="28"/>
      <c r="DS1014" s="32"/>
      <c r="DY1014" s="32"/>
      <c r="DZ1014" s="32"/>
      <c r="EA1014" s="32"/>
      <c r="EB1014" s="32"/>
      <c r="EC1014" s="32"/>
      <c r="EV1014" s="32"/>
    </row>
    <row r="1015" spans="1:152" x14ac:dyDescent="0.2">
      <c r="A1015" s="28"/>
      <c r="E1015" s="32"/>
      <c r="H1015" s="28"/>
      <c r="I1015" s="28"/>
      <c r="AA1015" s="37"/>
      <c r="BE1015" s="28"/>
      <c r="BF1015" s="28"/>
      <c r="BG1015" s="28"/>
      <c r="BH1015" s="28"/>
      <c r="DO1015" s="28"/>
      <c r="DP1015" s="28"/>
      <c r="DS1015" s="32"/>
      <c r="DY1015" s="32"/>
      <c r="DZ1015" s="32"/>
      <c r="EA1015" s="32"/>
      <c r="EB1015" s="32"/>
      <c r="EC1015" s="32"/>
      <c r="EV1015" s="32"/>
    </row>
    <row r="1016" spans="1:152" x14ac:dyDescent="0.2">
      <c r="A1016" s="28"/>
      <c r="E1016" s="32"/>
      <c r="H1016" s="28"/>
      <c r="I1016" s="28"/>
      <c r="AA1016" s="37"/>
      <c r="BE1016" s="28"/>
      <c r="BF1016" s="28"/>
      <c r="BG1016" s="28"/>
      <c r="BH1016" s="28"/>
      <c r="DO1016" s="28"/>
      <c r="DP1016" s="28"/>
      <c r="DS1016" s="32"/>
      <c r="DY1016" s="32"/>
      <c r="DZ1016" s="32"/>
      <c r="EA1016" s="32"/>
      <c r="EB1016" s="32"/>
      <c r="EC1016" s="32"/>
      <c r="EV1016" s="32"/>
    </row>
    <row r="1017" spans="1:152" x14ac:dyDescent="0.2">
      <c r="A1017" s="28"/>
      <c r="E1017" s="32"/>
      <c r="H1017" s="28"/>
      <c r="I1017" s="28"/>
      <c r="AA1017" s="37"/>
      <c r="BE1017" s="28"/>
      <c r="BF1017" s="28"/>
      <c r="BG1017" s="28"/>
      <c r="BH1017" s="28"/>
      <c r="DO1017" s="28"/>
      <c r="DP1017" s="28"/>
      <c r="DS1017" s="32"/>
      <c r="DY1017" s="32"/>
      <c r="DZ1017" s="32"/>
      <c r="EA1017" s="32"/>
      <c r="EB1017" s="32"/>
      <c r="EC1017" s="32"/>
      <c r="EV1017" s="32"/>
    </row>
    <row r="1018" spans="1:152" x14ac:dyDescent="0.2">
      <c r="A1018" s="28"/>
      <c r="E1018" s="32"/>
      <c r="H1018" s="28"/>
      <c r="I1018" s="28"/>
      <c r="AA1018" s="37"/>
      <c r="BE1018" s="28"/>
      <c r="BF1018" s="28"/>
      <c r="BG1018" s="28"/>
      <c r="BH1018" s="28"/>
      <c r="DO1018" s="28"/>
      <c r="DP1018" s="28"/>
      <c r="DS1018" s="32"/>
      <c r="DY1018" s="32"/>
      <c r="DZ1018" s="32"/>
      <c r="EA1018" s="32"/>
      <c r="EB1018" s="32"/>
      <c r="EC1018" s="32"/>
      <c r="EV1018" s="32"/>
    </row>
    <row r="1019" spans="1:152" x14ac:dyDescent="0.2">
      <c r="A1019" s="28"/>
      <c r="E1019" s="32"/>
      <c r="H1019" s="28"/>
      <c r="I1019" s="28"/>
      <c r="AA1019" s="37"/>
      <c r="BE1019" s="28"/>
      <c r="BF1019" s="28"/>
      <c r="BG1019" s="28"/>
      <c r="BH1019" s="28"/>
      <c r="DO1019" s="28"/>
      <c r="DP1019" s="28"/>
      <c r="DS1019" s="32"/>
      <c r="DY1019" s="32"/>
      <c r="DZ1019" s="32"/>
      <c r="EA1019" s="32"/>
      <c r="EB1019" s="32"/>
      <c r="EC1019" s="32"/>
      <c r="EV1019" s="32"/>
    </row>
    <row r="1020" spans="1:152" x14ac:dyDescent="0.2">
      <c r="A1020" s="28"/>
      <c r="E1020" s="32"/>
      <c r="H1020" s="28"/>
      <c r="I1020" s="28"/>
      <c r="AA1020" s="37"/>
      <c r="BE1020" s="28"/>
      <c r="BF1020" s="28"/>
      <c r="BG1020" s="28"/>
      <c r="BH1020" s="28"/>
      <c r="DO1020" s="28"/>
      <c r="DP1020" s="28"/>
      <c r="DS1020" s="32"/>
      <c r="DY1020" s="32"/>
      <c r="DZ1020" s="32"/>
      <c r="EA1020" s="32"/>
      <c r="EB1020" s="32"/>
      <c r="EC1020" s="32"/>
      <c r="EV1020" s="32"/>
    </row>
    <row r="1021" spans="1:152" x14ac:dyDescent="0.2">
      <c r="A1021" s="28"/>
      <c r="E1021" s="32"/>
      <c r="H1021" s="28"/>
      <c r="I1021" s="28"/>
      <c r="AA1021" s="37"/>
      <c r="BE1021" s="28"/>
      <c r="BF1021" s="28"/>
      <c r="BG1021" s="28"/>
      <c r="BH1021" s="28"/>
      <c r="DO1021" s="28"/>
      <c r="DP1021" s="28"/>
      <c r="DS1021" s="32"/>
      <c r="DY1021" s="32"/>
      <c r="DZ1021" s="32"/>
      <c r="EA1021" s="32"/>
      <c r="EB1021" s="32"/>
      <c r="EC1021" s="32"/>
      <c r="EV1021" s="32"/>
    </row>
    <row r="1022" spans="1:152" x14ac:dyDescent="0.2">
      <c r="A1022" s="28"/>
      <c r="E1022" s="32"/>
      <c r="H1022" s="28"/>
      <c r="I1022" s="28"/>
      <c r="AA1022" s="37"/>
      <c r="BE1022" s="28"/>
      <c r="BF1022" s="28"/>
      <c r="BG1022" s="28"/>
      <c r="BH1022" s="28"/>
      <c r="DO1022" s="28"/>
      <c r="DP1022" s="28"/>
      <c r="DS1022" s="32"/>
      <c r="DY1022" s="32"/>
      <c r="DZ1022" s="32"/>
      <c r="EA1022" s="32"/>
      <c r="EB1022" s="32"/>
      <c r="EC1022" s="32"/>
      <c r="EV1022" s="32"/>
    </row>
    <row r="1023" spans="1:152" x14ac:dyDescent="0.2">
      <c r="A1023" s="28"/>
      <c r="E1023" s="32"/>
      <c r="H1023" s="28"/>
      <c r="I1023" s="28"/>
      <c r="AA1023" s="37"/>
      <c r="BE1023" s="28"/>
      <c r="BF1023" s="28"/>
      <c r="BG1023" s="28"/>
      <c r="BH1023" s="28"/>
      <c r="DO1023" s="28"/>
      <c r="DP1023" s="28"/>
      <c r="DS1023" s="32"/>
      <c r="DY1023" s="32"/>
      <c r="DZ1023" s="32"/>
      <c r="EA1023" s="32"/>
      <c r="EB1023" s="32"/>
      <c r="EC1023" s="32"/>
      <c r="EV1023" s="32"/>
    </row>
    <row r="1024" spans="1:152" x14ac:dyDescent="0.2">
      <c r="A1024" s="28"/>
      <c r="E1024" s="32"/>
      <c r="H1024" s="28"/>
      <c r="I1024" s="28"/>
      <c r="AA1024" s="37"/>
      <c r="BE1024" s="28"/>
      <c r="BF1024" s="28"/>
      <c r="BG1024" s="28"/>
      <c r="BH1024" s="28"/>
      <c r="DO1024" s="28"/>
      <c r="DP1024" s="28"/>
      <c r="DS1024" s="32"/>
      <c r="DY1024" s="32"/>
      <c r="DZ1024" s="32"/>
      <c r="EA1024" s="32"/>
      <c r="EB1024" s="32"/>
      <c r="EC1024" s="32"/>
      <c r="EV1024" s="32"/>
    </row>
    <row r="1025" spans="1:152" x14ac:dyDescent="0.2">
      <c r="A1025" s="28"/>
      <c r="E1025" s="32"/>
      <c r="H1025" s="28"/>
      <c r="I1025" s="28"/>
      <c r="AA1025" s="37"/>
      <c r="BE1025" s="28"/>
      <c r="BF1025" s="28"/>
      <c r="BG1025" s="28"/>
      <c r="BH1025" s="28"/>
      <c r="DO1025" s="28"/>
      <c r="DP1025" s="28"/>
      <c r="DS1025" s="32"/>
      <c r="DY1025" s="32"/>
      <c r="DZ1025" s="32"/>
      <c r="EA1025" s="32"/>
      <c r="EB1025" s="32"/>
      <c r="EC1025" s="32"/>
      <c r="EV1025" s="32"/>
    </row>
    <row r="1026" spans="1:152" x14ac:dyDescent="0.2">
      <c r="A1026" s="28"/>
      <c r="E1026" s="32"/>
      <c r="H1026" s="28"/>
      <c r="I1026" s="28"/>
      <c r="AA1026" s="37"/>
      <c r="BE1026" s="28"/>
      <c r="BF1026" s="28"/>
      <c r="BG1026" s="28"/>
      <c r="BH1026" s="28"/>
      <c r="DO1026" s="28"/>
      <c r="DP1026" s="28"/>
      <c r="DS1026" s="32"/>
      <c r="DY1026" s="32"/>
      <c r="DZ1026" s="32"/>
      <c r="EA1026" s="32"/>
      <c r="EB1026" s="32"/>
      <c r="EC1026" s="32"/>
      <c r="EV1026" s="32"/>
    </row>
    <row r="1027" spans="1:152" x14ac:dyDescent="0.2">
      <c r="A1027" s="28"/>
      <c r="E1027" s="32"/>
      <c r="H1027" s="28"/>
      <c r="I1027" s="28"/>
      <c r="AA1027" s="37"/>
      <c r="BE1027" s="28"/>
      <c r="BF1027" s="28"/>
      <c r="BG1027" s="28"/>
      <c r="BH1027" s="28"/>
      <c r="DO1027" s="28"/>
      <c r="DP1027" s="28"/>
      <c r="DS1027" s="32"/>
      <c r="DY1027" s="32"/>
      <c r="DZ1027" s="32"/>
      <c r="EA1027" s="32"/>
      <c r="EB1027" s="32"/>
      <c r="EC1027" s="32"/>
      <c r="EV1027" s="32"/>
    </row>
    <row r="1028" spans="1:152" x14ac:dyDescent="0.2">
      <c r="A1028" s="28"/>
      <c r="E1028" s="32"/>
      <c r="H1028" s="28"/>
      <c r="I1028" s="28"/>
      <c r="AA1028" s="37"/>
      <c r="BE1028" s="28"/>
      <c r="BF1028" s="28"/>
      <c r="BG1028" s="28"/>
      <c r="BH1028" s="28"/>
      <c r="DO1028" s="28"/>
      <c r="DP1028" s="28"/>
      <c r="DS1028" s="32"/>
      <c r="DY1028" s="32"/>
      <c r="DZ1028" s="32"/>
      <c r="EA1028" s="32"/>
      <c r="EB1028" s="32"/>
      <c r="EC1028" s="32"/>
      <c r="EV1028" s="32"/>
    </row>
    <row r="1029" spans="1:152" x14ac:dyDescent="0.2">
      <c r="A1029" s="28"/>
      <c r="E1029" s="32"/>
      <c r="H1029" s="28"/>
      <c r="I1029" s="28"/>
      <c r="AA1029" s="37"/>
      <c r="BE1029" s="28"/>
      <c r="BF1029" s="28"/>
      <c r="BG1029" s="28"/>
      <c r="BH1029" s="28"/>
      <c r="DO1029" s="28"/>
      <c r="DP1029" s="28"/>
      <c r="DS1029" s="32"/>
      <c r="DY1029" s="32"/>
      <c r="DZ1029" s="32"/>
      <c r="EA1029" s="32"/>
      <c r="EB1029" s="32"/>
      <c r="EC1029" s="32"/>
      <c r="EV1029" s="32"/>
    </row>
    <row r="1030" spans="1:152" x14ac:dyDescent="0.2">
      <c r="A1030" s="28"/>
      <c r="E1030" s="32"/>
      <c r="H1030" s="28"/>
      <c r="I1030" s="28"/>
      <c r="AA1030" s="37"/>
      <c r="BE1030" s="28"/>
      <c r="BF1030" s="28"/>
      <c r="BG1030" s="28"/>
      <c r="BH1030" s="28"/>
      <c r="DO1030" s="28"/>
      <c r="DP1030" s="28"/>
      <c r="DS1030" s="32"/>
      <c r="DY1030" s="32"/>
      <c r="DZ1030" s="32"/>
      <c r="EA1030" s="32"/>
      <c r="EB1030" s="32"/>
      <c r="EC1030" s="32"/>
      <c r="EV1030" s="32"/>
    </row>
    <row r="1031" spans="1:152" x14ac:dyDescent="0.2">
      <c r="A1031" s="28"/>
      <c r="E1031" s="32"/>
      <c r="H1031" s="28"/>
      <c r="I1031" s="28"/>
      <c r="AA1031" s="37"/>
      <c r="BE1031" s="28"/>
      <c r="BF1031" s="28"/>
      <c r="BG1031" s="28"/>
      <c r="BH1031" s="28"/>
      <c r="DO1031" s="28"/>
      <c r="DP1031" s="28"/>
      <c r="DS1031" s="32"/>
      <c r="DY1031" s="32"/>
      <c r="DZ1031" s="32"/>
      <c r="EA1031" s="32"/>
      <c r="EB1031" s="32"/>
      <c r="EC1031" s="32"/>
      <c r="EV1031" s="32"/>
    </row>
    <row r="1032" spans="1:152" x14ac:dyDescent="0.2">
      <c r="A1032" s="28"/>
      <c r="E1032" s="32"/>
      <c r="H1032" s="28"/>
      <c r="I1032" s="28"/>
      <c r="AA1032" s="37"/>
      <c r="BE1032" s="28"/>
      <c r="BF1032" s="28"/>
      <c r="BG1032" s="28"/>
      <c r="BH1032" s="28"/>
      <c r="DO1032" s="28"/>
      <c r="DP1032" s="28"/>
      <c r="DS1032" s="32"/>
      <c r="DY1032" s="32"/>
      <c r="DZ1032" s="32"/>
      <c r="EA1032" s="32"/>
      <c r="EB1032" s="32"/>
      <c r="EC1032" s="32"/>
      <c r="EV1032" s="32"/>
    </row>
    <row r="1033" spans="1:152" x14ac:dyDescent="0.2">
      <c r="A1033" s="28"/>
      <c r="E1033" s="32"/>
      <c r="H1033" s="28"/>
      <c r="I1033" s="28"/>
      <c r="AA1033" s="37"/>
      <c r="BE1033" s="28"/>
      <c r="BF1033" s="28"/>
      <c r="BG1033" s="28"/>
      <c r="BH1033" s="28"/>
      <c r="DO1033" s="28"/>
      <c r="DP1033" s="28"/>
      <c r="DS1033" s="32"/>
      <c r="DY1033" s="32"/>
      <c r="DZ1033" s="32"/>
      <c r="EA1033" s="32"/>
      <c r="EB1033" s="32"/>
      <c r="EC1033" s="32"/>
      <c r="EV1033" s="32"/>
    </row>
    <row r="1034" spans="1:152" x14ac:dyDescent="0.2">
      <c r="A1034" s="28"/>
      <c r="E1034" s="32"/>
      <c r="H1034" s="28"/>
      <c r="I1034" s="28"/>
      <c r="AA1034" s="37"/>
      <c r="BE1034" s="28"/>
      <c r="BF1034" s="28"/>
      <c r="BG1034" s="28"/>
      <c r="BH1034" s="28"/>
      <c r="DO1034" s="28"/>
      <c r="DP1034" s="28"/>
      <c r="DS1034" s="32"/>
      <c r="DY1034" s="32"/>
      <c r="DZ1034" s="32"/>
      <c r="EA1034" s="32"/>
      <c r="EB1034" s="32"/>
      <c r="EC1034" s="32"/>
      <c r="EV1034" s="32"/>
    </row>
    <row r="1035" spans="1:152" x14ac:dyDescent="0.2">
      <c r="A1035" s="28"/>
      <c r="E1035" s="32"/>
      <c r="H1035" s="28"/>
      <c r="I1035" s="28"/>
      <c r="AA1035" s="37"/>
      <c r="BE1035" s="28"/>
      <c r="BF1035" s="28"/>
      <c r="BG1035" s="28"/>
      <c r="BH1035" s="28"/>
      <c r="DO1035" s="28"/>
      <c r="DP1035" s="28"/>
      <c r="DS1035" s="32"/>
      <c r="DY1035" s="32"/>
      <c r="DZ1035" s="32"/>
      <c r="EA1035" s="32"/>
      <c r="EB1035" s="32"/>
      <c r="EC1035" s="32"/>
      <c r="EV1035" s="32"/>
    </row>
    <row r="1036" spans="1:152" x14ac:dyDescent="0.2">
      <c r="A1036" s="28"/>
      <c r="E1036" s="32"/>
      <c r="H1036" s="28"/>
      <c r="I1036" s="28"/>
      <c r="AA1036" s="37"/>
      <c r="BE1036" s="28"/>
      <c r="BF1036" s="28"/>
      <c r="BG1036" s="28"/>
      <c r="BH1036" s="28"/>
      <c r="DO1036" s="28"/>
      <c r="DP1036" s="28"/>
      <c r="DS1036" s="32"/>
      <c r="DY1036" s="32"/>
      <c r="DZ1036" s="32"/>
      <c r="EA1036" s="32"/>
      <c r="EB1036" s="32"/>
      <c r="EC1036" s="32"/>
      <c r="EV1036" s="32"/>
    </row>
    <row r="1037" spans="1:152" x14ac:dyDescent="0.2">
      <c r="A1037" s="28"/>
      <c r="E1037" s="32"/>
      <c r="H1037" s="28"/>
      <c r="I1037" s="28"/>
      <c r="AA1037" s="37"/>
      <c r="BE1037" s="28"/>
      <c r="BF1037" s="28"/>
      <c r="BG1037" s="28"/>
      <c r="BH1037" s="28"/>
      <c r="DO1037" s="28"/>
      <c r="DP1037" s="28"/>
      <c r="DS1037" s="32"/>
      <c r="DY1037" s="32"/>
      <c r="DZ1037" s="32"/>
      <c r="EA1037" s="32"/>
      <c r="EB1037" s="32"/>
      <c r="EC1037" s="32"/>
      <c r="EV1037" s="32"/>
    </row>
    <row r="1038" spans="1:152" x14ac:dyDescent="0.2">
      <c r="A1038" s="28"/>
      <c r="E1038" s="32"/>
      <c r="H1038" s="28"/>
      <c r="I1038" s="28"/>
      <c r="AA1038" s="37"/>
      <c r="BE1038" s="28"/>
      <c r="BF1038" s="28"/>
      <c r="BG1038" s="28"/>
      <c r="BH1038" s="28"/>
      <c r="DO1038" s="28"/>
      <c r="DP1038" s="28"/>
      <c r="DS1038" s="32"/>
      <c r="DY1038" s="32"/>
      <c r="DZ1038" s="32"/>
      <c r="EA1038" s="32"/>
      <c r="EB1038" s="32"/>
      <c r="EC1038" s="32"/>
      <c r="EV1038" s="32"/>
    </row>
    <row r="1039" spans="1:152" x14ac:dyDescent="0.2">
      <c r="A1039" s="28"/>
      <c r="E1039" s="32"/>
      <c r="H1039" s="28"/>
      <c r="I1039" s="28"/>
      <c r="AA1039" s="37"/>
      <c r="BE1039" s="28"/>
      <c r="BF1039" s="28"/>
      <c r="BG1039" s="28"/>
      <c r="BH1039" s="28"/>
      <c r="DO1039" s="28"/>
      <c r="DP1039" s="28"/>
      <c r="DS1039" s="32"/>
      <c r="DY1039" s="32"/>
      <c r="DZ1039" s="32"/>
      <c r="EA1039" s="32"/>
      <c r="EB1039" s="32"/>
      <c r="EC1039" s="32"/>
      <c r="EV1039" s="32"/>
    </row>
    <row r="1040" spans="1:152" x14ac:dyDescent="0.2">
      <c r="A1040" s="28"/>
      <c r="E1040" s="32"/>
      <c r="H1040" s="28"/>
      <c r="I1040" s="28"/>
      <c r="AA1040" s="37"/>
      <c r="BE1040" s="28"/>
      <c r="BF1040" s="28"/>
      <c r="BG1040" s="28"/>
      <c r="BH1040" s="28"/>
      <c r="DO1040" s="28"/>
      <c r="DP1040" s="28"/>
      <c r="DS1040" s="32"/>
      <c r="DY1040" s="32"/>
      <c r="DZ1040" s="32"/>
      <c r="EA1040" s="32"/>
      <c r="EB1040" s="32"/>
      <c r="EC1040" s="32"/>
      <c r="EV1040" s="32"/>
    </row>
    <row r="1041" spans="1:152" x14ac:dyDescent="0.2">
      <c r="A1041" s="28"/>
      <c r="E1041" s="32"/>
      <c r="H1041" s="28"/>
      <c r="I1041" s="28"/>
      <c r="AA1041" s="37"/>
      <c r="BE1041" s="28"/>
      <c r="BF1041" s="28"/>
      <c r="BG1041" s="28"/>
      <c r="BH1041" s="28"/>
      <c r="DO1041" s="28"/>
      <c r="DP1041" s="28"/>
      <c r="DS1041" s="32"/>
      <c r="DY1041" s="32"/>
      <c r="DZ1041" s="32"/>
      <c r="EA1041" s="32"/>
      <c r="EB1041" s="32"/>
      <c r="EC1041" s="32"/>
      <c r="EV1041" s="32"/>
    </row>
  </sheetData>
  <conditionalFormatting sqref="CO4:CO1048576">
    <cfRule type="expression" dxfId="1087" priority="2">
      <formula>IF($W4&lt;&gt;"Parent",0,1)</formula>
    </cfRule>
    <cfRule type="expression" dxfId="1086" priority="3">
      <formula>IF(LEN(CO4)&gt;0,1,0)</formula>
    </cfRule>
    <cfRule type="expression" dxfId="1085" priority="4">
      <formula>IF(VLOOKUP($CO$3,#NAME?,MATCH($A4,#NAME?,0)+1,0)&gt;0,1,0)</formula>
    </cfRule>
    <cfRule type="expression" dxfId="1084" priority="5">
      <formula>IF(VLOOKUP($CO$3,#NAME?,MATCH($A4,#NAME?,0)+1,0)&gt;0,1,0)</formula>
    </cfRule>
    <cfRule type="expression" dxfId="1083" priority="6">
      <formula>IF(VLOOKUP($CO$3,#NAME?,MATCH($A4,#NAME?,0)+1,0)&gt;0,1,0)</formula>
    </cfRule>
    <cfRule type="expression" dxfId="1082"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81" priority="8">
      <formula>IF(LEN(A4)&gt;0,1,0)</formula>
    </cfRule>
    <cfRule type="expression" dxfId="1080" priority="9">
      <formula>IF(VLOOKUP($A$3,#NAME?,MATCH($A4,#NAME?,0)+1,0)&gt;0,1,0)</formula>
    </cfRule>
    <cfRule type="expression" dxfId="1079" priority="10">
      <formula>IF(VLOOKUP($A$3,#NAME?,MATCH($A4,#NAME?,0)+1,0)&gt;0,1,0)</formula>
    </cfRule>
    <cfRule type="expression" dxfId="1078" priority="11">
      <formula>IF(VLOOKUP($A$3,#NAME?,MATCH($A4,#NAME?,0)+1,0)&gt;0,1,0)</formula>
    </cfRule>
    <cfRule type="expression" dxfId="1077" priority="12">
      <formula>AND(IF(IFERROR(VLOOKUP($A$3,#NAME?,MATCH($A4,#NAME?,0)+1,0),0)&gt;0,0,1),IF(IFERROR(VLOOKUP($A$3,#NAME?,MATCH($A4,#NAME?,0)+1,0),0)&gt;0,0,1),IF(IFERROR(VLOOKUP($A$3,#NAME?,MATCH($A4,#NAME?,0)+1,0),0)&gt;0,0,1),IF(IFERROR(MATCH($A4,#NAME?,0),0)&gt;0,1,0))</formula>
    </cfRule>
  </conditionalFormatting>
  <conditionalFormatting sqref="B5:B1048576">
    <cfRule type="expression" dxfId="1076" priority="13">
      <formula>IF(LEN(B4)&gt;0,1,0)</formula>
    </cfRule>
    <cfRule type="expression" dxfId="1075" priority="14">
      <formula>IF(VLOOKUP($B$3,#NAME?,MATCH($A4,#NAME?,0)+1,0)&gt;0,1,0)</formula>
    </cfRule>
    <cfRule type="expression" dxfId="1074" priority="15">
      <formula>IF(VLOOKUP($B$3,#NAME?,MATCH($A4,#NAME?,0)+1,0)&gt;0,1,0)</formula>
    </cfRule>
    <cfRule type="expression" dxfId="1073" priority="16">
      <formula>IF(VLOOKUP($B$3,#NAME?,MATCH($A4,#NAME?,0)+1,0)&gt;0,1,0)</formula>
    </cfRule>
    <cfRule type="expression" dxfId="1072" priority="17">
      <formula>AND(IF(IFERROR(VLOOKUP($B$3,#NAME?,MATCH($A4,#NAME?,0)+1,0),0)&gt;0,0,1),IF(IFERROR(VLOOKUP($B$3,#NAME?,MATCH($A4,#NAME?,0)+1,0),0)&gt;0,0,1),IF(IFERROR(VLOOKUP($B$3,#NAME?,MATCH($A4,#NAME?,0)+1,0),0)&gt;0,0,1),IF(IFERROR(MATCH($A4,#NAME?,0),0)&gt;0,1,0))</formula>
    </cfRule>
  </conditionalFormatting>
  <conditionalFormatting sqref="C5:C1048576">
    <cfRule type="expression" dxfId="1071" priority="18">
      <formula>IF(LEN(C5)&gt;0,1,0)</formula>
    </cfRule>
    <cfRule type="expression" dxfId="1070" priority="19">
      <formula>IF(VLOOKUP($C$3,#NAME?,MATCH($A5,#NAME?,0)+1,0)&gt;0,1,0)</formula>
    </cfRule>
    <cfRule type="expression" dxfId="1069" priority="20">
      <formula>IF(VLOOKUP($C$3,#NAME?,MATCH($A5,#NAME?,0)+1,0)&gt;0,1,0)</formula>
    </cfRule>
    <cfRule type="expression" dxfId="1068" priority="21">
      <formula>IF(VLOOKUP($C$3,#NAME?,MATCH($A5,#NAME?,0)+1,0)&gt;0,1,0)</formula>
    </cfRule>
    <cfRule type="expression" dxfId="1067" priority="22">
      <formula>AND(IF(IFERROR(VLOOKUP($C$3,#NAME?,MATCH($A5,#NAME?,0)+1,0),0)&gt;0,0,1),IF(IFERROR(VLOOKUP($C$3,#NAME?,MATCH($A5,#NAME?,0)+1,0),0)&gt;0,0,1),IF(IFERROR(VLOOKUP($C$3,#NAME?,MATCH($A5,#NAME?,0)+1,0),0)&gt;0,0,1),IF(IFERROR(MATCH($A5,#NAME?,0),0)&gt;0,1,0))</formula>
    </cfRule>
  </conditionalFormatting>
  <conditionalFormatting sqref="D5:D1048576">
    <cfRule type="expression" dxfId="1066" priority="23">
      <formula>IF(LEN(D5)&gt;0,1,0)</formula>
    </cfRule>
    <cfRule type="expression" dxfId="1065" priority="24">
      <formula>IF(VLOOKUP($D$3,#NAME?,MATCH($A5,#NAME?,0)+1,0)&gt;0,1,0)</formula>
    </cfRule>
    <cfRule type="expression" dxfId="1064" priority="25">
      <formula>IF(VLOOKUP($D$3,#NAME?,MATCH($A5,#NAME?,0)+1,0)&gt;0,1,0)</formula>
    </cfRule>
    <cfRule type="expression" dxfId="1063" priority="26">
      <formula>IF(VLOOKUP($D$3,#NAME?,MATCH($A5,#NAME?,0)+1,0)&gt;0,1,0)</formula>
    </cfRule>
    <cfRule type="expression" dxfId="1062" priority="27">
      <formula>AND(IF(IFERROR(VLOOKUP($D$3,#NAME?,MATCH($A5,#NAME?,0)+1,0),0)&gt;0,0,1),IF(IFERROR(VLOOKUP($D$3,#NAME?,MATCH($A5,#NAME?,0)+1,0),0)&gt;0,0,1),IF(IFERROR(VLOOKUP($D$3,#NAME?,MATCH($A5,#NAME?,0)+1,0),0)&gt;0,0,1),IF(IFERROR(MATCH($A5,#NAME?,0),0)&gt;0,1,0))</formula>
    </cfRule>
  </conditionalFormatting>
  <conditionalFormatting sqref="E4:E1048576">
    <cfRule type="expression" dxfId="1061" priority="28">
      <formula>IF(LEN(E4)&gt;0,1,0)</formula>
    </cfRule>
    <cfRule type="expression" dxfId="1060" priority="29">
      <formula>IF(VLOOKUP($E$3,#NAME?,MATCH($A4,#NAME?,0)+1,0)&gt;0,1,0)</formula>
    </cfRule>
    <cfRule type="expression" dxfId="1059" priority="30">
      <formula>IF(VLOOKUP($E$3,#NAME?,MATCH($A4,#NAME?,0)+1,0)&gt;0,1,0)</formula>
    </cfRule>
    <cfRule type="expression" dxfId="1058" priority="31">
      <formula>IF(VLOOKUP($E$3,#NAME?,MATCH($A4,#NAME?,0)+1,0)&gt;0,1,0)</formula>
    </cfRule>
    <cfRule type="expression" dxfId="1057" priority="32">
      <formula>AND(IF(IFERROR(VLOOKUP($E$3,#NAME?,MATCH($A4,#NAME?,0)+1,0),0)&gt;0,0,1),IF(IFERROR(VLOOKUP($E$3,#NAME?,MATCH($A4,#NAME?,0)+1,0),0)&gt;0,0,1),IF(IFERROR(VLOOKUP($E$3,#NAME?,MATCH($A4,#NAME?,0)+1,0),0)&gt;0,0,1),IF(IFERROR(MATCH($A4,#NAME?,0),0)&gt;0,1,0))</formula>
    </cfRule>
  </conditionalFormatting>
  <conditionalFormatting sqref="F5:F1048576">
    <cfRule type="expression" dxfId="1056" priority="33">
      <formula>IF(LEN(F5)&gt;0,1,0)</formula>
    </cfRule>
    <cfRule type="expression" dxfId="1055" priority="34">
      <formula>IF(VLOOKUP($F$3,#NAME?,MATCH($A5,#NAME?,0)+1,0)&gt;0,1,0)</formula>
    </cfRule>
    <cfRule type="expression" dxfId="1054" priority="35">
      <formula>IF(VLOOKUP($F$3,#NAME?,MATCH($A5,#NAME?,0)+1,0)&gt;0,1,0)</formula>
    </cfRule>
    <cfRule type="expression" dxfId="1053" priority="36">
      <formula>IF(VLOOKUP($F$3,#NAME?,MATCH($A5,#NAME?,0)+1,0)&gt;0,1,0)</formula>
    </cfRule>
    <cfRule type="expression" dxfId="1052" priority="37">
      <formula>AND(IF(IFERROR(VLOOKUP($F$3,#NAME?,MATCH($A5,#NAME?,0)+1,0),0)&gt;0,0,1),IF(IFERROR(VLOOKUP($F$3,#NAME?,MATCH($A5,#NAME?,0)+1,0),0)&gt;0,0,1),IF(IFERROR(VLOOKUP($F$3,#NAME?,MATCH($A5,#NAME?,0)+1,0),0)&gt;0,0,1),IF(IFERROR(MATCH($A5,#NAME?,0),0)&gt;0,1,0))</formula>
    </cfRule>
  </conditionalFormatting>
  <conditionalFormatting sqref="G5:G1048576">
    <cfRule type="expression" dxfId="1051" priority="38">
      <formula>IF(LEN(G5)&gt;0,1,0)</formula>
    </cfRule>
    <cfRule type="expression" dxfId="1050" priority="39">
      <formula>IF(VLOOKUP($G$3,#NAME?,MATCH($A5,#NAME?,0)+1,0)&gt;0,1,0)</formula>
    </cfRule>
    <cfRule type="expression" dxfId="1049" priority="40">
      <formula>IF(VLOOKUP($G$3,#NAME?,MATCH($A5,#NAME?,0)+1,0)&gt;0,1,0)</formula>
    </cfRule>
    <cfRule type="expression" dxfId="1048" priority="41">
      <formula>IF(VLOOKUP($G$3,#NAME?,MATCH($A5,#NAME?,0)+1,0)&gt;0,1,0)</formula>
    </cfRule>
    <cfRule type="expression" dxfId="1047" priority="42">
      <formula>AND(IF(IFERROR(VLOOKUP($G$3,#NAME?,MATCH($A5,#NAME?,0)+1,0),0)&gt;0,0,1),IF(IFERROR(VLOOKUP($G$3,#NAME?,MATCH($A5,#NAME?,0)+1,0),0)&gt;0,0,1),IF(IFERROR(VLOOKUP($G$3,#NAME?,MATCH($A5,#NAME?,0)+1,0),0)&gt;0,0,1),IF(IFERROR(MATCH($A5,#NAME?,0),0)&gt;0,1,0))</formula>
    </cfRule>
  </conditionalFormatting>
  <conditionalFormatting sqref="H4:I1048576">
    <cfRule type="expression" dxfId="1046" priority="43">
      <formula>IF(LEN(H4)&gt;0,1,0)</formula>
    </cfRule>
    <cfRule type="expression" dxfId="1045" priority="44">
      <formula>IF(VLOOKUP($H$3,#NAME?,MATCH($A4,#NAME?,0)+1,0)&gt;0,1,0)</formula>
    </cfRule>
    <cfRule type="expression" dxfId="1044" priority="45">
      <formula>IF(VLOOKUP($H$3,#NAME?,MATCH($A4,#NAME?,0)+1,0)&gt;0,1,0)</formula>
    </cfRule>
    <cfRule type="expression" dxfId="1043" priority="46">
      <formula>IF(VLOOKUP($H$3,#NAME?,MATCH($A4,#NAME?,0)+1,0)&gt;0,1,0)</formula>
    </cfRule>
    <cfRule type="expression" dxfId="1042" priority="47">
      <formula>AND(IF(IFERROR(VLOOKUP($H$3,#NAME?,MATCH($A4,#NAME?,0)+1,0),0)&gt;0,0,1),IF(IFERROR(VLOOKUP($H$3,#NAME?,MATCH($A4,#NAME?,0)+1,0),0)&gt;0,0,1),IF(IFERROR(VLOOKUP($H$3,#NAME?,MATCH($A4,#NAME?,0)+1,0),0)&gt;0,0,1),IF(IFERROR(MATCH($A4,#NAME?,0),0)&gt;0,1,0))</formula>
    </cfRule>
  </conditionalFormatting>
  <conditionalFormatting sqref="J5:J1048576">
    <cfRule type="expression" dxfId="1041" priority="48">
      <formula>IF(LEN(J5)&gt;0,1,0)</formula>
    </cfRule>
    <cfRule type="expression" dxfId="1040" priority="49">
      <formula>IF(VLOOKUP($J$3,#NAME?,MATCH($A5,#NAME?,0)+1,0)&gt;0,1,0)</formula>
    </cfRule>
    <cfRule type="expression" dxfId="1039" priority="50">
      <formula>IF(VLOOKUP($J$3,#NAME?,MATCH($A5,#NAME?,0)+1,0)&gt;0,1,0)</formula>
    </cfRule>
    <cfRule type="expression" dxfId="1038" priority="51">
      <formula>IF(VLOOKUP($J$3,#NAME?,MATCH($A5,#NAME?,0)+1,0)&gt;0,1,0)</formula>
    </cfRule>
    <cfRule type="expression" dxfId="1037" priority="52">
      <formula>AND(IF(IFERROR(VLOOKUP($J$3,#NAME?,MATCH($A5,#NAME?,0)+1,0),0)&gt;0,0,1),IF(IFERROR(VLOOKUP($J$3,#NAME?,MATCH($A5,#NAME?,0)+1,0),0)&gt;0,0,1),IF(IFERROR(VLOOKUP($J$3,#NAME?,MATCH($A5,#NAME?,0)+1,0),0)&gt;0,0,1),IF(IFERROR(MATCH($A5,#NAME?,0),0)&gt;0,1,0))</formula>
    </cfRule>
  </conditionalFormatting>
  <conditionalFormatting sqref="FO5:FO204 K5:K1048576">
    <cfRule type="expression" dxfId="1036" priority="53">
      <formula>IF(LEN(K5)&gt;0,1,0)</formula>
    </cfRule>
    <cfRule type="expression" dxfId="1035" priority="54">
      <formula>IF(VLOOKUP($K$3,#NAME?,MATCH($A5,#NAME?,0)+1,0)&gt;0,1,0)</formula>
    </cfRule>
    <cfRule type="expression" dxfId="1034" priority="55">
      <formula>IF(VLOOKUP($K$3,#NAME?,MATCH($A5,#NAME?,0)+1,0)&gt;0,1,0)</formula>
    </cfRule>
    <cfRule type="expression" dxfId="1033" priority="56">
      <formula>IF(VLOOKUP($K$3,#NAME?,MATCH($A5,#NAME?,0)+1,0)&gt;0,1,0)</formula>
    </cfRule>
    <cfRule type="expression" dxfId="1032" priority="57">
      <formula>AND(IF(IFERROR(VLOOKUP($K$3,#NAME?,MATCH($A5,#NAME?,0)+1,0),0)&gt;0,0,1),IF(IFERROR(VLOOKUP($K$3,#NAME?,MATCH($A5,#NAME?,0)+1,0),0)&gt;0,0,1),IF(IFERROR(VLOOKUP($K$3,#NAME?,MATCH($A5,#NAME?,0)+1,0),0)&gt;0,0,1),IF(IFERROR(MATCH($A5,#NAME?,0),0)&gt;0,1,0))</formula>
    </cfRule>
  </conditionalFormatting>
  <conditionalFormatting sqref="L5:L1048576">
    <cfRule type="expression" dxfId="1031" priority="58">
      <formula>IF(LEN(L6)&gt;0,1,0)</formula>
    </cfRule>
    <cfRule type="expression" dxfId="1030" priority="59">
      <formula>IF(VLOOKUP($L$3,#NAME?,MATCH($A5,#NAME?,0)+1,0)&gt;0,1,0)</formula>
    </cfRule>
    <cfRule type="expression" dxfId="1029" priority="60">
      <formula>IF(VLOOKUP($L$3,#NAME?,MATCH($A5,#NAME?,0)+1,0)&gt;0,1,0)</formula>
    </cfRule>
    <cfRule type="expression" dxfId="1028" priority="61">
      <formula>IF(VLOOKUP($L$3,#NAME?,MATCH($A5,#NAME?,0)+1,0)&gt;0,1,0)</formula>
    </cfRule>
    <cfRule type="expression" dxfId="1027" priority="62">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dxfId="1026" priority="63">
      <formula>IF(LEN(M5)&gt;0,1,0)</formula>
    </cfRule>
    <cfRule type="expression" dxfId="1025" priority="64">
      <formula>IF(VLOOKUP($M$3,#NAME?,MATCH($A5,#NAME?,0)+1,0)&gt;0,1,0)</formula>
    </cfRule>
    <cfRule type="expression" dxfId="1024" priority="65">
      <formula>IF(VLOOKUP($M$3,#NAME?,MATCH($A5,#NAME?,0)+1,0)&gt;0,1,0)</formula>
    </cfRule>
    <cfRule type="expression" dxfId="1023" priority="66">
      <formula>IF(VLOOKUP($M$3,#NAME?,MATCH($A5,#NAME?,0)+1,0)&gt;0,1,0)</formula>
    </cfRule>
    <cfRule type="expression" dxfId="1022" priority="67">
      <formula>AND(IF(IFERROR(VLOOKUP($M$3,#NAME?,MATCH($A5,#NAME?,0)+1,0),0)&gt;0,0,1),IF(IFERROR(VLOOKUP($M$3,#NAME?,MATCH($A5,#NAME?,0)+1,0),0)&gt;0,0,1),IF(IFERROR(VLOOKUP($M$3,#NAME?,MATCH($A5,#NAME?,0)+1,0),0)&gt;0,0,1),IF(IFERROR(MATCH($A5,#NAME?,0),0)&gt;0,1,0))</formula>
    </cfRule>
  </conditionalFormatting>
  <conditionalFormatting sqref="N7:N1048576 N4">
    <cfRule type="expression" dxfId="1021" priority="68">
      <formula>IF(LEN(N4)&gt;0,1,0)</formula>
    </cfRule>
    <cfRule type="expression" dxfId="1020" priority="69">
      <formula>IF(VLOOKUP($N$3,#NAME?,MATCH($A4,#NAME?,0)+1,0)&gt;0,1,0)</formula>
    </cfRule>
    <cfRule type="expression" dxfId="1019" priority="70">
      <formula>IF(VLOOKUP($N$3,#NAME?,MATCH($A4,#NAME?,0)+1,0)&gt;0,1,0)</formula>
    </cfRule>
    <cfRule type="expression" dxfId="1018" priority="71">
      <formula>IF(VLOOKUP($N$3,#NAME?,MATCH($A4,#NAME?,0)+1,0)&gt;0,1,0)</formula>
    </cfRule>
    <cfRule type="expression" dxfId="1017" priority="72">
      <formula>AND(IF(IFERROR(VLOOKUP($N$3,#NAME?,MATCH($A4,#NAME?,0)+1,0),0)&gt;0,0,1),IF(IFERROR(VLOOKUP($N$3,#NAME?,MATCH($A4,#NAME?,0)+1,0),0)&gt;0,0,1),IF(IFERROR(VLOOKUP($N$3,#NAME?,MATCH($A4,#NAME?,0)+1,0),0)&gt;0,0,1),IF(IFERROR(MATCH($A4,#NAME?,0),0)&gt;0,1,0))</formula>
    </cfRule>
  </conditionalFormatting>
  <conditionalFormatting sqref="P123:V131 O7:O1048576 V5:V122 O4">
    <cfRule type="expression" dxfId="1016" priority="73">
      <formula>IF(LEN(O4)&gt;0,1,0)</formula>
    </cfRule>
    <cfRule type="expression" dxfId="1015" priority="74">
      <formula>IF(VLOOKUP($O$3,#NAME?,MATCH($A4,#NAME?,0)+1,0)&gt;0,1,0)</formula>
    </cfRule>
    <cfRule type="expression" dxfId="1014" priority="75">
      <formula>IF(VLOOKUP($O$3,#NAME?,MATCH($A4,#NAME?,0)+1,0)&gt;0,1,0)</formula>
    </cfRule>
    <cfRule type="expression" dxfId="1013" priority="76">
      <formula>IF(VLOOKUP($O$3,#NAME?,MATCH($A4,#NAME?,0)+1,0)&gt;0,1,0)</formula>
    </cfRule>
    <cfRule type="expression" dxfId="1012" priority="77">
      <formula>AND(IF(IFERROR(VLOOKUP($O$3,#NAME?,MATCH($A4,#NAME?,0)+1,0),0)&gt;0,0,1),IF(IFERROR(VLOOKUP($O$3,#NAME?,MATCH($A4,#NAME?,0)+1,0),0)&gt;0,0,1),IF(IFERROR(VLOOKUP($O$3,#NAME?,MATCH($A4,#NAME?,0)+1,0),0)&gt;0,0,1),IF(IFERROR(MATCH($A4,#NAME?,0),0)&gt;0,1,0))</formula>
    </cfRule>
  </conditionalFormatting>
  <conditionalFormatting sqref="P7:P1048576 P4">
    <cfRule type="expression" dxfId="1011" priority="78">
      <formula>IF(LEN(P4)&gt;0,1,0)</formula>
    </cfRule>
    <cfRule type="expression" dxfId="1010" priority="79">
      <formula>IF(VLOOKUP($P$3,#NAME?,MATCH($A4,#NAME?,0)+1,0)&gt;0,1,0)</formula>
    </cfRule>
    <cfRule type="expression" dxfId="1009" priority="80">
      <formula>IF(VLOOKUP($P$3,#NAME?,MATCH($A4,#NAME?,0)+1,0)&gt;0,1,0)</formula>
    </cfRule>
    <cfRule type="expression" dxfId="1008" priority="81">
      <formula>IF(VLOOKUP($P$3,#NAME?,MATCH($A4,#NAME?,0)+1,0)&gt;0,1,0)</formula>
    </cfRule>
    <cfRule type="expression" dxfId="1007" priority="82">
      <formula>AND(IF(IFERROR(VLOOKUP($P$3,#NAME?,MATCH($A4,#NAME?,0)+1,0),0)&gt;0,0,1),IF(IFERROR(VLOOKUP($P$3,#NAME?,MATCH($A4,#NAME?,0)+1,0),0)&gt;0,0,1),IF(IFERROR(VLOOKUP($P$3,#NAME?,MATCH($A4,#NAME?,0)+1,0),0)&gt;0,0,1),IF(IFERROR(MATCH($A4,#NAME?,0),0)&gt;0,1,0))</formula>
    </cfRule>
  </conditionalFormatting>
  <conditionalFormatting sqref="Q7:Q1048576 Q4">
    <cfRule type="expression" dxfId="1006" priority="83">
      <formula>IF(LEN(Q4)&gt;0,1,0)</formula>
    </cfRule>
    <cfRule type="expression" dxfId="1005" priority="84">
      <formula>IF(VLOOKUP($Q$3,#NAME?,MATCH($A4,#NAME?,0)+1,0)&gt;0,1,0)</formula>
    </cfRule>
    <cfRule type="expression" dxfId="1004" priority="85">
      <formula>IF(VLOOKUP($Q$3,#NAME?,MATCH($A4,#NAME?,0)+1,0)&gt;0,1,0)</formula>
    </cfRule>
    <cfRule type="expression" dxfId="1003" priority="86">
      <formula>IF(VLOOKUP($Q$3,#NAME?,MATCH($A4,#NAME?,0)+1,0)&gt;0,1,0)</formula>
    </cfRule>
    <cfRule type="expression" dxfId="1002" priority="87">
      <formula>AND(IF(IFERROR(VLOOKUP($Q$3,#NAME?,MATCH($A4,#NAME?,0)+1,0),0)&gt;0,0,1),IF(IFERROR(VLOOKUP($Q$3,#NAME?,MATCH($A4,#NAME?,0)+1,0),0)&gt;0,0,1),IF(IFERROR(VLOOKUP($Q$3,#NAME?,MATCH($A4,#NAME?,0)+1,0),0)&gt;0,0,1),IF(IFERROR(MATCH($A4,#NAME?,0),0)&gt;0,1,0))</formula>
    </cfRule>
  </conditionalFormatting>
  <conditionalFormatting sqref="R7:R1048576 R4">
    <cfRule type="expression" dxfId="1001" priority="88">
      <formula>IF(LEN(R4)&gt;0,1,0)</formula>
    </cfRule>
    <cfRule type="expression" dxfId="1000" priority="89">
      <formula>IF(VLOOKUP($R$3,#NAME?,MATCH($A4,#NAME?,0)+1,0)&gt;0,1,0)</formula>
    </cfRule>
    <cfRule type="expression" dxfId="999" priority="90">
      <formula>IF(VLOOKUP($R$3,#NAME?,MATCH($A4,#NAME?,0)+1,0)&gt;0,1,0)</formula>
    </cfRule>
    <cfRule type="expression" dxfId="998" priority="91">
      <formula>IF(VLOOKUP($R$3,#NAME?,MATCH($A4,#NAME?,0)+1,0)&gt;0,1,0)</formula>
    </cfRule>
    <cfRule type="expression" dxfId="997" priority="92">
      <formula>AND(IF(IFERROR(VLOOKUP($R$3,#NAME?,MATCH($A4,#NAME?,0)+1,0),0)&gt;0,0,1),IF(IFERROR(VLOOKUP($R$3,#NAME?,MATCH($A4,#NAME?,0)+1,0),0)&gt;0,0,1),IF(IFERROR(VLOOKUP($R$3,#NAME?,MATCH($A4,#NAME?,0)+1,0),0)&gt;0,0,1),IF(IFERROR(MATCH($A4,#NAME?,0),0)&gt;0,1,0))</formula>
    </cfRule>
  </conditionalFormatting>
  <conditionalFormatting sqref="S7:S1048576 S4">
    <cfRule type="expression" dxfId="996" priority="93">
      <formula>IF(LEN(S4)&gt;0,1,0)</formula>
    </cfRule>
    <cfRule type="expression" dxfId="995" priority="94">
      <formula>IF(VLOOKUP($S$3,#NAME?,MATCH($A4,#NAME?,0)+1,0)&gt;0,1,0)</formula>
    </cfRule>
    <cfRule type="expression" dxfId="994" priority="95">
      <formula>IF(VLOOKUP($S$3,#NAME?,MATCH($A4,#NAME?,0)+1,0)&gt;0,1,0)</formula>
    </cfRule>
    <cfRule type="expression" dxfId="993" priority="96">
      <formula>IF(VLOOKUP($S$3,#NAME?,MATCH($A4,#NAME?,0)+1,0)&gt;0,1,0)</formula>
    </cfRule>
    <cfRule type="expression" dxfId="992" priority="97">
      <formula>AND(IF(IFERROR(VLOOKUP($S$3,#NAME?,MATCH($A4,#NAME?,0)+1,0),0)&gt;0,0,1),IF(IFERROR(VLOOKUP($S$3,#NAME?,MATCH($A4,#NAME?,0)+1,0),0)&gt;0,0,1),IF(IFERROR(VLOOKUP($S$3,#NAME?,MATCH($A4,#NAME?,0)+1,0),0)&gt;0,0,1),IF(IFERROR(MATCH($A4,#NAME?,0),0)&gt;0,1,0))</formula>
    </cfRule>
  </conditionalFormatting>
  <conditionalFormatting sqref="T7:T1048576 T4">
    <cfRule type="expression" dxfId="991" priority="98">
      <formula>IF(LEN(T4)&gt;0,1,0)</formula>
    </cfRule>
    <cfRule type="expression" dxfId="990" priority="99">
      <formula>IF(VLOOKUP($T$3,#NAME?,MATCH($A4,#NAME?,0)+1,0)&gt;0,1,0)</formula>
    </cfRule>
    <cfRule type="expression" dxfId="989" priority="100">
      <formula>IF(VLOOKUP($T$3,#NAME?,MATCH($A4,#NAME?,0)+1,0)&gt;0,1,0)</formula>
    </cfRule>
    <cfRule type="expression" dxfId="988" priority="101">
      <formula>IF(VLOOKUP($T$3,#NAME?,MATCH($A4,#NAME?,0)+1,0)&gt;0,1,0)</formula>
    </cfRule>
    <cfRule type="expression" dxfId="987" priority="102">
      <formula>AND(IF(IFERROR(VLOOKUP($T$3,#NAME?,MATCH($A4,#NAME?,0)+1,0),0)&gt;0,0,1),IF(IFERROR(VLOOKUP($T$3,#NAME?,MATCH($A4,#NAME?,0)+1,0),0)&gt;0,0,1),IF(IFERROR(VLOOKUP($T$3,#NAME?,MATCH($A4,#NAME?,0)+1,0),0)&gt;0,0,1),IF(IFERROR(MATCH($A4,#NAME?,0),0)&gt;0,1,0))</formula>
    </cfRule>
  </conditionalFormatting>
  <conditionalFormatting sqref="U7:U1048576 U4">
    <cfRule type="expression" dxfId="986" priority="103">
      <formula>IF(LEN(U4)&gt;0,1,0)</formula>
    </cfRule>
    <cfRule type="expression" dxfId="985" priority="104">
      <formula>IF(VLOOKUP($U$3,#NAME?,MATCH($A4,#NAME?,0)+1,0)&gt;0,1,0)</formula>
    </cfRule>
    <cfRule type="expression" dxfId="984" priority="105">
      <formula>IF(VLOOKUP($U$3,#NAME?,MATCH($A4,#NAME?,0)+1,0)&gt;0,1,0)</formula>
    </cfRule>
    <cfRule type="expression" dxfId="983" priority="106">
      <formula>IF(VLOOKUP($U$3,#NAME?,MATCH($A4,#NAME?,0)+1,0)&gt;0,1,0)</formula>
    </cfRule>
    <cfRule type="expression" dxfId="982" priority="107">
      <formula>AND(IF(IFERROR(VLOOKUP($U$3,#NAME?,MATCH($A4,#NAME?,0)+1,0),0)&gt;0,0,1),IF(IFERROR(VLOOKUP($U$3,#NAME?,MATCH($A4,#NAME?,0)+1,0),0)&gt;0,0,1),IF(IFERROR(VLOOKUP($U$3,#NAME?,MATCH($A4,#NAME?,0)+1,0),0)&gt;0,0,1),IF(IFERROR(MATCH($A4,#NAME?,0),0)&gt;0,1,0))</formula>
    </cfRule>
  </conditionalFormatting>
  <conditionalFormatting sqref="V7:V1048576 V4">
    <cfRule type="expression" dxfId="981" priority="108">
      <formula>IF(LEN(V4)&gt;0,1,0)</formula>
    </cfRule>
    <cfRule type="expression" dxfId="980" priority="109">
      <formula>IF(VLOOKUP($V$3,#NAME?,MATCH($A4,#NAME?,0)+1,0)&gt;0,1,0)</formula>
    </cfRule>
    <cfRule type="expression" dxfId="979" priority="110">
      <formula>IF(VLOOKUP($V$3,#NAME?,MATCH($A4,#NAME?,0)+1,0)&gt;0,1,0)</formula>
    </cfRule>
    <cfRule type="expression" dxfId="978" priority="111">
      <formula>IF(VLOOKUP($V$3,#NAME?,MATCH($A4,#NAME?,0)+1,0)&gt;0,1,0)</formula>
    </cfRule>
    <cfRule type="expression" dxfId="977" priority="112">
      <formula>AND(IF(IFERROR(VLOOKUP($V$3,#NAME?,MATCH($A4,#NAME?,0)+1,0),0)&gt;0,0,1),IF(IFERROR(VLOOKUP($V$3,#NAME?,MATCH($A4,#NAME?,0)+1,0),0)&gt;0,0,1),IF(IFERROR(VLOOKUP($V$3,#NAME?,MATCH($A4,#NAME?,0)+1,0),0)&gt;0,0,1),IF(IFERROR(MATCH($A4,#NAME?,0),0)&gt;0,1,0))</formula>
    </cfRule>
  </conditionalFormatting>
  <conditionalFormatting sqref="W5:W1048576">
    <cfRule type="expression" dxfId="976" priority="113">
      <formula>IF(LEN(W5)&gt;0,1,0)</formula>
    </cfRule>
    <cfRule type="expression" dxfId="975" priority="114">
      <formula>IF(VLOOKUP($W$3,#NAME?,MATCH($A5,#NAME?,0)+1,0)&gt;0,1,0)</formula>
    </cfRule>
    <cfRule type="expression" dxfId="974" priority="115">
      <formula>IF(VLOOKUP($W$3,#NAME?,MATCH($A5,#NAME?,0)+1,0)&gt;0,1,0)</formula>
    </cfRule>
    <cfRule type="expression" dxfId="973" priority="116">
      <formula>IF(VLOOKUP($W$3,#NAME?,MATCH($A5,#NAME?,0)+1,0)&gt;0,1,0)</formula>
    </cfRule>
    <cfRule type="expression" dxfId="972" priority="117">
      <formula>AND(IF(IFERROR(VLOOKUP($W$3,#NAME?,MATCH($A5,#NAME?,0)+1,0),0)&gt;0,0,1),IF(IFERROR(VLOOKUP($W$3,#NAME?,MATCH($A5,#NAME?,0)+1,0),0)&gt;0,0,1),IF(IFERROR(VLOOKUP($W$3,#NAME?,MATCH($A5,#NAME?,0)+1,0),0)&gt;0,0,1),IF(IFERROR(MATCH($A5,#NAME?,0),0)&gt;0,1,0))</formula>
    </cfRule>
  </conditionalFormatting>
  <conditionalFormatting sqref="X5:X1048576">
    <cfRule type="expression" dxfId="971" priority="118">
      <formula>IF(LEN(X5)&gt;0,1,0)</formula>
    </cfRule>
    <cfRule type="expression" dxfId="970" priority="119">
      <formula>IF(VLOOKUP($X$3,#NAME?,MATCH($A5,#NAME?,0)+1,0)&gt;0,1,0)</formula>
    </cfRule>
    <cfRule type="expression" dxfId="969" priority="120">
      <formula>IF(VLOOKUP($X$3,#NAME?,MATCH($A5,#NAME?,0)+1,0)&gt;0,1,0)</formula>
    </cfRule>
    <cfRule type="expression" dxfId="968" priority="121">
      <formula>IF(VLOOKUP($X$3,#NAME?,MATCH($A5,#NAME?,0)+1,0)&gt;0,1,0)</formula>
    </cfRule>
    <cfRule type="expression" dxfId="967" priority="122">
      <formula>AND(IF(IFERROR(VLOOKUP($X$3,#NAME?,MATCH($A5,#NAME?,0)+1,0),0)&gt;0,0,1),IF(IFERROR(VLOOKUP($X$3,#NAME?,MATCH($A5,#NAME?,0)+1,0),0)&gt;0,0,1),IF(IFERROR(VLOOKUP($X$3,#NAME?,MATCH($A5,#NAME?,0)+1,0),0)&gt;0,0,1),IF(IFERROR(MATCH($A5,#NAME?,0),0)&gt;0,1,0))</formula>
    </cfRule>
  </conditionalFormatting>
  <conditionalFormatting sqref="Y5:Y1048576">
    <cfRule type="expression" dxfId="966" priority="123">
      <formula>IF(LEN(Y5)&gt;0,1,0)</formula>
    </cfRule>
    <cfRule type="expression" dxfId="965" priority="124">
      <formula>IF(VLOOKUP($Y$3,#NAME?,MATCH($A5,#NAME?,0)+1,0)&gt;0,1,0)</formula>
    </cfRule>
    <cfRule type="expression" dxfId="964" priority="125">
      <formula>IF(VLOOKUP($Y$3,#NAME?,MATCH($A5,#NAME?,0)+1,0)&gt;0,1,0)</formula>
    </cfRule>
    <cfRule type="expression" dxfId="963" priority="126">
      <formula>IF(VLOOKUP($Y$3,#NAME?,MATCH($A5,#NAME?,0)+1,0)&gt;0,1,0)</formula>
    </cfRule>
    <cfRule type="expression" dxfId="962" priority="127">
      <formula>AND(IF(IFERROR(VLOOKUP($Y$3,#NAME?,MATCH($A5,#NAME?,0)+1,0),0)&gt;0,0,1),IF(IFERROR(VLOOKUP($Y$3,#NAME?,MATCH($A5,#NAME?,0)+1,0),0)&gt;0,0,1),IF(IFERROR(VLOOKUP($Y$3,#NAME?,MATCH($A5,#NAME?,0)+1,0),0)&gt;0,0,1),IF(IFERROR(MATCH($A5,#NAME?,0),0)&gt;0,1,0))</formula>
    </cfRule>
  </conditionalFormatting>
  <conditionalFormatting sqref="Z5:Z1048576">
    <cfRule type="expression" dxfId="961" priority="128">
      <formula>IF(LEN(Z5)&gt;0,1,0)</formula>
    </cfRule>
    <cfRule type="expression" dxfId="960" priority="129">
      <formula>IF(VLOOKUP($Z$3,#NAME?,MATCH($A5,#NAME?,0)+1,0)&gt;0,1,0)</formula>
    </cfRule>
    <cfRule type="expression" dxfId="959" priority="130">
      <formula>IF(VLOOKUP($Z$3,#NAME?,MATCH($A5,#NAME?,0)+1,0)&gt;0,1,0)</formula>
    </cfRule>
    <cfRule type="expression" dxfId="958" priority="131">
      <formula>IF(VLOOKUP($Z$3,#NAME?,MATCH($A5,#NAME?,0)+1,0)&gt;0,1,0)</formula>
    </cfRule>
    <cfRule type="expression" dxfId="957"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56" priority="133">
      <formula>IF(LEN(AA4)&gt;0,1,0)</formula>
    </cfRule>
    <cfRule type="expression" dxfId="955" priority="134">
      <formula>IF(VLOOKUP($AA$3,#NAME?,MATCH($A4,#NAME?,0)+1,0)&gt;0,1,0)</formula>
    </cfRule>
    <cfRule type="expression" dxfId="954" priority="135">
      <formula>IF(VLOOKUP($AA$3,#NAME?,MATCH($A4,#NAME?,0)+1,0)&gt;0,1,0)</formula>
    </cfRule>
    <cfRule type="expression" dxfId="953" priority="136">
      <formula>IF(VLOOKUP($AA$3,#NAME?,MATCH($A4,#NAME?,0)+1,0)&gt;0,1,0)</formula>
    </cfRule>
    <cfRule type="expression" dxfId="952"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51" priority="138">
      <formula>IF(LEN(AB4)&gt;0,1,0)</formula>
    </cfRule>
    <cfRule type="expression" dxfId="950" priority="139">
      <formula>IF(VLOOKUP($AB$3,#NAME?,MATCH($A4,#NAME?,0)+1,0)&gt;0,1,0)</formula>
    </cfRule>
    <cfRule type="expression" dxfId="949" priority="140">
      <formula>IF(VLOOKUP($AB$3,#NAME?,MATCH($A4,#NAME?,0)+1,0)&gt;0,1,0)</formula>
    </cfRule>
    <cfRule type="expression" dxfId="948" priority="141">
      <formula>IF(VLOOKUP($AB$3,#NAME?,MATCH($A4,#NAME?,0)+1,0)&gt;0,1,0)</formula>
    </cfRule>
    <cfRule type="expression" dxfId="947"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46" priority="143">
      <formula>IF(LEN(#REF!)&gt;0,1,0)</formula>
    </cfRule>
    <cfRule type="expression" dxfId="945" priority="144">
      <formula>IF(VLOOKUP($AC$3,#NAME?,MATCH(#REF!,#NAME?,0)+1,0)&gt;0,1,0)</formula>
    </cfRule>
    <cfRule type="expression" dxfId="944" priority="145">
      <formula>IF(VLOOKUP($AC$3,#NAME?,MATCH(#REF!,#NAME?,0)+1,0)&gt;0,1,0)</formula>
    </cfRule>
    <cfRule type="expression" dxfId="943" priority="146">
      <formula>IF(VLOOKUP($AC$3,#NAME?,MATCH(#REF!,#NAME?,0)+1,0)&gt;0,1,0)</formula>
    </cfRule>
    <cfRule type="expression" dxfId="942"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41" priority="148">
      <formula>IF(LEN(AD4)&gt;0,1,0)</formula>
    </cfRule>
    <cfRule type="expression" dxfId="940" priority="149">
      <formula>IF(VLOOKUP($AD$3,#NAME?,MATCH($A4,#NAME?,0)+1,0)&gt;0,1,0)</formula>
    </cfRule>
    <cfRule type="expression" dxfId="939" priority="150">
      <formula>IF(VLOOKUP($AD$3,#NAME?,MATCH($A4,#NAME?,0)+1,0)&gt;0,1,0)</formula>
    </cfRule>
    <cfRule type="expression" dxfId="938" priority="151">
      <formula>IF(VLOOKUP($AD$3,#NAME?,MATCH($A4,#NAME?,0)+1,0)&gt;0,1,0)</formula>
    </cfRule>
    <cfRule type="expression" dxfId="937"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36" priority="153">
      <formula>IF(LEN(AE4)&gt;0,1,0)</formula>
    </cfRule>
    <cfRule type="expression" dxfId="935" priority="154">
      <formula>IF(VLOOKUP($AE$3,#NAME?,MATCH($A4,#NAME?,0)+1,0)&gt;0,1,0)</formula>
    </cfRule>
    <cfRule type="expression" dxfId="934" priority="155">
      <formula>IF(VLOOKUP($AE$3,#NAME?,MATCH($A4,#NAME?,0)+1,0)&gt;0,1,0)</formula>
    </cfRule>
    <cfRule type="expression" dxfId="933" priority="156">
      <formula>IF(VLOOKUP($AE$3,#NAME?,MATCH($A4,#NAME?,0)+1,0)&gt;0,1,0)</formula>
    </cfRule>
    <cfRule type="expression" dxfId="932"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31" priority="158">
      <formula>IF(LEN(AF4)&gt;0,1,0)</formula>
    </cfRule>
    <cfRule type="expression" dxfId="930" priority="159">
      <formula>IF(VLOOKUP($AF$3,#NAME?,MATCH($A4,#NAME?,0)+1,0)&gt;0,1,0)</formula>
    </cfRule>
    <cfRule type="expression" dxfId="929" priority="160">
      <formula>IF(VLOOKUP($AF$3,#NAME?,MATCH($A4,#NAME?,0)+1,0)&gt;0,1,0)</formula>
    </cfRule>
    <cfRule type="expression" dxfId="928" priority="161">
      <formula>IF(VLOOKUP($AF$3,#NAME?,MATCH($A4,#NAME?,0)+1,0)&gt;0,1,0)</formula>
    </cfRule>
    <cfRule type="expression" dxfId="927"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26" priority="163">
      <formula>IF(LEN(AG4)&gt;0,1,0)</formula>
    </cfRule>
    <cfRule type="expression" dxfId="925" priority="164">
      <formula>IF(VLOOKUP($AG$3,#NAME?,MATCH($A4,#NAME?,0)+1,0)&gt;0,1,0)</formula>
    </cfRule>
    <cfRule type="expression" dxfId="924" priority="165">
      <formula>IF(VLOOKUP($AG$3,#NAME?,MATCH($A4,#NAME?,0)+1,0)&gt;0,1,0)</formula>
    </cfRule>
    <cfRule type="expression" dxfId="923" priority="166">
      <formula>IF(VLOOKUP($AG$3,#NAME?,MATCH($A4,#NAME?,0)+1,0)&gt;0,1,0)</formula>
    </cfRule>
    <cfRule type="expression" dxfId="922"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21" priority="168">
      <formula>IF(LEN(AH4)&gt;0,1,0)</formula>
    </cfRule>
    <cfRule type="expression" dxfId="920" priority="169">
      <formula>IF(VLOOKUP($AH$3,#NAME?,MATCH($A4,#NAME?,0)+1,0)&gt;0,1,0)</formula>
    </cfRule>
    <cfRule type="expression" dxfId="919" priority="170">
      <formula>IF(VLOOKUP($AH$3,#NAME?,MATCH($A4,#NAME?,0)+1,0)&gt;0,1,0)</formula>
    </cfRule>
    <cfRule type="expression" dxfId="918" priority="171">
      <formula>IF(VLOOKUP($AH$3,#NAME?,MATCH($A4,#NAME?,0)+1,0)&gt;0,1,0)</formula>
    </cfRule>
    <cfRule type="expression" dxfId="917"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16" priority="173">
      <formula>IF(LEN(AI4)&gt;0,1,0)</formula>
    </cfRule>
    <cfRule type="expression" dxfId="915" priority="174">
      <formula>IF(VLOOKUP($AI$3,#NAME?,MATCH($A4,#NAME?,0)+1,0)&gt;0,1,0)</formula>
    </cfRule>
    <cfRule type="expression" dxfId="914" priority="175">
      <formula>IF(VLOOKUP($AI$3,#NAME?,MATCH($A4,#NAME?,0)+1,0)&gt;0,1,0)</formula>
    </cfRule>
    <cfRule type="expression" dxfId="913" priority="176">
      <formula>IF(VLOOKUP($AI$3,#NAME?,MATCH($A4,#NAME?,0)+1,0)&gt;0,1,0)</formula>
    </cfRule>
    <cfRule type="expression" dxfId="912"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11" priority="178">
      <formula>IF(LEN(AJ4)&gt;0,1,0)</formula>
    </cfRule>
    <cfRule type="expression" dxfId="910" priority="179">
      <formula>IF(VLOOKUP($AJ$3,#NAME?,MATCH($A4,#NAME?,0)+1,0)&gt;0,1,0)</formula>
    </cfRule>
    <cfRule type="expression" dxfId="909" priority="180">
      <formula>IF(VLOOKUP($AJ$3,#NAME?,MATCH($A4,#NAME?,0)+1,0)&gt;0,1,0)</formula>
    </cfRule>
    <cfRule type="expression" dxfId="908" priority="181">
      <formula>IF(VLOOKUP($AJ$3,#NAME?,MATCH($A4,#NAME?,0)+1,0)&gt;0,1,0)</formula>
    </cfRule>
    <cfRule type="expression" dxfId="907"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06" priority="183">
      <formula>IF(LEN(AK4)&gt;0,1,0)</formula>
    </cfRule>
    <cfRule type="expression" dxfId="905" priority="184">
      <formula>IF(VLOOKUP($AK$3,#NAME?,MATCH($A4,#NAME?,0)+1,0)&gt;0,1,0)</formula>
    </cfRule>
    <cfRule type="expression" dxfId="904" priority="185">
      <formula>IF(VLOOKUP($AK$3,#NAME?,MATCH($A4,#NAME?,0)+1,0)&gt;0,1,0)</formula>
    </cfRule>
    <cfRule type="expression" dxfId="903" priority="186">
      <formula>IF(VLOOKUP($AK$3,#NAME?,MATCH($A4,#NAME?,0)+1,0)&gt;0,1,0)</formula>
    </cfRule>
    <cfRule type="expression" dxfId="902"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01" priority="188">
      <formula>IF(LEN(AL4)&gt;0,1,0)</formula>
    </cfRule>
    <cfRule type="expression" dxfId="900" priority="189">
      <formula>IF(VLOOKUP($AL$3,#NAME?,MATCH($A4,#NAME?,0)+1,0)&gt;0,1,0)</formula>
    </cfRule>
    <cfRule type="expression" dxfId="899" priority="190">
      <formula>IF(VLOOKUP($AL$3,#NAME?,MATCH($A4,#NAME?,0)+1,0)&gt;0,1,0)</formula>
    </cfRule>
    <cfRule type="expression" dxfId="898" priority="191">
      <formula>IF(VLOOKUP($AL$3,#NAME?,MATCH($A4,#NAME?,0)+1,0)&gt;0,1,0)</formula>
    </cfRule>
    <cfRule type="expression" dxfId="897"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896" priority="193">
      <formula>IF(LEN(AM4)&gt;0,1,0)</formula>
    </cfRule>
    <cfRule type="expression" dxfId="895" priority="194">
      <formula>IF(VLOOKUP($AM$3,#NAME?,MATCH($A4,#NAME?,0)+1,0)&gt;0,1,0)</formula>
    </cfRule>
    <cfRule type="expression" dxfId="894" priority="195">
      <formula>IF(VLOOKUP($AM$3,#NAME?,MATCH($A4,#NAME?,0)+1,0)&gt;0,1,0)</formula>
    </cfRule>
    <cfRule type="expression" dxfId="893" priority="196">
      <formula>IF(VLOOKUP($AM$3,#NAME?,MATCH($A4,#NAME?,0)+1,0)&gt;0,1,0)</formula>
    </cfRule>
    <cfRule type="expression" dxfId="892"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891" priority="198">
      <formula>IF(LEN(AN4)&gt;0,1,0)</formula>
    </cfRule>
    <cfRule type="expression" dxfId="890" priority="199">
      <formula>IF(VLOOKUP($AN$3,#NAME?,MATCH($A4,#NAME?,0)+1,0)&gt;0,1,0)</formula>
    </cfRule>
    <cfRule type="expression" dxfId="889" priority="200">
      <formula>IF(VLOOKUP($AN$3,#NAME?,MATCH($A4,#NAME?,0)+1,0)&gt;0,1,0)</formula>
    </cfRule>
    <cfRule type="expression" dxfId="888" priority="201">
      <formula>IF(VLOOKUP($AN$3,#NAME?,MATCH($A4,#NAME?,0)+1,0)&gt;0,1,0)</formula>
    </cfRule>
    <cfRule type="expression" dxfId="887"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886" priority="203">
      <formula>IF(LEN(AO4)&gt;0,1,0)</formula>
    </cfRule>
    <cfRule type="expression" dxfId="885" priority="204">
      <formula>IF(VLOOKUP($AO$3,#NAME?,MATCH($A4,#NAME?,0)+1,0)&gt;0,1,0)</formula>
    </cfRule>
    <cfRule type="expression" dxfId="884" priority="205">
      <formula>IF(VLOOKUP($AO$3,#NAME?,MATCH($A4,#NAME?,0)+1,0)&gt;0,1,0)</formula>
    </cfRule>
    <cfRule type="expression" dxfId="883" priority="206">
      <formula>IF(VLOOKUP($AO$3,#NAME?,MATCH($A4,#NAME?,0)+1,0)&gt;0,1,0)</formula>
    </cfRule>
    <cfRule type="expression" dxfId="882"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81" priority="208">
      <formula>IF(LEN(AP4)&gt;0,1,0)</formula>
    </cfRule>
    <cfRule type="expression" dxfId="880" priority="209">
      <formula>IF(VLOOKUP($AP$3,#NAME?,MATCH($A4,#NAME?,0)+1,0)&gt;0,1,0)</formula>
    </cfRule>
    <cfRule type="expression" dxfId="879" priority="210">
      <formula>IF(VLOOKUP($AP$3,#NAME?,MATCH($A4,#NAME?,0)+1,0)&gt;0,1,0)</formula>
    </cfRule>
    <cfRule type="expression" dxfId="878" priority="211">
      <formula>IF(VLOOKUP($AP$3,#NAME?,MATCH($A4,#NAME?,0)+1,0)&gt;0,1,0)</formula>
    </cfRule>
    <cfRule type="expression" dxfId="877"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76" priority="213">
      <formula>IF(LEN(AQ4)&gt;0,1,0)</formula>
    </cfRule>
    <cfRule type="expression" dxfId="875" priority="214">
      <formula>IF(VLOOKUP($AQ$3,#NAME?,MATCH($A4,#NAME?,0)+1,0)&gt;0,1,0)</formula>
    </cfRule>
    <cfRule type="expression" dxfId="874" priority="215">
      <formula>IF(VLOOKUP($AQ$3,#NAME?,MATCH($A4,#NAME?,0)+1,0)&gt;0,1,0)</formula>
    </cfRule>
    <cfRule type="expression" dxfId="873" priority="216">
      <formula>IF(VLOOKUP($AQ$3,#NAME?,MATCH($A4,#NAME?,0)+1,0)&gt;0,1,0)</formula>
    </cfRule>
    <cfRule type="expression" dxfId="872"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71" priority="218">
      <formula>IF(LEN(AR4)&gt;0,1,0)</formula>
    </cfRule>
    <cfRule type="expression" dxfId="870" priority="219">
      <formula>IF(VLOOKUP($AR$3,#NAME?,MATCH($A4,#NAME?,0)+1,0)&gt;0,1,0)</formula>
    </cfRule>
    <cfRule type="expression" dxfId="869" priority="220">
      <formula>IF(VLOOKUP($AR$3,#NAME?,MATCH($A4,#NAME?,0)+1,0)&gt;0,1,0)</formula>
    </cfRule>
    <cfRule type="expression" dxfId="868" priority="221">
      <formula>IF(VLOOKUP($AR$3,#NAME?,MATCH($A4,#NAME?,0)+1,0)&gt;0,1,0)</formula>
    </cfRule>
    <cfRule type="expression" dxfId="867"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66" priority="223">
      <formula>IF(LEN(AS4)&gt;0,1,0)</formula>
    </cfRule>
    <cfRule type="expression" dxfId="865" priority="224">
      <formula>IF(VLOOKUP($AS$3,#NAME?,MATCH($A4,#NAME?,0)+1,0)&gt;0,1,0)</formula>
    </cfRule>
    <cfRule type="expression" dxfId="864" priority="225">
      <formula>IF(VLOOKUP($AS$3,#NAME?,MATCH($A4,#NAME?,0)+1,0)&gt;0,1,0)</formula>
    </cfRule>
    <cfRule type="expression" dxfId="863" priority="226">
      <formula>IF(VLOOKUP($AS$3,#NAME?,MATCH($A4,#NAME?,0)+1,0)&gt;0,1,0)</formula>
    </cfRule>
    <cfRule type="expression" dxfId="862" priority="227">
      <formula>AND(IF(IFERROR(VLOOKUP($AS$3,#NAME?,MATCH($A4,#NAME?,0)+1,0),0)&gt;0,0,1),IF(IFERROR(VLOOKUP($AS$3,#NAME?,MATCH($A4,#NAME?,0)+1,0),0)&gt;0,0,1),IF(IFERROR(VLOOKUP($AS$3,#NAME?,MATCH($A4,#NAME?,0)+1,0),0)&gt;0,0,1),IF(IFERROR(MATCH($A4,#NAME?,0),0)&gt;0,1,0))</formula>
    </cfRule>
  </conditionalFormatting>
  <conditionalFormatting sqref="AT6:AT1048576 AT4 AV5:AV166">
    <cfRule type="expression" dxfId="861" priority="228">
      <formula>IF(LEN(AT4)&gt;0,1,0)</formula>
    </cfRule>
    <cfRule type="expression" dxfId="860" priority="229">
      <formula>IF(VLOOKUP($AT$3,#NAME?,MATCH($A4,#NAME?,0)+1,0)&gt;0,1,0)</formula>
    </cfRule>
    <cfRule type="expression" dxfId="859" priority="230">
      <formula>IF(VLOOKUP($AT$3,#NAME?,MATCH($A4,#NAME?,0)+1,0)&gt;0,1,0)</formula>
    </cfRule>
    <cfRule type="expression" dxfId="858" priority="231">
      <formula>IF(VLOOKUP($AT$3,#NAME?,MATCH($A4,#NAME?,0)+1,0)&gt;0,1,0)</formula>
    </cfRule>
    <cfRule type="expression" dxfId="857"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56" priority="233">
      <formula>IF(LEN(AU4)&gt;0,1,0)</formula>
    </cfRule>
    <cfRule type="expression" dxfId="855" priority="234">
      <formula>IF(VLOOKUP($AU$3,#NAME?,MATCH($A4,#NAME?,0)+1,0)&gt;0,1,0)</formula>
    </cfRule>
    <cfRule type="expression" dxfId="854" priority="235">
      <formula>IF(VLOOKUP($AU$3,#NAME?,MATCH($A4,#NAME?,0)+1,0)&gt;0,1,0)</formula>
    </cfRule>
    <cfRule type="expression" dxfId="853" priority="236">
      <formula>IF(VLOOKUP($AU$3,#NAME?,MATCH($A4,#NAME?,0)+1,0)&gt;0,1,0)</formula>
    </cfRule>
    <cfRule type="expression" dxfId="852"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51" priority="238">
      <formula>IF(LEN(AV4)&gt;0,1,0)</formula>
    </cfRule>
    <cfRule type="expression" dxfId="850" priority="239">
      <formula>IF(VLOOKUP($AV$3,#NAME?,MATCH($A4,#NAME?,0)+1,0)&gt;0,1,0)</formula>
    </cfRule>
    <cfRule type="expression" dxfId="849" priority="240">
      <formula>IF(VLOOKUP($AV$3,#NAME?,MATCH($A4,#NAME?,0)+1,0)&gt;0,1,0)</formula>
    </cfRule>
    <cfRule type="expression" dxfId="848" priority="241">
      <formula>IF(VLOOKUP($AV$3,#NAME?,MATCH($A4,#NAME?,0)+1,0)&gt;0,1,0)</formula>
    </cfRule>
    <cfRule type="expression" dxfId="847" priority="242">
      <formula>AND(IF(IFERROR(VLOOKUP($AV$3,#NAME?,MATCH($A4,#NAME?,0)+1,0),0)&gt;0,0,1),IF(IFERROR(VLOOKUP($AV$3,#NAME?,MATCH($A4,#NAME?,0)+1,0),0)&gt;0,0,1),IF(IFERROR(VLOOKUP($AV$3,#NAME?,MATCH($A4,#NAME?,0)+1,0),0)&gt;0,0,1),IF(IFERROR(MATCH($A4,#NAME?,0),0)&gt;0,1,0))</formula>
    </cfRule>
  </conditionalFormatting>
  <conditionalFormatting sqref="AW6:AW1048576 AW4">
    <cfRule type="expression" dxfId="846" priority="243">
      <formula>IF(LEN(AW4)&gt;0,1,0)</formula>
    </cfRule>
    <cfRule type="expression" dxfId="845" priority="244">
      <formula>IF(VLOOKUP($AW$3,#NAME?,MATCH($A4,#NAME?,0)+1,0)&gt;0,1,0)</formula>
    </cfRule>
    <cfRule type="expression" dxfId="844" priority="245">
      <formula>IF(VLOOKUP($AW$3,#NAME?,MATCH($A4,#NAME?,0)+1,0)&gt;0,1,0)</formula>
    </cfRule>
    <cfRule type="expression" dxfId="843" priority="246">
      <formula>IF(VLOOKUP($AW$3,#NAME?,MATCH($A4,#NAME?,0)+1,0)&gt;0,1,0)</formula>
    </cfRule>
    <cfRule type="expression" dxfId="842"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41" priority="248">
      <formula>IF(LEN(AX4)&gt;0,1,0)</formula>
    </cfRule>
    <cfRule type="expression" dxfId="840" priority="249">
      <formula>IF(VLOOKUP($AX$3,#NAME?,MATCH($A4,#NAME?,0)+1,0)&gt;0,1,0)</formula>
    </cfRule>
    <cfRule type="expression" dxfId="839" priority="250">
      <formula>IF(VLOOKUP($AX$3,#NAME?,MATCH($A4,#NAME?,0)+1,0)&gt;0,1,0)</formula>
    </cfRule>
    <cfRule type="expression" dxfId="838" priority="251">
      <formula>IF(VLOOKUP($AX$3,#NAME?,MATCH($A4,#NAME?,0)+1,0)&gt;0,1,0)</formula>
    </cfRule>
    <cfRule type="expression" dxfId="837"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36" priority="253">
      <formula>IF(LEN(AY4)&gt;0,1,0)</formula>
    </cfRule>
    <cfRule type="expression" dxfId="835" priority="254">
      <formula>IF(VLOOKUP($AY$3,#NAME?,MATCH($A4,#NAME?,0)+1,0)&gt;0,1,0)</formula>
    </cfRule>
    <cfRule type="expression" dxfId="834" priority="255">
      <formula>IF(VLOOKUP($AY$3,#NAME?,MATCH($A4,#NAME?,0)+1,0)&gt;0,1,0)</formula>
    </cfRule>
    <cfRule type="expression" dxfId="833" priority="256">
      <formula>IF(VLOOKUP($AY$3,#NAME?,MATCH($A4,#NAME?,0)+1,0)&gt;0,1,0)</formula>
    </cfRule>
    <cfRule type="expression" dxfId="832"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31" priority="258">
      <formula>IF(LEN(AZ4)&gt;0,1,0)</formula>
    </cfRule>
    <cfRule type="expression" dxfId="830" priority="259">
      <formula>IF(VLOOKUP($AZ$3,#NAME?,MATCH($A4,#NAME?,0)+1,0)&gt;0,1,0)</formula>
    </cfRule>
    <cfRule type="expression" dxfId="829" priority="260">
      <formula>IF(VLOOKUP($AZ$3,#NAME?,MATCH($A4,#NAME?,0)+1,0)&gt;0,1,0)</formula>
    </cfRule>
    <cfRule type="expression" dxfId="828" priority="261">
      <formula>IF(VLOOKUP($AZ$3,#NAME?,MATCH($A4,#NAME?,0)+1,0)&gt;0,1,0)</formula>
    </cfRule>
    <cfRule type="expression" dxfId="827"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26" priority="263">
      <formula>IF(LEN(BA4)&gt;0,1,0)</formula>
    </cfRule>
    <cfRule type="expression" dxfId="825" priority="264">
      <formula>IF(VLOOKUP($BA$3,#NAME?,MATCH($A4,#NAME?,0)+1,0)&gt;0,1,0)</formula>
    </cfRule>
    <cfRule type="expression" dxfId="824" priority="265">
      <formula>IF(VLOOKUP($BA$3,#NAME?,MATCH($A4,#NAME?,0)+1,0)&gt;0,1,0)</formula>
    </cfRule>
    <cfRule type="expression" dxfId="823" priority="266">
      <formula>IF(VLOOKUP($BA$3,#NAME?,MATCH($A4,#NAME?,0)+1,0)&gt;0,1,0)</formula>
    </cfRule>
    <cfRule type="expression" dxfId="822"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21" priority="268">
      <formula>IF(LEN(BB4)&gt;0,1,0)</formula>
    </cfRule>
    <cfRule type="expression" dxfId="820" priority="269">
      <formula>IF(VLOOKUP($BB$3,#NAME?,MATCH($A4,#NAME?,0)+1,0)&gt;0,1,0)</formula>
    </cfRule>
    <cfRule type="expression" dxfId="819" priority="270">
      <formula>IF(VLOOKUP($BB$3,#NAME?,MATCH($A4,#NAME?,0)+1,0)&gt;0,1,0)</formula>
    </cfRule>
    <cfRule type="expression" dxfId="818" priority="271">
      <formula>IF(VLOOKUP($BB$3,#NAME?,MATCH($A4,#NAME?,0)+1,0)&gt;0,1,0)</formula>
    </cfRule>
    <cfRule type="expression" dxfId="817"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16" priority="273">
      <formula>IF(LEN(BC4)&gt;0,1,0)</formula>
    </cfRule>
    <cfRule type="expression" dxfId="815" priority="274">
      <formula>IF(VLOOKUP($BC$3,#NAME?,MATCH($A4,#NAME?,0)+1,0)&gt;0,1,0)</formula>
    </cfRule>
    <cfRule type="expression" dxfId="814" priority="275">
      <formula>IF(VLOOKUP($BC$3,#NAME?,MATCH($A4,#NAME?,0)+1,0)&gt;0,1,0)</formula>
    </cfRule>
    <cfRule type="expression" dxfId="813" priority="276">
      <formula>IF(VLOOKUP($BC$3,#NAME?,MATCH($A4,#NAME?,0)+1,0)&gt;0,1,0)</formula>
    </cfRule>
    <cfRule type="expression" dxfId="812"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11" priority="278">
      <formula>IF(LEN(BD4)&gt;0,1,0)</formula>
    </cfRule>
    <cfRule type="expression" dxfId="810" priority="279">
      <formula>IF(VLOOKUP($BD$3,#NAME?,MATCH($A4,#NAME?,0)+1,0)&gt;0,1,0)</formula>
    </cfRule>
    <cfRule type="expression" dxfId="809" priority="280">
      <formula>IF(VLOOKUP($BD$3,#NAME?,MATCH($A4,#NAME?,0)+1,0)&gt;0,1,0)</formula>
    </cfRule>
    <cfRule type="expression" dxfId="808" priority="281">
      <formula>IF(VLOOKUP($BD$3,#NAME?,MATCH($A4,#NAME?,0)+1,0)&gt;0,1,0)</formula>
    </cfRule>
    <cfRule type="expression" dxfId="807"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06" priority="283">
      <formula>IF(LEN(BE5)&gt;0,1,0)</formula>
    </cfRule>
    <cfRule type="expression" dxfId="805" priority="284">
      <formula>IF(VLOOKUP($BE$3,#NAME?,MATCH($A5,#NAME?,0)+1,0)&gt;0,1,0)</formula>
    </cfRule>
    <cfRule type="expression" dxfId="804" priority="285">
      <formula>IF(VLOOKUP($BE$3,#NAME?,MATCH($A5,#NAME?,0)+1,0)&gt;0,1,0)</formula>
    </cfRule>
    <cfRule type="expression" dxfId="803" priority="286">
      <formula>IF(VLOOKUP($BE$3,#NAME?,MATCH($A5,#NAME?,0)+1,0)&gt;0,1,0)</formula>
    </cfRule>
    <cfRule type="expression" dxfId="802"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01" priority="288">
      <formula>IF(LEN(BF5)&gt;0,1,0)</formula>
    </cfRule>
    <cfRule type="expression" dxfId="800" priority="289">
      <formula>IF(VLOOKUP($BF$3,#NAME?,MATCH($A5,#NAME?,0)+1,0)&gt;0,1,0)</formula>
    </cfRule>
    <cfRule type="expression" dxfId="799" priority="290">
      <formula>IF(VLOOKUP($BF$3,#NAME?,MATCH($A5,#NAME?,0)+1,0)&gt;0,1,0)</formula>
    </cfRule>
    <cfRule type="expression" dxfId="798" priority="291">
      <formula>IF(VLOOKUP($BF$3,#NAME?,MATCH($A5,#NAME?,0)+1,0)&gt;0,1,0)</formula>
    </cfRule>
    <cfRule type="expression" dxfId="797"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796" priority="293">
      <formula>IF(LEN(BG5)&gt;0,1,0)</formula>
    </cfRule>
    <cfRule type="expression" dxfId="795" priority="294">
      <formula>IF(VLOOKUP($BG$3,#NAME?,MATCH($A5,#NAME?,0)+1,0)&gt;0,1,0)</formula>
    </cfRule>
    <cfRule type="expression" dxfId="794" priority="295">
      <formula>IF(VLOOKUP($BG$3,#NAME?,MATCH($A5,#NAME?,0)+1,0)&gt;0,1,0)</formula>
    </cfRule>
    <cfRule type="expression" dxfId="793" priority="296">
      <formula>IF(VLOOKUP($BG$3,#NAME?,MATCH($A5,#NAME?,0)+1,0)&gt;0,1,0)</formula>
    </cfRule>
    <cfRule type="expression" dxfId="792"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791" priority="298">
      <formula>IF(LEN(BH5)&gt;0,1,0)</formula>
    </cfRule>
    <cfRule type="expression" dxfId="790" priority="299">
      <formula>IF(VLOOKUP($BH$3,#NAME?,MATCH($A5,#NAME?,0)+1,0)&gt;0,1,0)</formula>
    </cfRule>
    <cfRule type="expression" dxfId="789" priority="300">
      <formula>IF(VLOOKUP($BH$3,#NAME?,MATCH($A5,#NAME?,0)+1,0)&gt;0,1,0)</formula>
    </cfRule>
    <cfRule type="expression" dxfId="788" priority="301">
      <formula>IF(VLOOKUP($BH$3,#NAME?,MATCH($A5,#NAME?,0)+1,0)&gt;0,1,0)</formula>
    </cfRule>
    <cfRule type="expression" dxfId="787"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786" priority="303">
      <formula>IF(LEN(BI4)&gt;0,1,0)</formula>
    </cfRule>
    <cfRule type="expression" dxfId="785" priority="304">
      <formula>IF(VLOOKUP($BI$3,#NAME?,MATCH($A4,#NAME?,0)+1,0)&gt;0,1,0)</formula>
    </cfRule>
    <cfRule type="expression" dxfId="784" priority="305">
      <formula>IF(VLOOKUP($BI$3,#NAME?,MATCH($A4,#NAME?,0)+1,0)&gt;0,1,0)</formula>
    </cfRule>
    <cfRule type="expression" dxfId="783" priority="306">
      <formula>IF(VLOOKUP($BI$3,#NAME?,MATCH($A4,#NAME?,0)+1,0)&gt;0,1,0)</formula>
    </cfRule>
    <cfRule type="expression" dxfId="782"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81" priority="308">
      <formula>IF(LEN(BJ4)&gt;0,1,0)</formula>
    </cfRule>
    <cfRule type="expression" dxfId="780" priority="309">
      <formula>IF(VLOOKUP($BJ$3,#NAME?,MATCH($A4,#NAME?,0)+1,0)&gt;0,1,0)</formula>
    </cfRule>
    <cfRule type="expression" dxfId="779" priority="310">
      <formula>IF(VLOOKUP($BJ$3,#NAME?,MATCH($A4,#NAME?,0)+1,0)&gt;0,1,0)</formula>
    </cfRule>
    <cfRule type="expression" dxfId="778" priority="311">
      <formula>IF(VLOOKUP($BJ$3,#NAME?,MATCH($A4,#NAME?,0)+1,0)&gt;0,1,0)</formula>
    </cfRule>
    <cfRule type="expression" dxfId="777"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76" priority="313">
      <formula>IF(LEN(BK4)&gt;0,1,0)</formula>
    </cfRule>
    <cfRule type="expression" dxfId="775" priority="314">
      <formula>IF(VLOOKUP($BK$3,#NAME?,MATCH($A4,#NAME?,0)+1,0)&gt;0,1,0)</formula>
    </cfRule>
    <cfRule type="expression" dxfId="774" priority="315">
      <formula>IF(VLOOKUP($BK$3,#NAME?,MATCH($A4,#NAME?,0)+1,0)&gt;0,1,0)</formula>
    </cfRule>
    <cfRule type="expression" dxfId="773" priority="316">
      <formula>IF(VLOOKUP($BK$3,#NAME?,MATCH($A4,#NAME?,0)+1,0)&gt;0,1,0)</formula>
    </cfRule>
    <cfRule type="expression" dxfId="772"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71" priority="318">
      <formula>IF(LEN(BL4)&gt;0,1,0)</formula>
    </cfRule>
    <cfRule type="expression" dxfId="770" priority="319">
      <formula>IF(VLOOKUP($BL$3,#NAME?,MATCH($A4,#NAME?,0)+1,0)&gt;0,1,0)</formula>
    </cfRule>
    <cfRule type="expression" dxfId="769" priority="320">
      <formula>IF(VLOOKUP($BL$3,#NAME?,MATCH($A4,#NAME?,0)+1,0)&gt;0,1,0)</formula>
    </cfRule>
    <cfRule type="expression" dxfId="768" priority="321">
      <formula>IF(VLOOKUP($BL$3,#NAME?,MATCH($A4,#NAME?,0)+1,0)&gt;0,1,0)</formula>
    </cfRule>
    <cfRule type="expression" dxfId="767"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66" priority="323">
      <formula>IF(LEN(BM4)&gt;0,1,0)</formula>
    </cfRule>
    <cfRule type="expression" dxfId="765" priority="324">
      <formula>IF(VLOOKUP($BM$3,#NAME?,MATCH($A4,#NAME?,0)+1,0)&gt;0,1,0)</formula>
    </cfRule>
    <cfRule type="expression" dxfId="764" priority="325">
      <formula>IF(VLOOKUP($BM$3,#NAME?,MATCH($A4,#NAME?,0)+1,0)&gt;0,1,0)</formula>
    </cfRule>
    <cfRule type="expression" dxfId="763" priority="326">
      <formula>IF(VLOOKUP($BM$3,#NAME?,MATCH($A4,#NAME?,0)+1,0)&gt;0,1,0)</formula>
    </cfRule>
    <cfRule type="expression" dxfId="762"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61" priority="328">
      <formula>IF(LEN(BN4)&gt;0,1,0)</formula>
    </cfRule>
    <cfRule type="expression" dxfId="760" priority="329">
      <formula>IF(VLOOKUP($BN$3,#NAME?,MATCH($A4,#NAME?,0)+1,0)&gt;0,1,0)</formula>
    </cfRule>
    <cfRule type="expression" dxfId="759" priority="330">
      <formula>IF(VLOOKUP($BN$3,#NAME?,MATCH($A4,#NAME?,0)+1,0)&gt;0,1,0)</formula>
    </cfRule>
    <cfRule type="expression" dxfId="758" priority="331">
      <formula>IF(VLOOKUP($BN$3,#NAME?,MATCH($A4,#NAME?,0)+1,0)&gt;0,1,0)</formula>
    </cfRule>
    <cfRule type="expression" dxfId="757"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56" priority="333">
      <formula>IF(LEN(BO4)&gt;0,1,0)</formula>
    </cfRule>
    <cfRule type="expression" dxfId="755" priority="334">
      <formula>IF(VLOOKUP($BO$3,#NAME?,MATCH($A4,#NAME?,0)+1,0)&gt;0,1,0)</formula>
    </cfRule>
    <cfRule type="expression" dxfId="754" priority="335">
      <formula>IF(VLOOKUP($BO$3,#NAME?,MATCH($A4,#NAME?,0)+1,0)&gt;0,1,0)</formula>
    </cfRule>
    <cfRule type="expression" dxfId="753" priority="336">
      <formula>IF(VLOOKUP($BO$3,#NAME?,MATCH($A4,#NAME?,0)+1,0)&gt;0,1,0)</formula>
    </cfRule>
    <cfRule type="expression" dxfId="752"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51" priority="338">
      <formula>IF(LEN(BP4)&gt;0,1,0)</formula>
    </cfRule>
    <cfRule type="expression" dxfId="750" priority="339">
      <formula>IF(VLOOKUP($BP$3,#NAME?,MATCH($A4,#NAME?,0)+1,0)&gt;0,1,0)</formula>
    </cfRule>
    <cfRule type="expression" dxfId="749" priority="340">
      <formula>IF(VLOOKUP($BP$3,#NAME?,MATCH($A4,#NAME?,0)+1,0)&gt;0,1,0)</formula>
    </cfRule>
    <cfRule type="expression" dxfId="748" priority="341">
      <formula>IF(VLOOKUP($BP$3,#NAME?,MATCH($A4,#NAME?,0)+1,0)&gt;0,1,0)</formula>
    </cfRule>
    <cfRule type="expression" dxfId="7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46" priority="343">
      <formula>IF(LEN(BQ4)&gt;0,1,0)</formula>
    </cfRule>
    <cfRule type="expression" dxfId="745" priority="344">
      <formula>IF(VLOOKUP($BQ$3,#NAME?,MATCH($A4,#NAME?,0)+1,0)&gt;0,1,0)</formula>
    </cfRule>
    <cfRule type="expression" dxfId="744" priority="345">
      <formula>IF(VLOOKUP($BQ$3,#NAME?,MATCH($A4,#NAME?,0)+1,0)&gt;0,1,0)</formula>
    </cfRule>
    <cfRule type="expression" dxfId="743" priority="346">
      <formula>IF(VLOOKUP($BQ$3,#NAME?,MATCH($A4,#NAME?,0)+1,0)&gt;0,1,0)</formula>
    </cfRule>
    <cfRule type="expression" dxfId="742"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41" priority="348">
      <formula>IF(LEN(BR4)&gt;0,1,0)</formula>
    </cfRule>
    <cfRule type="expression" dxfId="740" priority="349">
      <formula>IF(VLOOKUP($BR$3,#NAME?,MATCH($A4,#NAME?,0)+1,0)&gt;0,1,0)</formula>
    </cfRule>
    <cfRule type="expression" dxfId="739" priority="350">
      <formula>IF(VLOOKUP($BR$3,#NAME?,MATCH($A4,#NAME?,0)+1,0)&gt;0,1,0)</formula>
    </cfRule>
    <cfRule type="expression" dxfId="738" priority="351">
      <formula>IF(VLOOKUP($BR$3,#NAME?,MATCH($A4,#NAME?,0)+1,0)&gt;0,1,0)</formula>
    </cfRule>
    <cfRule type="expression" dxfId="737"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36" priority="353">
      <formula>IF(LEN(BS4)&gt;0,1,0)</formula>
    </cfRule>
    <cfRule type="expression" dxfId="735" priority="354">
      <formula>IF(VLOOKUP($BS$3,#NAME?,MATCH($A4,#NAME?,0)+1,0)&gt;0,1,0)</formula>
    </cfRule>
    <cfRule type="expression" dxfId="734" priority="355">
      <formula>IF(VLOOKUP($BS$3,#NAME?,MATCH($A4,#NAME?,0)+1,0)&gt;0,1,0)</formula>
    </cfRule>
    <cfRule type="expression" dxfId="733" priority="356">
      <formula>IF(VLOOKUP($BS$3,#NAME?,MATCH($A4,#NAME?,0)+1,0)&gt;0,1,0)</formula>
    </cfRule>
    <cfRule type="expression" dxfId="732"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31" priority="358">
      <formula>IF(LEN(BT4)&gt;0,1,0)</formula>
    </cfRule>
    <cfRule type="expression" dxfId="730" priority="359">
      <formula>IF(VLOOKUP($BT$3,#NAME?,MATCH($A4,#NAME?,0)+1,0)&gt;0,1,0)</formula>
    </cfRule>
    <cfRule type="expression" dxfId="729" priority="360">
      <formula>IF(VLOOKUP($BT$3,#NAME?,MATCH($A4,#NAME?,0)+1,0)&gt;0,1,0)</formula>
    </cfRule>
    <cfRule type="expression" dxfId="728" priority="361">
      <formula>IF(VLOOKUP($BT$3,#NAME?,MATCH($A4,#NAME?,0)+1,0)&gt;0,1,0)</formula>
    </cfRule>
    <cfRule type="expression" dxfId="727"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26" priority="363">
      <formula>IF(LEN(BU4)&gt;0,1,0)</formula>
    </cfRule>
    <cfRule type="expression" dxfId="725" priority="364">
      <formula>IF(VLOOKUP($BU$3,#NAME?,MATCH($A4,#NAME?,0)+1,0)&gt;0,1,0)</formula>
    </cfRule>
    <cfRule type="expression" dxfId="724" priority="365">
      <formula>IF(VLOOKUP($BU$3,#NAME?,MATCH($A4,#NAME?,0)+1,0)&gt;0,1,0)</formula>
    </cfRule>
    <cfRule type="expression" dxfId="723" priority="366">
      <formula>IF(VLOOKUP($BU$3,#NAME?,MATCH($A4,#NAME?,0)+1,0)&gt;0,1,0)</formula>
    </cfRule>
    <cfRule type="expression" dxfId="722"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21" priority="368">
      <formula>IF(LEN(BV4)&gt;0,1,0)</formula>
    </cfRule>
    <cfRule type="expression" dxfId="720" priority="369">
      <formula>IF(VLOOKUP($BV$3,#NAME?,MATCH($A4,#NAME?,0)+1,0)&gt;0,1,0)</formula>
    </cfRule>
    <cfRule type="expression" dxfId="719" priority="370">
      <formula>IF(VLOOKUP($BV$3,#NAME?,MATCH($A4,#NAME?,0)+1,0)&gt;0,1,0)</formula>
    </cfRule>
    <cfRule type="expression" dxfId="718" priority="371">
      <formula>IF(VLOOKUP($BV$3,#NAME?,MATCH($A4,#NAME?,0)+1,0)&gt;0,1,0)</formula>
    </cfRule>
    <cfRule type="expression" dxfId="717"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16" priority="373">
      <formula>IF(LEN(BW4)&gt;0,1,0)</formula>
    </cfRule>
    <cfRule type="expression" dxfId="715" priority="374">
      <formula>IF(VLOOKUP($BW$3,#NAME?,MATCH($A4,#NAME?,0)+1,0)&gt;0,1,0)</formula>
    </cfRule>
    <cfRule type="expression" dxfId="714" priority="375">
      <formula>IF(VLOOKUP($BW$3,#NAME?,MATCH($A4,#NAME?,0)+1,0)&gt;0,1,0)</formula>
    </cfRule>
    <cfRule type="expression" dxfId="713" priority="376">
      <formula>IF(VLOOKUP($BW$3,#NAME?,MATCH($A4,#NAME?,0)+1,0)&gt;0,1,0)</formula>
    </cfRule>
    <cfRule type="expression" dxfId="712"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11" priority="378">
      <formula>IF(LEN(BX4)&gt;0,1,0)</formula>
    </cfRule>
    <cfRule type="expression" dxfId="710" priority="379">
      <formula>IF(VLOOKUP($BX$3,#NAME?,MATCH($A4,#NAME?,0)+1,0)&gt;0,1,0)</formula>
    </cfRule>
    <cfRule type="expression" dxfId="709" priority="380">
      <formula>IF(VLOOKUP($BX$3,#NAME?,MATCH($A4,#NAME?,0)+1,0)&gt;0,1,0)</formula>
    </cfRule>
    <cfRule type="expression" dxfId="708" priority="381">
      <formula>IF(VLOOKUP($BX$3,#NAME?,MATCH($A4,#NAME?,0)+1,0)&gt;0,1,0)</formula>
    </cfRule>
    <cfRule type="expression" dxfId="707"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06" priority="383">
      <formula>IF(LEN(BY4)&gt;0,1,0)</formula>
    </cfRule>
    <cfRule type="expression" dxfId="705" priority="384">
      <formula>IF(VLOOKUP($BY$3,#NAME?,MATCH($A4,#NAME?,0)+1,0)&gt;0,1,0)</formula>
    </cfRule>
    <cfRule type="expression" dxfId="704" priority="385">
      <formula>IF(VLOOKUP($BY$3,#NAME?,MATCH($A4,#NAME?,0)+1,0)&gt;0,1,0)</formula>
    </cfRule>
    <cfRule type="expression" dxfId="703" priority="386">
      <formula>IF(VLOOKUP($BY$3,#NAME?,MATCH($A4,#NAME?,0)+1,0)&gt;0,1,0)</formula>
    </cfRule>
    <cfRule type="expression" dxfId="702"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01" priority="388">
      <formula>IF(LEN(BZ4)&gt;0,1,0)</formula>
    </cfRule>
    <cfRule type="expression" dxfId="700" priority="389">
      <formula>IF(VLOOKUP($BZ$3,#NAME?,MATCH($A4,#NAME?,0)+1,0)&gt;0,1,0)</formula>
    </cfRule>
    <cfRule type="expression" dxfId="699" priority="390">
      <formula>IF(VLOOKUP($BZ$3,#NAME?,MATCH($A4,#NAME?,0)+1,0)&gt;0,1,0)</formula>
    </cfRule>
    <cfRule type="expression" dxfId="698" priority="391">
      <formula>IF(VLOOKUP($BZ$3,#NAME?,MATCH($A4,#NAME?,0)+1,0)&gt;0,1,0)</formula>
    </cfRule>
    <cfRule type="expression" dxfId="697"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696" priority="393">
      <formula>IF(LEN(CA4)&gt;0,1,0)</formula>
    </cfRule>
    <cfRule type="expression" dxfId="695" priority="394">
      <formula>IF(VLOOKUP($CA$3,#NAME?,MATCH($A4,#NAME?,0)+1,0)&gt;0,1,0)</formula>
    </cfRule>
    <cfRule type="expression" dxfId="694" priority="395">
      <formula>IF(VLOOKUP($CA$3,#NAME?,MATCH($A4,#NAME?,0)+1,0)&gt;0,1,0)</formula>
    </cfRule>
    <cfRule type="expression" dxfId="693" priority="396">
      <formula>IF(VLOOKUP($CA$3,#NAME?,MATCH($A4,#NAME?,0)+1,0)&gt;0,1,0)</formula>
    </cfRule>
    <cfRule type="expression" dxfId="692"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691" priority="398">
      <formula>IF(LEN(CB4)&gt;0,1,0)</formula>
    </cfRule>
    <cfRule type="expression" dxfId="690" priority="399">
      <formula>IF(VLOOKUP($CB$3,#NAME?,MATCH($A4,#NAME?,0)+1,0)&gt;0,1,0)</formula>
    </cfRule>
    <cfRule type="expression" dxfId="689" priority="400">
      <formula>IF(VLOOKUP($CB$3,#NAME?,MATCH($A4,#NAME?,0)+1,0)&gt;0,1,0)</formula>
    </cfRule>
    <cfRule type="expression" dxfId="688" priority="401">
      <formula>IF(VLOOKUP($CB$3,#NAME?,MATCH($A4,#NAME?,0)+1,0)&gt;0,1,0)</formula>
    </cfRule>
    <cfRule type="expression" dxfId="687"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686" priority="403">
      <formula>IF(LEN(CC4)&gt;0,1,0)</formula>
    </cfRule>
    <cfRule type="expression" dxfId="685" priority="404">
      <formula>IF(VLOOKUP($CC$3,#NAME?,MATCH($A4,#NAME?,0)+1,0)&gt;0,1,0)</formula>
    </cfRule>
    <cfRule type="expression" dxfId="684" priority="405">
      <formula>IF(VLOOKUP($CC$3,#NAME?,MATCH($A4,#NAME?,0)+1,0)&gt;0,1,0)</formula>
    </cfRule>
    <cfRule type="expression" dxfId="683" priority="406">
      <formula>IF(VLOOKUP($CC$3,#NAME?,MATCH($A4,#NAME?,0)+1,0)&gt;0,1,0)</formula>
    </cfRule>
    <cfRule type="expression" dxfId="682"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81" priority="408">
      <formula>IF(LEN(CD4)&gt;0,1,0)</formula>
    </cfRule>
    <cfRule type="expression" dxfId="680" priority="409">
      <formula>IF(VLOOKUP($CD$3,#NAME?,MATCH($A4,#NAME?,0)+1,0)&gt;0,1,0)</formula>
    </cfRule>
    <cfRule type="expression" dxfId="679" priority="410">
      <formula>IF(VLOOKUP($CD$3,#NAME?,MATCH($A4,#NAME?,0)+1,0)&gt;0,1,0)</formula>
    </cfRule>
    <cfRule type="expression" dxfId="678" priority="411">
      <formula>IF(VLOOKUP($CD$3,#NAME?,MATCH($A4,#NAME?,0)+1,0)&gt;0,1,0)</formula>
    </cfRule>
    <cfRule type="expression" dxfId="677"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76" priority="413">
      <formula>IF(LEN(CE4)&gt;0,1,0)</formula>
    </cfRule>
    <cfRule type="expression" dxfId="675" priority="414">
      <formula>IF(VLOOKUP($CE$3,#NAME?,MATCH($A4,#NAME?,0)+1,0)&gt;0,1,0)</formula>
    </cfRule>
    <cfRule type="expression" dxfId="674" priority="415">
      <formula>IF(VLOOKUP($CE$3,#NAME?,MATCH($A4,#NAME?,0)+1,0)&gt;0,1,0)</formula>
    </cfRule>
    <cfRule type="expression" dxfId="673" priority="416">
      <formula>IF(VLOOKUP($CE$3,#NAME?,MATCH($A4,#NAME?,0)+1,0)&gt;0,1,0)</formula>
    </cfRule>
    <cfRule type="expression" dxfId="672"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71" priority="418">
      <formula>IF(LEN(CF4)&gt;0,1,0)</formula>
    </cfRule>
    <cfRule type="expression" dxfId="670" priority="419">
      <formula>IF(VLOOKUP($CF$3,#NAME?,MATCH($A4,#NAME?,0)+1,0)&gt;0,1,0)</formula>
    </cfRule>
    <cfRule type="expression" dxfId="669" priority="420">
      <formula>IF(VLOOKUP($CF$3,#NAME?,MATCH($A4,#NAME?,0)+1,0)&gt;0,1,0)</formula>
    </cfRule>
    <cfRule type="expression" dxfId="668" priority="421">
      <formula>IF(VLOOKUP($CF$3,#NAME?,MATCH($A4,#NAME?,0)+1,0)&gt;0,1,0)</formula>
    </cfRule>
    <cfRule type="expression" dxfId="667"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66" priority="423">
      <formula>IF(LEN(CG4)&gt;0,1,0)</formula>
    </cfRule>
    <cfRule type="expression" dxfId="665" priority="424">
      <formula>IF(VLOOKUP($CG$3,#NAME?,MATCH($A4,#NAME?,0)+1,0)&gt;0,1,0)</formula>
    </cfRule>
    <cfRule type="expression" dxfId="664" priority="425">
      <formula>IF(VLOOKUP($CG$3,#NAME?,MATCH($A4,#NAME?,0)+1,0)&gt;0,1,0)</formula>
    </cfRule>
    <cfRule type="expression" dxfId="663" priority="426">
      <formula>IF(VLOOKUP($CG$3,#NAME?,MATCH($A4,#NAME?,0)+1,0)&gt;0,1,0)</formula>
    </cfRule>
    <cfRule type="expression" dxfId="662"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61" priority="428">
      <formula>IF(LEN(CH4)&gt;0,1,0)</formula>
    </cfRule>
    <cfRule type="expression" dxfId="660" priority="429">
      <formula>IF(VLOOKUP($CH$3,#NAME?,MATCH($A4,#NAME?,0)+1,0)&gt;0,1,0)</formula>
    </cfRule>
    <cfRule type="expression" dxfId="659" priority="430">
      <formula>IF(VLOOKUP($CH$3,#NAME?,MATCH($A4,#NAME?,0)+1,0)&gt;0,1,0)</formula>
    </cfRule>
    <cfRule type="expression" dxfId="658" priority="431">
      <formula>IF(VLOOKUP($CH$3,#NAME?,MATCH($A4,#NAME?,0)+1,0)&gt;0,1,0)</formula>
    </cfRule>
    <cfRule type="expression" dxfId="657"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56" priority="433">
      <formula>IF(LEN(CI4)&gt;0,1,0)</formula>
    </cfRule>
    <cfRule type="expression" dxfId="655" priority="434">
      <formula>IF(VLOOKUP($CI$3,#NAME?,MATCH($A4,#NAME?,0)+1,0)&gt;0,1,0)</formula>
    </cfRule>
    <cfRule type="expression" dxfId="654" priority="435">
      <formula>IF(VLOOKUP($CI$3,#NAME?,MATCH($A4,#NAME?,0)+1,0)&gt;0,1,0)</formula>
    </cfRule>
    <cfRule type="expression" dxfId="653" priority="436">
      <formula>IF(VLOOKUP($CI$3,#NAME?,MATCH($A4,#NAME?,0)+1,0)&gt;0,1,0)</formula>
    </cfRule>
    <cfRule type="expression" dxfId="652"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51" priority="438">
      <formula>IF(LEN(CJ4)&gt;0,1,0)</formula>
    </cfRule>
    <cfRule type="expression" dxfId="650" priority="439">
      <formula>IF(VLOOKUP($CJ$3,#NAME?,MATCH($A4,#NAME?,0)+1,0)&gt;0,1,0)</formula>
    </cfRule>
    <cfRule type="expression" dxfId="649" priority="440">
      <formula>IF(VLOOKUP($CJ$3,#NAME?,MATCH($A4,#NAME?,0)+1,0)&gt;0,1,0)</formula>
    </cfRule>
    <cfRule type="expression" dxfId="648" priority="441">
      <formula>IF(VLOOKUP($CJ$3,#NAME?,MATCH($A4,#NAME?,0)+1,0)&gt;0,1,0)</formula>
    </cfRule>
    <cfRule type="expression" dxfId="647"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46" priority="443">
      <formula>IF(LEN(CK4)&gt;0,1,0)</formula>
    </cfRule>
    <cfRule type="expression" dxfId="645" priority="444">
      <formula>IF(VLOOKUP($CK$3,#NAME?,MATCH($A4,#NAME?,0)+1,0)&gt;0,1,0)</formula>
    </cfRule>
    <cfRule type="expression" dxfId="644" priority="445">
      <formula>IF(VLOOKUP($CK$3,#NAME?,MATCH($A4,#NAME?,0)+1,0)&gt;0,1,0)</formula>
    </cfRule>
    <cfRule type="expression" dxfId="643" priority="446">
      <formula>IF(VLOOKUP($CK$3,#NAME?,MATCH($A4,#NAME?,0)+1,0)&gt;0,1,0)</formula>
    </cfRule>
    <cfRule type="expression" dxfId="642"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41" priority="448">
      <formula>IF(LEN(CL4)&gt;0,1,0)</formula>
    </cfRule>
    <cfRule type="expression" dxfId="640" priority="449">
      <formula>IF(VLOOKUP($CL$3,#NAME?,MATCH($A4,#NAME?,0)+1,0)&gt;0,1,0)</formula>
    </cfRule>
    <cfRule type="expression" dxfId="639" priority="450">
      <formula>IF(VLOOKUP($CL$3,#NAME?,MATCH($A4,#NAME?,0)+1,0)&gt;0,1,0)</formula>
    </cfRule>
    <cfRule type="expression" dxfId="638" priority="451">
      <formula>IF(VLOOKUP($CL$3,#NAME?,MATCH($A4,#NAME?,0)+1,0)&gt;0,1,0)</formula>
    </cfRule>
    <cfRule type="expression" dxfId="637"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36" priority="453">
      <formula>IF(LEN(CM4)&gt;0,1,0)</formula>
    </cfRule>
    <cfRule type="expression" dxfId="635" priority="454">
      <formula>IF(VLOOKUP($CM$3,#NAME?,MATCH($A4,#NAME?,0)+1,0)&gt;0,1,0)</formula>
    </cfRule>
    <cfRule type="expression" dxfId="634" priority="455">
      <formula>IF(VLOOKUP($CM$3,#NAME?,MATCH($A4,#NAME?,0)+1,0)&gt;0,1,0)</formula>
    </cfRule>
    <cfRule type="expression" dxfId="633" priority="456">
      <formula>IF(VLOOKUP($CM$3,#NAME?,MATCH($A4,#NAME?,0)+1,0)&gt;0,1,0)</formula>
    </cfRule>
    <cfRule type="expression" dxfId="632"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31" priority="458">
      <formula>IF(LEN(CN4)&gt;0,1,0)</formula>
    </cfRule>
    <cfRule type="expression" dxfId="630" priority="459">
      <formula>IF(VLOOKUP($CN$3,#NAME?,MATCH($A4,#NAME?,0)+1,0)&gt;0,1,0)</formula>
    </cfRule>
    <cfRule type="expression" dxfId="629" priority="460">
      <formula>IF(VLOOKUP($CN$3,#NAME?,MATCH($A4,#NAME?,0)+1,0)&gt;0,1,0)</formula>
    </cfRule>
    <cfRule type="expression" dxfId="628" priority="461">
      <formula>IF(VLOOKUP($CN$3,#NAME?,MATCH($A4,#NAME?,0)+1,0)&gt;0,1,0)</formula>
    </cfRule>
    <cfRule type="expression" dxfId="627"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26" priority="463">
      <formula>IF(LEN(CP4)&gt;0,1,0)</formula>
    </cfRule>
    <cfRule type="expression" dxfId="625" priority="464">
      <formula>IF(VLOOKUP($CP$3,#NAME?,MATCH($A4,#NAME?,0)+1,0)&gt;0,1,0)</formula>
    </cfRule>
    <cfRule type="expression" dxfId="624" priority="465">
      <formula>IF(VLOOKUP($CP$3,#NAME?,MATCH($A4,#NAME?,0)+1,0)&gt;0,1,0)</formula>
    </cfRule>
    <cfRule type="expression" dxfId="623" priority="466">
      <formula>IF(VLOOKUP($CP$3,#NAME?,MATCH($A4,#NAME?,0)+1,0)&gt;0,1,0)</formula>
    </cfRule>
    <cfRule type="expression" dxfId="622"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21" priority="468">
      <formula>IF(LEN(CQ4)&gt;0,1,0)</formula>
    </cfRule>
    <cfRule type="expression" dxfId="620" priority="469">
      <formula>IF(VLOOKUP($CQ$3,#NAME?,MATCH($A4,#NAME?,0)+1,0)&gt;0,1,0)</formula>
    </cfRule>
    <cfRule type="expression" dxfId="619" priority="470">
      <formula>IF(VLOOKUP($CQ$3,#NAME?,MATCH($A4,#NAME?,0)+1,0)&gt;0,1,0)</formula>
    </cfRule>
    <cfRule type="expression" dxfId="618" priority="471">
      <formula>IF(VLOOKUP($CQ$3,#NAME?,MATCH($A4,#NAME?,0)+1,0)&gt;0,1,0)</formula>
    </cfRule>
    <cfRule type="expression" dxfId="617"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16" priority="473">
      <formula>IF(LEN(CR4)&gt;0,1,0)</formula>
    </cfRule>
    <cfRule type="expression" dxfId="615" priority="474">
      <formula>IF(VLOOKUP($CR$3,#NAME?,MATCH($A4,#NAME?,0)+1,0)&gt;0,1,0)</formula>
    </cfRule>
    <cfRule type="expression" dxfId="614" priority="475">
      <formula>IF(VLOOKUP($CR$3,#NAME?,MATCH($A4,#NAME?,0)+1,0)&gt;0,1,0)</formula>
    </cfRule>
    <cfRule type="expression" dxfId="613" priority="476">
      <formula>IF(VLOOKUP($CR$3,#NAME?,MATCH($A4,#NAME?,0)+1,0)&gt;0,1,0)</formula>
    </cfRule>
    <cfRule type="expression" dxfId="612"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11" priority="478">
      <formula>IF(LEN(CS4)&gt;0,1,0)</formula>
    </cfRule>
    <cfRule type="expression" dxfId="610" priority="479">
      <formula>IF(VLOOKUP($CS$3,#NAME?,MATCH($A4,#NAME?,0)+1,0)&gt;0,1,0)</formula>
    </cfRule>
    <cfRule type="expression" dxfId="609" priority="480">
      <formula>IF(VLOOKUP($CS$3,#NAME?,MATCH($A4,#NAME?,0)+1,0)&gt;0,1,0)</formula>
    </cfRule>
    <cfRule type="expression" dxfId="608" priority="481">
      <formula>IF(VLOOKUP($CS$3,#NAME?,MATCH($A4,#NAME?,0)+1,0)&gt;0,1,0)</formula>
    </cfRule>
    <cfRule type="expression" dxfId="607"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06" priority="483">
      <formula>IF(LEN(CT4)&gt;0,1,0)</formula>
    </cfRule>
    <cfRule type="expression" dxfId="605" priority="484">
      <formula>IF(VLOOKUP($CT$3,#NAME?,MATCH($A4,#NAME?,0)+1,0)&gt;0,1,0)</formula>
    </cfRule>
    <cfRule type="expression" dxfId="604" priority="485">
      <formula>IF(VLOOKUP($CT$3,#NAME?,MATCH($A4,#NAME?,0)+1,0)&gt;0,1,0)</formula>
    </cfRule>
    <cfRule type="expression" dxfId="603" priority="486">
      <formula>IF(VLOOKUP($CT$3,#NAME?,MATCH($A4,#NAME?,0)+1,0)&gt;0,1,0)</formula>
    </cfRule>
    <cfRule type="expression" dxfId="602"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01" priority="488">
      <formula>IF(LEN(CU4)&gt;0,1,0)</formula>
    </cfRule>
    <cfRule type="expression" dxfId="600" priority="489">
      <formula>IF(VLOOKUP($CU$3,#NAME?,MATCH($A4,#NAME?,0)+1,0)&gt;0,1,0)</formula>
    </cfRule>
    <cfRule type="expression" dxfId="599" priority="490">
      <formula>IF(VLOOKUP($CU$3,#NAME?,MATCH($A4,#NAME?,0)+1,0)&gt;0,1,0)</formula>
    </cfRule>
    <cfRule type="expression" dxfId="598" priority="491">
      <formula>IF(VLOOKUP($CU$3,#NAME?,MATCH($A4,#NAME?,0)+1,0)&gt;0,1,0)</formula>
    </cfRule>
    <cfRule type="expression" dxfId="597"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596" priority="493">
      <formula>IF(LEN(CV4)&gt;0,1,0)</formula>
    </cfRule>
    <cfRule type="expression" dxfId="595" priority="494">
      <formula>IF(VLOOKUP($CV$3,#NAME?,MATCH($A4,#NAME?,0)+1,0)&gt;0,1,0)</formula>
    </cfRule>
    <cfRule type="expression" dxfId="594" priority="495">
      <formula>IF(VLOOKUP($CV$3,#NAME?,MATCH($A4,#NAME?,0)+1,0)&gt;0,1,0)</formula>
    </cfRule>
    <cfRule type="expression" dxfId="593" priority="496">
      <formula>IF(VLOOKUP($CV$3,#NAME?,MATCH($A4,#NAME?,0)+1,0)&gt;0,1,0)</formula>
    </cfRule>
    <cfRule type="expression" dxfId="592"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591" priority="498">
      <formula>IF(LEN(CW4)&gt;0,1,0)</formula>
    </cfRule>
    <cfRule type="expression" dxfId="590" priority="499">
      <formula>IF(VLOOKUP($CW$3,#NAME?,MATCH($A4,#NAME?,0)+1,0)&gt;0,1,0)</formula>
    </cfRule>
    <cfRule type="expression" dxfId="589" priority="500">
      <formula>IF(VLOOKUP($CW$3,#NAME?,MATCH($A4,#NAME?,0)+1,0)&gt;0,1,0)</formula>
    </cfRule>
    <cfRule type="expression" dxfId="588" priority="501">
      <formula>IF(VLOOKUP($CW$3,#NAME?,MATCH($A4,#NAME?,0)+1,0)&gt;0,1,0)</formula>
    </cfRule>
    <cfRule type="expression" dxfId="587"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586" priority="503">
      <formula>IF(LEN(CX4)&gt;0,1,0)</formula>
    </cfRule>
    <cfRule type="expression" dxfId="585" priority="504">
      <formula>IF(VLOOKUP($CX$3,#NAME?,MATCH($A4,#NAME?,0)+1,0)&gt;0,1,0)</formula>
    </cfRule>
    <cfRule type="expression" dxfId="584" priority="505">
      <formula>IF(VLOOKUP($CX$3,#NAME?,MATCH($A4,#NAME?,0)+1,0)&gt;0,1,0)</formula>
    </cfRule>
    <cfRule type="expression" dxfId="583" priority="506">
      <formula>IF(VLOOKUP($CX$3,#NAME?,MATCH($A4,#NAME?,0)+1,0)&gt;0,1,0)</formula>
    </cfRule>
    <cfRule type="expression" dxfId="582"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81" priority="508">
      <formula>AND(AND(OR(AND(AND(OR(NOT(CZ4="Yes"),CZ4="")))),A4&lt;&gt;""))</formula>
    </cfRule>
    <cfRule type="expression" dxfId="580" priority="509">
      <formula>IF(LEN(CY4)&gt;0,1,0)</formula>
    </cfRule>
    <cfRule type="expression" dxfId="579" priority="510">
      <formula>IF(VLOOKUP($CY$3,#NAME?,MATCH($A4,#NAME?,0)+1,0)&gt;0,1,0)</formula>
    </cfRule>
    <cfRule type="expression" dxfId="578" priority="511">
      <formula>IF(VLOOKUP($CY$3,#NAME?,MATCH($A4,#NAME?,0)+1,0)&gt;0,1,0)</formula>
    </cfRule>
    <cfRule type="expression" dxfId="577" priority="512">
      <formula>IF(VLOOKUP($CY$3,#NAME?,MATCH($A4,#NAME?,0)+1,0)&gt;0,1,0)</formula>
    </cfRule>
    <cfRule type="expression" dxfId="576"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75" priority="514">
      <formula>AND(AND(OR(AND(AND(OR(NOT(DA4="Yes"),DA4="")))),A4&lt;&gt;""))</formula>
    </cfRule>
    <cfRule type="expression" dxfId="574" priority="515">
      <formula>IF(LEN(CZ4)&gt;0,1,0)</formula>
    </cfRule>
    <cfRule type="expression" dxfId="573" priority="516">
      <formula>IF(VLOOKUP($CZ$3,#NAME?,MATCH($A4,#NAME?,0)+1,0)&gt;0,1,0)</formula>
    </cfRule>
    <cfRule type="expression" dxfId="572" priority="517">
      <formula>IF(VLOOKUP($CZ$3,#NAME?,MATCH($A4,#NAME?,0)+1,0)&gt;0,1,0)</formula>
    </cfRule>
    <cfRule type="expression" dxfId="571" priority="518">
      <formula>IF(VLOOKUP($CZ$3,#NAME?,MATCH($A4,#NAME?,0)+1,0)&gt;0,1,0)</formula>
    </cfRule>
    <cfRule type="expression" dxfId="570"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69" priority="520">
      <formula>AND(AND(OR(AND(OR(OR(NOT(CO4&lt;&gt;"DEFAULT"),CO4="")))),A4&lt;&gt;""))</formula>
    </cfRule>
    <cfRule type="expression" dxfId="568" priority="521">
      <formula>IF(LEN(DA4)&gt;0,1,0)</formula>
    </cfRule>
    <cfRule type="expression" dxfId="567" priority="522">
      <formula>IF(VLOOKUP($DA$3,#NAME?,MATCH($A4,#NAME?,0)+1,0)&gt;0,1,0)</formula>
    </cfRule>
    <cfRule type="expression" dxfId="566" priority="523">
      <formula>IF(VLOOKUP($DA$3,#NAME?,MATCH($A4,#NAME?,0)+1,0)&gt;0,1,0)</formula>
    </cfRule>
    <cfRule type="expression" dxfId="565" priority="524">
      <formula>IF(VLOOKUP($DA$3,#NAME?,MATCH($A4,#NAME?,0)+1,0)&gt;0,1,0)</formula>
    </cfRule>
    <cfRule type="expression" dxfId="564"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63"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2" priority="527">
      <formula>IF(LEN(DB4)&gt;0,1,0)</formula>
    </cfRule>
    <cfRule type="expression" dxfId="561" priority="528">
      <formula>IF(VLOOKUP($DB$3,#NAME?,MATCH($A4,#NAME?,0)+1,0)&gt;0,1,0)</formula>
    </cfRule>
    <cfRule type="expression" dxfId="560" priority="529">
      <formula>IF(VLOOKUP($DB$3,#NAME?,MATCH($A4,#NAME?,0)+1,0)&gt;0,1,0)</formula>
    </cfRule>
    <cfRule type="expression" dxfId="559" priority="530">
      <formula>IF(VLOOKUP($DB$3,#NAME?,MATCH($A4,#NAME?,0)+1,0)&gt;0,1,0)</formula>
    </cfRule>
    <cfRule type="expression" dxfId="558"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57"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6" priority="533">
      <formula>IF(LEN(DC4)&gt;0,1,0)</formula>
    </cfRule>
    <cfRule type="expression" dxfId="555" priority="534">
      <formula>IF(VLOOKUP($DC$3,#NAME?,MATCH($A4,#NAME?,0)+1,0)&gt;0,1,0)</formula>
    </cfRule>
    <cfRule type="expression" dxfId="554" priority="535">
      <formula>IF(VLOOKUP($DC$3,#NAME?,MATCH($A4,#NAME?,0)+1,0)&gt;0,1,0)</formula>
    </cfRule>
    <cfRule type="expression" dxfId="553" priority="536">
      <formula>IF(VLOOKUP($DC$3,#NAME?,MATCH($A4,#NAME?,0)+1,0)&gt;0,1,0)</formula>
    </cfRule>
    <cfRule type="expression" dxfId="552"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51"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0" priority="539">
      <formula>IF(LEN(DD4)&gt;0,1,0)</formula>
    </cfRule>
    <cfRule type="expression" dxfId="549" priority="540">
      <formula>IF(VLOOKUP($DD$3,#NAME?,MATCH($A4,#NAME?,0)+1,0)&gt;0,1,0)</formula>
    </cfRule>
    <cfRule type="expression" dxfId="548" priority="541">
      <formula>IF(VLOOKUP($DD$3,#NAME?,MATCH($A4,#NAME?,0)+1,0)&gt;0,1,0)</formula>
    </cfRule>
    <cfRule type="expression" dxfId="547" priority="542">
      <formula>IF(VLOOKUP($DD$3,#NAME?,MATCH($A4,#NAME?,0)+1,0)&gt;0,1,0)</formula>
    </cfRule>
    <cfRule type="expression" dxfId="546"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45"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4" priority="545">
      <formula>IF(LEN(DE4)&gt;0,1,0)</formula>
    </cfRule>
    <cfRule type="expression" dxfId="543" priority="546">
      <formula>IF(VLOOKUP($DE$3,#NAME?,MATCH($A4,#NAME?,0)+1,0)&gt;0,1,0)</formula>
    </cfRule>
    <cfRule type="expression" dxfId="542" priority="547">
      <formula>IF(VLOOKUP($DE$3,#NAME?,MATCH($A4,#NAME?,0)+1,0)&gt;0,1,0)</formula>
    </cfRule>
    <cfRule type="expression" dxfId="541" priority="548">
      <formula>IF(VLOOKUP($DE$3,#NAME?,MATCH($A4,#NAME?,0)+1,0)&gt;0,1,0)</formula>
    </cfRule>
    <cfRule type="expression" dxfId="540"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39"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8" priority="551">
      <formula>IF(LEN(DF4)&gt;0,1,0)</formula>
    </cfRule>
    <cfRule type="expression" dxfId="537" priority="552">
      <formula>IF(VLOOKUP($DF$3,#NAME?,MATCH($A4,#NAME?,0)+1,0)&gt;0,1,0)</formula>
    </cfRule>
    <cfRule type="expression" dxfId="536" priority="553">
      <formula>IF(VLOOKUP($DF$3,#NAME?,MATCH($A4,#NAME?,0)+1,0)&gt;0,1,0)</formula>
    </cfRule>
    <cfRule type="expression" dxfId="535" priority="554">
      <formula>IF(VLOOKUP($DF$3,#NAME?,MATCH($A4,#NAME?,0)+1,0)&gt;0,1,0)</formula>
    </cfRule>
    <cfRule type="expression" dxfId="534"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33"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2" priority="557">
      <formula>IF(LEN(DG4)&gt;0,1,0)</formula>
    </cfRule>
    <cfRule type="expression" dxfId="531" priority="558">
      <formula>IF(VLOOKUP($DG$3,#NAME?,MATCH($A4,#NAME?,0)+1,0)&gt;0,1,0)</formula>
    </cfRule>
    <cfRule type="expression" dxfId="530" priority="559">
      <formula>IF(VLOOKUP($DG$3,#NAME?,MATCH($A4,#NAME?,0)+1,0)&gt;0,1,0)</formula>
    </cfRule>
    <cfRule type="expression" dxfId="529" priority="560">
      <formula>IF(VLOOKUP($DG$3,#NAME?,MATCH($A4,#NAME?,0)+1,0)&gt;0,1,0)</formula>
    </cfRule>
    <cfRule type="expression" dxfId="528"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27"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6" priority="563">
      <formula>IF(LEN(DH4)&gt;0,1,0)</formula>
    </cfRule>
    <cfRule type="expression" dxfId="525" priority="564">
      <formula>IF(VLOOKUP($DH$3,#NAME?,MATCH($A4,#NAME?,0)+1,0)&gt;0,1,0)</formula>
    </cfRule>
    <cfRule type="expression" dxfId="524" priority="565">
      <formula>IF(VLOOKUP($DH$3,#NAME?,MATCH($A4,#NAME?,0)+1,0)&gt;0,1,0)</formula>
    </cfRule>
    <cfRule type="expression" dxfId="523" priority="566">
      <formula>IF(VLOOKUP($DH$3,#NAME?,MATCH($A4,#NAME?,0)+1,0)&gt;0,1,0)</formula>
    </cfRule>
    <cfRule type="expression" dxfId="522"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21"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0" priority="569">
      <formula>IF(LEN(DI4)&gt;0,1,0)</formula>
    </cfRule>
    <cfRule type="expression" dxfId="519" priority="570">
      <formula>IF(VLOOKUP($DI$3,#NAME?,MATCH($A4,#NAME?,0)+1,0)&gt;0,1,0)</formula>
    </cfRule>
    <cfRule type="expression" dxfId="518" priority="571">
      <formula>IF(VLOOKUP($DI$3,#NAME?,MATCH($A4,#NAME?,0)+1,0)&gt;0,1,0)</formula>
    </cfRule>
    <cfRule type="expression" dxfId="517" priority="572">
      <formula>IF(VLOOKUP($DI$3,#NAME?,MATCH($A4,#NAME?,0)+1,0)&gt;0,1,0)</formula>
    </cfRule>
    <cfRule type="expression" dxfId="516"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15"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4" priority="575">
      <formula>IF(LEN(DJ4)&gt;0,1,0)</formula>
    </cfRule>
    <cfRule type="expression" dxfId="513" priority="576">
      <formula>IF(VLOOKUP($DJ$3,#NAME?,MATCH($A4,#NAME?,0)+1,0)&gt;0,1,0)</formula>
    </cfRule>
    <cfRule type="expression" dxfId="512" priority="577">
      <formula>IF(VLOOKUP($DJ$3,#NAME?,MATCH($A4,#NAME?,0)+1,0)&gt;0,1,0)</formula>
    </cfRule>
    <cfRule type="expression" dxfId="511" priority="578">
      <formula>IF(VLOOKUP($DJ$3,#NAME?,MATCH($A4,#NAME?,0)+1,0)&gt;0,1,0)</formula>
    </cfRule>
    <cfRule type="expression" dxfId="510"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09"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08" priority="581">
      <formula>IF(LEN(DK4)&gt;0,1,0)</formula>
    </cfRule>
    <cfRule type="expression" dxfId="507" priority="582">
      <formula>IF(VLOOKUP($DK$3,#NAME?,MATCH($A4,#NAME?,0)+1,0)&gt;0,1,0)</formula>
    </cfRule>
    <cfRule type="expression" dxfId="506" priority="583">
      <formula>IF(VLOOKUP($DK$3,#NAME?,MATCH($A4,#NAME?,0)+1,0)&gt;0,1,0)</formula>
    </cfRule>
    <cfRule type="expression" dxfId="505" priority="584">
      <formula>IF(VLOOKUP($DK$3,#NAME?,MATCH($A4,#NAME?,0)+1,0)&gt;0,1,0)</formula>
    </cfRule>
    <cfRule type="expression" dxfId="504"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03"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02" priority="587">
      <formula>IF(LEN(DL4)&gt;0,1,0)</formula>
    </cfRule>
    <cfRule type="expression" dxfId="501" priority="588">
      <formula>IF(VLOOKUP($DL$3,#NAME?,MATCH($A4,#NAME?,0)+1,0)&gt;0,1,0)</formula>
    </cfRule>
    <cfRule type="expression" dxfId="500" priority="589">
      <formula>IF(VLOOKUP($DL$3,#NAME?,MATCH($A4,#NAME?,0)+1,0)&gt;0,1,0)</formula>
    </cfRule>
    <cfRule type="expression" dxfId="499" priority="590">
      <formula>IF(VLOOKUP($DL$3,#NAME?,MATCH($A4,#NAME?,0)+1,0)&gt;0,1,0)</formula>
    </cfRule>
    <cfRule type="expression" dxfId="498"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497" priority="592">
      <formula>IF(LEN(DM4)&gt;0,1,0)</formula>
    </cfRule>
    <cfRule type="expression" dxfId="496" priority="593">
      <formula>IF(VLOOKUP($DM$3,#NAME?,MATCH($A4,#NAME?,0)+1,0)&gt;0,1,0)</formula>
    </cfRule>
    <cfRule type="expression" dxfId="495" priority="594">
      <formula>IF(VLOOKUP($DM$3,#NAME?,MATCH($A4,#NAME?,0)+1,0)&gt;0,1,0)</formula>
    </cfRule>
    <cfRule type="expression" dxfId="494" priority="595">
      <formula>IF(VLOOKUP($DM$3,#NAME?,MATCH($A4,#NAME?,0)+1,0)&gt;0,1,0)</formula>
    </cfRule>
    <cfRule type="expression" dxfId="493"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492" priority="597">
      <formula>IF(LEN(DN4)&gt;0,1,0)</formula>
    </cfRule>
    <cfRule type="expression" dxfId="491" priority="598">
      <formula>IF(VLOOKUP($DN$3,#NAME?,MATCH($A4,#NAME?,0)+1,0)&gt;0,1,0)</formula>
    </cfRule>
    <cfRule type="expression" dxfId="490" priority="599">
      <formula>IF(VLOOKUP($DN$3,#NAME?,MATCH($A4,#NAME?,0)+1,0)&gt;0,1,0)</formula>
    </cfRule>
    <cfRule type="expression" dxfId="489" priority="600">
      <formula>IF(VLOOKUP($DN$3,#NAME?,MATCH($A4,#NAME?,0)+1,0)&gt;0,1,0)</formula>
    </cfRule>
    <cfRule type="expression" dxfId="488"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487" priority="602">
      <formula>IF(LEN(DO5)&gt;0,1,0)</formula>
    </cfRule>
    <cfRule type="expression" dxfId="486" priority="603">
      <formula>IF(VLOOKUP($DO$3,#NAME?,MATCH($A5,#NAME?,0)+1,0)&gt;0,1,0)</formula>
    </cfRule>
    <cfRule type="expression" dxfId="485" priority="604">
      <formula>IF(VLOOKUP($DO$3,#NAME?,MATCH($A5,#NAME?,0)+1,0)&gt;0,1,0)</formula>
    </cfRule>
    <cfRule type="expression" dxfId="484" priority="605">
      <formula>IF(VLOOKUP($DO$3,#NAME?,MATCH($A5,#NAME?,0)+1,0)&gt;0,1,0)</formula>
    </cfRule>
    <cfRule type="expression" dxfId="483"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82" priority="607">
      <formula>IF(LEN(DP5)&gt;0,1,0)</formula>
    </cfRule>
    <cfRule type="expression" dxfId="481" priority="608">
      <formula>IF(VLOOKUP($DP$3,#NAME?,MATCH($A5,#NAME?,0)+1,0)&gt;0,1,0)</formula>
    </cfRule>
    <cfRule type="expression" dxfId="480" priority="609">
      <formula>IF(VLOOKUP($DP$3,#NAME?,MATCH($A5,#NAME?,0)+1,0)&gt;0,1,0)</formula>
    </cfRule>
    <cfRule type="expression" dxfId="479" priority="610">
      <formula>IF(VLOOKUP($DP$3,#NAME?,MATCH($A5,#NAME?,0)+1,0)&gt;0,1,0)</formula>
    </cfRule>
    <cfRule type="expression" dxfId="478"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77" priority="612">
      <formula>AND(AND(OR(AND(OR(OR(NOT(DY4&lt;&gt;"Not Applicable"),DY4=""))),AND(OR(OR(NOT(DZ4&lt;&gt;"Not Applicable"),DZ4=""))),AND(OR(OR(NOT(EA4&lt;&gt;"Not Applicable"),EA4=""))),AND(OR(OR(NOT(EB4&lt;&gt;"Not Applicable"),EB4=""))),AND(OR(OR(NOT(EC4&lt;&gt;"Not Applicable"),EC4="")))),A4&lt;&gt;""))</formula>
    </cfRule>
    <cfRule type="expression" dxfId="476" priority="613">
      <formula>IF(LEN(DQ4)&gt;0,1,0)</formula>
    </cfRule>
    <cfRule type="expression" dxfId="475" priority="614">
      <formula>IF(VLOOKUP($DQ$3,#NAME?,MATCH($A4,#NAME?,0)+1,0)&gt;0,1,0)</formula>
    </cfRule>
    <cfRule type="expression" dxfId="474" priority="615">
      <formula>IF(VLOOKUP($DQ$3,#NAME?,MATCH($A4,#NAME?,0)+1,0)&gt;0,1,0)</formula>
    </cfRule>
    <cfRule type="expression" dxfId="473" priority="616">
      <formula>IF(VLOOKUP($DQ$3,#NAME?,MATCH($A4,#NAME?,0)+1,0)&gt;0,1,0)</formula>
    </cfRule>
    <cfRule type="expression" dxfId="472"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71" priority="618">
      <formula>AND(AND(OR(AND(OR(OR(NOT(DY4&lt;&gt;"Not Applicable"),DY4=""))),AND(OR(OR(NOT(DZ4&lt;&gt;"Not Applicable"),DZ4=""))),AND(OR(OR(NOT(EA4&lt;&gt;"Not Applicable"),EA4=""))),AND(OR(OR(NOT(EB4&lt;&gt;"Not Applicable"),EB4=""))),AND(OR(OR(NOT(EC4&lt;&gt;"Not Applicable"),EC4="")))),A4&lt;&gt;""))</formula>
    </cfRule>
    <cfRule type="expression" dxfId="470" priority="619">
      <formula>IF(LEN(DR4)&gt;0,1,0)</formula>
    </cfRule>
    <cfRule type="expression" dxfId="469" priority="620">
      <formula>IF(VLOOKUP($DR$3,#NAME?,MATCH($A4,#NAME?,0)+1,0)&gt;0,1,0)</formula>
    </cfRule>
    <cfRule type="expression" dxfId="468" priority="621">
      <formula>IF(VLOOKUP($DR$3,#NAME?,MATCH($A4,#NAME?,0)+1,0)&gt;0,1,0)</formula>
    </cfRule>
    <cfRule type="expression" dxfId="467" priority="622">
      <formula>IF(VLOOKUP($DR$3,#NAME?,MATCH($A4,#NAME?,0)+1,0)&gt;0,1,0)</formula>
    </cfRule>
    <cfRule type="expression" dxfId="466"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65" priority="624">
      <formula>IF(LEN(DS5)&gt;0,1,0)</formula>
    </cfRule>
    <cfRule type="expression" dxfId="464" priority="625">
      <formula>IF(VLOOKUP($DS$3,#NAME?,MATCH($A5,#NAME?,0)+1,0)&gt;0,1,0)</formula>
    </cfRule>
    <cfRule type="expression" dxfId="463" priority="626">
      <formula>IF(VLOOKUP($DS$3,#NAME?,MATCH($A5,#NAME?,0)+1,0)&gt;0,1,0)</formula>
    </cfRule>
    <cfRule type="expression" dxfId="462" priority="627">
      <formula>IF(VLOOKUP($DS$3,#NAME?,MATCH($A5,#NAME?,0)+1,0)&gt;0,1,0)</formula>
    </cfRule>
    <cfRule type="expression" dxfId="461"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60" priority="629">
      <formula>IF(LEN(DT4)&gt;0,1,0)</formula>
    </cfRule>
    <cfRule type="expression" dxfId="459" priority="630">
      <formula>IF(VLOOKUP($DT$3,#NAME?,MATCH($A4,#NAME?,0)+1,0)&gt;0,1,0)</formula>
    </cfRule>
    <cfRule type="expression" dxfId="458" priority="631">
      <formula>IF(VLOOKUP($DT$3,#NAME?,MATCH($A4,#NAME?,0)+1,0)&gt;0,1,0)</formula>
    </cfRule>
    <cfRule type="expression" dxfId="457" priority="632">
      <formula>IF(VLOOKUP($DT$3,#NAME?,MATCH($A4,#NAME?,0)+1,0)&gt;0,1,0)</formula>
    </cfRule>
    <cfRule type="expression" dxfId="45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55"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4" priority="635">
      <formula>IF(LEN(DU4)&gt;0,1,0)</formula>
    </cfRule>
    <cfRule type="expression" dxfId="453" priority="636">
      <formula>IF(VLOOKUP($DU$3,#NAME?,MATCH($A4,#NAME?,0)+1,0)&gt;0,1,0)</formula>
    </cfRule>
    <cfRule type="expression" dxfId="452" priority="637">
      <formula>IF(VLOOKUP($DU$3,#NAME?,MATCH($A4,#NAME?,0)+1,0)&gt;0,1,0)</formula>
    </cfRule>
    <cfRule type="expression" dxfId="451" priority="638">
      <formula>IF(VLOOKUP($DU$3,#NAME?,MATCH($A4,#NAME?,0)+1,0)&gt;0,1,0)</formula>
    </cfRule>
    <cfRule type="expression" dxfId="450"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49"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48" priority="641">
      <formula>IF(LEN(DV4)&gt;0,1,0)</formula>
    </cfRule>
    <cfRule type="expression" dxfId="447" priority="642">
      <formula>IF(VLOOKUP($DV$3,#NAME?,MATCH($A4,#NAME?,0)+1,0)&gt;0,1,0)</formula>
    </cfRule>
    <cfRule type="expression" dxfId="446" priority="643">
      <formula>IF(VLOOKUP($DV$3,#NAME?,MATCH($A4,#NAME?,0)+1,0)&gt;0,1,0)</formula>
    </cfRule>
    <cfRule type="expression" dxfId="445" priority="644">
      <formula>IF(VLOOKUP($DV$3,#NAME?,MATCH($A4,#NAME?,0)+1,0)&gt;0,1,0)</formula>
    </cfRule>
    <cfRule type="expression" dxfId="444"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43"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42" priority="647">
      <formula>IF(LEN(DW4)&gt;0,1,0)</formula>
    </cfRule>
    <cfRule type="expression" dxfId="441" priority="648">
      <formula>IF(VLOOKUP($DW$3,#NAME?,MATCH($A4,#NAME?,0)+1,0)&gt;0,1,0)</formula>
    </cfRule>
    <cfRule type="expression" dxfId="440" priority="649">
      <formula>IF(VLOOKUP($DW$3,#NAME?,MATCH($A4,#NAME?,0)+1,0)&gt;0,1,0)</formula>
    </cfRule>
    <cfRule type="expression" dxfId="439" priority="650">
      <formula>IF(VLOOKUP($DW$3,#NAME?,MATCH($A4,#NAME?,0)+1,0)&gt;0,1,0)</formula>
    </cfRule>
    <cfRule type="expression" dxfId="438"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37"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36" priority="653">
      <formula>IF(LEN(DX4)&gt;0,1,0)</formula>
    </cfRule>
    <cfRule type="expression" dxfId="435" priority="654">
      <formula>IF(VLOOKUP($DX$3,#NAME?,MATCH($A4,#NAME?,0)+1,0)&gt;0,1,0)</formula>
    </cfRule>
    <cfRule type="expression" dxfId="434" priority="655">
      <formula>IF(VLOOKUP($DX$3,#NAME?,MATCH($A4,#NAME?,0)+1,0)&gt;0,1,0)</formula>
    </cfRule>
    <cfRule type="expression" dxfId="433" priority="656">
      <formula>IF(VLOOKUP($DX$3,#NAME?,MATCH($A4,#NAME?,0)+1,0)&gt;0,1,0)</formula>
    </cfRule>
    <cfRule type="expression" dxfId="432"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431" priority="658">
      <formula>AND(AND(OR(AND(OR(OR(NOT(CO4&lt;&gt;"DEFAULT"),CO4="")))),A4&lt;&gt;""))</formula>
    </cfRule>
    <cfRule type="expression" dxfId="430" priority="659">
      <formula>IF(LEN(DY4)&gt;0,1,0)</formula>
    </cfRule>
    <cfRule type="expression" dxfId="429" priority="660">
      <formula>IF(VLOOKUP($DY$3,#NAME?,MATCH($A4,#NAME?,0)+1,0)&gt;0,1,0)</formula>
    </cfRule>
    <cfRule type="expression" dxfId="428" priority="661">
      <formula>IF(VLOOKUP($DY$3,#NAME?,MATCH($A4,#NAME?,0)+1,0)&gt;0,1,0)</formula>
    </cfRule>
    <cfRule type="expression" dxfId="427" priority="662">
      <formula>IF(VLOOKUP($DY$3,#NAME?,MATCH($A4,#NAME?,0)+1,0)&gt;0,1,0)</formula>
    </cfRule>
    <cfRule type="expression" dxfId="426"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425" priority="664">
      <formula>AND(AND(OR(AND(OR(OR(NOT(CO4&lt;&gt;"DEFAULT"),CO4="")))),A4&lt;&gt;""))</formula>
    </cfRule>
    <cfRule type="expression" dxfId="424" priority="665">
      <formula>IF(LEN(DZ4)&gt;0,1,0)</formula>
    </cfRule>
    <cfRule type="expression" dxfId="423" priority="666">
      <formula>IF(VLOOKUP($DZ$3,#NAME?,MATCH($A4,#NAME?,0)+1,0)&gt;0,1,0)</formula>
    </cfRule>
    <cfRule type="expression" dxfId="422" priority="667">
      <formula>IF(VLOOKUP($DZ$3,#NAME?,MATCH($A4,#NAME?,0)+1,0)&gt;0,1,0)</formula>
    </cfRule>
    <cfRule type="expression" dxfId="421" priority="668">
      <formula>IF(VLOOKUP($DZ$3,#NAME?,MATCH($A4,#NAME?,0)+1,0)&gt;0,1,0)</formula>
    </cfRule>
    <cfRule type="expression" dxfId="420"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419" priority="670">
      <formula>AND(AND(OR(AND(OR(OR(NOT(CO4&lt;&gt;"DEFAULT"),CO4="")))),A4&lt;&gt;""))</formula>
    </cfRule>
    <cfRule type="expression" dxfId="418" priority="671">
      <formula>IF(LEN(EA4)&gt;0,1,0)</formula>
    </cfRule>
    <cfRule type="expression" dxfId="417" priority="672">
      <formula>IF(VLOOKUP($EA$3,#NAME?,MATCH($A4,#NAME?,0)+1,0)&gt;0,1,0)</formula>
    </cfRule>
    <cfRule type="expression" dxfId="416" priority="673">
      <formula>IF(VLOOKUP($EA$3,#NAME?,MATCH($A4,#NAME?,0)+1,0)&gt;0,1,0)</formula>
    </cfRule>
    <cfRule type="expression" dxfId="415" priority="674">
      <formula>IF(VLOOKUP($EA$3,#NAME?,MATCH($A4,#NAME?,0)+1,0)&gt;0,1,0)</formula>
    </cfRule>
    <cfRule type="expression" dxfId="414"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413" priority="676">
      <formula>AND(AND(OR(AND(OR(OR(NOT(CO4&lt;&gt;"DEFAULT"),CO4="")))),A4&lt;&gt;""))</formula>
    </cfRule>
    <cfRule type="expression" dxfId="412" priority="677">
      <formula>IF(LEN(EB4)&gt;0,1,0)</formula>
    </cfRule>
    <cfRule type="expression" dxfId="411" priority="678">
      <formula>IF(VLOOKUP($EB$3,#NAME?,MATCH($A4,#NAME?,0)+1,0)&gt;0,1,0)</formula>
    </cfRule>
    <cfRule type="expression" dxfId="410" priority="679">
      <formula>IF(VLOOKUP($EB$3,#NAME?,MATCH($A4,#NAME?,0)+1,0)&gt;0,1,0)</formula>
    </cfRule>
    <cfRule type="expression" dxfId="409" priority="680">
      <formula>IF(VLOOKUP($EB$3,#NAME?,MATCH($A4,#NAME?,0)+1,0)&gt;0,1,0)</formula>
    </cfRule>
    <cfRule type="expression" dxfId="408"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407" priority="682">
      <formula>AND(AND(OR(AND(OR(OR(NOT(CO4&lt;&gt;"DEFAULT"),CO4="")))),A4&lt;&gt;""))</formula>
    </cfRule>
    <cfRule type="expression" dxfId="406" priority="683">
      <formula>IF(LEN(EC4)&gt;0,1,0)</formula>
    </cfRule>
    <cfRule type="expression" dxfId="405" priority="684">
      <formula>IF(VLOOKUP($EC$3,#NAME?,MATCH($A4,#NAME?,0)+1,0)&gt;0,1,0)</formula>
    </cfRule>
    <cfRule type="expression" dxfId="404" priority="685">
      <formula>IF(VLOOKUP($EC$3,#NAME?,MATCH($A4,#NAME?,0)+1,0)&gt;0,1,0)</formula>
    </cfRule>
    <cfRule type="expression" dxfId="403" priority="686">
      <formula>IF(VLOOKUP($EC$3,#NAME?,MATCH($A4,#NAME?,0)+1,0)&gt;0,1,0)</formula>
    </cfRule>
    <cfRule type="expression" dxfId="402"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01" priority="688">
      <formula>AND(AND(OR(AND(AND(OR(NOT(DY4="Transportation"),DY4=""))),AND(AND(OR(NOT(DZ4="Transportation"),DZ4=""))),AND(AND(OR(NOT(EA4="Transportation"),EA4=""))),AND(AND(OR(NOT(EB4="Transportation"),EB4=""))),AND(AND(OR(NOT(EC4="Transportation"),EC4="")))),A4&lt;&gt;""))</formula>
    </cfRule>
    <cfRule type="expression" dxfId="400" priority="689">
      <formula>IF(LEN(ED4)&gt;0,1,0)</formula>
    </cfRule>
    <cfRule type="expression" dxfId="399" priority="690">
      <formula>IF(VLOOKUP($ED$3,#NAME?,MATCH($A4,#NAME?,0)+1,0)&gt;0,1,0)</formula>
    </cfRule>
    <cfRule type="expression" dxfId="398" priority="691">
      <formula>IF(VLOOKUP($ED$3,#NAME?,MATCH($A4,#NAME?,0)+1,0)&gt;0,1,0)</formula>
    </cfRule>
    <cfRule type="expression" dxfId="397" priority="692">
      <formula>IF(VLOOKUP($ED$3,#NAME?,MATCH($A4,#NAME?,0)+1,0)&gt;0,1,0)</formula>
    </cfRule>
    <cfRule type="expression" dxfId="396"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395" priority="694">
      <formula>AND(AND(OR(AND(OR(OR(NOT(DY4&lt;&gt;"GHS"),DY4=""))),AND(OR(OR(NOT(DZ4&lt;&gt;"GHS"),DZ4=""))),AND(OR(OR(NOT(EA4&lt;&gt;"GHS"),EA4=""))),AND(OR(OR(NOT(EB4&lt;&gt;"GHS"),EB4=""))),AND(OR(OR(NOT(EC4&lt;&gt;"GHS"),EC4="")))),A4&lt;&gt;""))</formula>
    </cfRule>
    <cfRule type="expression" dxfId="394" priority="695">
      <formula>IF(LEN(EE4)&gt;0,1,0)</formula>
    </cfRule>
    <cfRule type="expression" dxfId="393" priority="696">
      <formula>IF(VLOOKUP($EE$3,#NAME?,MATCH($A4,#NAME?,0)+1,0)&gt;0,1,0)</formula>
    </cfRule>
    <cfRule type="expression" dxfId="392" priority="697">
      <formula>IF(VLOOKUP($EE$3,#NAME?,MATCH($A4,#NAME?,0)+1,0)&gt;0,1,0)</formula>
    </cfRule>
    <cfRule type="expression" dxfId="391" priority="698">
      <formula>IF(VLOOKUP($EE$3,#NAME?,MATCH($A4,#NAME?,0)+1,0)&gt;0,1,0)</formula>
    </cfRule>
    <cfRule type="expression" dxfId="390"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389" priority="700">
      <formula>AND(AND(OR(AND(OR(OR(NOT(DY4&lt;&gt;"Not Applicable"),DY4=""))),AND(OR(OR(NOT(DZ4&lt;&gt;"Not Applicable"),DZ4=""))),AND(OR(OR(NOT(EA4&lt;&gt;"Not Applicable"),EA4=""))),AND(OR(OR(NOT(EB4&lt;&gt;"Not Applicable"),EB4=""))),AND(OR(OR(NOT(EC4&lt;&gt;"Not Applicable"),EC4="")))),A4&lt;&gt;""))</formula>
    </cfRule>
    <cfRule type="expression" dxfId="388" priority="701">
      <formula>IF(LEN(EF4)&gt;0,1,0)</formula>
    </cfRule>
    <cfRule type="expression" dxfId="387" priority="702">
      <formula>IF(VLOOKUP($EF$3,#NAME?,MATCH($A4,#NAME?,0)+1,0)&gt;0,1,0)</formula>
    </cfRule>
    <cfRule type="expression" dxfId="386" priority="703">
      <formula>IF(VLOOKUP($EF$3,#NAME?,MATCH($A4,#NAME?,0)+1,0)&gt;0,1,0)</formula>
    </cfRule>
    <cfRule type="expression" dxfId="385" priority="704">
      <formula>IF(VLOOKUP($EF$3,#NAME?,MATCH($A4,#NAME?,0)+1,0)&gt;0,1,0)</formula>
    </cfRule>
    <cfRule type="expression" dxfId="384"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83" priority="706">
      <formula>AND(AND(OR(AND(OR(OR(NOT(DY4&lt;&gt;"Not Applicable"),DY4=""))),AND(OR(OR(NOT(DZ4&lt;&gt;"Not Applicable"),DZ4=""))),AND(OR(OR(NOT(EA4&lt;&gt;"Not Applicable"),EA4=""))),AND(OR(OR(NOT(EB4&lt;&gt;"Not Applicable"),EB4=""))),AND(OR(OR(NOT(EC4&lt;&gt;"Not Applicable"),EC4="")))),A4&lt;&gt;""))</formula>
    </cfRule>
    <cfRule type="expression" dxfId="382" priority="707">
      <formula>IF(LEN(EG4)&gt;0,1,0)</formula>
    </cfRule>
    <cfRule type="expression" dxfId="381" priority="708">
      <formula>IF(VLOOKUP($EG$3,#NAME?,MATCH($A4,#NAME?,0)+1,0)&gt;0,1,0)</formula>
    </cfRule>
    <cfRule type="expression" dxfId="380" priority="709">
      <formula>IF(VLOOKUP($EG$3,#NAME?,MATCH($A4,#NAME?,0)+1,0)&gt;0,1,0)</formula>
    </cfRule>
    <cfRule type="expression" dxfId="379" priority="710">
      <formula>IF(VLOOKUP($EG$3,#NAME?,MATCH($A4,#NAME?,0)+1,0)&gt;0,1,0)</formula>
    </cfRule>
    <cfRule type="expression" dxfId="378"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77" priority="712">
      <formula>IF(LEN(EH4)&gt;0,1,0)</formula>
    </cfRule>
    <cfRule type="expression" dxfId="376" priority="713">
      <formula>IF(VLOOKUP($EH$3,#NAME?,MATCH($A4,#NAME?,0)+1,0)&gt;0,1,0)</formula>
    </cfRule>
    <cfRule type="expression" dxfId="375" priority="714">
      <formula>IF(VLOOKUP($EH$3,#NAME?,MATCH($A4,#NAME?,0)+1,0)&gt;0,1,0)</formula>
    </cfRule>
    <cfRule type="expression" dxfId="374" priority="715">
      <formula>IF(VLOOKUP($EH$3,#NAME?,MATCH($A4,#NAME?,0)+1,0)&gt;0,1,0)</formula>
    </cfRule>
    <cfRule type="expression" dxfId="373"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72" priority="717">
      <formula>IF(LEN(EI4)&gt;0,1,0)</formula>
    </cfRule>
    <cfRule type="expression" dxfId="371" priority="718">
      <formula>IF(VLOOKUP($EI$3,#NAME?,MATCH($A4,#NAME?,0)+1,0)&gt;0,1,0)</formula>
    </cfRule>
    <cfRule type="expression" dxfId="370" priority="719">
      <formula>IF(VLOOKUP($EI$3,#NAME?,MATCH($A4,#NAME?,0)+1,0)&gt;0,1,0)</formula>
    </cfRule>
    <cfRule type="expression" dxfId="369" priority="720">
      <formula>IF(VLOOKUP($EI$3,#NAME?,MATCH($A4,#NAME?,0)+1,0)&gt;0,1,0)</formula>
    </cfRule>
    <cfRule type="expression" dxfId="368"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67" priority="722">
      <formula>AND(AND(OR(AND(AND(OR(NOT(DY4="GHS"),DY4=""))),AND(AND(OR(NOT(DZ4="GHS"),DZ4=""))),AND(AND(OR(NOT(EA4="GHS"),EA4=""))),AND(AND(OR(NOT(EB4="GHS"),EB4=""))),AND(AND(OR(NOT(EC4="GHS"),EC4="")))),A4&lt;&gt;""))</formula>
    </cfRule>
    <cfRule type="expression" dxfId="366" priority="723">
      <formula>IF(LEN(EJ4)&gt;0,1,0)</formula>
    </cfRule>
    <cfRule type="expression" dxfId="365" priority="724">
      <formula>IF(VLOOKUP($EJ$3,#NAME?,MATCH($A4,#NAME?,0)+1,0)&gt;0,1,0)</formula>
    </cfRule>
    <cfRule type="expression" dxfId="364" priority="725">
      <formula>IF(VLOOKUP($EJ$3,#NAME?,MATCH($A4,#NAME?,0)+1,0)&gt;0,1,0)</formula>
    </cfRule>
    <cfRule type="expression" dxfId="363" priority="726">
      <formula>IF(VLOOKUP($EJ$3,#NAME?,MATCH($A4,#NAME?,0)+1,0)&gt;0,1,0)</formula>
    </cfRule>
    <cfRule type="expression" dxfId="362"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61" priority="728">
      <formula>AND(AND(OR(AND(AND(OR(NOT(DY4="GHS"),DY4=""))),AND(AND(OR(NOT(DZ4="GHS"),DZ4=""))),AND(AND(OR(NOT(EA4="GHS"),EA4=""))),AND(AND(OR(NOT(EB4="GHS"),EB4=""))),AND(AND(OR(NOT(EC4="GHS"),EC4="")))),A4&lt;&gt;""))</formula>
    </cfRule>
    <cfRule type="expression" dxfId="360" priority="729">
      <formula>IF(LEN(EK4)&gt;0,1,0)</formula>
    </cfRule>
    <cfRule type="expression" dxfId="359" priority="730">
      <formula>IF(VLOOKUP($EK$3,#NAME?,MATCH($A4,#NAME?,0)+1,0)&gt;0,1,0)</formula>
    </cfRule>
    <cfRule type="expression" dxfId="358" priority="731">
      <formula>IF(VLOOKUP($EK$3,#NAME?,MATCH($A4,#NAME?,0)+1,0)&gt;0,1,0)</formula>
    </cfRule>
    <cfRule type="expression" dxfId="357" priority="732">
      <formula>IF(VLOOKUP($EK$3,#NAME?,MATCH($A4,#NAME?,0)+1,0)&gt;0,1,0)</formula>
    </cfRule>
    <cfRule type="expression" dxfId="356"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55" priority="734">
      <formula>AND(AND(OR(AND(AND(OR(NOT(DY4="GHS"),DY4=""))),AND(AND(OR(NOT(DZ4="GHS"),DZ4=""))),AND(AND(OR(NOT(EA4="GHS"),EA4=""))),AND(AND(OR(NOT(EB4="GHS"),EB4=""))),AND(AND(OR(NOT(EC4="GHS"),EC4="")))),A4&lt;&gt;""))</formula>
    </cfRule>
    <cfRule type="expression" dxfId="354" priority="735">
      <formula>IF(LEN(EL4)&gt;0,1,0)</formula>
    </cfRule>
    <cfRule type="expression" dxfId="353" priority="736">
      <formula>IF(VLOOKUP($EL$3,#NAME?,MATCH($A4,#NAME?,0)+1,0)&gt;0,1,0)</formula>
    </cfRule>
    <cfRule type="expression" dxfId="352" priority="737">
      <formula>IF(VLOOKUP($EL$3,#NAME?,MATCH($A4,#NAME?,0)+1,0)&gt;0,1,0)</formula>
    </cfRule>
    <cfRule type="expression" dxfId="351" priority="738">
      <formula>IF(VLOOKUP($EL$3,#NAME?,MATCH($A4,#NAME?,0)+1,0)&gt;0,1,0)</formula>
    </cfRule>
    <cfRule type="expression" dxfId="350"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49" priority="740">
      <formula>IF(LEN(EM4)&gt;0,1,0)</formula>
    </cfRule>
    <cfRule type="expression" dxfId="348" priority="741">
      <formula>IF(VLOOKUP($EM$3,#NAME?,MATCH($A4,#NAME?,0)+1,0)&gt;0,1,0)</formula>
    </cfRule>
    <cfRule type="expression" dxfId="347" priority="742">
      <formula>IF(VLOOKUP($EM$3,#NAME?,MATCH($A4,#NAME?,0)+1,0)&gt;0,1,0)</formula>
    </cfRule>
    <cfRule type="expression" dxfId="346" priority="743">
      <formula>IF(VLOOKUP($EM$3,#NAME?,MATCH($A4,#NAME?,0)+1,0)&gt;0,1,0)</formula>
    </cfRule>
    <cfRule type="expression" dxfId="345"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44" priority="745">
      <formula>IF(LEN(EN4)&gt;0,1,0)</formula>
    </cfRule>
    <cfRule type="expression" dxfId="343" priority="746">
      <formula>IF(VLOOKUP($EN$3,#NAME?,MATCH($A4,#NAME?,0)+1,0)&gt;0,1,0)</formula>
    </cfRule>
    <cfRule type="expression" dxfId="342" priority="747">
      <formula>IF(VLOOKUP($EN$3,#NAME?,MATCH($A4,#NAME?,0)+1,0)&gt;0,1,0)</formula>
    </cfRule>
    <cfRule type="expression" dxfId="341" priority="748">
      <formula>IF(VLOOKUP($EN$3,#NAME?,MATCH($A4,#NAME?,0)+1,0)&gt;0,1,0)</formula>
    </cfRule>
    <cfRule type="expression" dxfId="340"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39" priority="750">
      <formula>IF(LEN(EO4)&gt;0,1,0)</formula>
    </cfRule>
    <cfRule type="expression" dxfId="338" priority="751">
      <formula>IF(VLOOKUP($EO$3,#NAME?,MATCH($A4,#NAME?,0)+1,0)&gt;0,1,0)</formula>
    </cfRule>
    <cfRule type="expression" dxfId="337" priority="752">
      <formula>IF(VLOOKUP($EO$3,#NAME?,MATCH($A4,#NAME?,0)+1,0)&gt;0,1,0)</formula>
    </cfRule>
    <cfRule type="expression" dxfId="336" priority="753">
      <formula>IF(VLOOKUP($EO$3,#NAME?,MATCH($A4,#NAME?,0)+1,0)&gt;0,1,0)</formula>
    </cfRule>
    <cfRule type="expression" dxfId="335"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34" priority="755">
      <formula>IF(LEN(EP4)&gt;0,1,0)</formula>
    </cfRule>
    <cfRule type="expression" dxfId="333" priority="756">
      <formula>IF(VLOOKUP($EP$3,#NAME?,MATCH($A4,#NAME?,0)+1,0)&gt;0,1,0)</formula>
    </cfRule>
    <cfRule type="expression" dxfId="332" priority="757">
      <formula>IF(VLOOKUP($EP$3,#NAME?,MATCH($A4,#NAME?,0)+1,0)&gt;0,1,0)</formula>
    </cfRule>
    <cfRule type="expression" dxfId="331" priority="758">
      <formula>IF(VLOOKUP($EP$3,#NAME?,MATCH($A4,#NAME?,0)+1,0)&gt;0,1,0)</formula>
    </cfRule>
    <cfRule type="expression" dxfId="330"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29" priority="760">
      <formula>IF(LEN(EQ4)&gt;0,1,0)</formula>
    </cfRule>
    <cfRule type="expression" dxfId="328" priority="761">
      <formula>IF(VLOOKUP($EQ$3,#NAME?,MATCH($A4,#NAME?,0)+1,0)&gt;0,1,0)</formula>
    </cfRule>
    <cfRule type="expression" dxfId="327" priority="762">
      <formula>IF(VLOOKUP($EQ$3,#NAME?,MATCH($A4,#NAME?,0)+1,0)&gt;0,1,0)</formula>
    </cfRule>
    <cfRule type="expression" dxfId="326" priority="763">
      <formula>IF(VLOOKUP($EQ$3,#NAME?,MATCH($A4,#NAME?,0)+1,0)&gt;0,1,0)</formula>
    </cfRule>
    <cfRule type="expression" dxfId="325"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24" priority="765">
      <formula>IF(LEN(ER4)&gt;0,1,0)</formula>
    </cfRule>
    <cfRule type="expression" dxfId="323" priority="766">
      <formula>IF(VLOOKUP($ER$3,#NAME?,MATCH($A4,#NAME?,0)+1,0)&gt;0,1,0)</formula>
    </cfRule>
    <cfRule type="expression" dxfId="322" priority="767">
      <formula>IF(VLOOKUP($ER$3,#NAME?,MATCH($A4,#NAME?,0)+1,0)&gt;0,1,0)</formula>
    </cfRule>
    <cfRule type="expression" dxfId="321" priority="768">
      <formula>IF(VLOOKUP($ER$3,#NAME?,MATCH($A4,#NAME?,0)+1,0)&gt;0,1,0)</formula>
    </cfRule>
    <cfRule type="expression" dxfId="320"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19" priority="770">
      <formula>IF(LEN(ES4)&gt;0,1,0)</formula>
    </cfRule>
    <cfRule type="expression" dxfId="318" priority="771">
      <formula>IF(VLOOKUP($ES$3,#NAME?,MATCH($A4,#NAME?,0)+1,0)&gt;0,1,0)</formula>
    </cfRule>
    <cfRule type="expression" dxfId="317" priority="772">
      <formula>IF(VLOOKUP($ES$3,#NAME?,MATCH($A4,#NAME?,0)+1,0)&gt;0,1,0)</formula>
    </cfRule>
    <cfRule type="expression" dxfId="316" priority="773">
      <formula>IF(VLOOKUP($ES$3,#NAME?,MATCH($A4,#NAME?,0)+1,0)&gt;0,1,0)</formula>
    </cfRule>
    <cfRule type="expression" dxfId="315"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14" priority="775">
      <formula>IF(LEN(ET4)&gt;0,1,0)</formula>
    </cfRule>
    <cfRule type="expression" dxfId="313" priority="776">
      <formula>IF(VLOOKUP($ET$3,#NAME?,MATCH($A4,#NAME?,0)+1,0)&gt;0,1,0)</formula>
    </cfRule>
    <cfRule type="expression" dxfId="312" priority="777">
      <formula>IF(VLOOKUP($ET$3,#NAME?,MATCH($A4,#NAME?,0)+1,0)&gt;0,1,0)</formula>
    </cfRule>
    <cfRule type="expression" dxfId="311" priority="778">
      <formula>IF(VLOOKUP($ET$3,#NAME?,MATCH($A4,#NAME?,0)+1,0)&gt;0,1,0)</formula>
    </cfRule>
    <cfRule type="expression" dxfId="310"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09" priority="780">
      <formula>IF(LEN(EU4)&gt;0,1,0)</formula>
    </cfRule>
    <cfRule type="expression" dxfId="308" priority="781">
      <formula>IF(VLOOKUP($EU$3,#NAME?,MATCH($A4,#NAME?,0)+1,0)&gt;0,1,0)</formula>
    </cfRule>
    <cfRule type="expression" dxfId="307" priority="782">
      <formula>IF(VLOOKUP($EU$3,#NAME?,MATCH($A4,#NAME?,0)+1,0)&gt;0,1,0)</formula>
    </cfRule>
    <cfRule type="expression" dxfId="306" priority="783">
      <formula>IF(VLOOKUP($EU$3,#NAME?,MATCH($A4,#NAME?,0)+1,0)&gt;0,1,0)</formula>
    </cfRule>
    <cfRule type="expression" dxfId="305"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04" priority="785">
      <formula>IF(LEN(EV4)&gt;0,1,0)</formula>
    </cfRule>
    <cfRule type="expression" dxfId="303" priority="786">
      <formula>IF(VLOOKUP($EV$3,#NAME?,MATCH($A4,#NAME?,0)+1,0)&gt;0,1,0)</formula>
    </cfRule>
    <cfRule type="expression" dxfId="302" priority="787">
      <formula>IF(VLOOKUP($EV$3,#NAME?,MATCH($A4,#NAME?,0)+1,0)&gt;0,1,0)</formula>
    </cfRule>
    <cfRule type="expression" dxfId="301" priority="788">
      <formula>IF(VLOOKUP($EV$3,#NAME?,MATCH($A4,#NAME?,0)+1,0)&gt;0,1,0)</formula>
    </cfRule>
    <cfRule type="expression" dxfId="300"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299" priority="790">
      <formula>IF(LEN(EW4)&gt;0,1,0)</formula>
    </cfRule>
    <cfRule type="expression" dxfId="298" priority="791">
      <formula>IF(VLOOKUP($EW$3,#NAME?,MATCH($A4,#NAME?,0)+1,0)&gt;0,1,0)</formula>
    </cfRule>
    <cfRule type="expression" dxfId="297" priority="792">
      <formula>IF(VLOOKUP($EW$3,#NAME?,MATCH($A4,#NAME?,0)+1,0)&gt;0,1,0)</formula>
    </cfRule>
    <cfRule type="expression" dxfId="296" priority="793">
      <formula>IF(VLOOKUP($EW$3,#NAME?,MATCH($A4,#NAME?,0)+1,0)&gt;0,1,0)</formula>
    </cfRule>
    <cfRule type="expression" dxfId="295"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294" priority="795">
      <formula>IF(LEN(EX4)&gt;0,1,0)</formula>
    </cfRule>
    <cfRule type="expression" dxfId="293" priority="796">
      <formula>IF(VLOOKUP($EX$3,#NAME?,MATCH($A4,#NAME?,0)+1,0)&gt;0,1,0)</formula>
    </cfRule>
    <cfRule type="expression" dxfId="292" priority="797">
      <formula>IF(VLOOKUP($EX$3,#NAME?,MATCH($A4,#NAME?,0)+1,0)&gt;0,1,0)</formula>
    </cfRule>
    <cfRule type="expression" dxfId="291" priority="798">
      <formula>IF(VLOOKUP($EX$3,#NAME?,MATCH($A4,#NAME?,0)+1,0)&gt;0,1,0)</formula>
    </cfRule>
    <cfRule type="expression" dxfId="290"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289" priority="800">
      <formula>IF(LEN(EY4)&gt;0,1,0)</formula>
    </cfRule>
    <cfRule type="expression" dxfId="288" priority="801">
      <formula>IF(VLOOKUP($EY$3,#NAME?,MATCH($A4,#NAME?,0)+1,0)&gt;0,1,0)</formula>
    </cfRule>
    <cfRule type="expression" dxfId="287" priority="802">
      <formula>IF(VLOOKUP($EY$3,#NAME?,MATCH($A4,#NAME?,0)+1,0)&gt;0,1,0)</formula>
    </cfRule>
    <cfRule type="expression" dxfId="286" priority="803">
      <formula>IF(VLOOKUP($EY$3,#NAME?,MATCH($A4,#NAME?,0)+1,0)&gt;0,1,0)</formula>
    </cfRule>
    <cfRule type="expression" dxfId="285"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84" priority="805">
      <formula>IF(LEN(EZ4)&gt;0,1,0)</formula>
    </cfRule>
    <cfRule type="expression" dxfId="283" priority="806">
      <formula>IF(VLOOKUP($EZ$3,#NAME?,MATCH($A4,#NAME?,0)+1,0)&gt;0,1,0)</formula>
    </cfRule>
    <cfRule type="expression" dxfId="282" priority="807">
      <formula>IF(VLOOKUP($EZ$3,#NAME?,MATCH($A4,#NAME?,0)+1,0)&gt;0,1,0)</formula>
    </cfRule>
    <cfRule type="expression" dxfId="281" priority="808">
      <formula>IF(VLOOKUP($EZ$3,#NAME?,MATCH($A4,#NAME?,0)+1,0)&gt;0,1,0)</formula>
    </cfRule>
    <cfRule type="expression" dxfId="280"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79" priority="810">
      <formula>IF(LEN(FA4)&gt;0,1,0)</formula>
    </cfRule>
    <cfRule type="expression" dxfId="278" priority="811">
      <formula>IF(VLOOKUP($FA$3,#NAME?,MATCH($A4,#NAME?,0)+1,0)&gt;0,1,0)</formula>
    </cfRule>
    <cfRule type="expression" dxfId="277" priority="812">
      <formula>IF(VLOOKUP($FA$3,#NAME?,MATCH($A4,#NAME?,0)+1,0)&gt;0,1,0)</formula>
    </cfRule>
    <cfRule type="expression" dxfId="276" priority="813">
      <formula>IF(VLOOKUP($FA$3,#NAME?,MATCH($A4,#NAME?,0)+1,0)&gt;0,1,0)</formula>
    </cfRule>
    <cfRule type="expression" dxfId="275"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74" priority="815">
      <formula>IF(LEN(FB4)&gt;0,1,0)</formula>
    </cfRule>
    <cfRule type="expression" dxfId="273" priority="816">
      <formula>IF(VLOOKUP($FB$3,#NAME?,MATCH($A4,#NAME?,0)+1,0)&gt;0,1,0)</formula>
    </cfRule>
    <cfRule type="expression" dxfId="272" priority="817">
      <formula>IF(VLOOKUP($FB$3,#NAME?,MATCH($A4,#NAME?,0)+1,0)&gt;0,1,0)</formula>
    </cfRule>
    <cfRule type="expression" dxfId="271" priority="818">
      <formula>IF(VLOOKUP($FB$3,#NAME?,MATCH($A4,#NAME?,0)+1,0)&gt;0,1,0)</formula>
    </cfRule>
    <cfRule type="expression" dxfId="270"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69" priority="820">
      <formula>IF(LEN(FC4)&gt;0,1,0)</formula>
    </cfRule>
    <cfRule type="expression" dxfId="268" priority="821">
      <formula>IF(VLOOKUP($FC$3,#NAME?,MATCH($A4,#NAME?,0)+1,0)&gt;0,1,0)</formula>
    </cfRule>
    <cfRule type="expression" dxfId="267" priority="822">
      <formula>IF(VLOOKUP($FC$3,#NAME?,MATCH($A4,#NAME?,0)+1,0)&gt;0,1,0)</formula>
    </cfRule>
    <cfRule type="expression" dxfId="266" priority="823">
      <formula>IF(VLOOKUP($FC$3,#NAME?,MATCH($A4,#NAME?,0)+1,0)&gt;0,1,0)</formula>
    </cfRule>
    <cfRule type="expression" dxfId="265"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64" priority="825">
      <formula>IF(LEN(FD4)&gt;0,1,0)</formula>
    </cfRule>
    <cfRule type="expression" dxfId="263" priority="826">
      <formula>IF(VLOOKUP($FD$3,#NAME?,MATCH($A4,#NAME?,0)+1,0)&gt;0,1,0)</formula>
    </cfRule>
    <cfRule type="expression" dxfId="262" priority="827">
      <formula>IF(VLOOKUP($FD$3,#NAME?,MATCH($A4,#NAME?,0)+1,0)&gt;0,1,0)</formula>
    </cfRule>
    <cfRule type="expression" dxfId="261" priority="828">
      <formula>IF(VLOOKUP($FD$3,#NAME?,MATCH($A4,#NAME?,0)+1,0)&gt;0,1,0)</formula>
    </cfRule>
    <cfRule type="expression" dxfId="260"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59" priority="830">
      <formula>IF(LEN(FE4)&gt;0,1,0)</formula>
    </cfRule>
    <cfRule type="expression" dxfId="258" priority="831">
      <formula>IF(VLOOKUP($FE$3,#NAME?,MATCH($A4,#NAME?,0)+1,0)&gt;0,1,0)</formula>
    </cfRule>
    <cfRule type="expression" dxfId="257" priority="832">
      <formula>IF(VLOOKUP($FE$3,#NAME?,MATCH($A4,#NAME?,0)+1,0)&gt;0,1,0)</formula>
    </cfRule>
    <cfRule type="expression" dxfId="256" priority="833">
      <formula>IF(VLOOKUP($FE$3,#NAME?,MATCH($A4,#NAME?,0)+1,0)&gt;0,1,0)</formula>
    </cfRule>
    <cfRule type="expression" dxfId="255"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54" priority="835">
      <formula>IF(LEN(FF4)&gt;0,1,0)</formula>
    </cfRule>
    <cfRule type="expression" dxfId="253" priority="836">
      <formula>IF(VLOOKUP($FF$3,#NAME?,MATCH($A4,#NAME?,0)+1,0)&gt;0,1,0)</formula>
    </cfRule>
    <cfRule type="expression" dxfId="252" priority="837">
      <formula>IF(VLOOKUP($FF$3,#NAME?,MATCH($A4,#NAME?,0)+1,0)&gt;0,1,0)</formula>
    </cfRule>
    <cfRule type="expression" dxfId="251" priority="838">
      <formula>IF(VLOOKUP($FF$3,#NAME?,MATCH($A4,#NAME?,0)+1,0)&gt;0,1,0)</formula>
    </cfRule>
    <cfRule type="expression" dxfId="250"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49" priority="840">
      <formula>IF(LEN(FG4)&gt;0,1,0)</formula>
    </cfRule>
    <cfRule type="expression" dxfId="248" priority="841">
      <formula>IF(VLOOKUP($FG$3,#NAME?,MATCH($A4,#NAME?,0)+1,0)&gt;0,1,0)</formula>
    </cfRule>
    <cfRule type="expression" dxfId="247" priority="842">
      <formula>IF(VLOOKUP($FG$3,#NAME?,MATCH($A4,#NAME?,0)+1,0)&gt;0,1,0)</formula>
    </cfRule>
    <cfRule type="expression" dxfId="246" priority="843">
      <formula>IF(VLOOKUP($FG$3,#NAME?,MATCH($A4,#NAME?,0)+1,0)&gt;0,1,0)</formula>
    </cfRule>
    <cfRule type="expression" dxfId="245"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44" priority="845">
      <formula>IF(LEN(FH4)&gt;0,1,0)</formula>
    </cfRule>
    <cfRule type="expression" dxfId="243" priority="846">
      <formula>IF(VLOOKUP($FH$3,#NAME?,MATCH($A4,#NAME?,0)+1,0)&gt;0,1,0)</formula>
    </cfRule>
    <cfRule type="expression" dxfId="242" priority="847">
      <formula>IF(VLOOKUP($FH$3,#NAME?,MATCH($A4,#NAME?,0)+1,0)&gt;0,1,0)</formula>
    </cfRule>
    <cfRule type="expression" dxfId="241" priority="848">
      <formula>IF(VLOOKUP($FH$3,#NAME?,MATCH($A4,#NAME?,0)+1,0)&gt;0,1,0)</formula>
    </cfRule>
    <cfRule type="expression" dxfId="240"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39" priority="850">
      <formula>IF(LEN(FI4)&gt;0,1,0)</formula>
    </cfRule>
    <cfRule type="expression" dxfId="238" priority="851">
      <formula>IF(VLOOKUP($FI$3,#NAME?,MATCH($A4,#NAME?,0)+1,0)&gt;0,1,0)</formula>
    </cfRule>
    <cfRule type="expression" dxfId="237" priority="852">
      <formula>IF(VLOOKUP($FI$3,#NAME?,MATCH($A4,#NAME?,0)+1,0)&gt;0,1,0)</formula>
    </cfRule>
    <cfRule type="expression" dxfId="236" priority="853">
      <formula>IF(VLOOKUP($FI$3,#NAME?,MATCH($A4,#NAME?,0)+1,0)&gt;0,1,0)</formula>
    </cfRule>
    <cfRule type="expression" dxfId="235"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34" priority="855">
      <formula>IF(LEN(FJ8)&gt;0,1,0)</formula>
    </cfRule>
    <cfRule type="expression" dxfId="233" priority="856">
      <formula>IF(VLOOKUP($FJ$3,#NAME?,MATCH($A8,#NAME?,0)+1,0)&gt;0,1,0)</formula>
    </cfRule>
    <cfRule type="expression" dxfId="232" priority="857">
      <formula>IF(VLOOKUP($FJ$3,#NAME?,MATCH($A8,#NAME?,0)+1,0)&gt;0,1,0)</formula>
    </cfRule>
    <cfRule type="expression" dxfId="231" priority="858">
      <formula>IF(VLOOKUP($FJ$3,#NAME?,MATCH($A8,#NAME?,0)+1,0)&gt;0,1,0)</formula>
    </cfRule>
    <cfRule type="expression" dxfId="230"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29" priority="860">
      <formula>IF(LEN(FK4)&gt;0,1,0)</formula>
    </cfRule>
    <cfRule type="expression" dxfId="228" priority="861">
      <formula>IF(VLOOKUP($FK$3,#NAME?,MATCH($A4,#NAME?,0)+1,0)&gt;0,1,0)</formula>
    </cfRule>
    <cfRule type="expression" dxfId="227" priority="862">
      <formula>IF(VLOOKUP($FK$3,#NAME?,MATCH($A4,#NAME?,0)+1,0)&gt;0,1,0)</formula>
    </cfRule>
    <cfRule type="expression" dxfId="226" priority="863">
      <formula>IF(VLOOKUP($FK$3,#NAME?,MATCH($A4,#NAME?,0)+1,0)&gt;0,1,0)</formula>
    </cfRule>
    <cfRule type="expression" dxfId="225"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24" priority="865">
      <formula>IF(LEN(FL4)&gt;0,1,0)</formula>
    </cfRule>
    <cfRule type="expression" dxfId="223" priority="866">
      <formula>IF(VLOOKUP($FL$3,#NAME?,MATCH($A4,#NAME?,0)+1,0)&gt;0,1,0)</formula>
    </cfRule>
    <cfRule type="expression" dxfId="222" priority="867">
      <formula>IF(VLOOKUP($FL$3,#NAME?,MATCH($A4,#NAME?,0)+1,0)&gt;0,1,0)</formula>
    </cfRule>
    <cfRule type="expression" dxfId="221" priority="868">
      <formula>IF(VLOOKUP($FL$3,#NAME?,MATCH($A4,#NAME?,0)+1,0)&gt;0,1,0)</formula>
    </cfRule>
    <cfRule type="expression" dxfId="220"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19" priority="870">
      <formula>IF(LEN(FM4)&gt;0,1,0)</formula>
    </cfRule>
    <cfRule type="expression" dxfId="218" priority="871">
      <formula>IF(VLOOKUP($FM$3,#NAME?,MATCH($A4,#NAME?,0)+1,0)&gt;0,1,0)</formula>
    </cfRule>
    <cfRule type="expression" dxfId="217" priority="872">
      <formula>IF(VLOOKUP($FM$3,#NAME?,MATCH($A4,#NAME?,0)+1,0)&gt;0,1,0)</formula>
    </cfRule>
    <cfRule type="expression" dxfId="216" priority="873">
      <formula>IF(VLOOKUP($FM$3,#NAME?,MATCH($A4,#NAME?,0)+1,0)&gt;0,1,0)</formula>
    </cfRule>
    <cfRule type="expression" dxfId="215"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14" priority="875">
      <formula>IF(LEN(FN4)&gt;0,1,0)</formula>
    </cfRule>
    <cfRule type="expression" dxfId="213" priority="876">
      <formula>IF(VLOOKUP($FN$3,#NAME?,MATCH($A4,#NAME?,0)+1,0)&gt;0,1,0)</formula>
    </cfRule>
    <cfRule type="expression" dxfId="212" priority="877">
      <formula>IF(VLOOKUP($FN$3,#NAME?,MATCH($A4,#NAME?,0)+1,0)&gt;0,1,0)</formula>
    </cfRule>
    <cfRule type="expression" dxfId="211" priority="878">
      <formula>IF(VLOOKUP($FN$3,#NAME?,MATCH($A4,#NAME?,0)+1,0)&gt;0,1,0)</formula>
    </cfRule>
    <cfRule type="expression" dxfId="210"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209" priority="880">
      <formula>IF(LEN(FO4)&gt;0,1,0)</formula>
    </cfRule>
    <cfRule type="expression" dxfId="208" priority="881">
      <formula>IF(VLOOKUP($FO$3,#NAME?,MATCH($A4,#NAME?,0)+1,0)&gt;0,1,0)</formula>
    </cfRule>
    <cfRule type="expression" dxfId="207" priority="882">
      <formula>IF(VLOOKUP($FO$3,#NAME?,MATCH($A4,#NAME?,0)+1,0)&gt;0,1,0)</formula>
    </cfRule>
    <cfRule type="expression" dxfId="206" priority="883">
      <formula>IF(VLOOKUP($FO$3,#NAME?,MATCH($A4,#NAME?,0)+1,0)&gt;0,1,0)</formula>
    </cfRule>
    <cfRule type="expression" dxfId="205"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04" priority="885">
      <formula>IF(LEN(FP4)&gt;0,1,0)</formula>
    </cfRule>
    <cfRule type="expression" dxfId="203" priority="886">
      <formula>IF(VLOOKUP($FP$3,#NAME?,MATCH($A4,#NAME?,0)+1,0)&gt;0,1,0)</formula>
    </cfRule>
    <cfRule type="expression" dxfId="202" priority="887">
      <formula>IF(VLOOKUP($FP$3,#NAME?,MATCH($A4,#NAME?,0)+1,0)&gt;0,1,0)</formula>
    </cfRule>
    <cfRule type="expression" dxfId="201" priority="888">
      <formula>IF(VLOOKUP($FP$3,#NAME?,MATCH($A4,#NAME?,0)+1,0)&gt;0,1,0)</formula>
    </cfRule>
    <cfRule type="expression" dxfId="200"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199" priority="890">
      <formula>IF(LEN(FQ4)&gt;0,1,0)</formula>
    </cfRule>
    <cfRule type="expression" dxfId="198" priority="891">
      <formula>IF(VLOOKUP($FQ$3,#NAME?,MATCH($A4,#NAME?,0)+1,0)&gt;0,1,0)</formula>
    </cfRule>
    <cfRule type="expression" dxfId="197" priority="892">
      <formula>IF(VLOOKUP($FQ$3,#NAME?,MATCH($A4,#NAME?,0)+1,0)&gt;0,1,0)</formula>
    </cfRule>
    <cfRule type="expression" dxfId="196" priority="893">
      <formula>IF(VLOOKUP($FQ$3,#NAME?,MATCH($A4,#NAME?,0)+1,0)&gt;0,1,0)</formula>
    </cfRule>
    <cfRule type="expression" dxfId="19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194" priority="895">
      <formula>IF(LEN(FR4)&gt;0,1,0)</formula>
    </cfRule>
    <cfRule type="expression" dxfId="193" priority="896">
      <formula>IF(VLOOKUP($FR$3,#NAME?,MATCH($A4,#NAME?,0)+1,0)&gt;0,1,0)</formula>
    </cfRule>
    <cfRule type="expression" dxfId="192" priority="897">
      <formula>IF(VLOOKUP($FR$3,#NAME?,MATCH($A4,#NAME?,0)+1,0)&gt;0,1,0)</formula>
    </cfRule>
    <cfRule type="expression" dxfId="191" priority="898">
      <formula>IF(VLOOKUP($FR$3,#NAME?,MATCH($A4,#NAME?,0)+1,0)&gt;0,1,0)</formula>
    </cfRule>
    <cfRule type="expression" dxfId="190"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189" priority="900">
      <formula>IF(LEN(FS4)&gt;0,1,0)</formula>
    </cfRule>
    <cfRule type="expression" dxfId="188" priority="901">
      <formula>IF(VLOOKUP($FS$3,#NAME?,MATCH($A4,#NAME?,0)+1,0)&gt;0,1,0)</formula>
    </cfRule>
    <cfRule type="expression" dxfId="187" priority="902">
      <formula>IF(VLOOKUP($FS$3,#NAME?,MATCH($A4,#NAME?,0)+1,0)&gt;0,1,0)</formula>
    </cfRule>
    <cfRule type="expression" dxfId="186" priority="903">
      <formula>IF(VLOOKUP($FS$3,#NAME?,MATCH($A4,#NAME?,0)+1,0)&gt;0,1,0)</formula>
    </cfRule>
    <cfRule type="expression" dxfId="185"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84" priority="905">
      <formula>IF(LEN(FT4)&gt;0,1,0)</formula>
    </cfRule>
    <cfRule type="expression" dxfId="183" priority="906">
      <formula>IF(VLOOKUP($FT$3,#NAME?,MATCH($A4,#NAME?,0)+1,0)&gt;0,1,0)</formula>
    </cfRule>
    <cfRule type="expression" dxfId="182" priority="907">
      <formula>IF(VLOOKUP($FT$3,#NAME?,MATCH($A4,#NAME?,0)+1,0)&gt;0,1,0)</formula>
    </cfRule>
    <cfRule type="expression" dxfId="181" priority="908">
      <formula>IF(VLOOKUP($FT$3,#NAME?,MATCH($A4,#NAME?,0)+1,0)&gt;0,1,0)</formula>
    </cfRule>
    <cfRule type="expression" dxfId="180"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79" priority="910">
      <formula>IF(LEN(FU4)&gt;0,1,0)</formula>
    </cfRule>
    <cfRule type="expression" dxfId="178" priority="911">
      <formula>IF(VLOOKUP($FU$3,#NAME?,MATCH($A4,#NAME?,0)+1,0)&gt;0,1,0)</formula>
    </cfRule>
    <cfRule type="expression" dxfId="177" priority="912">
      <formula>IF(VLOOKUP($FU$3,#NAME?,MATCH($A4,#NAME?,0)+1,0)&gt;0,1,0)</formula>
    </cfRule>
    <cfRule type="expression" dxfId="176" priority="913">
      <formula>IF(VLOOKUP($FU$3,#NAME?,MATCH($A4,#NAME?,0)+1,0)&gt;0,1,0)</formula>
    </cfRule>
    <cfRule type="expression" dxfId="175"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74" priority="915">
      <formula>IF(LEN(FV4)&gt;0,1,0)</formula>
    </cfRule>
    <cfRule type="expression" dxfId="173" priority="916">
      <formula>IF(VLOOKUP($FV$3,#NAME?,MATCH($A4,#NAME?,0)+1,0)&gt;0,1,0)</formula>
    </cfRule>
    <cfRule type="expression" dxfId="172" priority="917">
      <formula>IF(VLOOKUP($FV$3,#NAME?,MATCH($A4,#NAME?,0)+1,0)&gt;0,1,0)</formula>
    </cfRule>
    <cfRule type="expression" dxfId="171" priority="918">
      <formula>IF(VLOOKUP($FV$3,#NAME?,MATCH($A4,#NAME?,0)+1,0)&gt;0,1,0)</formula>
    </cfRule>
    <cfRule type="expression" dxfId="170"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69" priority="920">
      <formula>IF(LEN(FW4)&gt;0,1,0)</formula>
    </cfRule>
    <cfRule type="expression" dxfId="168" priority="921">
      <formula>IF(VLOOKUP($FW$3,#NAME?,MATCH($A4,#NAME?,0)+1,0)&gt;0,1,0)</formula>
    </cfRule>
    <cfRule type="expression" dxfId="167" priority="922">
      <formula>IF(VLOOKUP($FW$3,#NAME?,MATCH($A4,#NAME?,0)+1,0)&gt;0,1,0)</formula>
    </cfRule>
    <cfRule type="expression" dxfId="166" priority="923">
      <formula>IF(VLOOKUP($FW$3,#NAME?,MATCH($A4,#NAME?,0)+1,0)&gt;0,1,0)</formula>
    </cfRule>
    <cfRule type="expression" dxfId="165"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64" priority="925">
      <formula>IF(LEN(FX4)&gt;0,1,0)</formula>
    </cfRule>
    <cfRule type="expression" dxfId="163" priority="926">
      <formula>IF(VLOOKUP($FX$3,#NAME?,MATCH($A4,#NAME?,0)+1,0)&gt;0,1,0)</formula>
    </cfRule>
    <cfRule type="expression" dxfId="162" priority="927">
      <formula>IF(VLOOKUP($FX$3,#NAME?,MATCH($A4,#NAME?,0)+1,0)&gt;0,1,0)</formula>
    </cfRule>
    <cfRule type="expression" dxfId="161" priority="928">
      <formula>IF(VLOOKUP($FX$3,#NAME?,MATCH($A4,#NAME?,0)+1,0)&gt;0,1,0)</formula>
    </cfRule>
    <cfRule type="expression" dxfId="160"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59" priority="930">
      <formula>IF(LEN(FY4)&gt;0,1,0)</formula>
    </cfRule>
    <cfRule type="expression" dxfId="158" priority="931">
      <formula>IF(VLOOKUP($FY$3,#NAME?,MATCH($A4,#NAME?,0)+1,0)&gt;0,1,0)</formula>
    </cfRule>
    <cfRule type="expression" dxfId="157" priority="932">
      <formula>IF(VLOOKUP($FY$3,#NAME?,MATCH($A4,#NAME?,0)+1,0)&gt;0,1,0)</formula>
    </cfRule>
    <cfRule type="expression" dxfId="156" priority="933">
      <formula>IF(VLOOKUP($FY$3,#NAME?,MATCH($A4,#NAME?,0)+1,0)&gt;0,1,0)</formula>
    </cfRule>
    <cfRule type="expression" dxfId="155"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54" priority="935">
      <formula>IF(LEN(FZ4)&gt;0,1,0)</formula>
    </cfRule>
    <cfRule type="expression" dxfId="153" priority="936">
      <formula>IF(VLOOKUP($FZ$3,#NAME?,MATCH($A4,#NAME?,0)+1,0)&gt;0,1,0)</formula>
    </cfRule>
    <cfRule type="expression" dxfId="152" priority="937">
      <formula>IF(VLOOKUP($FZ$3,#NAME?,MATCH($A4,#NAME?,0)+1,0)&gt;0,1,0)</formula>
    </cfRule>
    <cfRule type="expression" dxfId="151" priority="938">
      <formula>IF(VLOOKUP($FZ$3,#NAME?,MATCH($A4,#NAME?,0)+1,0)&gt;0,1,0)</formula>
    </cfRule>
    <cfRule type="expression" dxfId="150"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49" priority="940">
      <formula>IF(LEN(GA4)&gt;0,1,0)</formula>
    </cfRule>
    <cfRule type="expression" dxfId="148" priority="941">
      <formula>IF(VLOOKUP($GA$3,#NAME?,MATCH($A4,#NAME?,0)+1,0)&gt;0,1,0)</formula>
    </cfRule>
    <cfRule type="expression" dxfId="147" priority="942">
      <formula>IF(VLOOKUP($GA$3,#NAME?,MATCH($A4,#NAME?,0)+1,0)&gt;0,1,0)</formula>
    </cfRule>
    <cfRule type="expression" dxfId="146" priority="943">
      <formula>IF(VLOOKUP($GA$3,#NAME?,MATCH($A4,#NAME?,0)+1,0)&gt;0,1,0)</formula>
    </cfRule>
    <cfRule type="expression" dxfId="145"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44" priority="945">
      <formula>IF(LEN(GB4)&gt;0,1,0)</formula>
    </cfRule>
    <cfRule type="expression" dxfId="143" priority="946">
      <formula>IF(VLOOKUP($GB$3,#NAME?,MATCH($A4,#NAME?,0)+1,0)&gt;0,1,0)</formula>
    </cfRule>
    <cfRule type="expression" dxfId="142" priority="947">
      <formula>IF(VLOOKUP($GB$3,#NAME?,MATCH($A4,#NAME?,0)+1,0)&gt;0,1,0)</formula>
    </cfRule>
    <cfRule type="expression" dxfId="141" priority="948">
      <formula>IF(VLOOKUP($GB$3,#NAME?,MATCH($A4,#NAME?,0)+1,0)&gt;0,1,0)</formula>
    </cfRule>
    <cfRule type="expression" dxfId="140"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39" priority="950">
      <formula>IF(LEN(GC4)&gt;0,1,0)</formula>
    </cfRule>
    <cfRule type="expression" dxfId="138" priority="951">
      <formula>IF(VLOOKUP($GC$3,#NAME?,MATCH($A4,#NAME?,0)+1,0)&gt;0,1,0)</formula>
    </cfRule>
    <cfRule type="expression" dxfId="137" priority="952">
      <formula>IF(VLOOKUP($GC$3,#NAME?,MATCH($A4,#NAME?,0)+1,0)&gt;0,1,0)</formula>
    </cfRule>
    <cfRule type="expression" dxfId="136" priority="953">
      <formula>IF(VLOOKUP($GC$3,#NAME?,MATCH($A4,#NAME?,0)+1,0)&gt;0,1,0)</formula>
    </cfRule>
    <cfRule type="expression" dxfId="135"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34" priority="955">
      <formula>IF(LEN(GD4)&gt;0,1,0)</formula>
    </cfRule>
    <cfRule type="expression" dxfId="133" priority="956">
      <formula>IF(VLOOKUP($GD$3,#NAME?,MATCH($A4,#NAME?,0)+1,0)&gt;0,1,0)</formula>
    </cfRule>
    <cfRule type="expression" dxfId="132" priority="957">
      <formula>IF(VLOOKUP($GD$3,#NAME?,MATCH($A4,#NAME?,0)+1,0)&gt;0,1,0)</formula>
    </cfRule>
    <cfRule type="expression" dxfId="131" priority="958">
      <formula>IF(VLOOKUP($GD$3,#NAME?,MATCH($A4,#NAME?,0)+1,0)&gt;0,1,0)</formula>
    </cfRule>
    <cfRule type="expression" dxfId="130"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29" priority="960">
      <formula>IF(LEN(GE4)&gt;0,1,0)</formula>
    </cfRule>
    <cfRule type="expression" dxfId="128" priority="961">
      <formula>IF(VLOOKUP($GE$3,#NAME?,MATCH($A4,#NAME?,0)+1,0)&gt;0,1,0)</formula>
    </cfRule>
    <cfRule type="expression" dxfId="127" priority="962">
      <formula>IF(VLOOKUP($GE$3,#NAME?,MATCH($A4,#NAME?,0)+1,0)&gt;0,1,0)</formula>
    </cfRule>
    <cfRule type="expression" dxfId="126" priority="963">
      <formula>IF(VLOOKUP($GE$3,#NAME?,MATCH($A4,#NAME?,0)+1,0)&gt;0,1,0)</formula>
    </cfRule>
    <cfRule type="expression" dxfId="125"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24" priority="965">
      <formula>IF(LEN(GF4)&gt;0,1,0)</formula>
    </cfRule>
    <cfRule type="expression" dxfId="123" priority="966">
      <formula>IF(VLOOKUP($GF$3,#NAME?,MATCH($A4,#NAME?,0)+1,0)&gt;0,1,0)</formula>
    </cfRule>
    <cfRule type="expression" dxfId="122" priority="967">
      <formula>IF(VLOOKUP($GF$3,#NAME?,MATCH($A4,#NAME?,0)+1,0)&gt;0,1,0)</formula>
    </cfRule>
    <cfRule type="expression" dxfId="121" priority="968">
      <formula>IF(VLOOKUP($GF$3,#NAME?,MATCH($A4,#NAME?,0)+1,0)&gt;0,1,0)</formula>
    </cfRule>
    <cfRule type="expression" dxfId="120"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19" priority="970">
      <formula>IF(LEN(GG4)&gt;0,1,0)</formula>
    </cfRule>
    <cfRule type="expression" dxfId="118" priority="971">
      <formula>IF(VLOOKUP($GG$3,#NAME?,MATCH($A4,#NAME?,0)+1,0)&gt;0,1,0)</formula>
    </cfRule>
    <cfRule type="expression" dxfId="117" priority="972">
      <formula>IF(VLOOKUP($GG$3,#NAME?,MATCH($A4,#NAME?,0)+1,0)&gt;0,1,0)</formula>
    </cfRule>
    <cfRule type="expression" dxfId="116" priority="973">
      <formula>IF(VLOOKUP($GG$3,#NAME?,MATCH($A4,#NAME?,0)+1,0)&gt;0,1,0)</formula>
    </cfRule>
    <cfRule type="expression" dxfId="115"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14" priority="975">
      <formula>IF(LEN(GH4)&gt;0,1,0)</formula>
    </cfRule>
    <cfRule type="expression" dxfId="113" priority="976">
      <formula>IF(VLOOKUP($GH$3,#NAME?,MATCH($A4,#NAME?,0)+1,0)&gt;0,1,0)</formula>
    </cfRule>
    <cfRule type="expression" dxfId="112" priority="977">
      <formula>IF(VLOOKUP($GH$3,#NAME?,MATCH($A4,#NAME?,0)+1,0)&gt;0,1,0)</formula>
    </cfRule>
    <cfRule type="expression" dxfId="111" priority="978">
      <formula>IF(VLOOKUP($GH$3,#NAME?,MATCH($A4,#NAME?,0)+1,0)&gt;0,1,0)</formula>
    </cfRule>
    <cfRule type="expression" dxfId="110"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09" priority="980">
      <formula>IF(LEN(GI4)&gt;0,1,0)</formula>
    </cfRule>
    <cfRule type="expression" dxfId="108" priority="981">
      <formula>IF(VLOOKUP($GI$3,#NAME?,MATCH($A4,#NAME?,0)+1,0)&gt;0,1,0)</formula>
    </cfRule>
    <cfRule type="expression" dxfId="107" priority="982">
      <formula>IF(VLOOKUP($GI$3,#NAME?,MATCH($A4,#NAME?,0)+1,0)&gt;0,1,0)</formula>
    </cfRule>
    <cfRule type="expression" dxfId="106" priority="983">
      <formula>IF(VLOOKUP($GI$3,#NAME?,MATCH($A4,#NAME?,0)+1,0)&gt;0,1,0)</formula>
    </cfRule>
    <cfRule type="expression" dxfId="105"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04" priority="985">
      <formula>IF(LEN(GJ4)&gt;0,1,0)</formula>
    </cfRule>
    <cfRule type="expression" dxfId="103" priority="986">
      <formula>IF(VLOOKUP($GJ$3,#NAME?,MATCH($A4,#NAME?,0)+1,0)&gt;0,1,0)</formula>
    </cfRule>
    <cfRule type="expression" dxfId="102" priority="987">
      <formula>IF(VLOOKUP($GJ$3,#NAME?,MATCH($A4,#NAME?,0)+1,0)&gt;0,1,0)</formula>
    </cfRule>
    <cfRule type="expression" dxfId="101" priority="988">
      <formula>IF(VLOOKUP($GJ$3,#NAME?,MATCH($A4,#NAME?,0)+1,0)&gt;0,1,0)</formula>
    </cfRule>
    <cfRule type="expression" dxfId="100" priority="989">
      <formula>AND(IF(IFERROR(VLOOKUP($GJ$3,#NAME?,MATCH($A4,#NAME?,0)+1,0),0)&gt;0,0,1),IF(IFERROR(VLOOKUP($GJ$3,#NAME?,MATCH($A4,#NAME?,0)+1,0),0)&gt;0,0,1),IF(IFERROR(VLOOKUP($GJ$3,#NAME?,MATCH($A4,#NAME?,0)+1,0),0)&gt;0,0,1),IF(IFERROR(MATCH($A4,#NAME?,0),0)&gt;0,1,0))</formula>
    </cfRule>
  </conditionalFormatting>
  <conditionalFormatting sqref="B4">
    <cfRule type="expression" dxfId="99" priority="990">
      <formula>IF(LEN(B4)&gt;0,1,0)</formula>
    </cfRule>
    <cfRule type="expression" dxfId="98" priority="991">
      <formula>IF(VLOOKUP($B$3,#NAME?,MATCH($A4,#NAME?,0)+1,0)&gt;0,1,0)</formula>
    </cfRule>
    <cfRule type="expression" dxfId="97" priority="992">
      <formula>IF(VLOOKUP($B$3,#NAME?,MATCH($A4,#NAME?,0)+1,0)&gt;0,1,0)</formula>
    </cfRule>
    <cfRule type="expression" dxfId="96" priority="993">
      <formula>IF(VLOOKUP($B$3,#NAME?,MATCH($A4,#NAME?,0)+1,0)&gt;0,1,0)</formula>
    </cfRule>
    <cfRule type="expression" dxfId="95" priority="994">
      <formula>AND(IF(IFERROR(VLOOKUP($B$3,#NAME?,MATCH($A4,#NAME?,0)+1,0),0)&gt;0,0,1),IF(IFERROR(VLOOKUP($B$3,#NAME?,MATCH($A4,#NAME?,0)+1,0),0)&gt;0,0,1),IF(IFERROR(VLOOKUP($B$3,#NAME?,MATCH($A4,#NAME?,0)+1,0),0)&gt;0,0,1),IF(IFERROR(MATCH($A4,#NAME?,0),0)&gt;0,1,0))</formula>
    </cfRule>
  </conditionalFormatting>
  <conditionalFormatting sqref="C4">
    <cfRule type="expression" dxfId="94" priority="995">
      <formula>IF(LEN(C4)&gt;0,1,0)</formula>
    </cfRule>
    <cfRule type="expression" dxfId="93" priority="996">
      <formula>IF(VLOOKUP($C$3,#NAME?,MATCH($A4,#NAME?,0)+1,0)&gt;0,1,0)</formula>
    </cfRule>
    <cfRule type="expression" dxfId="92" priority="997">
      <formula>IF(VLOOKUP($C$3,#NAME?,MATCH($A4,#NAME?,0)+1,0)&gt;0,1,0)</formula>
    </cfRule>
    <cfRule type="expression" dxfId="91" priority="998">
      <formula>IF(VLOOKUP($C$3,#NAME?,MATCH($A4,#NAME?,0)+1,0)&gt;0,1,0)</formula>
    </cfRule>
    <cfRule type="expression" dxfId="90" priority="999">
      <formula>AND(IF(IFERROR(VLOOKUP($C$3,#NAME?,MATCH($A4,#NAME?,0)+1,0),0)&gt;0,0,1),IF(IFERROR(VLOOKUP($C$3,#NAME?,MATCH($A4,#NAME?,0)+1,0),0)&gt;0,0,1),IF(IFERROR(VLOOKUP($C$3,#NAME?,MATCH($A4,#NAME?,0)+1,0),0)&gt;0,0,1),IF(IFERROR(MATCH($A4,#NAME?,0),0)&gt;0,1,0))</formula>
    </cfRule>
  </conditionalFormatting>
  <conditionalFormatting sqref="C5:C204">
    <cfRule type="expression" dxfId="89" priority="1000">
      <formula>IF(LEN(C5)&gt;0,1,0)</formula>
    </cfRule>
    <cfRule type="expression" dxfId="88" priority="1001">
      <formula>IF(VLOOKUP($C$3,#NAME?,MATCH($A5,#NAME?,0)+1,0)&gt;0,1,0)</formula>
    </cfRule>
    <cfRule type="expression" dxfId="87" priority="1002">
      <formula>IF(VLOOKUP($C$3,#NAME?,MATCH($A5,#NAME?,0)+1,0)&gt;0,1,0)</formula>
    </cfRule>
    <cfRule type="expression" dxfId="86" priority="1003">
      <formula>IF(VLOOKUP($C$3,#NAME?,MATCH($A5,#NAME?,0)+1,0)&gt;0,1,0)</formula>
    </cfRule>
    <cfRule type="expression" dxfId="85" priority="1004">
      <formula>AND(IF(IFERROR(VLOOKUP($C$3,#NAME?,MATCH($A5,#NAME?,0)+1,0),0)&gt;0,0,1),IF(IFERROR(VLOOKUP($C$3,#NAME?,MATCH($A5,#NAME?,0)+1,0),0)&gt;0,0,1),IF(IFERROR(VLOOKUP($C$3,#NAME?,MATCH($A5,#NAME?,0)+1,0),0)&gt;0,0,1),IF(IFERROR(MATCH($A5,#NAME?,0),0)&gt;0,1,0))</formula>
    </cfRule>
  </conditionalFormatting>
  <conditionalFormatting sqref="D4">
    <cfRule type="expression" dxfId="84" priority="1005">
      <formula>IF(LEN(D4)&gt;0,1,0)</formula>
    </cfRule>
    <cfRule type="expression" dxfId="83" priority="1006">
      <formula>IF(VLOOKUP($D$3,#NAME?,MATCH($A4,#NAME?,0)+1,0)&gt;0,1,0)</formula>
    </cfRule>
    <cfRule type="expression" dxfId="82" priority="1007">
      <formula>IF(VLOOKUP($D$3,#NAME?,MATCH($A4,#NAME?,0)+1,0)&gt;0,1,0)</formula>
    </cfRule>
    <cfRule type="expression" dxfId="81" priority="1008">
      <formula>IF(VLOOKUP($D$3,#NAME?,MATCH($A4,#NAME?,0)+1,0)&gt;0,1,0)</formula>
    </cfRule>
    <cfRule type="expression" dxfId="80" priority="1009">
      <formula>AND(IF(IFERROR(VLOOKUP($D$3,#NAME?,MATCH($A4,#NAME?,0)+1,0),0)&gt;0,0,1),IF(IFERROR(VLOOKUP($D$3,#NAME?,MATCH($A4,#NAME?,0)+1,0),0)&gt;0,0,1),IF(IFERROR(VLOOKUP($D$3,#NAME?,MATCH($A4,#NAME?,0)+1,0),0)&gt;0,0,1),IF(IFERROR(MATCH($A4,#NAME?,0),0)&gt;0,1,0))</formula>
    </cfRule>
  </conditionalFormatting>
  <conditionalFormatting sqref="F4:F243">
    <cfRule type="expression" dxfId="79" priority="1010">
      <formula>IF(LEN(F4)&gt;0,1,0)</formula>
    </cfRule>
    <cfRule type="expression" dxfId="78" priority="1011">
      <formula>IF(VLOOKUP($F$3,#NAME?,MATCH($A4,#NAME?,0)+1,0)&gt;0,1,0)</formula>
    </cfRule>
    <cfRule type="expression" dxfId="77" priority="1012">
      <formula>IF(VLOOKUP($F$3,#NAME?,MATCH($A4,#NAME?,0)+1,0)&gt;0,1,0)</formula>
    </cfRule>
    <cfRule type="expression" dxfId="76" priority="1013">
      <formula>IF(VLOOKUP($F$3,#NAME?,MATCH($A4,#NAME?,0)+1,0)&gt;0,1,0)</formula>
    </cfRule>
    <cfRule type="expression" dxfId="75" priority="1014">
      <formula>AND(IF(IFERROR(VLOOKUP($F$3,#NAME?,MATCH($A4,#NAME?,0)+1,0),0)&gt;0,0,1),IF(IFERROR(VLOOKUP($F$3,#NAME?,MATCH($A4,#NAME?,0)+1,0),0)&gt;0,0,1),IF(IFERROR(VLOOKUP($F$3,#NAME?,MATCH($A4,#NAME?,0)+1,0),0)&gt;0,0,1),IF(IFERROR(MATCH($A4,#NAME?,0),0)&gt;0,1,0))</formula>
    </cfRule>
  </conditionalFormatting>
  <conditionalFormatting sqref="G4">
    <cfRule type="expression" dxfId="74" priority="1015">
      <formula>IF(LEN(G4)&gt;0,1,0)</formula>
    </cfRule>
    <cfRule type="expression" dxfId="73" priority="1016">
      <formula>IF(VLOOKUP($G$3,#NAME?,MATCH($A4,#NAME?,0)+1,0)&gt;0,1,0)</formula>
    </cfRule>
    <cfRule type="expression" dxfId="72" priority="1017">
      <formula>IF(VLOOKUP($G$3,#NAME?,MATCH($A4,#NAME?,0)+1,0)&gt;0,1,0)</formula>
    </cfRule>
    <cfRule type="expression" dxfId="71" priority="1018">
      <formula>IF(VLOOKUP($G$3,#NAME?,MATCH($A4,#NAME?,0)+1,0)&gt;0,1,0)</formula>
    </cfRule>
    <cfRule type="expression" dxfId="70" priority="1019">
      <formula>AND(IF(IFERROR(VLOOKUP($G$3,#NAME?,MATCH($A4,#NAME?,0)+1,0),0)&gt;0,0,1),IF(IFERROR(VLOOKUP($G$3,#NAME?,MATCH($A4,#NAME?,0)+1,0),0)&gt;0,0,1),IF(IFERROR(VLOOKUP($G$3,#NAME?,MATCH($A4,#NAME?,0)+1,0),0)&gt;0,0,1),IF(IFERROR(MATCH($A4,#NAME?,0),0)&gt;0,1,0))</formula>
    </cfRule>
  </conditionalFormatting>
  <conditionalFormatting sqref="G5:G204">
    <cfRule type="expression" dxfId="69" priority="1020">
      <formula>IF(LEN(G5)&gt;0,1,0)</formula>
    </cfRule>
    <cfRule type="expression" dxfId="68" priority="1021">
      <formula>IF(VLOOKUP($G$3,#NAME?,MATCH($A5,#NAME?,0)+1,0)&gt;0,1,0)</formula>
    </cfRule>
    <cfRule type="expression" dxfId="67" priority="1022">
      <formula>IF(VLOOKUP($G$3,#NAME?,MATCH($A5,#NAME?,0)+1,0)&gt;0,1,0)</formula>
    </cfRule>
    <cfRule type="expression" dxfId="66" priority="1023">
      <formula>IF(VLOOKUP($G$3,#NAME?,MATCH($A5,#NAME?,0)+1,0)&gt;0,1,0)</formula>
    </cfRule>
    <cfRule type="expression" dxfId="65" priority="1024">
      <formula>AND(IF(IFERROR(VLOOKUP($G$3,#NAME?,MATCH($A5,#NAME?,0)+1,0),0)&gt;0,0,1),IF(IFERROR(VLOOKUP($G$3,#NAME?,MATCH($A5,#NAME?,0)+1,0),0)&gt;0,0,1),IF(IFERROR(VLOOKUP($G$3,#NAME?,MATCH($A5,#NAME?,0)+1,0),0)&gt;0,0,1),IF(IFERROR(MATCH($A5,#NAME?,0),0)&gt;0,1,0))</formula>
    </cfRule>
  </conditionalFormatting>
  <conditionalFormatting sqref="J4">
    <cfRule type="expression" dxfId="64" priority="1025">
      <formula>IF(LEN(J4)&gt;0,1,0)</formula>
    </cfRule>
    <cfRule type="expression" dxfId="63" priority="1026">
      <formula>IF(VLOOKUP($B$3,#NAME?,MATCH($A4,#NAME?,0)+1,0)&gt;0,1,0)</formula>
    </cfRule>
    <cfRule type="expression" dxfId="62" priority="1027">
      <formula>IF(VLOOKUP($B$3,#NAME?,MATCH($A4,#NAME?,0)+1,0)&gt;0,1,0)</formula>
    </cfRule>
    <cfRule type="expression" dxfId="61" priority="1028">
      <formula>IF(VLOOKUP($B$3,#NAME?,MATCH($A4,#NAME?,0)+1,0)&gt;0,1,0)</formula>
    </cfRule>
    <cfRule type="expression" dxfId="60" priority="1029">
      <formula>AND(IF(IFERROR(VLOOKUP($B$3,#NAME?,MATCH($A4,#NAME?,0)+1,0),0)&gt;0,0,1),IF(IFERROR(VLOOKUP($B$3,#NAME?,MATCH($A4,#NAME?,0)+1,0),0)&gt;0,0,1),IF(IFERROR(VLOOKUP($B$3,#NAME?,MATCH($A4,#NAME?,0)+1,0),0)&gt;0,0,1),IF(IFERROR(MATCH($A4,#NAME?,0),0)&gt;0,1,0))</formula>
    </cfRule>
  </conditionalFormatting>
  <conditionalFormatting sqref="K4:K204 FO5:FO204">
    <cfRule type="expression" dxfId="59" priority="1030">
      <formula>IF(LEN(K4)&gt;0,1,0)</formula>
    </cfRule>
    <cfRule type="expression" dxfId="58" priority="1031">
      <formula>IF(VLOOKUP($K$3,#NAME?,MATCH($A4,#NAME?,0)+1,0)&gt;0,1,0)</formula>
    </cfRule>
    <cfRule type="expression" dxfId="57" priority="1032">
      <formula>IF(VLOOKUP($K$3,#NAME?,MATCH($A4,#NAME?,0)+1,0)&gt;0,1,0)</formula>
    </cfRule>
    <cfRule type="expression" dxfId="56" priority="1033">
      <formula>IF(VLOOKUP($K$3,#NAME?,MATCH($A4,#NAME?,0)+1,0)&gt;0,1,0)</formula>
    </cfRule>
    <cfRule type="expression" dxfId="55" priority="1034">
      <formula>AND(IF(IFERROR(VLOOKUP($K$3,#NAME?,MATCH($A4,#NAME?,0)+1,0),0)&gt;0,0,1),IF(IFERROR(VLOOKUP($K$3,#NAME?,MATCH($A4,#NAME?,0)+1,0),0)&gt;0,0,1),IF(IFERROR(VLOOKUP($K$3,#NAME?,MATCH($A4,#NAME?,0)+1,0),0)&gt;0,0,1),IF(IFERROR(MATCH($A4,#NAME?,0),0)&gt;0,1,0))</formula>
    </cfRule>
  </conditionalFormatting>
  <conditionalFormatting sqref="L4">
    <cfRule type="expression" dxfId="54" priority="1035">
      <formula>IF(LEN(L4)&gt;0,1,0)</formula>
    </cfRule>
    <cfRule type="expression" dxfId="53" priority="1036">
      <formula>IF(VLOOKUP($L$3,#NAME?,MATCH($A4,#NAME?,0)+1,0)&gt;0,1,0)</formula>
    </cfRule>
    <cfRule type="expression" dxfId="52" priority="1037">
      <formula>IF(VLOOKUP($L$3,#NAME?,MATCH($A4,#NAME?,0)+1,0)&gt;0,1,0)</formula>
    </cfRule>
    <cfRule type="expression" dxfId="51" priority="1038">
      <formula>IF(VLOOKUP($L$3,#NAME?,MATCH($A4,#NAME?,0)+1,0)&gt;0,1,0)</formula>
    </cfRule>
    <cfRule type="expression" dxfId="50" priority="1039">
      <formula>AND(IF(IFERROR(VLOOKUP($L$3,#NAME?,MATCH($A4,#NAME?,0)+1,0),0)&gt;0,0,1),IF(IFERROR(VLOOKUP($L$3,#NAME?,MATCH($A4,#NAME?,0)+1,0),0)&gt;0,0,1),IF(IFERROR(VLOOKUP($L$3,#NAME?,MATCH($A4,#NAME?,0)+1,0),0)&gt;0,0,1),IF(IFERROR(MATCH($A4,#NAME?,0),0)&gt;0,1,0))</formula>
    </cfRule>
  </conditionalFormatting>
  <conditionalFormatting sqref="L5:L204">
    <cfRule type="expression" dxfId="49" priority="1040">
      <formula>IF(LEN(L5)&gt;0,1,0)</formula>
    </cfRule>
    <cfRule type="expression" dxfId="48" priority="1041">
      <formula>IF(VLOOKUP($L$3,#NAME?,MATCH($A5,#NAME?,0)+1,0)&gt;0,1,0)</formula>
    </cfRule>
    <cfRule type="expression" dxfId="47" priority="1042">
      <formula>IF(VLOOKUP($L$3,#NAME?,MATCH($A5,#NAME?,0)+1,0)&gt;0,1,0)</formula>
    </cfRule>
    <cfRule type="expression" dxfId="46" priority="1043">
      <formula>IF(VLOOKUP($L$3,#NAME?,MATCH($A5,#NAME?,0)+1,0)&gt;0,1,0)</formula>
    </cfRule>
    <cfRule type="expression" dxfId="45" priority="1044">
      <formula>AND(IF(IFERROR(VLOOKUP($L$3,#NAME?,MATCH($A5,#NAME?,0)+1,0),0)&gt;0,0,1),IF(IFERROR(VLOOKUP($L$3,#NAME?,MATCH($A5,#NAME?,0)+1,0),0)&gt;0,0,1),IF(IFERROR(VLOOKUP($L$3,#NAME?,MATCH($A5,#NAME?,0)+1,0),0)&gt;0,0,1),IF(IFERROR(MATCH($A5,#NAME?,0),0)&gt;0,1,0))</formula>
    </cfRule>
  </conditionalFormatting>
  <conditionalFormatting sqref="N6:N204 N5:U5 O6:U122 M4:M204">
    <cfRule type="expression" dxfId="44" priority="1045">
      <formula>IF(LEN(M4)&gt;0,1,0)</formula>
    </cfRule>
    <cfRule type="expression" dxfId="43" priority="1046">
      <formula>IF(VLOOKUP($M$3,#NAME?,MATCH($A4,#NAME?,0)+1,0)&gt;0,1,0)</formula>
    </cfRule>
    <cfRule type="expression" dxfId="42" priority="1047">
      <formula>IF(VLOOKUP($M$3,#NAME?,MATCH($A4,#NAME?,0)+1,0)&gt;0,1,0)</formula>
    </cfRule>
    <cfRule type="expression" dxfId="41" priority="1048">
      <formula>IF(VLOOKUP($M$3,#NAME?,MATCH($A4,#NAME?,0)+1,0)&gt;0,1,0)</formula>
    </cfRule>
    <cfRule type="expression" dxfId="40" priority="1049">
      <formula>AND(IF(IFERROR(VLOOKUP($M$3,#NAME?,MATCH($A4,#NAME?,0)+1,0),0)&gt;0,0,1),IF(IFERROR(VLOOKUP($M$3,#NAME?,MATCH($A4,#NAME?,0)+1,0),0)&gt;0,0,1),IF(IFERROR(VLOOKUP($M$3,#NAME?,MATCH($A4,#NAME?,0)+1,0),0)&gt;0,0,1),IF(IFERROR(MATCH($A4,#NAME?,0),0)&gt;0,1,0))</formula>
    </cfRule>
  </conditionalFormatting>
  <conditionalFormatting sqref="W4">
    <cfRule type="expression" dxfId="39" priority="1050">
      <formula>IF(LEN(W4)&gt;0,1,0)</formula>
    </cfRule>
    <cfRule type="expression" dxfId="38" priority="1051">
      <formula>IF(VLOOKUP($N$3,#NAME?,MATCH($A4,#NAME?,0)+1,0)&gt;0,1,0)</formula>
    </cfRule>
    <cfRule type="expression" dxfId="37" priority="1052">
      <formula>IF(VLOOKUP($N$3,#NAME?,MATCH($A4,#NAME?,0)+1,0)&gt;0,1,0)</formula>
    </cfRule>
    <cfRule type="expression" dxfId="36" priority="1053">
      <formula>IF(VLOOKUP($N$3,#NAME?,MATCH($A4,#NAME?,0)+1,0)&gt;0,1,0)</formula>
    </cfRule>
    <cfRule type="expression" dxfId="35" priority="1054">
      <formula>AND(IF(IFERROR(VLOOKUP($N$3,#NAME?,MATCH($A4,#NAME?,0)+1,0),0)&gt;0,0,1),IF(IFERROR(VLOOKUP($N$3,#NAME?,MATCH($A4,#NAME?,0)+1,0),0)&gt;0,0,1),IF(IFERROR(VLOOKUP($N$3,#NAME?,MATCH($A4,#NAME?,0)+1,0),0)&gt;0,0,1),IF(IFERROR(MATCH($A4,#NAME?,0),0)&gt;0,1,0))</formula>
    </cfRule>
  </conditionalFormatting>
  <conditionalFormatting sqref="X4">
    <cfRule type="expression" dxfId="34" priority="1055">
      <formula>IF(LEN(X4)&gt;0,1,0)</formula>
    </cfRule>
    <cfRule type="expression" dxfId="33" priority="1056">
      <formula>IF(VLOOKUP($O$3,#NAME?,MATCH($A4,#NAME?,0)+1,0)&gt;0,1,0)</formula>
    </cfRule>
    <cfRule type="expression" dxfId="32" priority="1057">
      <formula>IF(VLOOKUP($O$3,#NAME?,MATCH($A4,#NAME?,0)+1,0)&gt;0,1,0)</formula>
    </cfRule>
    <cfRule type="expression" dxfId="31" priority="1058">
      <formula>IF(VLOOKUP($O$3,#NAME?,MATCH($A4,#NAME?,0)+1,0)&gt;0,1,0)</formula>
    </cfRule>
    <cfRule type="expression" dxfId="30" priority="1059">
      <formula>AND(IF(IFERROR(VLOOKUP($O$3,#NAME?,MATCH($A4,#NAME?,0)+1,0),0)&gt;0,0,1),IF(IFERROR(VLOOKUP($O$3,#NAME?,MATCH($A4,#NAME?,0)+1,0),0)&gt;0,0,1),IF(IFERROR(VLOOKUP($O$3,#NAME?,MATCH($A4,#NAME?,0)+1,0),0)&gt;0,0,1),IF(IFERROR(MATCH($A4,#NAME?,0),0)&gt;0,1,0))</formula>
    </cfRule>
  </conditionalFormatting>
  <conditionalFormatting sqref="Z4">
    <cfRule type="expression" dxfId="29" priority="1060">
      <formula>IF(LEN(Z4)&gt;0,1,0)</formula>
    </cfRule>
    <cfRule type="expression" dxfId="28" priority="1061">
      <formula>IF(VLOOKUP($Q$3,#NAME?,MATCH($A4,#NAME?,0)+1,0)&gt;0,1,0)</formula>
    </cfRule>
    <cfRule type="expression" dxfId="27" priority="1062">
      <formula>IF(VLOOKUP($Q$3,#NAME?,MATCH($A4,#NAME?,0)+1,0)&gt;0,1,0)</formula>
    </cfRule>
    <cfRule type="expression" dxfId="26" priority="1063">
      <formula>IF(VLOOKUP($Q$3,#NAME?,MATCH($A4,#NAME?,0)+1,0)&gt;0,1,0)</formula>
    </cfRule>
    <cfRule type="expression" dxfId="25" priority="1064">
      <formula>AND(IF(IFERROR(VLOOKUP($Q$3,#NAME?,MATCH($A4,#NAME?,0)+1,0),0)&gt;0,0,1),IF(IFERROR(VLOOKUP($Q$3,#NAME?,MATCH($A4,#NAME?,0)+1,0),0)&gt;0,0,1),IF(IFERROR(VLOOKUP($Q$3,#NAME?,MATCH($A4,#NAME?,0)+1,0),0)&gt;0,0,1),IF(IFERROR(MATCH($A4,#NAME?,0),0)&gt;0,1,0))</formula>
    </cfRule>
  </conditionalFormatting>
  <conditionalFormatting sqref="W5:W204">
    <cfRule type="expression" dxfId="24" priority="1065">
      <formula>IF(LEN(W5)&gt;0,1,0)</formula>
    </cfRule>
    <cfRule type="expression" dxfId="23" priority="1066">
      <formula>IF(VLOOKUP($N$3,#NAME?,MATCH($A5,#NAME?,0)+1,0)&gt;0,1,0)</formula>
    </cfRule>
    <cfRule type="expression" dxfId="22" priority="1067">
      <formula>IF(VLOOKUP($N$3,#NAME?,MATCH($A5,#NAME?,0)+1,0)&gt;0,1,0)</formula>
    </cfRule>
    <cfRule type="expression" dxfId="21" priority="1068">
      <formula>IF(VLOOKUP($N$3,#NAME?,MATCH($A5,#NAME?,0)+1,0)&gt;0,1,0)</formula>
    </cfRule>
    <cfRule type="expression" dxfId="20" priority="1069">
      <formula>AND(IF(IFERROR(VLOOKUP($N$3,#NAME?,MATCH($A5,#NAME?,0)+1,0),0)&gt;0,0,1),IF(IFERROR(VLOOKUP($N$3,#NAME?,MATCH($A5,#NAME?,0)+1,0),0)&gt;0,0,1),IF(IFERROR(VLOOKUP($N$3,#NAME?,MATCH($A5,#NAME?,0)+1,0),0)&gt;0,0,1),IF(IFERROR(MATCH($A5,#NAME?,0),0)&gt;0,1,0))</formula>
    </cfRule>
  </conditionalFormatting>
  <conditionalFormatting sqref="Z5:Z204">
    <cfRule type="expression" dxfId="19" priority="1070">
      <formula>IF(LEN(Z5)&gt;0,1,0)</formula>
    </cfRule>
    <cfRule type="expression" dxfId="18" priority="1071">
      <formula>IF(VLOOKUP($Q$3,#NAME?,MATCH($A5,#NAME?,0)+1,0)&gt;0,1,0)</formula>
    </cfRule>
    <cfRule type="expression" dxfId="17" priority="1072">
      <formula>IF(VLOOKUP($Q$3,#NAME?,MATCH($A5,#NAME?,0)+1,0)&gt;0,1,0)</formula>
    </cfRule>
    <cfRule type="expression" dxfId="16" priority="1073">
      <formula>IF(VLOOKUP($Q$3,#NAME?,MATCH($A5,#NAME?,0)+1,0)&gt;0,1,0)</formula>
    </cfRule>
    <cfRule type="expression" dxfId="15" priority="1074">
      <formula>AND(IF(IFERROR(VLOOKUP($Q$3,#NAME?,MATCH($A5,#NAME?,0)+1,0),0)&gt;0,0,1),IF(IFERROR(VLOOKUP($Q$3,#NAME?,MATCH($A5,#NAME?,0)+1,0),0)&gt;0,0,1),IF(IFERROR(VLOOKUP($Q$3,#NAME?,MATCH($A5,#NAME?,0)+1,0),0)&gt;0,0,1),IF(IFERROR(MATCH($A5,#NAME?,0),0)&gt;0,1,0))</formula>
    </cfRule>
  </conditionalFormatting>
  <conditionalFormatting sqref="X5:X204">
    <cfRule type="expression" dxfId="14" priority="1075">
      <formula>IF(LEN(X5)&gt;0,1,0)</formula>
    </cfRule>
    <cfRule type="expression" dxfId="13" priority="1076">
      <formula>IF(VLOOKUP($B$3,#NAME?,MATCH($A5,#NAME?,0)+1,0)&gt;0,1,0)</formula>
    </cfRule>
    <cfRule type="expression" dxfId="12" priority="1077">
      <formula>IF(VLOOKUP($B$3,#NAME?,MATCH($A5,#NAME?,0)+1,0)&gt;0,1,0)</formula>
    </cfRule>
    <cfRule type="expression" dxfId="11" priority="1078">
      <formula>IF(VLOOKUP($B$3,#NAME?,MATCH($A5,#NAME?,0)+1,0)&gt;0,1,0)</formula>
    </cfRule>
    <cfRule type="expression" dxfId="10"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6: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83: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W104"/>
  <sheetViews>
    <sheetView tabSelected="1" topLeftCell="A16" zoomScaleNormal="100" workbookViewId="0">
      <selection activeCell="B36" sqref="B36"/>
    </sheetView>
  </sheetViews>
  <sheetFormatPr baseColWidth="10" defaultColWidth="12.1640625" defaultRowHeight="13" x14ac:dyDescent="0.15"/>
  <cols>
    <col min="1" max="1" width="18.83203125" customWidth="1"/>
    <col min="2" max="2" width="70.5" style="47" customWidth="1"/>
    <col min="5" max="5" width="12.83203125" customWidth="1"/>
    <col min="6" max="6" width="23.83203125" customWidth="1"/>
    <col min="7" max="7" width="33.1640625" customWidth="1"/>
    <col min="8" max="8" width="15.1640625" customWidth="1"/>
    <col min="9" max="9" width="11.5" customWidth="1"/>
    <col min="10" max="10" width="9.1640625" customWidth="1"/>
    <col min="11" max="11" width="7.33203125" customWidth="1"/>
    <col min="14" max="14" width="17" customWidth="1"/>
    <col min="15" max="15" width="19.33203125" customWidth="1"/>
    <col min="16" max="16" width="21.33203125" customWidth="1"/>
  </cols>
  <sheetData>
    <row r="1" spans="1:23" ht="25" x14ac:dyDescent="0.25">
      <c r="A1" s="48" t="s">
        <v>351</v>
      </c>
      <c r="B1" s="49" t="str">
        <f>IF(Values!$B$36=English!$B$2,English!B10, IF(Values!$B$36=German!$B$2,German!B10, IF(Values!$B$36=Italian!$B$2,Italian!B10, IF(Values!$B$36=Spanish!$B$2, Spanish!B10, IF(Values!$B$36=French!$B$2,French!B10, IF(Values!$B$36=Dutch!$B$2,Dutch!B10, IF(Values!$B$36=English!$D$32, English!D40, 0)))))))</f>
        <v xml:space="preserve">sostituzione della tastiera {language} retroilluminata per Dell </v>
      </c>
      <c r="F1" s="1" t="s">
        <v>352</v>
      </c>
      <c r="G1" s="1"/>
      <c r="H1" s="1"/>
      <c r="I1" s="50"/>
      <c r="J1" s="50"/>
    </row>
    <row r="2" spans="1:23" ht="14" x14ac:dyDescent="0.15">
      <c r="A2" s="48" t="s">
        <v>353</v>
      </c>
      <c r="B2" s="49" t="str">
        <f>IF(Values!$B$36=English!$B$2,English!B11, IF(Values!$B$36=German!$B$2,German!B11, IF(Values!$B$36=Italian!$B$2,Italian!B11, IF(Values!$B$36=Spanish!$B$2, Spanish!B11, IF(Values!$B$36=French!$B$2,French!B11, IF(Values!$B$36=Dutch!$B$2,Dutch!B11, IF(Values!$B$36=English!$D$32, English!D41, 0)))))))</f>
        <v xml:space="preserve">sostituzione della tastiera {language} non retroilluminata per Dell </v>
      </c>
    </row>
    <row r="3" spans="1:23" ht="14" x14ac:dyDescent="0.15">
      <c r="A3" s="48" t="s">
        <v>354</v>
      </c>
      <c r="B3" s="51" t="s">
        <v>355</v>
      </c>
      <c r="C3" s="48" t="s">
        <v>356</v>
      </c>
      <c r="D3" s="48" t="s">
        <v>357</v>
      </c>
      <c r="E3" s="48" t="s">
        <v>358</v>
      </c>
      <c r="F3" s="48" t="s">
        <v>359</v>
      </c>
      <c r="G3" s="48" t="s">
        <v>360</v>
      </c>
      <c r="H3" s="48" t="s">
        <v>361</v>
      </c>
      <c r="I3" s="48" t="s">
        <v>362</v>
      </c>
      <c r="J3" s="48" t="s">
        <v>363</v>
      </c>
      <c r="K3" s="48" t="s">
        <v>364</v>
      </c>
      <c r="L3" s="48" t="s">
        <v>365</v>
      </c>
      <c r="M3" s="48" t="s">
        <v>366</v>
      </c>
      <c r="N3" s="48" t="s">
        <v>367</v>
      </c>
      <c r="O3" s="48" t="s">
        <v>368</v>
      </c>
      <c r="P3" s="48" t="s">
        <v>369</v>
      </c>
      <c r="W3" t="s">
        <v>370</v>
      </c>
    </row>
    <row r="4" spans="1:23" ht="28" x14ac:dyDescent="0.15">
      <c r="A4" s="48" t="s">
        <v>371</v>
      </c>
      <c r="B4" s="52">
        <v>40.99</v>
      </c>
      <c r="C4" s="53" t="b">
        <f>FALSE()</f>
        <v>0</v>
      </c>
      <c r="D4" s="53" t="b">
        <f>TRUE()</f>
        <v>1</v>
      </c>
      <c r="E4" s="53"/>
      <c r="F4" s="51">
        <v>5714401559016</v>
      </c>
      <c r="G4" s="51" t="s">
        <v>372</v>
      </c>
      <c r="H4" s="54" t="s">
        <v>373</v>
      </c>
      <c r="I4" t="str">
        <f>IF(Values!$B$36=English!$B$2,INDEX(English!$B$20:$B$39,W4), IF(Values!$B$36=German!$B$2,INDEX(German!$B$20:$B$39,W4), IF(Values!$B$36=Italian!$B$2,INDEX(Italian!$B$20:$B$39,W4), IF(Values!$B$36=Spanish!$B$2, INDEX(Spanish!$B$20:$B$39,W4), IF(Values!$B$36=French!$B$2, INDEX(French!$B$20:$B$39,W4), IF(Values!$B$36=Dutch!$B$2,INDEX(Dutch!$B$20:$B$39,W4), IF(Values!$B$36=English!$D$32, INDEX(English!$B$20:$B$39,W4), 0)))))))</f>
        <v>Tedesco</v>
      </c>
      <c r="J4" s="55" t="b">
        <f>TRUE()</f>
        <v>1</v>
      </c>
      <c r="K4" s="56" t="b">
        <f>TRUE()</f>
        <v>1</v>
      </c>
      <c r="L4" s="51" t="s">
        <v>374</v>
      </c>
      <c r="M4" s="57" t="b">
        <f>TRUE()</f>
        <v>1</v>
      </c>
      <c r="N4" s="58" t="str">
        <f t="shared" ref="N4:N35" si="0">IF(ISBLANK(L4),"",IF(M4, "https://raw.githubusercontent.com/PatrickVibild/TellusAmazonPictures/master/pictures/"&amp;L4&amp;"/1.jpg","https://download.lenovo.com/Images/Parts/"&amp;L4&amp;"/"&amp;L4&amp;"_A.jpg"))</f>
        <v>https://raw.githubusercontent.com/PatrickVibild/TellusAmazonPictures/master/pictures/DELL/E5550/BL/DE/1.jpg</v>
      </c>
      <c r="O4" s="58" t="str">
        <f t="shared" ref="O4:O35" si="1">IF(ISBLANK(L4),"",IF(M4, "https://raw.githubusercontent.com/PatrickVibild/TellusAmazonPictures/master/pictures/"&amp;L4&amp;"/2.jpg","https://download.lenovo.com/Images/Parts/"&amp;L4&amp;"/"&amp;L4&amp;"_B.jpg"))</f>
        <v>https://raw.githubusercontent.com/PatrickVibild/TellusAmazonPictures/master/pictures/DELL/E5550/BL/DE/2.jpg</v>
      </c>
      <c r="P4" s="59" t="str">
        <f t="shared" ref="P4:P35" si="2">IF(ISBLANK(L4),"",IF(M4, "https://raw.githubusercontent.com/PatrickVibild/TellusAmazonPictures/master/pictures/"&amp;L4&amp;"/3.jpg","https://download.lenovo.com/Images/Parts/"&amp;L4&amp;"/"&amp;L4&amp;"_details.jpg"))</f>
        <v>https://raw.githubusercontent.com/PatrickVibild/TellusAmazonPictures/master/pictures/DELL/E5550/BL/DE/3.jpg</v>
      </c>
      <c r="Q4" t="str">
        <f t="shared" ref="Q4:Q35" si="3">IF(ISBLANK(L4),"",IF(M4, "https://raw.githubusercontent.com/PatrickVibild/TellusAmazonPictures/master/pictures/"&amp;L4&amp;"/4.jpg", ""))</f>
        <v>https://raw.githubusercontent.com/PatrickVibild/TellusAmazonPictures/master/pictures/DELL/E5550/BL/DE/4.jpg</v>
      </c>
      <c r="R4" t="str">
        <f t="shared" ref="R4:R35" si="4">IF(ISBLANK(L4),"",IF(M4, "https://raw.githubusercontent.com/PatrickVibild/TellusAmazonPictures/master/pictures/"&amp;L4&amp;"/5.jpg", ""))</f>
        <v>https://raw.githubusercontent.com/PatrickVibild/TellusAmazonPictures/master/pictures/DELL/E5550/BL/DE/5.jpg</v>
      </c>
      <c r="S4" t="str">
        <f t="shared" ref="S4:S35" si="5">IF(ISBLANK(L4),"",IF(M4, "https://raw.githubusercontent.com/PatrickVibild/TellusAmazonPictures/master/pictures/"&amp;L4&amp;"/6.jpg", ""))</f>
        <v>https://raw.githubusercontent.com/PatrickVibild/TellusAmazonPictures/master/pictures/DELL/E5550/BL/DE/6.jpg</v>
      </c>
      <c r="T4" t="str">
        <f t="shared" ref="T4:T35" si="6">IF(ISBLANK(L4),"",IF(M4, "https://raw.githubusercontent.com/PatrickVibild/TellusAmazonPictures/master/pictures/"&amp;L4&amp;"/7.jpg", ""))</f>
        <v>https://raw.githubusercontent.com/PatrickVibild/TellusAmazonPictures/master/pictures/DELL/E5550/BL/DE/7.jpg</v>
      </c>
      <c r="U4" t="str">
        <f t="shared" ref="U4:U35" si="7">IF(ISBLANK(L4),"",IF(M4, "https://raw.githubusercontent.com/PatrickVibild/TellusAmazonPictures/master/pictures/"&amp;L4&amp;"/8.jpg",""))</f>
        <v>https://raw.githubusercontent.com/PatrickVibild/TellusAmazonPictures/master/pictures/DELL/E5550/BL/DE/8.jpg</v>
      </c>
      <c r="V4" t="str">
        <f t="shared" ref="V4:V35" si="8">IF(ISBLANK(L4),"",IF(M4, "https://raw.githubusercontent.com/PatrickVibild/TellusAmazonPictures/master/pictures/"&amp;L4&amp;"/9.jpg", ""))</f>
        <v>https://raw.githubusercontent.com/PatrickVibild/TellusAmazonPictures/master/pictures/DELL/E5550/BL/DE/9.jpg</v>
      </c>
      <c r="W4" s="60">
        <f>MATCH(H4,options!$D$1:$D$20,0)</f>
        <v>1</v>
      </c>
    </row>
    <row r="5" spans="1:23" ht="28" x14ac:dyDescent="0.15">
      <c r="A5" s="48" t="s">
        <v>375</v>
      </c>
      <c r="B5" s="52">
        <v>34.99</v>
      </c>
      <c r="C5" s="53" t="b">
        <f>FALSE()</f>
        <v>0</v>
      </c>
      <c r="D5" s="53" t="b">
        <f>TRUE()</f>
        <v>1</v>
      </c>
      <c r="E5" s="53"/>
      <c r="F5" s="51">
        <v>5714401559023</v>
      </c>
      <c r="G5" s="51" t="s">
        <v>376</v>
      </c>
      <c r="H5" s="54" t="s">
        <v>377</v>
      </c>
      <c r="I5" t="str">
        <f>IF(Values!$B$36=English!$B$2,INDEX(English!$B$20:$B$39,W5), IF(Values!$B$36=German!$B$2,INDEX(German!$B$20:$B$39,W5), IF(Values!$B$36=Italian!$B$2,INDEX(Italian!$B$20:$B$39,W5), IF(Values!$B$36=Spanish!$B$2, INDEX(Spanish!$B$20:$B$39,W5), IF(Values!$B$36=French!$B$2, INDEX(French!$B$20:$B$39,W5), IF(Values!$B$36=Dutch!$B$2,INDEX(Dutch!$B$20:$B$39,W5), IF(Values!$B$36=English!$D$32, INDEX(English!$B$20:$B$39,W5), 0)))))))</f>
        <v>Francese</v>
      </c>
      <c r="J5" s="55" t="b">
        <f>TRUE()</f>
        <v>1</v>
      </c>
      <c r="K5" s="56" t="b">
        <f>TRUE()</f>
        <v>1</v>
      </c>
      <c r="L5" s="51" t="s">
        <v>378</v>
      </c>
      <c r="M5" s="57" t="b">
        <f>TRUE()</f>
        <v>1</v>
      </c>
      <c r="N5" s="58" t="str">
        <f t="shared" si="0"/>
        <v>https://raw.githubusercontent.com/PatrickVibild/TellusAmazonPictures/master/pictures/DELL/E5550/BL/FR/1.jpg</v>
      </c>
      <c r="O5" s="58" t="str">
        <f t="shared" si="1"/>
        <v>https://raw.githubusercontent.com/PatrickVibild/TellusAmazonPictures/master/pictures/DELL/E5550/BL/FR/2.jpg</v>
      </c>
      <c r="P5" s="59" t="str">
        <f t="shared" si="2"/>
        <v>https://raw.githubusercontent.com/PatrickVibild/TellusAmazonPictures/master/pictures/DELL/E5550/BL/FR/3.jpg</v>
      </c>
      <c r="Q5" t="str">
        <f t="shared" si="3"/>
        <v>https://raw.githubusercontent.com/PatrickVibild/TellusAmazonPictures/master/pictures/DELL/E5550/BL/FR/4.jpg</v>
      </c>
      <c r="R5" t="str">
        <f t="shared" si="4"/>
        <v>https://raw.githubusercontent.com/PatrickVibild/TellusAmazonPictures/master/pictures/DELL/E5550/BL/FR/5.jpg</v>
      </c>
      <c r="S5" t="str">
        <f t="shared" si="5"/>
        <v>https://raw.githubusercontent.com/PatrickVibild/TellusAmazonPictures/master/pictures/DELL/E5550/BL/FR/6.jpg</v>
      </c>
      <c r="T5" t="str">
        <f t="shared" si="6"/>
        <v>https://raw.githubusercontent.com/PatrickVibild/TellusAmazonPictures/master/pictures/DELL/E5550/BL/FR/7.jpg</v>
      </c>
      <c r="U5" t="str">
        <f t="shared" si="7"/>
        <v>https://raw.githubusercontent.com/PatrickVibild/TellusAmazonPictures/master/pictures/DELL/E5550/BL/FR/8.jpg</v>
      </c>
      <c r="V5" t="str">
        <f t="shared" si="8"/>
        <v>https://raw.githubusercontent.com/PatrickVibild/TellusAmazonPictures/master/pictures/DELL/E5550/BL/FR/9.jpg</v>
      </c>
      <c r="W5" s="60">
        <f>MATCH(H5,options!$D$1:$D$20,0)</f>
        <v>2</v>
      </c>
    </row>
    <row r="6" spans="1:23" ht="28" x14ac:dyDescent="0.15">
      <c r="A6" s="48" t="s">
        <v>379</v>
      </c>
      <c r="B6" s="61" t="s">
        <v>380</v>
      </c>
      <c r="C6" s="53" t="b">
        <f>FALSE()</f>
        <v>0</v>
      </c>
      <c r="D6" s="53" t="b">
        <f>TRUE()</f>
        <v>1</v>
      </c>
      <c r="E6" s="53"/>
      <c r="F6" s="51">
        <v>5714401559030</v>
      </c>
      <c r="G6" s="51" t="s">
        <v>381</v>
      </c>
      <c r="H6" s="54" t="s">
        <v>382</v>
      </c>
      <c r="I6" t="str">
        <f>IF(Values!$B$36=English!$B$2,INDEX(English!$B$20:$B$39,W6), IF(Values!$B$36=German!$B$2,INDEX(German!$B$20:$B$39,W6), IF(Values!$B$36=Italian!$B$2,INDEX(Italian!$B$20:$B$39,W6), IF(Values!$B$36=Spanish!$B$2, INDEX(Spanish!$B$20:$B$39,W6), IF(Values!$B$36=French!$B$2, INDEX(French!$B$20:$B$39,W6), IF(Values!$B$36=Dutch!$B$2,INDEX(Dutch!$B$20:$B$39,W6), IF(Values!$B$36=English!$D$32, INDEX(English!$B$20:$B$39,W6), 0)))))))</f>
        <v>Italiano</v>
      </c>
      <c r="J6" s="55" t="b">
        <f>TRUE()</f>
        <v>1</v>
      </c>
      <c r="K6" s="56" t="b">
        <f>TRUE()</f>
        <v>1</v>
      </c>
      <c r="L6" s="51" t="s">
        <v>383</v>
      </c>
      <c r="M6" s="57" t="b">
        <f>TRUE()</f>
        <v>1</v>
      </c>
      <c r="N6" s="58" t="str">
        <f t="shared" si="0"/>
        <v>https://raw.githubusercontent.com/PatrickVibild/TellusAmazonPictures/master/pictures/DELL/E5550/BL/IT/1.jpg</v>
      </c>
      <c r="O6" s="58" t="str">
        <f t="shared" si="1"/>
        <v>https://raw.githubusercontent.com/PatrickVibild/TellusAmazonPictures/master/pictures/DELL/E5550/BL/IT/2.jpg</v>
      </c>
      <c r="P6" s="59" t="str">
        <f t="shared" si="2"/>
        <v>https://raw.githubusercontent.com/PatrickVibild/TellusAmazonPictures/master/pictures/DELL/E5550/BL/IT/3.jpg</v>
      </c>
      <c r="Q6" t="str">
        <f t="shared" si="3"/>
        <v>https://raw.githubusercontent.com/PatrickVibild/TellusAmazonPictures/master/pictures/DELL/E5550/BL/IT/4.jpg</v>
      </c>
      <c r="R6" t="str">
        <f t="shared" si="4"/>
        <v>https://raw.githubusercontent.com/PatrickVibild/TellusAmazonPictures/master/pictures/DELL/E5550/BL/IT/5.jpg</v>
      </c>
      <c r="S6" t="str">
        <f t="shared" si="5"/>
        <v>https://raw.githubusercontent.com/PatrickVibild/TellusAmazonPictures/master/pictures/DELL/E5550/BL/IT/6.jpg</v>
      </c>
      <c r="T6" t="str">
        <f t="shared" si="6"/>
        <v>https://raw.githubusercontent.com/PatrickVibild/TellusAmazonPictures/master/pictures/DELL/E5550/BL/IT/7.jpg</v>
      </c>
      <c r="U6" t="str">
        <f t="shared" si="7"/>
        <v>https://raw.githubusercontent.com/PatrickVibild/TellusAmazonPictures/master/pictures/DELL/E5550/BL/IT/8.jpg</v>
      </c>
      <c r="V6" t="str">
        <f t="shared" si="8"/>
        <v>https://raw.githubusercontent.com/PatrickVibild/TellusAmazonPictures/master/pictures/DELL/E5550/BL/IT/9.jpg</v>
      </c>
      <c r="W6" s="60">
        <f>MATCH(H6,options!$D$1:$D$20,0)</f>
        <v>3</v>
      </c>
    </row>
    <row r="7" spans="1:23" ht="28" x14ac:dyDescent="0.15">
      <c r="A7" s="48" t="s">
        <v>384</v>
      </c>
      <c r="B7" s="62" t="str">
        <f>IF(B6=options!C1,"41","41")</f>
        <v>41</v>
      </c>
      <c r="C7" s="53" t="b">
        <f>FALSE()</f>
        <v>0</v>
      </c>
      <c r="D7" s="53" t="b">
        <f>TRUE()</f>
        <v>1</v>
      </c>
      <c r="E7" s="53"/>
      <c r="F7" s="51">
        <v>5714401559047</v>
      </c>
      <c r="G7" s="51" t="s">
        <v>385</v>
      </c>
      <c r="H7" s="54" t="s">
        <v>386</v>
      </c>
      <c r="I7" t="str">
        <f>IF(Values!$B$36=English!$B$2,INDEX(English!$B$20:$B$39,W7), IF(Values!$B$36=German!$B$2,INDEX(German!$B$20:$B$39,W7), IF(Values!$B$36=Italian!$B$2,INDEX(Italian!$B$20:$B$39,W7), IF(Values!$B$36=Spanish!$B$2, INDEX(Spanish!$B$20:$B$39,W7), IF(Values!$B$36=French!$B$2, INDEX(French!$B$20:$B$39,W7), IF(Values!$B$36=Dutch!$B$2,INDEX(Dutch!$B$20:$B$39,W7), IF(Values!$B$36=English!$D$32, INDEX(English!$B$20:$B$39,W7), 0)))))))</f>
        <v>Spagnolo</v>
      </c>
      <c r="J7" s="55" t="b">
        <f>TRUE()</f>
        <v>1</v>
      </c>
      <c r="K7" s="56" t="b">
        <f>TRUE()</f>
        <v>1</v>
      </c>
      <c r="L7" s="51" t="s">
        <v>387</v>
      </c>
      <c r="M7" s="57" t="b">
        <f>TRUE()</f>
        <v>1</v>
      </c>
      <c r="N7" s="58" t="str">
        <f t="shared" si="0"/>
        <v>https://raw.githubusercontent.com/PatrickVibild/TellusAmazonPictures/master/pictures/DELL/E5550/BL/ES/1.jpg</v>
      </c>
      <c r="O7" s="58" t="str">
        <f t="shared" si="1"/>
        <v>https://raw.githubusercontent.com/PatrickVibild/TellusAmazonPictures/master/pictures/DELL/E5550/BL/ES/2.jpg</v>
      </c>
      <c r="P7" s="59" t="str">
        <f t="shared" si="2"/>
        <v>https://raw.githubusercontent.com/PatrickVibild/TellusAmazonPictures/master/pictures/DELL/E5550/BL/ES/3.jpg</v>
      </c>
      <c r="Q7" t="str">
        <f t="shared" si="3"/>
        <v>https://raw.githubusercontent.com/PatrickVibild/TellusAmazonPictures/master/pictures/DELL/E5550/BL/ES/4.jpg</v>
      </c>
      <c r="R7" t="str">
        <f t="shared" si="4"/>
        <v>https://raw.githubusercontent.com/PatrickVibild/TellusAmazonPictures/master/pictures/DELL/E5550/BL/ES/5.jpg</v>
      </c>
      <c r="S7" t="str">
        <f t="shared" si="5"/>
        <v>https://raw.githubusercontent.com/PatrickVibild/TellusAmazonPictures/master/pictures/DELL/E5550/BL/ES/6.jpg</v>
      </c>
      <c r="T7" t="str">
        <f t="shared" si="6"/>
        <v>https://raw.githubusercontent.com/PatrickVibild/TellusAmazonPictures/master/pictures/DELL/E5550/BL/ES/7.jpg</v>
      </c>
      <c r="U7" t="str">
        <f t="shared" si="7"/>
        <v>https://raw.githubusercontent.com/PatrickVibild/TellusAmazonPictures/master/pictures/DELL/E5550/BL/ES/8.jpg</v>
      </c>
      <c r="V7" t="str">
        <f t="shared" si="8"/>
        <v>https://raw.githubusercontent.com/PatrickVibild/TellusAmazonPictures/master/pictures/DELL/E5550/BL/ES/9.jpg</v>
      </c>
      <c r="W7" s="60">
        <f>MATCH(H7,options!$D$1:$D$20,0)</f>
        <v>4</v>
      </c>
    </row>
    <row r="8" spans="1:23" ht="28" x14ac:dyDescent="0.15">
      <c r="A8" s="48" t="s">
        <v>388</v>
      </c>
      <c r="B8" s="62" t="str">
        <f>IF(B6=options!C1,"17","17")</f>
        <v>17</v>
      </c>
      <c r="C8" s="53" t="b">
        <f>FALSE()</f>
        <v>0</v>
      </c>
      <c r="D8" s="53" t="b">
        <v>1</v>
      </c>
      <c r="E8" s="53"/>
      <c r="F8" s="51">
        <v>5714401559054</v>
      </c>
      <c r="G8" s="51" t="s">
        <v>389</v>
      </c>
      <c r="H8" s="54" t="s">
        <v>390</v>
      </c>
      <c r="I8" t="str">
        <f>IF(Values!$B$36=English!$B$2,INDEX(English!$B$20:$B$39,W8), IF(Values!$B$36=German!$B$2,INDEX(German!$B$20:$B$39,W8), IF(Values!$B$36=Italian!$B$2,INDEX(Italian!$B$20:$B$39,W8), IF(Values!$B$36=Spanish!$B$2, INDEX(Spanish!$B$20:$B$39,W8), IF(Values!$B$36=French!$B$2, INDEX(French!$B$20:$B$39,W8), IF(Values!$B$36=Dutch!$B$2,INDEX(Dutch!$B$20:$B$39,W8), IF(Values!$B$36=English!$D$32, INDEX(English!$B$20:$B$39,W8), 0)))))))</f>
        <v>UK</v>
      </c>
      <c r="J8" s="55" t="b">
        <f>TRUE()</f>
        <v>1</v>
      </c>
      <c r="K8" s="56" t="b">
        <f>TRUE()</f>
        <v>1</v>
      </c>
      <c r="L8" s="51" t="s">
        <v>391</v>
      </c>
      <c r="M8" s="57" t="b">
        <f>TRUE()</f>
        <v>1</v>
      </c>
      <c r="N8" s="58" t="str">
        <f t="shared" si="0"/>
        <v>https://raw.githubusercontent.com/PatrickVibild/TellusAmazonPictures/master/pictures/DELL/E5550/BL/UK/1.jpg</v>
      </c>
      <c r="O8" s="58" t="str">
        <f t="shared" si="1"/>
        <v>https://raw.githubusercontent.com/PatrickVibild/TellusAmazonPictures/master/pictures/DELL/E5550/BL/UK/2.jpg</v>
      </c>
      <c r="P8" s="59" t="str">
        <f t="shared" si="2"/>
        <v>https://raw.githubusercontent.com/PatrickVibild/TellusAmazonPictures/master/pictures/DELL/E5550/BL/UK/3.jpg</v>
      </c>
      <c r="Q8" t="str">
        <f t="shared" si="3"/>
        <v>https://raw.githubusercontent.com/PatrickVibild/TellusAmazonPictures/master/pictures/DELL/E5550/BL/UK/4.jpg</v>
      </c>
      <c r="R8" t="str">
        <f t="shared" si="4"/>
        <v>https://raw.githubusercontent.com/PatrickVibild/TellusAmazonPictures/master/pictures/DELL/E5550/BL/UK/5.jpg</v>
      </c>
      <c r="S8" t="str">
        <f t="shared" si="5"/>
        <v>https://raw.githubusercontent.com/PatrickVibild/TellusAmazonPictures/master/pictures/DELL/E5550/BL/UK/6.jpg</v>
      </c>
      <c r="T8" t="str">
        <f t="shared" si="6"/>
        <v>https://raw.githubusercontent.com/PatrickVibild/TellusAmazonPictures/master/pictures/DELL/E5550/BL/UK/7.jpg</v>
      </c>
      <c r="U8" t="str">
        <f t="shared" si="7"/>
        <v>https://raw.githubusercontent.com/PatrickVibild/TellusAmazonPictures/master/pictures/DELL/E5550/BL/UK/8.jpg</v>
      </c>
      <c r="V8" t="str">
        <f t="shared" si="8"/>
        <v>https://raw.githubusercontent.com/PatrickVibild/TellusAmazonPictures/master/pictures/DELL/E5550/BL/UK/9.jpg</v>
      </c>
      <c r="W8" s="60">
        <f>MATCH(H8,options!$D$1:$D$20,0)</f>
        <v>5</v>
      </c>
    </row>
    <row r="9" spans="1:23" ht="28" x14ac:dyDescent="0.15">
      <c r="A9" s="48" t="s">
        <v>392</v>
      </c>
      <c r="B9" s="62" t="str">
        <f>IF(B6=options!C1,"5","5")</f>
        <v>5</v>
      </c>
      <c r="C9" s="53" t="b">
        <f>FALSE()</f>
        <v>0</v>
      </c>
      <c r="D9" s="53" t="b">
        <f>TRUE()</f>
        <v>1</v>
      </c>
      <c r="E9" s="53"/>
      <c r="F9" s="51">
        <v>5714401559061</v>
      </c>
      <c r="G9" s="51" t="s">
        <v>393</v>
      </c>
      <c r="H9" s="54" t="s">
        <v>394</v>
      </c>
      <c r="I9" t="str">
        <f>IF(Values!$B$36=English!$B$2,INDEX(English!$B$20:$B$39,W9), IF(Values!$B$36=German!$B$2,INDEX(German!$B$20:$B$39,W9), IF(Values!$B$36=Italian!$B$2,INDEX(Italian!$B$20:$B$39,W9), IF(Values!$B$36=Spanish!$B$2, INDEX(Spanish!$B$20:$B$39,W9), IF(Values!$B$36=French!$B$2, INDEX(French!$B$20:$B$39,W9), IF(Values!$B$36=Dutch!$B$2,INDEX(Dutch!$B$20:$B$39,W9), IF(Values!$B$36=English!$D$32, INDEX(English!$B$20:$B$39,W9), 0)))))))</f>
        <v>Scandinavo - Nordico</v>
      </c>
      <c r="J9" s="55" t="b">
        <f>TRUE()</f>
        <v>1</v>
      </c>
      <c r="K9" s="56" t="b">
        <f>TRUE()</f>
        <v>1</v>
      </c>
      <c r="L9" s="51" t="s">
        <v>395</v>
      </c>
      <c r="M9" s="57" t="b">
        <f>TRUE()</f>
        <v>1</v>
      </c>
      <c r="N9" s="58" t="str">
        <f t="shared" si="0"/>
        <v>https://raw.githubusercontent.com/PatrickVibild/TellusAmazonPictures/master/pictures/DELL/E5550/BL/NOR/1.jpg</v>
      </c>
      <c r="O9" s="58" t="str">
        <f t="shared" si="1"/>
        <v>https://raw.githubusercontent.com/PatrickVibild/TellusAmazonPictures/master/pictures/DELL/E5550/BL/NOR/2.jpg</v>
      </c>
      <c r="P9" s="59" t="str">
        <f t="shared" si="2"/>
        <v>https://raw.githubusercontent.com/PatrickVibild/TellusAmazonPictures/master/pictures/DELL/E5550/BL/NOR/3.jpg</v>
      </c>
      <c r="Q9" t="str">
        <f t="shared" si="3"/>
        <v>https://raw.githubusercontent.com/PatrickVibild/TellusAmazonPictures/master/pictures/DELL/E5550/BL/NOR/4.jpg</v>
      </c>
      <c r="R9" t="str">
        <f t="shared" si="4"/>
        <v>https://raw.githubusercontent.com/PatrickVibild/TellusAmazonPictures/master/pictures/DELL/E5550/BL/NOR/5.jpg</v>
      </c>
      <c r="S9" t="str">
        <f t="shared" si="5"/>
        <v>https://raw.githubusercontent.com/PatrickVibild/TellusAmazonPictures/master/pictures/DELL/E5550/BL/NOR/6.jpg</v>
      </c>
      <c r="T9" t="str">
        <f t="shared" si="6"/>
        <v>https://raw.githubusercontent.com/PatrickVibild/TellusAmazonPictures/master/pictures/DELL/E5550/BL/NOR/7.jpg</v>
      </c>
      <c r="U9" t="str">
        <f t="shared" si="7"/>
        <v>https://raw.githubusercontent.com/PatrickVibild/TellusAmazonPictures/master/pictures/DELL/E5550/BL/NOR/8.jpg</v>
      </c>
      <c r="V9" t="str">
        <f t="shared" si="8"/>
        <v>https://raw.githubusercontent.com/PatrickVibild/TellusAmazonPictures/master/pictures/DELL/E5550/BL/NOR/9.jpg</v>
      </c>
      <c r="W9" s="60">
        <f>MATCH(H9,options!$D$1:$D$20,0)</f>
        <v>6</v>
      </c>
    </row>
    <row r="10" spans="1:23" ht="28" x14ac:dyDescent="0.15">
      <c r="A10" t="s">
        <v>396</v>
      </c>
      <c r="B10" s="63"/>
      <c r="C10" s="53" t="b">
        <f>FALSE()</f>
        <v>0</v>
      </c>
      <c r="D10" s="53" t="b">
        <v>0</v>
      </c>
      <c r="E10" s="53"/>
      <c r="F10" s="51">
        <v>5714401559078</v>
      </c>
      <c r="G10" s="51" t="s">
        <v>397</v>
      </c>
      <c r="H10" s="54" t="s">
        <v>398</v>
      </c>
      <c r="I10" t="str">
        <f>IF(Values!$B$36=English!$B$2,INDEX(English!$B$20:$B$39,W10), IF(Values!$B$36=German!$B$2,INDEX(German!$B$20:$B$39,W10), IF(Values!$B$36=Italian!$B$2,INDEX(Italian!$B$20:$B$39,W10), IF(Values!$B$36=Spanish!$B$2, INDEX(Spanish!$B$20:$B$39,W10), IF(Values!$B$36=French!$B$2, INDEX(French!$B$20:$B$39,W10), IF(Values!$B$36=Dutch!$B$2,INDEX(Dutch!$B$20:$B$39,W10), IF(Values!$B$36=English!$D$32, INDEX(English!$B$20:$B$39,W10), 0)))))))</f>
        <v>Belga</v>
      </c>
      <c r="J10" s="55" t="b">
        <f>TRUE()</f>
        <v>1</v>
      </c>
      <c r="K10" s="56" t="b">
        <f>TRUE()</f>
        <v>1</v>
      </c>
      <c r="L10" s="51" t="s">
        <v>399</v>
      </c>
      <c r="M10" s="57" t="b">
        <f>TRUE()</f>
        <v>1</v>
      </c>
      <c r="N10" s="58" t="str">
        <f t="shared" si="0"/>
        <v>https://raw.githubusercontent.com/PatrickVibild/TellusAmazonPictures/master/pictures/DELL/E5550/BL/BE/1.jpg</v>
      </c>
      <c r="O10" s="58" t="str">
        <f t="shared" si="1"/>
        <v>https://raw.githubusercontent.com/PatrickVibild/TellusAmazonPictures/master/pictures/DELL/E5550/BL/BE/2.jpg</v>
      </c>
      <c r="P10" s="59" t="str">
        <f t="shared" si="2"/>
        <v>https://raw.githubusercontent.com/PatrickVibild/TellusAmazonPictures/master/pictures/DELL/E5550/BL/BE/3.jpg</v>
      </c>
      <c r="Q10" t="str">
        <f t="shared" si="3"/>
        <v>https://raw.githubusercontent.com/PatrickVibild/TellusAmazonPictures/master/pictures/DELL/E5550/BL/BE/4.jpg</v>
      </c>
      <c r="R10" t="str">
        <f t="shared" si="4"/>
        <v>https://raw.githubusercontent.com/PatrickVibild/TellusAmazonPictures/master/pictures/DELL/E5550/BL/BE/5.jpg</v>
      </c>
      <c r="S10" t="str">
        <f t="shared" si="5"/>
        <v>https://raw.githubusercontent.com/PatrickVibild/TellusAmazonPictures/master/pictures/DELL/E5550/BL/BE/6.jpg</v>
      </c>
      <c r="T10" t="str">
        <f t="shared" si="6"/>
        <v>https://raw.githubusercontent.com/PatrickVibild/TellusAmazonPictures/master/pictures/DELL/E5550/BL/BE/7.jpg</v>
      </c>
      <c r="U10" t="str">
        <f t="shared" si="7"/>
        <v>https://raw.githubusercontent.com/PatrickVibild/TellusAmazonPictures/master/pictures/DELL/E5550/BL/BE/8.jpg</v>
      </c>
      <c r="V10" t="str">
        <f t="shared" si="8"/>
        <v>https://raw.githubusercontent.com/PatrickVibild/TellusAmazonPictures/master/pictures/DELL/E5550/BL/BE/9.jpg</v>
      </c>
      <c r="W10" s="60">
        <f>MATCH(H10,options!$D$1:$D$20,0)</f>
        <v>7</v>
      </c>
    </row>
    <row r="11" spans="1:23" ht="28" x14ac:dyDescent="0.15">
      <c r="A11" s="48" t="s">
        <v>400</v>
      </c>
      <c r="B11" s="64">
        <v>100</v>
      </c>
      <c r="C11" s="53" t="b">
        <f>FALSE()</f>
        <v>0</v>
      </c>
      <c r="D11" s="53" t="b">
        <v>0</v>
      </c>
      <c r="E11" s="53"/>
      <c r="F11" s="51">
        <v>5714401559078</v>
      </c>
      <c r="G11" s="51" t="s">
        <v>401</v>
      </c>
      <c r="H11" s="54" t="s">
        <v>402</v>
      </c>
      <c r="I11" t="str">
        <f>IF(Values!$B$36=English!$B$2,INDEX(English!$B$20:$B$39,W11), IF(Values!$B$36=German!$B$2,INDEX(German!$B$20:$B$39,W11), IF(Values!$B$36=Italian!$B$2,INDEX(Italian!$B$20:$B$39,W11), IF(Values!$B$36=Spanish!$B$2, INDEX(Spanish!$B$20:$B$39,W11), IF(Values!$B$36=French!$B$2, INDEX(French!$B$20:$B$39,W11), IF(Values!$B$36=Dutch!$B$2,INDEX(Dutch!$B$20:$B$39,W11), IF(Values!$B$36=English!$D$32, INDEX(English!$B$20:$B$39,W11), 0)))))))</f>
        <v>Svizzero</v>
      </c>
      <c r="J11" s="55" t="b">
        <f>TRUE()</f>
        <v>1</v>
      </c>
      <c r="K11" s="56" t="b">
        <f>TRUE()</f>
        <v>1</v>
      </c>
      <c r="L11" s="51" t="s">
        <v>403</v>
      </c>
      <c r="M11" s="57" t="b">
        <f>TRUE()</f>
        <v>1</v>
      </c>
      <c r="N11" s="65" t="str">
        <f t="shared" si="0"/>
        <v>https://raw.githubusercontent.com/PatrickVibild/TellusAmazonPictures/master/pictures/DELL/E5550/BL/CH/1.jpg</v>
      </c>
      <c r="O11" s="58" t="str">
        <f t="shared" si="1"/>
        <v>https://raw.githubusercontent.com/PatrickVibild/TellusAmazonPictures/master/pictures/DELL/E5550/BL/CH/2.jpg</v>
      </c>
      <c r="P11" s="59" t="str">
        <f t="shared" si="2"/>
        <v>https://raw.githubusercontent.com/PatrickVibild/TellusAmazonPictures/master/pictures/DELL/E5550/BL/CH/3.jpg</v>
      </c>
      <c r="Q11" t="str">
        <f t="shared" si="3"/>
        <v>https://raw.githubusercontent.com/PatrickVibild/TellusAmazonPictures/master/pictures/DELL/E5550/BL/CH/4.jpg</v>
      </c>
      <c r="R11" t="str">
        <f t="shared" si="4"/>
        <v>https://raw.githubusercontent.com/PatrickVibild/TellusAmazonPictures/master/pictures/DELL/E5550/BL/CH/5.jpg</v>
      </c>
      <c r="S11" t="str">
        <f t="shared" si="5"/>
        <v>https://raw.githubusercontent.com/PatrickVibild/TellusAmazonPictures/master/pictures/DELL/E5550/BL/CH/6.jpg</v>
      </c>
      <c r="T11" t="str">
        <f t="shared" si="6"/>
        <v>https://raw.githubusercontent.com/PatrickVibild/TellusAmazonPictures/master/pictures/DELL/E5550/BL/CH/7.jpg</v>
      </c>
      <c r="U11" t="str">
        <f t="shared" si="7"/>
        <v>https://raw.githubusercontent.com/PatrickVibild/TellusAmazonPictures/master/pictures/DELL/E5550/BL/CH/8.jpg</v>
      </c>
      <c r="V11" t="str">
        <f t="shared" si="8"/>
        <v>https://raw.githubusercontent.com/PatrickVibild/TellusAmazonPictures/master/pictures/DELL/E5550/BL/CH/9.jpg</v>
      </c>
      <c r="W11" s="60">
        <f>MATCH(H11,options!$D$1:$D$20,0)</f>
        <v>15</v>
      </c>
    </row>
    <row r="12" spans="1:23" ht="28" x14ac:dyDescent="0.15">
      <c r="B12" s="63"/>
      <c r="C12" s="53" t="b">
        <f>FALSE()</f>
        <v>0</v>
      </c>
      <c r="D12" s="53" t="b">
        <v>0</v>
      </c>
      <c r="E12" s="53"/>
      <c r="F12" s="51">
        <v>5714401559092</v>
      </c>
      <c r="G12" s="51" t="s">
        <v>404</v>
      </c>
      <c r="H12" s="54" t="s">
        <v>405</v>
      </c>
      <c r="I12" t="str">
        <f>IF(Values!$B$36=English!$B$2,INDEX(English!$B$20:$B$39,W12), IF(Values!$B$36=German!$B$2,INDEX(German!$B$20:$B$39,W12), IF(Values!$B$36=Italian!$B$2,INDEX(Italian!$B$20:$B$39,W12), IF(Values!$B$36=Spanish!$B$2, INDEX(Spanish!$B$20:$B$39,W12), IF(Values!$B$36=French!$B$2, INDEX(French!$B$20:$B$39,W12), IF(Values!$B$36=Dutch!$B$2,INDEX(Dutch!$B$20:$B$39,W12), IF(Values!$B$36=English!$D$32, INDEX(English!$B$20:$B$39,W12), 0)))))))</f>
        <v>US international</v>
      </c>
      <c r="J12" s="55" t="b">
        <f>TRUE()</f>
        <v>1</v>
      </c>
      <c r="K12" s="56" t="b">
        <f>TRUE()</f>
        <v>1</v>
      </c>
      <c r="L12" s="51" t="s">
        <v>406</v>
      </c>
      <c r="M12" s="57" t="b">
        <f>TRUE()</f>
        <v>1</v>
      </c>
      <c r="N12" s="58" t="str">
        <f t="shared" si="0"/>
        <v>https://raw.githubusercontent.com/PatrickVibild/TellusAmazonPictures/master/pictures/DELL/E5550/BL/USI/1.jpg</v>
      </c>
      <c r="O12" s="58" t="str">
        <f t="shared" si="1"/>
        <v>https://raw.githubusercontent.com/PatrickVibild/TellusAmazonPictures/master/pictures/DELL/E5550/BL/USI/2.jpg</v>
      </c>
      <c r="P12" s="59" t="str">
        <f t="shared" si="2"/>
        <v>https://raw.githubusercontent.com/PatrickVibild/TellusAmazonPictures/master/pictures/DELL/E5550/BL/USI/3.jpg</v>
      </c>
      <c r="Q12" t="str">
        <f t="shared" si="3"/>
        <v>https://raw.githubusercontent.com/PatrickVibild/TellusAmazonPictures/master/pictures/DELL/E5550/BL/USI/4.jpg</v>
      </c>
      <c r="R12" t="str">
        <f t="shared" si="4"/>
        <v>https://raw.githubusercontent.com/PatrickVibild/TellusAmazonPictures/master/pictures/DELL/E5550/BL/USI/5.jpg</v>
      </c>
      <c r="S12" t="str">
        <f t="shared" si="5"/>
        <v>https://raw.githubusercontent.com/PatrickVibild/TellusAmazonPictures/master/pictures/DELL/E5550/BL/USI/6.jpg</v>
      </c>
      <c r="T12" t="str">
        <f t="shared" si="6"/>
        <v>https://raw.githubusercontent.com/PatrickVibild/TellusAmazonPictures/master/pictures/DELL/E5550/BL/USI/7.jpg</v>
      </c>
      <c r="U12" t="str">
        <f t="shared" si="7"/>
        <v>https://raw.githubusercontent.com/PatrickVibild/TellusAmazonPictures/master/pictures/DELL/E5550/BL/USI/8.jpg</v>
      </c>
      <c r="V12" t="str">
        <f t="shared" si="8"/>
        <v>https://raw.githubusercontent.com/PatrickVibild/TellusAmazonPictures/master/pictures/DELL/E5550/BL/USI/9.jpg</v>
      </c>
      <c r="W12" s="60">
        <f>MATCH(H12,options!$D$1:$D$20,0)</f>
        <v>16</v>
      </c>
    </row>
    <row r="13" spans="1:23" ht="28" x14ac:dyDescent="0.15">
      <c r="A13" s="48" t="s">
        <v>407</v>
      </c>
      <c r="B13" s="51" t="s">
        <v>408</v>
      </c>
      <c r="C13" s="53" t="b">
        <f>TRUE()</f>
        <v>1</v>
      </c>
      <c r="D13" s="53" t="b">
        <f>FALSE()</f>
        <v>0</v>
      </c>
      <c r="E13" s="53"/>
      <c r="F13" s="51">
        <v>5714401559108</v>
      </c>
      <c r="G13" s="51" t="s">
        <v>409</v>
      </c>
      <c r="H13" s="54" t="s">
        <v>410</v>
      </c>
      <c r="I13" t="str">
        <f>IF(Values!$B$36=English!$B$2,INDEX(English!$B$20:$B$39,W13), IF(Values!$B$36=German!$B$2,INDEX(German!$B$20:$B$39,W13), IF(Values!$B$36=Italian!$B$2,INDEX(Italian!$B$20:$B$39,W13), IF(Values!$B$36=Spanish!$B$2, INDEX(Spanish!$B$20:$B$39,W13), IF(Values!$B$36=French!$B$2, INDEX(French!$B$20:$B$39,W13), IF(Values!$B$36=Dutch!$B$2,INDEX(Dutch!$B$20:$B$39,W13), IF(Values!$B$36=English!$D$32, INDEX(English!$B$20:$B$39,W13), 0)))))))</f>
        <v xml:space="preserve">US </v>
      </c>
      <c r="J13" s="55" t="b">
        <f>TRUE()</f>
        <v>1</v>
      </c>
      <c r="K13" s="56" t="b">
        <f>TRUE()</f>
        <v>1</v>
      </c>
      <c r="L13" s="51" t="s">
        <v>411</v>
      </c>
      <c r="M13" s="57" t="b">
        <f>TRUE()</f>
        <v>1</v>
      </c>
      <c r="N13" s="58" t="str">
        <f t="shared" si="0"/>
        <v>https://raw.githubusercontent.com/PatrickVibild/TellusAmazonPictures/master/pictures/DELL/E5550/BL/US/1.jpg</v>
      </c>
      <c r="O13" s="58" t="str">
        <f t="shared" si="1"/>
        <v>https://raw.githubusercontent.com/PatrickVibild/TellusAmazonPictures/master/pictures/DELL/E5550/BL/US/2.jpg</v>
      </c>
      <c r="P13" s="59" t="str">
        <f t="shared" si="2"/>
        <v>https://raw.githubusercontent.com/PatrickVibild/TellusAmazonPictures/master/pictures/DELL/E5550/BL/US/3.jpg</v>
      </c>
      <c r="Q13" t="str">
        <f t="shared" si="3"/>
        <v>https://raw.githubusercontent.com/PatrickVibild/TellusAmazonPictures/master/pictures/DELL/E5550/BL/US/4.jpg</v>
      </c>
      <c r="R13" t="str">
        <f t="shared" si="4"/>
        <v>https://raw.githubusercontent.com/PatrickVibild/TellusAmazonPictures/master/pictures/DELL/E5550/BL/US/5.jpg</v>
      </c>
      <c r="S13" t="str">
        <f t="shared" si="5"/>
        <v>https://raw.githubusercontent.com/PatrickVibild/TellusAmazonPictures/master/pictures/DELL/E5550/BL/US/6.jpg</v>
      </c>
      <c r="T13" t="str">
        <f t="shared" si="6"/>
        <v>https://raw.githubusercontent.com/PatrickVibild/TellusAmazonPictures/master/pictures/DELL/E5550/BL/US/7.jpg</v>
      </c>
      <c r="U13" t="str">
        <f t="shared" si="7"/>
        <v>https://raw.githubusercontent.com/PatrickVibild/TellusAmazonPictures/master/pictures/DELL/E5550/BL/US/8.jpg</v>
      </c>
      <c r="V13" t="str">
        <f t="shared" si="8"/>
        <v>https://raw.githubusercontent.com/PatrickVibild/TellusAmazonPictures/master/pictures/DELL/E5550/BL/US/9.jpg</v>
      </c>
      <c r="W13" s="60">
        <f>MATCH(H13,options!$D$1:$D$20,0)</f>
        <v>18</v>
      </c>
    </row>
    <row r="14" spans="1:23" ht="28" x14ac:dyDescent="0.15">
      <c r="A14" s="48" t="s">
        <v>412</v>
      </c>
      <c r="B14" s="51">
        <v>5714401559979</v>
      </c>
      <c r="C14" s="53" t="b">
        <f>FALSE()</f>
        <v>0</v>
      </c>
      <c r="D14" s="53" t="b">
        <f>TRUE()</f>
        <v>1</v>
      </c>
      <c r="E14" s="53"/>
      <c r="F14" s="51">
        <v>5714401558019</v>
      </c>
      <c r="G14" s="51" t="s">
        <v>413</v>
      </c>
      <c r="H14" s="54" t="s">
        <v>373</v>
      </c>
      <c r="I14" t="str">
        <f>IF(Values!$B$36=English!$B$2,INDEX(English!$B$20:$B$39,W14), IF(Values!$B$36=German!$B$2,INDEX(German!$B$20:$B$39,W14), IF(Values!$B$36=Italian!$B$2,INDEX(Italian!$B$20:$B$39,W14), IF(Values!$B$36=Spanish!$B$2, INDEX(Spanish!$B$20:$B$39,W14), IF(Values!$B$36=French!$B$2, INDEX(French!$B$20:$B$39,W14), IF(Values!$B$36=Dutch!$B$2,INDEX(Dutch!$B$20:$B$39,W14), IF(Values!$B$36=English!$D$32, INDEX(English!$B$20:$B$39,W14), 0)))))))</f>
        <v>Tedesco</v>
      </c>
      <c r="J14" s="55" t="b">
        <f>TRUE()</f>
        <v>1</v>
      </c>
      <c r="K14" s="56" t="b">
        <f>FALSE()</f>
        <v>0</v>
      </c>
      <c r="L14" s="51" t="s">
        <v>414</v>
      </c>
      <c r="M14" s="57" t="b">
        <f>TRUE()</f>
        <v>1</v>
      </c>
      <c r="N14" s="58" t="str">
        <f t="shared" si="0"/>
        <v>https://raw.githubusercontent.com/PatrickVibild/TellusAmazonPictures/master/pictures/DELL/E5550/RG/DE/1.jpg</v>
      </c>
      <c r="O14" s="58" t="str">
        <f t="shared" si="1"/>
        <v>https://raw.githubusercontent.com/PatrickVibild/TellusAmazonPictures/master/pictures/DELL/E5550/RG/DE/2.jpg</v>
      </c>
      <c r="P14" s="59" t="str">
        <f t="shared" si="2"/>
        <v>https://raw.githubusercontent.com/PatrickVibild/TellusAmazonPictures/master/pictures/DELL/E5550/RG/DE/3.jpg</v>
      </c>
      <c r="Q14" t="str">
        <f t="shared" si="3"/>
        <v>https://raw.githubusercontent.com/PatrickVibild/TellusAmazonPictures/master/pictures/DELL/E5550/RG/DE/4.jpg</v>
      </c>
      <c r="R14" t="str">
        <f t="shared" si="4"/>
        <v>https://raw.githubusercontent.com/PatrickVibild/TellusAmazonPictures/master/pictures/DELL/E5550/RG/DE/5.jpg</v>
      </c>
      <c r="S14" t="str">
        <f t="shared" si="5"/>
        <v>https://raw.githubusercontent.com/PatrickVibild/TellusAmazonPictures/master/pictures/DELL/E5550/RG/DE/6.jpg</v>
      </c>
      <c r="T14" t="str">
        <f t="shared" si="6"/>
        <v>https://raw.githubusercontent.com/PatrickVibild/TellusAmazonPictures/master/pictures/DELL/E5550/RG/DE/7.jpg</v>
      </c>
      <c r="U14" t="str">
        <f t="shared" si="7"/>
        <v>https://raw.githubusercontent.com/PatrickVibild/TellusAmazonPictures/master/pictures/DELL/E5550/RG/DE/8.jpg</v>
      </c>
      <c r="V14" t="str">
        <f t="shared" si="8"/>
        <v>https://raw.githubusercontent.com/PatrickVibild/TellusAmazonPictures/master/pictures/DELL/E5550/RG/DE/9.jpg</v>
      </c>
      <c r="W14" s="60">
        <f>MATCH(H14,options!$D$1:$D$20,0)</f>
        <v>1</v>
      </c>
    </row>
    <row r="15" spans="1:23" ht="28" x14ac:dyDescent="0.15">
      <c r="B15" s="63"/>
      <c r="C15" s="53" t="b">
        <f>FALSE()</f>
        <v>0</v>
      </c>
      <c r="D15" s="53" t="b">
        <f>TRUE()</f>
        <v>1</v>
      </c>
      <c r="E15" s="53"/>
      <c r="F15" s="51">
        <v>5714401558026</v>
      </c>
      <c r="G15" s="51" t="s">
        <v>415</v>
      </c>
      <c r="H15" s="54" t="s">
        <v>377</v>
      </c>
      <c r="I15" t="str">
        <f>IF(Values!$B$36=English!$B$2,INDEX(English!$B$20:$B$39,W15), IF(Values!$B$36=German!$B$2,INDEX(German!$B$20:$B$39,W15), IF(Values!$B$36=Italian!$B$2,INDEX(Italian!$B$20:$B$39,W15), IF(Values!$B$36=Spanish!$B$2, INDEX(Spanish!$B$20:$B$39,W15), IF(Values!$B$36=French!$B$2, INDEX(French!$B$20:$B$39,W15), IF(Values!$B$36=Dutch!$B$2,INDEX(Dutch!$B$20:$B$39,W15), IF(Values!$B$36=English!$D$32, INDEX(English!$B$20:$B$39,W15), 0)))))))</f>
        <v>Francese</v>
      </c>
      <c r="J15" s="55" t="b">
        <f>TRUE()</f>
        <v>1</v>
      </c>
      <c r="K15" s="56" t="b">
        <f>FALSE()</f>
        <v>0</v>
      </c>
      <c r="L15" s="51" t="s">
        <v>414</v>
      </c>
      <c r="M15" s="57" t="b">
        <f>TRUE()</f>
        <v>1</v>
      </c>
      <c r="N15" s="58" t="str">
        <f t="shared" si="0"/>
        <v>https://raw.githubusercontent.com/PatrickVibild/TellusAmazonPictures/master/pictures/DELL/E5550/RG/DE/1.jpg</v>
      </c>
      <c r="O15" s="58" t="str">
        <f t="shared" si="1"/>
        <v>https://raw.githubusercontent.com/PatrickVibild/TellusAmazonPictures/master/pictures/DELL/E5550/RG/DE/2.jpg</v>
      </c>
      <c r="P15" s="59" t="str">
        <f t="shared" si="2"/>
        <v>https://raw.githubusercontent.com/PatrickVibild/TellusAmazonPictures/master/pictures/DELL/E5550/RG/DE/3.jpg</v>
      </c>
      <c r="Q15" t="str">
        <f t="shared" si="3"/>
        <v>https://raw.githubusercontent.com/PatrickVibild/TellusAmazonPictures/master/pictures/DELL/E5550/RG/DE/4.jpg</v>
      </c>
      <c r="R15" t="str">
        <f t="shared" si="4"/>
        <v>https://raw.githubusercontent.com/PatrickVibild/TellusAmazonPictures/master/pictures/DELL/E5550/RG/DE/5.jpg</v>
      </c>
      <c r="S15" t="str">
        <f t="shared" si="5"/>
        <v>https://raw.githubusercontent.com/PatrickVibild/TellusAmazonPictures/master/pictures/DELL/E5550/RG/DE/6.jpg</v>
      </c>
      <c r="T15" t="str">
        <f t="shared" si="6"/>
        <v>https://raw.githubusercontent.com/PatrickVibild/TellusAmazonPictures/master/pictures/DELL/E5550/RG/DE/7.jpg</v>
      </c>
      <c r="U15" t="str">
        <f t="shared" si="7"/>
        <v>https://raw.githubusercontent.com/PatrickVibild/TellusAmazonPictures/master/pictures/DELL/E5550/RG/DE/8.jpg</v>
      </c>
      <c r="V15" t="str">
        <f t="shared" si="8"/>
        <v>https://raw.githubusercontent.com/PatrickVibild/TellusAmazonPictures/master/pictures/DELL/E5550/RG/DE/9.jpg</v>
      </c>
      <c r="W15" s="60">
        <f>MATCH(H15,options!$D$1:$D$20,0)</f>
        <v>2</v>
      </c>
    </row>
    <row r="16" spans="1:23" ht="28" x14ac:dyDescent="0.15">
      <c r="A16" s="48" t="s">
        <v>416</v>
      </c>
      <c r="B16" s="49" t="s">
        <v>417</v>
      </c>
      <c r="C16" s="53" t="b">
        <f>FALSE()</f>
        <v>0</v>
      </c>
      <c r="D16" s="53" t="b">
        <f>TRUE()</f>
        <v>1</v>
      </c>
      <c r="E16" s="53"/>
      <c r="F16" s="51">
        <v>5714401558033</v>
      </c>
      <c r="G16" s="51" t="s">
        <v>418</v>
      </c>
      <c r="H16" s="54" t="s">
        <v>382</v>
      </c>
      <c r="I16" t="str">
        <f>IF(Values!$B$36=English!$B$2,INDEX(English!$B$20:$B$39,W16), IF(Values!$B$36=German!$B$2,INDEX(German!$B$20:$B$39,W16), IF(Values!$B$36=Italian!$B$2,INDEX(Italian!$B$20:$B$39,W16), IF(Values!$B$36=Spanish!$B$2, INDEX(Spanish!$B$20:$B$39,W16), IF(Values!$B$36=French!$B$2, INDEX(French!$B$20:$B$39,W16), IF(Values!$B$36=Dutch!$B$2,INDEX(Dutch!$B$20:$B$39,W16), IF(Values!$B$36=English!$D$32, INDEX(English!$B$20:$B$39,W16), 0)))))))</f>
        <v>Italiano</v>
      </c>
      <c r="J16" s="55" t="b">
        <f>TRUE()</f>
        <v>1</v>
      </c>
      <c r="K16" s="56" t="b">
        <f>FALSE()</f>
        <v>0</v>
      </c>
      <c r="L16" s="51" t="s">
        <v>414</v>
      </c>
      <c r="M16" s="57" t="b">
        <f>TRUE()</f>
        <v>1</v>
      </c>
      <c r="N16" s="58" t="str">
        <f t="shared" si="0"/>
        <v>https://raw.githubusercontent.com/PatrickVibild/TellusAmazonPictures/master/pictures/DELL/E5550/RG/DE/1.jpg</v>
      </c>
      <c r="O16" s="58" t="str">
        <f t="shared" si="1"/>
        <v>https://raw.githubusercontent.com/PatrickVibild/TellusAmazonPictures/master/pictures/DELL/E5550/RG/DE/2.jpg</v>
      </c>
      <c r="P16" s="59" t="str">
        <f t="shared" si="2"/>
        <v>https://raw.githubusercontent.com/PatrickVibild/TellusAmazonPictures/master/pictures/DELL/E5550/RG/DE/3.jpg</v>
      </c>
      <c r="Q16" t="str">
        <f t="shared" si="3"/>
        <v>https://raw.githubusercontent.com/PatrickVibild/TellusAmazonPictures/master/pictures/DELL/E5550/RG/DE/4.jpg</v>
      </c>
      <c r="R16" t="str">
        <f t="shared" si="4"/>
        <v>https://raw.githubusercontent.com/PatrickVibild/TellusAmazonPictures/master/pictures/DELL/E5550/RG/DE/5.jpg</v>
      </c>
      <c r="S16" t="str">
        <f t="shared" si="5"/>
        <v>https://raw.githubusercontent.com/PatrickVibild/TellusAmazonPictures/master/pictures/DELL/E5550/RG/DE/6.jpg</v>
      </c>
      <c r="T16" t="str">
        <f t="shared" si="6"/>
        <v>https://raw.githubusercontent.com/PatrickVibild/TellusAmazonPictures/master/pictures/DELL/E5550/RG/DE/7.jpg</v>
      </c>
      <c r="U16" t="str">
        <f t="shared" si="7"/>
        <v>https://raw.githubusercontent.com/PatrickVibild/TellusAmazonPictures/master/pictures/DELL/E5550/RG/DE/8.jpg</v>
      </c>
      <c r="V16" t="str">
        <f t="shared" si="8"/>
        <v>https://raw.githubusercontent.com/PatrickVibild/TellusAmazonPictures/master/pictures/DELL/E5550/RG/DE/9.jpg</v>
      </c>
      <c r="W16" s="60">
        <f>MATCH(H16,options!$D$1:$D$20,0)</f>
        <v>3</v>
      </c>
    </row>
    <row r="17" spans="1:23" ht="28" x14ac:dyDescent="0.15">
      <c r="B17" s="63"/>
      <c r="C17" s="53" t="b">
        <f>FALSE()</f>
        <v>0</v>
      </c>
      <c r="D17" s="53" t="b">
        <f>TRUE()</f>
        <v>1</v>
      </c>
      <c r="E17" s="53"/>
      <c r="F17" s="51">
        <v>5714401558040</v>
      </c>
      <c r="G17" s="51" t="s">
        <v>419</v>
      </c>
      <c r="H17" s="54" t="s">
        <v>386</v>
      </c>
      <c r="I17" t="str">
        <f>IF(Values!$B$36=English!$B$2,INDEX(English!$B$20:$B$39,W17), IF(Values!$B$36=German!$B$2,INDEX(German!$B$20:$B$39,W17), IF(Values!$B$36=Italian!$B$2,INDEX(Italian!$B$20:$B$39,W17), IF(Values!$B$36=Spanish!$B$2, INDEX(Spanish!$B$20:$B$39,W17), IF(Values!$B$36=French!$B$2, INDEX(French!$B$20:$B$39,W17), IF(Values!$B$36=Dutch!$B$2,INDEX(Dutch!$B$20:$B$39,W17), IF(Values!$B$36=English!$D$32, INDEX(English!$B$20:$B$39,W17), 0)))))))</f>
        <v>Spagnolo</v>
      </c>
      <c r="J17" s="55" t="b">
        <f>TRUE()</f>
        <v>1</v>
      </c>
      <c r="K17" s="56" t="b">
        <f>FALSE()</f>
        <v>0</v>
      </c>
      <c r="L17" s="51" t="s">
        <v>414</v>
      </c>
      <c r="M17" s="57" t="b">
        <f>TRUE()</f>
        <v>1</v>
      </c>
      <c r="N17" s="58" t="str">
        <f t="shared" si="0"/>
        <v>https://raw.githubusercontent.com/PatrickVibild/TellusAmazonPictures/master/pictures/DELL/E5550/RG/DE/1.jpg</v>
      </c>
      <c r="O17" s="58" t="str">
        <f t="shared" si="1"/>
        <v>https://raw.githubusercontent.com/PatrickVibild/TellusAmazonPictures/master/pictures/DELL/E5550/RG/DE/2.jpg</v>
      </c>
      <c r="P17" s="59" t="str">
        <f t="shared" si="2"/>
        <v>https://raw.githubusercontent.com/PatrickVibild/TellusAmazonPictures/master/pictures/DELL/E5550/RG/DE/3.jpg</v>
      </c>
      <c r="Q17" t="str">
        <f t="shared" si="3"/>
        <v>https://raw.githubusercontent.com/PatrickVibild/TellusAmazonPictures/master/pictures/DELL/E5550/RG/DE/4.jpg</v>
      </c>
      <c r="R17" t="str">
        <f t="shared" si="4"/>
        <v>https://raw.githubusercontent.com/PatrickVibild/TellusAmazonPictures/master/pictures/DELL/E5550/RG/DE/5.jpg</v>
      </c>
      <c r="S17" t="str">
        <f t="shared" si="5"/>
        <v>https://raw.githubusercontent.com/PatrickVibild/TellusAmazonPictures/master/pictures/DELL/E5550/RG/DE/6.jpg</v>
      </c>
      <c r="T17" t="str">
        <f t="shared" si="6"/>
        <v>https://raw.githubusercontent.com/PatrickVibild/TellusAmazonPictures/master/pictures/DELL/E5550/RG/DE/7.jpg</v>
      </c>
      <c r="U17" t="str">
        <f t="shared" si="7"/>
        <v>https://raw.githubusercontent.com/PatrickVibild/TellusAmazonPictures/master/pictures/DELL/E5550/RG/DE/8.jpg</v>
      </c>
      <c r="V17" t="str">
        <f t="shared" si="8"/>
        <v>https://raw.githubusercontent.com/PatrickVibild/TellusAmazonPictures/master/pictures/DELL/E5550/RG/DE/9.jpg</v>
      </c>
      <c r="W17" s="60">
        <f>MATCH(H17,options!$D$1:$D$20,0)</f>
        <v>4</v>
      </c>
    </row>
    <row r="18" spans="1:23" ht="28" x14ac:dyDescent="0.15">
      <c r="A18" s="48" t="s">
        <v>420</v>
      </c>
      <c r="B18" s="64">
        <v>5</v>
      </c>
      <c r="C18" s="53" t="b">
        <f>FALSE()</f>
        <v>0</v>
      </c>
      <c r="D18" s="53" t="b">
        <f>TRUE()</f>
        <v>1</v>
      </c>
      <c r="E18" s="53"/>
      <c r="F18" s="51">
        <v>5714401558057</v>
      </c>
      <c r="G18" s="51" t="s">
        <v>421</v>
      </c>
      <c r="H18" s="54" t="s">
        <v>390</v>
      </c>
      <c r="I18" t="str">
        <f>IF(Values!$B$36=English!$B$2,INDEX(English!$B$20:$B$39,W18), IF(Values!$B$36=German!$B$2,INDEX(German!$B$20:$B$39,W18), IF(Values!$B$36=Italian!$B$2,INDEX(Italian!$B$20:$B$39,W18), IF(Values!$B$36=Spanish!$B$2, INDEX(Spanish!$B$20:$B$39,W18), IF(Values!$B$36=French!$B$2, INDEX(French!$B$20:$B$39,W18), IF(Values!$B$36=Dutch!$B$2,INDEX(Dutch!$B$20:$B$39,W18), IF(Values!$B$36=English!$D$32, INDEX(English!$B$20:$B$39,W18), 0)))))))</f>
        <v>UK</v>
      </c>
      <c r="J18" s="55" t="b">
        <f>TRUE()</f>
        <v>1</v>
      </c>
      <c r="K18" s="56" t="b">
        <f>FALSE()</f>
        <v>0</v>
      </c>
      <c r="L18" s="51" t="s">
        <v>414</v>
      </c>
      <c r="M18" s="57" t="b">
        <f>TRUE()</f>
        <v>1</v>
      </c>
      <c r="N18" s="58" t="str">
        <f t="shared" si="0"/>
        <v>https://raw.githubusercontent.com/PatrickVibild/TellusAmazonPictures/master/pictures/DELL/E5550/RG/DE/1.jpg</v>
      </c>
      <c r="O18" s="58" t="str">
        <f t="shared" si="1"/>
        <v>https://raw.githubusercontent.com/PatrickVibild/TellusAmazonPictures/master/pictures/DELL/E5550/RG/DE/2.jpg</v>
      </c>
      <c r="P18" s="59" t="str">
        <f t="shared" si="2"/>
        <v>https://raw.githubusercontent.com/PatrickVibild/TellusAmazonPictures/master/pictures/DELL/E5550/RG/DE/3.jpg</v>
      </c>
      <c r="Q18" t="str">
        <f t="shared" si="3"/>
        <v>https://raw.githubusercontent.com/PatrickVibild/TellusAmazonPictures/master/pictures/DELL/E5550/RG/DE/4.jpg</v>
      </c>
      <c r="R18" t="str">
        <f t="shared" si="4"/>
        <v>https://raw.githubusercontent.com/PatrickVibild/TellusAmazonPictures/master/pictures/DELL/E5550/RG/DE/5.jpg</v>
      </c>
      <c r="S18" t="str">
        <f t="shared" si="5"/>
        <v>https://raw.githubusercontent.com/PatrickVibild/TellusAmazonPictures/master/pictures/DELL/E5550/RG/DE/6.jpg</v>
      </c>
      <c r="T18" t="str">
        <f t="shared" si="6"/>
        <v>https://raw.githubusercontent.com/PatrickVibild/TellusAmazonPictures/master/pictures/DELL/E5550/RG/DE/7.jpg</v>
      </c>
      <c r="U18" t="str">
        <f t="shared" si="7"/>
        <v>https://raw.githubusercontent.com/PatrickVibild/TellusAmazonPictures/master/pictures/DELL/E5550/RG/DE/8.jpg</v>
      </c>
      <c r="V18" t="str">
        <f t="shared" si="8"/>
        <v>https://raw.githubusercontent.com/PatrickVibild/TellusAmazonPictures/master/pictures/DELL/E5550/RG/DE/9.jpg</v>
      </c>
      <c r="W18" s="60">
        <f>MATCH(H18,options!$D$1:$D$20,0)</f>
        <v>5</v>
      </c>
    </row>
    <row r="19" spans="1:23" ht="28" x14ac:dyDescent="0.15">
      <c r="B19" s="63"/>
      <c r="C19" s="53" t="b">
        <f>FALSE()</f>
        <v>0</v>
      </c>
      <c r="D19" s="53" t="b">
        <f>TRUE()</f>
        <v>1</v>
      </c>
      <c r="E19" s="53"/>
      <c r="F19" s="51">
        <v>5714401558064</v>
      </c>
      <c r="G19" s="51" t="s">
        <v>422</v>
      </c>
      <c r="H19" s="54" t="s">
        <v>394</v>
      </c>
      <c r="I19" t="str">
        <f>IF(Values!$B$36=English!$B$2,INDEX(English!$B$20:$B$39,W19), IF(Values!$B$36=German!$B$2,INDEX(German!$B$20:$B$39,W19), IF(Values!$B$36=Italian!$B$2,INDEX(Italian!$B$20:$B$39,W19), IF(Values!$B$36=Spanish!$B$2, INDEX(Spanish!$B$20:$B$39,W19), IF(Values!$B$36=French!$B$2, INDEX(French!$B$20:$B$39,W19), IF(Values!$B$36=Dutch!$B$2,INDEX(Dutch!$B$20:$B$39,W19), IF(Values!$B$36=English!$D$32, INDEX(English!$B$20:$B$39,W19), 0)))))))</f>
        <v>Scandinavo - Nordico</v>
      </c>
      <c r="J19" s="55" t="b">
        <f>TRUE()</f>
        <v>1</v>
      </c>
      <c r="K19" s="56" t="b">
        <f>FALSE()</f>
        <v>0</v>
      </c>
      <c r="L19" s="51" t="s">
        <v>414</v>
      </c>
      <c r="M19" s="57" t="b">
        <f>TRUE()</f>
        <v>1</v>
      </c>
      <c r="N19" s="58" t="str">
        <f t="shared" si="0"/>
        <v>https://raw.githubusercontent.com/PatrickVibild/TellusAmazonPictures/master/pictures/DELL/E5550/RG/DE/1.jpg</v>
      </c>
      <c r="O19" s="58" t="str">
        <f t="shared" si="1"/>
        <v>https://raw.githubusercontent.com/PatrickVibild/TellusAmazonPictures/master/pictures/DELL/E5550/RG/DE/2.jpg</v>
      </c>
      <c r="P19" s="59" t="str">
        <f t="shared" si="2"/>
        <v>https://raw.githubusercontent.com/PatrickVibild/TellusAmazonPictures/master/pictures/DELL/E5550/RG/DE/3.jpg</v>
      </c>
      <c r="Q19" t="str">
        <f t="shared" si="3"/>
        <v>https://raw.githubusercontent.com/PatrickVibild/TellusAmazonPictures/master/pictures/DELL/E5550/RG/DE/4.jpg</v>
      </c>
      <c r="R19" t="str">
        <f t="shared" si="4"/>
        <v>https://raw.githubusercontent.com/PatrickVibild/TellusAmazonPictures/master/pictures/DELL/E5550/RG/DE/5.jpg</v>
      </c>
      <c r="S19" t="str">
        <f t="shared" si="5"/>
        <v>https://raw.githubusercontent.com/PatrickVibild/TellusAmazonPictures/master/pictures/DELL/E5550/RG/DE/6.jpg</v>
      </c>
      <c r="T19" t="str">
        <f t="shared" si="6"/>
        <v>https://raw.githubusercontent.com/PatrickVibild/TellusAmazonPictures/master/pictures/DELL/E5550/RG/DE/7.jpg</v>
      </c>
      <c r="U19" t="str">
        <f t="shared" si="7"/>
        <v>https://raw.githubusercontent.com/PatrickVibild/TellusAmazonPictures/master/pictures/DELL/E5550/RG/DE/8.jpg</v>
      </c>
      <c r="V19" t="str">
        <f t="shared" si="8"/>
        <v>https://raw.githubusercontent.com/PatrickVibild/TellusAmazonPictures/master/pictures/DELL/E5550/RG/DE/9.jpg</v>
      </c>
      <c r="W19" s="60">
        <f>MATCH(H19,options!$D$1:$D$20,0)</f>
        <v>6</v>
      </c>
    </row>
    <row r="20" spans="1:23" ht="28" x14ac:dyDescent="0.15">
      <c r="A20" s="48" t="s">
        <v>423</v>
      </c>
      <c r="B20" s="66" t="s">
        <v>424</v>
      </c>
      <c r="C20" s="53" t="b">
        <f>FALSE()</f>
        <v>0</v>
      </c>
      <c r="D20" s="53" t="b">
        <v>0</v>
      </c>
      <c r="E20" s="53"/>
      <c r="F20" s="51">
        <v>5714401558071</v>
      </c>
      <c r="G20" s="51" t="s">
        <v>425</v>
      </c>
      <c r="H20" s="54" t="s">
        <v>398</v>
      </c>
      <c r="I20" t="str">
        <f>IF(Values!$B$36=English!$B$2,INDEX(English!$B$20:$B$39,W20), IF(Values!$B$36=German!$B$2,INDEX(German!$B$20:$B$39,W20), IF(Values!$B$36=Italian!$B$2,INDEX(Italian!$B$20:$B$39,W20), IF(Values!$B$36=Spanish!$B$2, INDEX(Spanish!$B$20:$B$39,W20), IF(Values!$B$36=French!$B$2, INDEX(French!$B$20:$B$39,W20), IF(Values!$B$36=Dutch!$B$2,INDEX(Dutch!$B$20:$B$39,W20), IF(Values!$B$36=English!$D$32, INDEX(English!$B$20:$B$39,W20), 0)))))))</f>
        <v>Belga</v>
      </c>
      <c r="J20" s="55" t="b">
        <f>TRUE()</f>
        <v>1</v>
      </c>
      <c r="K20" s="56" t="b">
        <f>FALSE()</f>
        <v>0</v>
      </c>
      <c r="L20" s="51" t="s">
        <v>414</v>
      </c>
      <c r="M20" s="57" t="b">
        <f>TRUE()</f>
        <v>1</v>
      </c>
      <c r="N20" s="58" t="str">
        <f t="shared" si="0"/>
        <v>https://raw.githubusercontent.com/PatrickVibild/TellusAmazonPictures/master/pictures/DELL/E5550/RG/DE/1.jpg</v>
      </c>
      <c r="O20" s="58" t="str">
        <f t="shared" si="1"/>
        <v>https://raw.githubusercontent.com/PatrickVibild/TellusAmazonPictures/master/pictures/DELL/E5550/RG/DE/2.jpg</v>
      </c>
      <c r="P20" s="59" t="str">
        <f t="shared" si="2"/>
        <v>https://raw.githubusercontent.com/PatrickVibild/TellusAmazonPictures/master/pictures/DELL/E5550/RG/DE/3.jpg</v>
      </c>
      <c r="Q20" t="str">
        <f t="shared" si="3"/>
        <v>https://raw.githubusercontent.com/PatrickVibild/TellusAmazonPictures/master/pictures/DELL/E5550/RG/DE/4.jpg</v>
      </c>
      <c r="R20" t="str">
        <f t="shared" si="4"/>
        <v>https://raw.githubusercontent.com/PatrickVibild/TellusAmazonPictures/master/pictures/DELL/E5550/RG/DE/5.jpg</v>
      </c>
      <c r="S20" t="str">
        <f t="shared" si="5"/>
        <v>https://raw.githubusercontent.com/PatrickVibild/TellusAmazonPictures/master/pictures/DELL/E5550/RG/DE/6.jpg</v>
      </c>
      <c r="T20" t="str">
        <f t="shared" si="6"/>
        <v>https://raw.githubusercontent.com/PatrickVibild/TellusAmazonPictures/master/pictures/DELL/E5550/RG/DE/7.jpg</v>
      </c>
      <c r="U20" t="str">
        <f t="shared" si="7"/>
        <v>https://raw.githubusercontent.com/PatrickVibild/TellusAmazonPictures/master/pictures/DELL/E5550/RG/DE/8.jpg</v>
      </c>
      <c r="V20" t="str">
        <f t="shared" si="8"/>
        <v>https://raw.githubusercontent.com/PatrickVibild/TellusAmazonPictures/master/pictures/DELL/E5550/RG/DE/9.jpg</v>
      </c>
      <c r="W20" s="60">
        <f>MATCH(H20,options!$D$1:$D$20,0)</f>
        <v>7</v>
      </c>
    </row>
    <row r="21" spans="1:23" ht="28" x14ac:dyDescent="0.15">
      <c r="B21" s="63"/>
      <c r="C21" s="53" t="b">
        <f>FALSE()</f>
        <v>0</v>
      </c>
      <c r="D21" s="53" t="b">
        <v>0</v>
      </c>
      <c r="E21" s="53"/>
      <c r="F21" s="51">
        <v>5714401558088</v>
      </c>
      <c r="G21" s="51" t="s">
        <v>426</v>
      </c>
      <c r="H21" s="54" t="s">
        <v>402</v>
      </c>
      <c r="I21" t="str">
        <f>IF(Values!$B$36=English!$B$2,INDEX(English!$B$20:$B$39,W21), IF(Values!$B$36=German!$B$2,INDEX(German!$B$20:$B$39,W21), IF(Values!$B$36=Italian!$B$2,INDEX(Italian!$B$20:$B$39,W21), IF(Values!$B$36=Spanish!$B$2, INDEX(Spanish!$B$20:$B$39,W21), IF(Values!$B$36=French!$B$2, INDEX(French!$B$20:$B$39,W21), IF(Values!$B$36=Dutch!$B$2,INDEX(Dutch!$B$20:$B$39,W21), IF(Values!$B$36=English!$D$32, INDEX(English!$B$20:$B$39,W21), 0)))))))</f>
        <v>Svizzero</v>
      </c>
      <c r="J21" s="55" t="b">
        <f>TRUE()</f>
        <v>1</v>
      </c>
      <c r="K21" s="56" t="b">
        <f>FALSE()</f>
        <v>0</v>
      </c>
      <c r="L21" s="51" t="s">
        <v>414</v>
      </c>
      <c r="M21" s="57" t="b">
        <f>TRUE()</f>
        <v>1</v>
      </c>
      <c r="N21" s="58" t="str">
        <f t="shared" si="0"/>
        <v>https://raw.githubusercontent.com/PatrickVibild/TellusAmazonPictures/master/pictures/DELL/E5550/RG/DE/1.jpg</v>
      </c>
      <c r="O21" s="58" t="str">
        <f t="shared" si="1"/>
        <v>https://raw.githubusercontent.com/PatrickVibild/TellusAmazonPictures/master/pictures/DELL/E5550/RG/DE/2.jpg</v>
      </c>
      <c r="P21" s="59" t="str">
        <f t="shared" si="2"/>
        <v>https://raw.githubusercontent.com/PatrickVibild/TellusAmazonPictures/master/pictures/DELL/E5550/RG/DE/3.jpg</v>
      </c>
      <c r="Q21" t="str">
        <f t="shared" si="3"/>
        <v>https://raw.githubusercontent.com/PatrickVibild/TellusAmazonPictures/master/pictures/DELL/E5550/RG/DE/4.jpg</v>
      </c>
      <c r="R21" t="str">
        <f t="shared" si="4"/>
        <v>https://raw.githubusercontent.com/PatrickVibild/TellusAmazonPictures/master/pictures/DELL/E5550/RG/DE/5.jpg</v>
      </c>
      <c r="S21" t="str">
        <f t="shared" si="5"/>
        <v>https://raw.githubusercontent.com/PatrickVibild/TellusAmazonPictures/master/pictures/DELL/E5550/RG/DE/6.jpg</v>
      </c>
      <c r="T21" t="str">
        <f t="shared" si="6"/>
        <v>https://raw.githubusercontent.com/PatrickVibild/TellusAmazonPictures/master/pictures/DELL/E5550/RG/DE/7.jpg</v>
      </c>
      <c r="U21" t="str">
        <f t="shared" si="7"/>
        <v>https://raw.githubusercontent.com/PatrickVibild/TellusAmazonPictures/master/pictures/DELL/E5550/RG/DE/8.jpg</v>
      </c>
      <c r="V21" t="str">
        <f t="shared" si="8"/>
        <v>https://raw.githubusercontent.com/PatrickVibild/TellusAmazonPictures/master/pictures/DELL/E5550/RG/DE/9.jpg</v>
      </c>
      <c r="W21" s="60">
        <f>MATCH(H21,options!$D$1:$D$20,0)</f>
        <v>15</v>
      </c>
    </row>
    <row r="22" spans="1:23" ht="28" x14ac:dyDescent="0.15">
      <c r="B22" s="63"/>
      <c r="C22" s="53" t="b">
        <f>FALSE()</f>
        <v>0</v>
      </c>
      <c r="D22" s="53" t="b">
        <v>0</v>
      </c>
      <c r="E22" s="53"/>
      <c r="F22" s="51">
        <v>5714401558095</v>
      </c>
      <c r="G22" s="51" t="s">
        <v>427</v>
      </c>
      <c r="H22" s="54" t="s">
        <v>405</v>
      </c>
      <c r="I22" t="str">
        <f>IF(Values!$B$36=English!$B$2,INDEX(English!$B$20:$B$39,W22), IF(Values!$B$36=German!$B$2,INDEX(German!$B$20:$B$39,W22), IF(Values!$B$36=Italian!$B$2,INDEX(Italian!$B$20:$B$39,W22), IF(Values!$B$36=Spanish!$B$2, INDEX(Spanish!$B$20:$B$39,W22), IF(Values!$B$36=French!$B$2, INDEX(French!$B$20:$B$39,W22), IF(Values!$B$36=Dutch!$B$2,INDEX(Dutch!$B$20:$B$39,W22), IF(Values!$B$36=English!$D$32, INDEX(English!$B$20:$B$39,W22), 0)))))))</f>
        <v>US international</v>
      </c>
      <c r="J22" s="55" t="b">
        <f>TRUE()</f>
        <v>1</v>
      </c>
      <c r="K22" s="56" t="b">
        <f>FALSE()</f>
        <v>0</v>
      </c>
      <c r="L22" s="51" t="s">
        <v>414</v>
      </c>
      <c r="M22" s="57" t="b">
        <f>TRUE()</f>
        <v>1</v>
      </c>
      <c r="N22" s="58" t="str">
        <f t="shared" si="0"/>
        <v>https://raw.githubusercontent.com/PatrickVibild/TellusAmazonPictures/master/pictures/DELL/E5550/RG/DE/1.jpg</v>
      </c>
      <c r="O22" s="58" t="str">
        <f t="shared" si="1"/>
        <v>https://raw.githubusercontent.com/PatrickVibild/TellusAmazonPictures/master/pictures/DELL/E5550/RG/DE/2.jpg</v>
      </c>
      <c r="P22" s="59" t="str">
        <f t="shared" si="2"/>
        <v>https://raw.githubusercontent.com/PatrickVibild/TellusAmazonPictures/master/pictures/DELL/E5550/RG/DE/3.jpg</v>
      </c>
      <c r="Q22" t="str">
        <f t="shared" si="3"/>
        <v>https://raw.githubusercontent.com/PatrickVibild/TellusAmazonPictures/master/pictures/DELL/E5550/RG/DE/4.jpg</v>
      </c>
      <c r="R22" t="str">
        <f t="shared" si="4"/>
        <v>https://raw.githubusercontent.com/PatrickVibild/TellusAmazonPictures/master/pictures/DELL/E5550/RG/DE/5.jpg</v>
      </c>
      <c r="S22" t="str">
        <f t="shared" si="5"/>
        <v>https://raw.githubusercontent.com/PatrickVibild/TellusAmazonPictures/master/pictures/DELL/E5550/RG/DE/6.jpg</v>
      </c>
      <c r="T22" t="str">
        <f t="shared" si="6"/>
        <v>https://raw.githubusercontent.com/PatrickVibild/TellusAmazonPictures/master/pictures/DELL/E5550/RG/DE/7.jpg</v>
      </c>
      <c r="U22" t="str">
        <f t="shared" si="7"/>
        <v>https://raw.githubusercontent.com/PatrickVibild/TellusAmazonPictures/master/pictures/DELL/E5550/RG/DE/8.jpg</v>
      </c>
      <c r="V22" t="str">
        <f t="shared" si="8"/>
        <v>https://raw.githubusercontent.com/PatrickVibild/TellusAmazonPictures/master/pictures/DELL/E5550/RG/DE/9.jpg</v>
      </c>
      <c r="W22" s="60">
        <f>MATCH(H22,options!$D$1:$D$20,0)</f>
        <v>16</v>
      </c>
    </row>
    <row r="23" spans="1:23" ht="42" x14ac:dyDescent="0.15">
      <c r="A23" s="48" t="s">
        <v>428</v>
      </c>
      <c r="B23" s="49" t="str">
        <f>IF(Values!$B$36=English!$B$2,English!B3, IF(Values!$B$36=German!$B$2,German!B3, IF(Values!$B$36=Italian!$B$2,Italian!B3, IF(Values!$B$36=Spanish!$B$2, Spanish!B3, IF(Values!$B$36=French!$B$2, French!B3, IF(Values!$B$36=Dutch!$B$2,Dutch!B3, IF(Values!$B$36=English!$D$32, English!B14, 0)))))))</f>
        <v xml:space="preserve">👉 RICONDIZIONATO: RISPARMIA SOLDI - Tastiera sostitutiva per laptop Dell, stessa qualità delle tastiere OEM. TellusRem è il principale distributore di tastiere nel mondo dal 2011. Tastiera sostitutiva perfetta, facile da sostituire e installare. </v>
      </c>
      <c r="C23" s="53" t="b">
        <f>TRUE()</f>
        <v>1</v>
      </c>
      <c r="D23" s="53" t="b">
        <f>FALSE()</f>
        <v>0</v>
      </c>
      <c r="E23" s="53"/>
      <c r="F23" s="51">
        <v>5714401558101</v>
      </c>
      <c r="G23" s="51" t="s">
        <v>429</v>
      </c>
      <c r="H23" s="54" t="s">
        <v>410</v>
      </c>
      <c r="I23" t="str">
        <f>IF(Values!$B$36=English!$B$2,INDEX(English!$B$20:$B$39,W23), IF(Values!$B$36=German!$B$2,INDEX(German!$B$20:$B$39,W23), IF(Values!$B$36=Italian!$B$2,INDEX(Italian!$B$20:$B$39,W23), IF(Values!$B$36=Spanish!$B$2, INDEX(Spanish!$B$20:$B$39,W23), IF(Values!$B$36=French!$B$2, INDEX(French!$B$20:$B$39,W23), IF(Values!$B$36=Dutch!$B$2,INDEX(Dutch!$B$20:$B$39,W23), IF(Values!$B$36=English!$D$32, INDEX(English!$B$20:$B$39,W23), 0)))))))</f>
        <v xml:space="preserve">US </v>
      </c>
      <c r="J23" s="55" t="b">
        <f>TRUE()</f>
        <v>1</v>
      </c>
      <c r="K23" s="56" t="b">
        <f>FALSE()</f>
        <v>0</v>
      </c>
      <c r="L23" s="51" t="s">
        <v>414</v>
      </c>
      <c r="M23" s="57" t="b">
        <f>TRUE()</f>
        <v>1</v>
      </c>
      <c r="N23" s="58" t="str">
        <f t="shared" si="0"/>
        <v>https://raw.githubusercontent.com/PatrickVibild/TellusAmazonPictures/master/pictures/DELL/E5550/RG/DE/1.jpg</v>
      </c>
      <c r="O23" s="58" t="str">
        <f t="shared" si="1"/>
        <v>https://raw.githubusercontent.com/PatrickVibild/TellusAmazonPictures/master/pictures/DELL/E5550/RG/DE/2.jpg</v>
      </c>
      <c r="P23" s="59" t="str">
        <f t="shared" si="2"/>
        <v>https://raw.githubusercontent.com/PatrickVibild/TellusAmazonPictures/master/pictures/DELL/E5550/RG/DE/3.jpg</v>
      </c>
      <c r="Q23" t="str">
        <f t="shared" si="3"/>
        <v>https://raw.githubusercontent.com/PatrickVibild/TellusAmazonPictures/master/pictures/DELL/E5550/RG/DE/4.jpg</v>
      </c>
      <c r="R23" t="str">
        <f t="shared" si="4"/>
        <v>https://raw.githubusercontent.com/PatrickVibild/TellusAmazonPictures/master/pictures/DELL/E5550/RG/DE/5.jpg</v>
      </c>
      <c r="S23" t="str">
        <f t="shared" si="5"/>
        <v>https://raw.githubusercontent.com/PatrickVibild/TellusAmazonPictures/master/pictures/DELL/E5550/RG/DE/6.jpg</v>
      </c>
      <c r="T23" t="str">
        <f t="shared" si="6"/>
        <v>https://raw.githubusercontent.com/PatrickVibild/TellusAmazonPictures/master/pictures/DELL/E5550/RG/DE/7.jpg</v>
      </c>
      <c r="U23" t="str">
        <f t="shared" si="7"/>
        <v>https://raw.githubusercontent.com/PatrickVibild/TellusAmazonPictures/master/pictures/DELL/E5550/RG/DE/8.jpg</v>
      </c>
      <c r="V23" t="str">
        <f t="shared" si="8"/>
        <v>https://raw.githubusercontent.com/PatrickVibild/TellusAmazonPictures/master/pictures/DELL/E5550/RG/DE/9.jpg</v>
      </c>
      <c r="W23" s="60">
        <f>MATCH(H23,options!$D$1:$D$20,0)</f>
        <v>18</v>
      </c>
    </row>
    <row r="24" spans="1:23" ht="56" x14ac:dyDescent="0.15">
      <c r="A24" s="48" t="s">
        <v>430</v>
      </c>
      <c r="B24" s="49" t="str">
        <f>IF(Values!$B$36=English!$B$2,English!B4, IF(Values!$B$36=German!$B$2,German!B4, IF(Values!$B$36=Italian!$B$2,Italian!B4, IF(Values!$B$36=Spanish!$B$2, Spanish!B4, IF(Values!$B$36=French!$B$2, French!B4, IF(Values!$B$36=Dutch!$B$2,Dutch!B4, IF(Values!$B$36=English!$D$32, English!D34, 0)))))))</f>
        <v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v>
      </c>
      <c r="C24" s="53"/>
      <c r="D24" s="53"/>
      <c r="E24" s="53"/>
      <c r="F24" s="51"/>
      <c r="G24" s="51"/>
      <c r="H24" s="54" t="s">
        <v>373</v>
      </c>
      <c r="I24" t="str">
        <f>IF(Values!$B$36=English!$B$2,INDEX(English!$B$20:$B$39,W24), IF(Values!$B$36=German!$B$2,INDEX(German!$B$20:$B$39,W24), IF(Values!$B$36=Italian!$B$2,INDEX(Italian!$B$20:$B$39,W24), IF(Values!$B$36=Spanish!$B$2, INDEX(Spanish!$B$20:$B$39,W24), IF(Values!$B$36=French!$B$2, INDEX(French!$B$20:$B$39,W24), IF(Values!$B$36=Dutch!$B$2,INDEX(Dutch!$B$20:$B$39,W24), IF(Values!$B$36=English!$D$32, INDEX(English!$B$20:$B$39,W24), 0)))))))</f>
        <v>Tedesco</v>
      </c>
      <c r="J24" s="55" t="b">
        <f>TRUE()</f>
        <v>1</v>
      </c>
      <c r="K24" s="56" t="b">
        <f>TRUE()</f>
        <v>1</v>
      </c>
      <c r="L24" s="51" t="s">
        <v>431</v>
      </c>
      <c r="M24" s="57" t="b">
        <f>TRUE()</f>
        <v>1</v>
      </c>
      <c r="N24" s="58" t="str">
        <f t="shared" si="0"/>
        <v>https://raw.githubusercontent.com/PatrickVibild/TellusAmazonPictures/master/pictures/DELL/E4300/BL/DE/1.jpg</v>
      </c>
      <c r="O24" s="58" t="str">
        <f t="shared" si="1"/>
        <v>https://raw.githubusercontent.com/PatrickVibild/TellusAmazonPictures/master/pictures/DELL/E4300/BL/DE/2.jpg</v>
      </c>
      <c r="P24" s="59" t="str">
        <f t="shared" si="2"/>
        <v>https://raw.githubusercontent.com/PatrickVibild/TellusAmazonPictures/master/pictures/DELL/E4300/BL/DE/3.jpg</v>
      </c>
      <c r="Q24" t="str">
        <f t="shared" si="3"/>
        <v>https://raw.githubusercontent.com/PatrickVibild/TellusAmazonPictures/master/pictures/DELL/E4300/BL/DE/4.jpg</v>
      </c>
      <c r="R24" t="str">
        <f t="shared" si="4"/>
        <v>https://raw.githubusercontent.com/PatrickVibild/TellusAmazonPictures/master/pictures/DELL/E4300/BL/DE/5.jpg</v>
      </c>
      <c r="S24" t="str">
        <f t="shared" si="5"/>
        <v>https://raw.githubusercontent.com/PatrickVibild/TellusAmazonPictures/master/pictures/DELL/E4300/BL/DE/6.jpg</v>
      </c>
      <c r="T24" t="str">
        <f t="shared" si="6"/>
        <v>https://raw.githubusercontent.com/PatrickVibild/TellusAmazonPictures/master/pictures/DELL/E4300/BL/DE/7.jpg</v>
      </c>
      <c r="U24" t="str">
        <f t="shared" si="7"/>
        <v>https://raw.githubusercontent.com/PatrickVibild/TellusAmazonPictures/master/pictures/DELL/E4300/BL/DE/8.jpg</v>
      </c>
      <c r="V24" t="str">
        <f t="shared" si="8"/>
        <v>https://raw.githubusercontent.com/PatrickVibild/TellusAmazonPictures/master/pictures/DELL/E4300/BL/DE/9.jpg</v>
      </c>
      <c r="W24" s="60">
        <f>MATCH(H24,options!$D$1:$D$20,0)</f>
        <v>1</v>
      </c>
    </row>
    <row r="25" spans="1:23" ht="42" x14ac:dyDescent="0.15">
      <c r="A25" s="48" t="s">
        <v>432</v>
      </c>
      <c r="B25" s="49" t="str">
        <f>IF(Values!$B$36=English!$B$2,English!B5, IF(Values!$B$36=German!$B$2,German!B5, IF(Values!$B$36=Italian!$B$2,Italian!B5, IF(Values!$B$36=Spanish!$B$2, Spanish!B5, IF(Values!$B$36=French!$B$2, French!B5, IF(Values!$B$36=Dutch!$B$2,Dutch!B5, IF(Values!$B$36=English!$D$32, English!D35, 0)))))))</f>
        <v xml:space="preserve">♻️ PRODOTTO ECOLOGICO - Acquista ricondizionato, ACQUISTA VERDE! Riduci oltre l'80% di anidride carbonica acquistando le nostre tastiere ricondizionate, rispetto a ottenere una nuova tastiera! </v>
      </c>
      <c r="C25" s="53"/>
      <c r="D25" s="53"/>
      <c r="E25" s="53"/>
      <c r="F25" s="51"/>
      <c r="G25" s="51"/>
      <c r="H25" s="54" t="s">
        <v>377</v>
      </c>
      <c r="I25" t="str">
        <f>IF(Values!$B$36=English!$B$2,INDEX(English!$B$20:$B$39,W25), IF(Values!$B$36=German!$B$2,INDEX(German!$B$20:$B$39,W25), IF(Values!$B$36=Italian!$B$2,INDEX(Italian!$B$20:$B$39,W25), IF(Values!$B$36=Spanish!$B$2, INDEX(Spanish!$B$20:$B$39,W25), IF(Values!$B$36=French!$B$2, INDEX(French!$B$20:$B$39,W25), IF(Values!$B$36=Dutch!$B$2,INDEX(Dutch!$B$20:$B$39,W25), IF(Values!$B$36=English!$D$32, INDEX(English!$B$20:$B$39,W25), 0)))))))</f>
        <v>Francese</v>
      </c>
      <c r="J25" s="55" t="b">
        <f>TRUE()</f>
        <v>1</v>
      </c>
      <c r="K25" s="56" t="b">
        <f>TRUE()</f>
        <v>1</v>
      </c>
      <c r="L25" s="51" t="s">
        <v>431</v>
      </c>
      <c r="M25" s="57" t="b">
        <f>TRUE()</f>
        <v>1</v>
      </c>
      <c r="N25" s="58" t="str">
        <f t="shared" si="0"/>
        <v>https://raw.githubusercontent.com/PatrickVibild/TellusAmazonPictures/master/pictures/DELL/E4300/BL/DE/1.jpg</v>
      </c>
      <c r="O25" s="58" t="str">
        <f t="shared" si="1"/>
        <v>https://raw.githubusercontent.com/PatrickVibild/TellusAmazonPictures/master/pictures/DELL/E4300/BL/DE/2.jpg</v>
      </c>
      <c r="P25" s="59" t="str">
        <f t="shared" si="2"/>
        <v>https://raw.githubusercontent.com/PatrickVibild/TellusAmazonPictures/master/pictures/DELL/E4300/BL/DE/3.jpg</v>
      </c>
      <c r="Q25" t="str">
        <f t="shared" si="3"/>
        <v>https://raw.githubusercontent.com/PatrickVibild/TellusAmazonPictures/master/pictures/DELL/E4300/BL/DE/4.jpg</v>
      </c>
      <c r="R25" t="str">
        <f t="shared" si="4"/>
        <v>https://raw.githubusercontent.com/PatrickVibild/TellusAmazonPictures/master/pictures/DELL/E4300/BL/DE/5.jpg</v>
      </c>
      <c r="S25" t="str">
        <f t="shared" si="5"/>
        <v>https://raw.githubusercontent.com/PatrickVibild/TellusAmazonPictures/master/pictures/DELL/E4300/BL/DE/6.jpg</v>
      </c>
      <c r="T25" t="str">
        <f t="shared" si="6"/>
        <v>https://raw.githubusercontent.com/PatrickVibild/TellusAmazonPictures/master/pictures/DELL/E4300/BL/DE/7.jpg</v>
      </c>
      <c r="U25" t="str">
        <f t="shared" si="7"/>
        <v>https://raw.githubusercontent.com/PatrickVibild/TellusAmazonPictures/master/pictures/DELL/E4300/BL/DE/8.jpg</v>
      </c>
      <c r="V25" t="str">
        <f t="shared" si="8"/>
        <v>https://raw.githubusercontent.com/PatrickVibild/TellusAmazonPictures/master/pictures/DELL/E4300/BL/DE/9.jpg</v>
      </c>
      <c r="W25" s="60">
        <f>MATCH(H25,options!$D$1:$D$20,0)</f>
        <v>2</v>
      </c>
    </row>
    <row r="26" spans="1:23" ht="28" x14ac:dyDescent="0.15">
      <c r="A26" s="48" t="s">
        <v>433</v>
      </c>
      <c r="B26" s="49" t="str">
        <f>IF(Values!$B$36=English!$B$2,English!B6, IF(Values!$B$36=German!$B$2,German!B6, IF(Values!$B$36=Italian!$B$2,Italian!B6, IF(Values!$B$36=Spanish!$B$2, Spanish!B6, IF(Values!$B$36=French!$B$2, French!B6, IF(Values!$B$36=Dutch!$B$2,Dutch!B6, IF(Values!$B$36=English!$D$32, English!D36, 0)))))))</f>
        <v xml:space="preserve">👉 LAYOUT - {flag} {language} retroilluminato. </v>
      </c>
      <c r="C26" s="53"/>
      <c r="D26" s="53"/>
      <c r="E26" s="53"/>
      <c r="F26" s="51"/>
      <c r="G26" s="51"/>
      <c r="H26" s="54" t="s">
        <v>382</v>
      </c>
      <c r="I26" t="str">
        <f>IF(Values!$B$36=English!$B$2,INDEX(English!$B$20:$B$39,W26), IF(Values!$B$36=German!$B$2,INDEX(German!$B$20:$B$39,W26), IF(Values!$B$36=Italian!$B$2,INDEX(Italian!$B$20:$B$39,W26), IF(Values!$B$36=Spanish!$B$2, INDEX(Spanish!$B$20:$B$39,W26), IF(Values!$B$36=French!$B$2, INDEX(French!$B$20:$B$39,W26), IF(Values!$B$36=Dutch!$B$2,INDEX(Dutch!$B$20:$B$39,W26), IF(Values!$B$36=English!$D$32, INDEX(English!$B$20:$B$39,W26), 0)))))))</f>
        <v>Italiano</v>
      </c>
      <c r="J26" s="55" t="b">
        <f>TRUE()</f>
        <v>1</v>
      </c>
      <c r="K26" s="56" t="b">
        <f>TRUE()</f>
        <v>1</v>
      </c>
      <c r="L26" s="51" t="s">
        <v>431</v>
      </c>
      <c r="M26" s="57" t="b">
        <f>TRUE()</f>
        <v>1</v>
      </c>
      <c r="N26" s="58" t="str">
        <f t="shared" si="0"/>
        <v>https://raw.githubusercontent.com/PatrickVibild/TellusAmazonPictures/master/pictures/DELL/E4300/BL/DE/1.jpg</v>
      </c>
      <c r="O26" s="58" t="str">
        <f t="shared" si="1"/>
        <v>https://raw.githubusercontent.com/PatrickVibild/TellusAmazonPictures/master/pictures/DELL/E4300/BL/DE/2.jpg</v>
      </c>
      <c r="P26" s="59" t="str">
        <f t="shared" si="2"/>
        <v>https://raw.githubusercontent.com/PatrickVibild/TellusAmazonPictures/master/pictures/DELL/E4300/BL/DE/3.jpg</v>
      </c>
      <c r="Q26" t="str">
        <f t="shared" si="3"/>
        <v>https://raw.githubusercontent.com/PatrickVibild/TellusAmazonPictures/master/pictures/DELL/E4300/BL/DE/4.jpg</v>
      </c>
      <c r="R26" t="str">
        <f t="shared" si="4"/>
        <v>https://raw.githubusercontent.com/PatrickVibild/TellusAmazonPictures/master/pictures/DELL/E4300/BL/DE/5.jpg</v>
      </c>
      <c r="S26" t="str">
        <f t="shared" si="5"/>
        <v>https://raw.githubusercontent.com/PatrickVibild/TellusAmazonPictures/master/pictures/DELL/E4300/BL/DE/6.jpg</v>
      </c>
      <c r="T26" t="str">
        <f t="shared" si="6"/>
        <v>https://raw.githubusercontent.com/PatrickVibild/TellusAmazonPictures/master/pictures/DELL/E4300/BL/DE/7.jpg</v>
      </c>
      <c r="U26" t="str">
        <f t="shared" si="7"/>
        <v>https://raw.githubusercontent.com/PatrickVibild/TellusAmazonPictures/master/pictures/DELL/E4300/BL/DE/8.jpg</v>
      </c>
      <c r="V26" t="str">
        <f t="shared" si="8"/>
        <v>https://raw.githubusercontent.com/PatrickVibild/TellusAmazonPictures/master/pictures/DELL/E4300/BL/DE/9.jpg</v>
      </c>
      <c r="W26" s="60">
        <f>MATCH(H26,options!$D$1:$D$20,0)</f>
        <v>3</v>
      </c>
    </row>
    <row r="27" spans="1:23" ht="42" x14ac:dyDescent="0.15">
      <c r="A27" s="48" t="s">
        <v>432</v>
      </c>
      <c r="B27" s="49" t="str">
        <f>IF(Values!$B$36=English!$B$2,English!B7, IF(Values!$B$36=German!$B$2,German!B7, IF(Values!$B$36=Italian!$B$2,Italian!B7, IF(Values!$B$36=Spanish!$B$2, Spanish!B7, IF(Values!$B$36=French!$B$2, French!B7, IF(Values!$B$36=Dutch!$B$2,Dutch!B7, IF(Values!$B$36=English!$D$32, English!D37, 0)))))))</f>
        <v xml:space="preserve">👉 COMPATIBILE CON - Dell {model}. Si prega di controllare attentamente l'immagine e la descrizione prima di acquistare qualsiasi tastiera. Ciò garantisce di ottenere la tastiera del laptop corretta per il computer. Installazione super facile. </v>
      </c>
      <c r="C27" s="53"/>
      <c r="D27" s="53"/>
      <c r="E27" s="53"/>
      <c r="F27" s="51"/>
      <c r="G27" s="51"/>
      <c r="H27" s="54" t="s">
        <v>386</v>
      </c>
      <c r="I27" t="str">
        <f>IF(Values!$B$36=English!$B$2,INDEX(English!$B$20:$B$39,W27), IF(Values!$B$36=German!$B$2,INDEX(German!$B$20:$B$39,W27), IF(Values!$B$36=Italian!$B$2,INDEX(Italian!$B$20:$B$39,W27), IF(Values!$B$36=Spanish!$B$2, INDEX(Spanish!$B$20:$B$39,W27), IF(Values!$B$36=French!$B$2, INDEX(French!$B$20:$B$39,W27), IF(Values!$B$36=Dutch!$B$2,INDEX(Dutch!$B$20:$B$39,W27), IF(Values!$B$36=English!$D$32, INDEX(English!$B$20:$B$39,W27), 0)))))))</f>
        <v>Spagnolo</v>
      </c>
      <c r="J27" s="55" t="b">
        <f>TRUE()</f>
        <v>1</v>
      </c>
      <c r="K27" s="56" t="b">
        <f>TRUE()</f>
        <v>1</v>
      </c>
      <c r="L27" s="51" t="s">
        <v>431</v>
      </c>
      <c r="M27" s="57" t="b">
        <f>TRUE()</f>
        <v>1</v>
      </c>
      <c r="N27" s="58" t="str">
        <f t="shared" si="0"/>
        <v>https://raw.githubusercontent.com/PatrickVibild/TellusAmazonPictures/master/pictures/DELL/E4300/BL/DE/1.jpg</v>
      </c>
      <c r="O27" s="58" t="str">
        <f t="shared" si="1"/>
        <v>https://raw.githubusercontent.com/PatrickVibild/TellusAmazonPictures/master/pictures/DELL/E4300/BL/DE/2.jpg</v>
      </c>
      <c r="P27" s="59" t="str">
        <f t="shared" si="2"/>
        <v>https://raw.githubusercontent.com/PatrickVibild/TellusAmazonPictures/master/pictures/DELL/E4300/BL/DE/3.jpg</v>
      </c>
      <c r="Q27" t="str">
        <f t="shared" si="3"/>
        <v>https://raw.githubusercontent.com/PatrickVibild/TellusAmazonPictures/master/pictures/DELL/E4300/BL/DE/4.jpg</v>
      </c>
      <c r="R27" t="str">
        <f t="shared" si="4"/>
        <v>https://raw.githubusercontent.com/PatrickVibild/TellusAmazonPictures/master/pictures/DELL/E4300/BL/DE/5.jpg</v>
      </c>
      <c r="S27" t="str">
        <f t="shared" si="5"/>
        <v>https://raw.githubusercontent.com/PatrickVibild/TellusAmazonPictures/master/pictures/DELL/E4300/BL/DE/6.jpg</v>
      </c>
      <c r="T27" t="str">
        <f t="shared" si="6"/>
        <v>https://raw.githubusercontent.com/PatrickVibild/TellusAmazonPictures/master/pictures/DELL/E4300/BL/DE/7.jpg</v>
      </c>
      <c r="U27" t="str">
        <f t="shared" si="7"/>
        <v>https://raw.githubusercontent.com/PatrickVibild/TellusAmazonPictures/master/pictures/DELL/E4300/BL/DE/8.jpg</v>
      </c>
      <c r="V27" t="str">
        <f t="shared" si="8"/>
        <v>https://raw.githubusercontent.com/PatrickVibild/TellusAmazonPictures/master/pictures/DELL/E4300/BL/DE/9.jpg</v>
      </c>
      <c r="W27" s="60">
        <f>MATCH(H27,options!$D$1:$D$20,0)</f>
        <v>4</v>
      </c>
    </row>
    <row r="28" spans="1:23" ht="28" x14ac:dyDescent="0.15">
      <c r="B28" s="67"/>
      <c r="C28" s="53"/>
      <c r="D28" s="53"/>
      <c r="E28" s="53"/>
      <c r="F28" s="51"/>
      <c r="G28" s="51"/>
      <c r="H28" s="54" t="s">
        <v>390</v>
      </c>
      <c r="I28" t="str">
        <f>IF(Values!$B$36=English!$B$2,INDEX(English!$B$20:$B$39,W28), IF(Values!$B$36=German!$B$2,INDEX(German!$B$20:$B$39,W28), IF(Values!$B$36=Italian!$B$2,INDEX(Italian!$B$20:$B$39,W28), IF(Values!$B$36=Spanish!$B$2, INDEX(Spanish!$B$20:$B$39,W28), IF(Values!$B$36=French!$B$2, INDEX(French!$B$20:$B$39,W28), IF(Values!$B$36=Dutch!$B$2,INDEX(Dutch!$B$20:$B$39,W28), IF(Values!$B$36=English!$D$32, INDEX(English!$B$20:$B$39,W28), 0)))))))</f>
        <v>UK</v>
      </c>
      <c r="J28" s="55" t="b">
        <f>TRUE()</f>
        <v>1</v>
      </c>
      <c r="K28" s="56" t="b">
        <f>TRUE()</f>
        <v>1</v>
      </c>
      <c r="L28" s="51" t="s">
        <v>434</v>
      </c>
      <c r="M28" s="57" t="b">
        <f>TRUE()</f>
        <v>1</v>
      </c>
      <c r="N28" s="58" t="str">
        <f t="shared" si="0"/>
        <v>https://raw.githubusercontent.com/PatrickVibild/TellusAmazonPictures/master/pictures/Lenovo/T470S/BL/UK/1.jpg</v>
      </c>
      <c r="O28" s="58" t="str">
        <f t="shared" si="1"/>
        <v>https://raw.githubusercontent.com/PatrickVibild/TellusAmazonPictures/master/pictures/Lenovo/T470S/BL/UK/2.jpg</v>
      </c>
      <c r="P28" s="59" t="str">
        <f t="shared" si="2"/>
        <v>https://raw.githubusercontent.com/PatrickVibild/TellusAmazonPictures/master/pictures/Lenovo/T470S/BL/UK/3.jpg</v>
      </c>
      <c r="Q28" t="str">
        <f t="shared" si="3"/>
        <v>https://raw.githubusercontent.com/PatrickVibild/TellusAmazonPictures/master/pictures/Lenovo/T470S/BL/UK/4.jpg</v>
      </c>
      <c r="R28" t="str">
        <f t="shared" si="4"/>
        <v>https://raw.githubusercontent.com/PatrickVibild/TellusAmazonPictures/master/pictures/Lenovo/T470S/BL/UK/5.jpg</v>
      </c>
      <c r="S28" t="str">
        <f t="shared" si="5"/>
        <v>https://raw.githubusercontent.com/PatrickVibild/TellusAmazonPictures/master/pictures/Lenovo/T470S/BL/UK/6.jpg</v>
      </c>
      <c r="T28" t="str">
        <f t="shared" si="6"/>
        <v>https://raw.githubusercontent.com/PatrickVibild/TellusAmazonPictures/master/pictures/Lenovo/T470S/BL/UK/7.jpg</v>
      </c>
      <c r="U28" t="str">
        <f t="shared" si="7"/>
        <v>https://raw.githubusercontent.com/PatrickVibild/TellusAmazonPictures/master/pictures/Lenovo/T470S/BL/UK/8.jpg</v>
      </c>
      <c r="V28" t="str">
        <f t="shared" si="8"/>
        <v>https://raw.githubusercontent.com/PatrickVibild/TellusAmazonPictures/master/pictures/Lenovo/T470S/BL/UK/9.jpg</v>
      </c>
      <c r="W28" s="60">
        <f>MATCH(H28,options!$D$1:$D$20,0)</f>
        <v>5</v>
      </c>
    </row>
    <row r="29" spans="1:23" ht="42" x14ac:dyDescent="0.15">
      <c r="A29" s="48" t="s">
        <v>435</v>
      </c>
      <c r="B29" s="49" t="str">
        <f>IF(Values!$B$36=English!$B$2,English!B8, IF(Values!$B$36=German!$B$2,German!B9, IF(Values!$B$36=Italian!$B$2,Italian!B8, IF(Values!$B$36=Spanish!$B$2, Spanish!B8, IF(Values!$B$36=French!$B$2, French!B8, IF(Values!$B$36=Dutch!$B$2,Dutch!B8, IF(Values!$B$36=English!$D$32, English!D38, 0)))))))</f>
        <v>Tastiera distribuita da Tellus Remarketing, azienda leader europea sulle tastiere per laptop. La tastiera è stata pulita, imballata e testata nella nostra linea di produzione in Danimarca. Per qualsiasi domanda di compatibilità contattaci tramite il sito Web di Amazon.</v>
      </c>
      <c r="C29" s="53"/>
      <c r="D29" s="53"/>
      <c r="E29" s="53"/>
      <c r="F29" s="51"/>
      <c r="G29" s="51"/>
      <c r="H29" s="54" t="s">
        <v>394</v>
      </c>
      <c r="I29" t="str">
        <f>IF(Values!$B$36=English!$B$2,INDEX(English!$B$20:$B$39,W29), IF(Values!$B$36=German!$B$2,INDEX(German!$B$20:$B$39,W29), IF(Values!$B$36=Italian!$B$2,INDEX(Italian!$B$20:$B$39,W29), IF(Values!$B$36=Spanish!$B$2, INDEX(Spanish!$B$20:$B$39,W29), IF(Values!$B$36=French!$B$2, INDEX(French!$B$20:$B$39,W29), IF(Values!$B$36=Dutch!$B$2,INDEX(Dutch!$B$20:$B$39,W29), IF(Values!$B$36=English!$D$32, INDEX(English!$B$20:$B$39,W29), 0)))))))</f>
        <v>Scandinavo - Nordico</v>
      </c>
      <c r="J29" s="55" t="b">
        <f>TRUE()</f>
        <v>1</v>
      </c>
      <c r="K29" s="56" t="b">
        <f>TRUE()</f>
        <v>1</v>
      </c>
      <c r="L29" s="51" t="s">
        <v>436</v>
      </c>
      <c r="M29" s="57" t="b">
        <f>TRUE()</f>
        <v>1</v>
      </c>
      <c r="N29" s="58" t="str">
        <f t="shared" si="0"/>
        <v>https://raw.githubusercontent.com/PatrickVibild/TellusAmazonPictures/master/pictures/Lenovo/T470S/BL/NOR/1.jpg</v>
      </c>
      <c r="O29" s="58" t="str">
        <f t="shared" si="1"/>
        <v>https://raw.githubusercontent.com/PatrickVibild/TellusAmazonPictures/master/pictures/Lenovo/T470S/BL/NOR/2.jpg</v>
      </c>
      <c r="P29" s="59" t="str">
        <f t="shared" si="2"/>
        <v>https://raw.githubusercontent.com/PatrickVibild/TellusAmazonPictures/master/pictures/Lenovo/T470S/BL/NOR/3.jpg</v>
      </c>
      <c r="Q29" t="str">
        <f t="shared" si="3"/>
        <v>https://raw.githubusercontent.com/PatrickVibild/TellusAmazonPictures/master/pictures/Lenovo/T470S/BL/NOR/4.jpg</v>
      </c>
      <c r="R29" t="str">
        <f t="shared" si="4"/>
        <v>https://raw.githubusercontent.com/PatrickVibild/TellusAmazonPictures/master/pictures/Lenovo/T470S/BL/NOR/5.jpg</v>
      </c>
      <c r="S29" t="str">
        <f t="shared" si="5"/>
        <v>https://raw.githubusercontent.com/PatrickVibild/TellusAmazonPictures/master/pictures/Lenovo/T470S/BL/NOR/6.jpg</v>
      </c>
      <c r="T29" t="str">
        <f t="shared" si="6"/>
        <v>https://raw.githubusercontent.com/PatrickVibild/TellusAmazonPictures/master/pictures/Lenovo/T470S/BL/NOR/7.jpg</v>
      </c>
      <c r="U29" t="str">
        <f t="shared" si="7"/>
        <v>https://raw.githubusercontent.com/PatrickVibild/TellusAmazonPictures/master/pictures/Lenovo/T470S/BL/NOR/8.jpg</v>
      </c>
      <c r="V29" t="str">
        <f t="shared" si="8"/>
        <v>https://raw.githubusercontent.com/PatrickVibild/TellusAmazonPictures/master/pictures/Lenovo/T470S/BL/NOR/9.jpg</v>
      </c>
      <c r="W29" s="60">
        <f>MATCH(H29,options!$D$1:$D$20,0)</f>
        <v>6</v>
      </c>
    </row>
    <row r="30" spans="1:23" ht="14" x14ac:dyDescent="0.15">
      <c r="B30" s="67"/>
      <c r="C30" s="53"/>
      <c r="D30" s="53"/>
      <c r="E30" s="53"/>
      <c r="F30" s="51"/>
      <c r="G30" s="51"/>
      <c r="H30" s="54" t="s">
        <v>398</v>
      </c>
      <c r="I30" t="str">
        <f>IF(Values!$B$36=English!$B$2,INDEX(English!$B$20:$B$39,W30), IF(Values!$B$36=German!$B$2,INDEX(German!$B$20:$B$39,W30), IF(Values!$B$36=Italian!$B$2,INDEX(Italian!$B$20:$B$39,W30), IF(Values!$B$36=Spanish!$B$2, INDEX(Spanish!$B$20:$B$39,W30), IF(Values!$B$36=French!$B$2, INDEX(French!$B$20:$B$39,W30), IF(Values!$B$36=Dutch!$B$2,INDEX(Dutch!$B$20:$B$39,W30), IF(Values!$B$36=English!$D$32, INDEX(English!$B$20:$B$39,W30), 0)))))))</f>
        <v>Belga</v>
      </c>
      <c r="J30" s="55" t="b">
        <f>TRUE()</f>
        <v>1</v>
      </c>
      <c r="K30" s="56" t="b">
        <f>TRUE()</f>
        <v>1</v>
      </c>
      <c r="L30" s="51" t="s">
        <v>437</v>
      </c>
      <c r="M30" s="57" t="b">
        <f>FALSE()</f>
        <v>0</v>
      </c>
      <c r="N30" s="58" t="str">
        <f t="shared" si="0"/>
        <v>https://download.lenovo.com/Images/Parts/01EN735/01EN735_A.jpg</v>
      </c>
      <c r="O30" s="58" t="str">
        <f t="shared" si="1"/>
        <v>https://download.lenovo.com/Images/Parts/01EN735/01EN735_B.jpg</v>
      </c>
      <c r="P30" s="59" t="str">
        <f t="shared" si="2"/>
        <v>https://download.lenovo.com/Images/Parts/01EN735/01EN735_details.jpg</v>
      </c>
      <c r="Q30" t="str">
        <f t="shared" si="3"/>
        <v/>
      </c>
      <c r="R30" t="str">
        <f t="shared" si="4"/>
        <v/>
      </c>
      <c r="S30" t="str">
        <f t="shared" si="5"/>
        <v/>
      </c>
      <c r="T30" t="str">
        <f t="shared" si="6"/>
        <v/>
      </c>
      <c r="U30" t="str">
        <f t="shared" si="7"/>
        <v/>
      </c>
      <c r="V30" t="str">
        <f t="shared" si="8"/>
        <v/>
      </c>
      <c r="W30" s="60">
        <f>MATCH(H30,options!$D$1:$D$20,0)</f>
        <v>7</v>
      </c>
    </row>
    <row r="31" spans="1:23" ht="42" x14ac:dyDescent="0.15">
      <c r="A31" s="48" t="s">
        <v>438</v>
      </c>
      <c r="B31" s="49" t="str">
        <f>IF(Values!$B$36=English!$B$2,English!B9, IF(Values!$B$36=German!$B$2,German!B9, IF(Values!$B$36=Italian!$B$2,Italian!B9, IF(Values!$B$36=Spanish!$B$2, Spanish!B9, IF(Values!$B$36=French!$B$2, French!B9, IF(Values!$B$36=Dutch!$B$2,Dutch!B9, IF(Values!$B$36=English!$D$32, English!D39, 0)))))))</f>
        <v>6 mesi di garanzia dopo la data di consegna. In caso di malfunzionamento della tastiera verrà inviata una nuova unità o un pezzo di ricambio per la tastiera del prodotto. In caso di smistamento delle scorte viene emesso un rimborso completo.</v>
      </c>
      <c r="C31" s="53"/>
      <c r="D31" s="53"/>
      <c r="E31" s="53"/>
      <c r="F31" s="51"/>
      <c r="G31" s="51"/>
      <c r="H31" s="54" t="s">
        <v>439</v>
      </c>
      <c r="I31" t="str">
        <f>IF(Values!$B$36=English!$B$2,INDEX(English!$B$20:$B$39,W31), IF(Values!$B$36=German!$B$2,INDEX(German!$B$20:$B$39,W31), IF(Values!$B$36=Italian!$B$2,INDEX(Italian!$B$20:$B$39,W31), IF(Values!$B$36=Spanish!$B$2, INDEX(Spanish!$B$20:$B$39,W31), IF(Values!$B$36=French!$B$2, INDEX(French!$B$20:$B$39,W31), IF(Values!$B$36=Dutch!$B$2,INDEX(Dutch!$B$20:$B$39,W31), IF(Values!$B$36=English!$D$32, INDEX(English!$B$20:$B$39,W31), 0)))))))</f>
        <v>Bulgaro</v>
      </c>
      <c r="J31" s="55" t="b">
        <f>TRUE()</f>
        <v>1</v>
      </c>
      <c r="K31" s="56" t="b">
        <f>TRUE()</f>
        <v>1</v>
      </c>
      <c r="L31" s="51" t="s">
        <v>440</v>
      </c>
      <c r="M31" s="57" t="b">
        <f>FALSE()</f>
        <v>0</v>
      </c>
      <c r="N31" s="58" t="str">
        <f t="shared" si="0"/>
        <v>https://download.lenovo.com/Images/Parts/01EN730/01EN730_A.jpg</v>
      </c>
      <c r="O31" s="58" t="str">
        <f t="shared" si="1"/>
        <v>https://download.lenovo.com/Images/Parts/01EN730/01EN730_B.jpg</v>
      </c>
      <c r="P31" s="59" t="str">
        <f t="shared" si="2"/>
        <v>https://download.lenovo.com/Images/Parts/01EN730/01EN730_details.jpg</v>
      </c>
      <c r="Q31" t="str">
        <f t="shared" si="3"/>
        <v/>
      </c>
      <c r="R31" t="str">
        <f t="shared" si="4"/>
        <v/>
      </c>
      <c r="S31" t="str">
        <f t="shared" si="5"/>
        <v/>
      </c>
      <c r="T31" t="str">
        <f t="shared" si="6"/>
        <v/>
      </c>
      <c r="U31" t="str">
        <f t="shared" si="7"/>
        <v/>
      </c>
      <c r="V31" t="str">
        <f t="shared" si="8"/>
        <v/>
      </c>
      <c r="W31" s="60">
        <f>MATCH(H31,options!$D$1:$D$20,0)</f>
        <v>8</v>
      </c>
    </row>
    <row r="32" spans="1:23" ht="14" x14ac:dyDescent="0.15">
      <c r="C32" s="53"/>
      <c r="D32" s="53"/>
      <c r="E32" s="53"/>
      <c r="F32" s="51"/>
      <c r="G32" s="51"/>
      <c r="H32" s="54" t="s">
        <v>441</v>
      </c>
      <c r="I32" t="str">
        <f>IF(Values!$B$36=English!$B$2,INDEX(English!$B$20:$B$39,W32), IF(Values!$B$36=German!$B$2,INDEX(German!$B$20:$B$39,W32), IF(Values!$B$36=Italian!$B$2,INDEX(Italian!$B$20:$B$39,W32), IF(Values!$B$36=Spanish!$B$2, INDEX(Spanish!$B$20:$B$39,W32), IF(Values!$B$36=French!$B$2, INDEX(French!$B$20:$B$39,W32), IF(Values!$B$36=Dutch!$B$2,INDEX(Dutch!$B$20:$B$39,W32), IF(Values!$B$36=English!$D$32, INDEX(English!$B$20:$B$39,W32), 0)))))))</f>
        <v>Ceco</v>
      </c>
      <c r="J32" s="55" t="b">
        <f>TRUE()</f>
        <v>1</v>
      </c>
      <c r="K32" s="56" t="b">
        <f>TRUE()</f>
        <v>1</v>
      </c>
      <c r="L32" s="51" t="s">
        <v>442</v>
      </c>
      <c r="M32" s="57" t="b">
        <f>FALSE()</f>
        <v>0</v>
      </c>
      <c r="N32" s="58" t="str">
        <f t="shared" si="0"/>
        <v>https://download.lenovo.com/Images/Parts/01EN690/01EN690_A.jpg</v>
      </c>
      <c r="O32" s="58" t="str">
        <f t="shared" si="1"/>
        <v>https://download.lenovo.com/Images/Parts/01EN690/01EN690_B.jpg</v>
      </c>
      <c r="P32" s="59" t="str">
        <f t="shared" si="2"/>
        <v>https://download.lenovo.com/Images/Parts/01EN690/01EN690_details.jpg</v>
      </c>
      <c r="Q32" t="str">
        <f t="shared" si="3"/>
        <v/>
      </c>
      <c r="R32" t="str">
        <f t="shared" si="4"/>
        <v/>
      </c>
      <c r="S32" t="str">
        <f t="shared" si="5"/>
        <v/>
      </c>
      <c r="T32" t="str">
        <f t="shared" si="6"/>
        <v/>
      </c>
      <c r="U32" t="str">
        <f t="shared" si="7"/>
        <v/>
      </c>
      <c r="V32" t="str">
        <f t="shared" si="8"/>
        <v/>
      </c>
      <c r="W32" s="60">
        <f>MATCH(H32,options!$D$1:$D$20,0)</f>
        <v>20</v>
      </c>
    </row>
    <row r="33" spans="1:23" ht="14" x14ac:dyDescent="0.15">
      <c r="A33" s="48" t="s">
        <v>443</v>
      </c>
      <c r="B33" s="49" t="str">
        <f>IF(Values!$B$36=English!$B$2,English!B14, IF(Values!$B$36=German!$B$2,German!B14, IF(Values!$B$36=Italian!$B$2,Italian!B14, IF(Values!$B$36=Spanish!$B$2, Spanish!B14, IF(Values!$B$36=French!$B$2, French!B14, IF(Values!$B$36=Dutch!$B$2,Dutch!B14, IF(Values!$B$36=English!$D$32, English!B14, 0)))))))</f>
        <v xml:space="preserve">👉 LAYOUT - {flag} {language} NO retroilluminato. </v>
      </c>
      <c r="C33" s="53"/>
      <c r="D33" s="53"/>
      <c r="E33" s="53"/>
      <c r="F33" s="51"/>
      <c r="G33" s="51"/>
      <c r="H33" s="54" t="s">
        <v>444</v>
      </c>
      <c r="I33" t="str">
        <f>IF(Values!$B$36=English!$B$2,INDEX(English!$B$20:$B$39,W33), IF(Values!$B$36=German!$B$2,INDEX(German!$B$20:$B$39,W33), IF(Values!$B$36=Italian!$B$2,INDEX(Italian!$B$20:$B$39,W33), IF(Values!$B$36=Spanish!$B$2, INDEX(Spanish!$B$20:$B$39,W33), IF(Values!$B$36=French!$B$2, INDEX(French!$B$20:$B$39,W33), IF(Values!$B$36=Dutch!$B$2,INDEX(Dutch!$B$20:$B$39,W33), IF(Values!$B$36=English!$D$32, INDEX(English!$B$20:$B$39,W33), 0)))))))</f>
        <v>Danese</v>
      </c>
      <c r="J33" s="55" t="b">
        <f>TRUE()</f>
        <v>1</v>
      </c>
      <c r="K33" s="56" t="b">
        <f>TRUE()</f>
        <v>1</v>
      </c>
      <c r="L33" s="51" t="s">
        <v>445</v>
      </c>
      <c r="M33" s="57" t="b">
        <f>FALSE()</f>
        <v>0</v>
      </c>
      <c r="N33" s="58" t="str">
        <f t="shared" si="0"/>
        <v>https://download.lenovo.com/Images/Parts/01EN732/01EN732_A.jpg</v>
      </c>
      <c r="O33" s="58" t="str">
        <f t="shared" si="1"/>
        <v>https://download.lenovo.com/Images/Parts/01EN732/01EN732_B.jpg</v>
      </c>
      <c r="P33" s="59" t="str">
        <f t="shared" si="2"/>
        <v>https://download.lenovo.com/Images/Parts/01EN732/01EN732_details.jpg</v>
      </c>
      <c r="Q33" t="str">
        <f t="shared" si="3"/>
        <v/>
      </c>
      <c r="R33" t="str">
        <f t="shared" si="4"/>
        <v/>
      </c>
      <c r="S33" t="str">
        <f t="shared" si="5"/>
        <v/>
      </c>
      <c r="T33" t="str">
        <f t="shared" si="6"/>
        <v/>
      </c>
      <c r="U33" t="str">
        <f t="shared" si="7"/>
        <v/>
      </c>
      <c r="V33" t="str">
        <f t="shared" si="8"/>
        <v/>
      </c>
      <c r="W33" s="60">
        <f>MATCH(H33,options!$D$1:$D$20,0)</f>
        <v>9</v>
      </c>
    </row>
    <row r="34" spans="1:23" ht="14" x14ac:dyDescent="0.15">
      <c r="C34" s="53"/>
      <c r="D34" s="53"/>
      <c r="E34" s="53"/>
      <c r="F34" s="51"/>
      <c r="G34" s="51"/>
      <c r="H34" s="54" t="s">
        <v>446</v>
      </c>
      <c r="I34" t="str">
        <f>IF(Values!$B$36=English!$B$2,INDEX(English!$B$20:$B$39,W34), IF(Values!$B$36=German!$B$2,INDEX(German!$B$20:$B$39,W34), IF(Values!$B$36=Italian!$B$2,INDEX(Italian!$B$20:$B$39,W34), IF(Values!$B$36=Spanish!$B$2, INDEX(Spanish!$B$20:$B$39,W34), IF(Values!$B$36=French!$B$2, INDEX(French!$B$20:$B$39,W34), IF(Values!$B$36=Dutch!$B$2,INDEX(Dutch!$B$20:$B$39,W34), IF(Values!$B$36=English!$D$32, INDEX(English!$B$20:$B$39,W34), 0)))))))</f>
        <v>Ungherese</v>
      </c>
      <c r="J34" s="55" t="b">
        <f>TRUE()</f>
        <v>1</v>
      </c>
      <c r="K34" s="56" t="b">
        <f>TRUE()</f>
        <v>1</v>
      </c>
      <c r="L34" s="51" t="s">
        <v>447</v>
      </c>
      <c r="M34" s="57" t="b">
        <f>FALSE()</f>
        <v>0</v>
      </c>
      <c r="N34" s="58" t="str">
        <f t="shared" si="0"/>
        <v>https://download.lenovo.com/Images/Parts/01EN656/01EN656_A.jpg</v>
      </c>
      <c r="O34" s="58" t="str">
        <f t="shared" si="1"/>
        <v>https://download.lenovo.com/Images/Parts/01EN656/01EN656_B.jpg</v>
      </c>
      <c r="P34" s="59" t="str">
        <f t="shared" si="2"/>
        <v>https://download.lenovo.com/Images/Parts/01EN656/01EN656_details.jpg</v>
      </c>
      <c r="Q34" t="str">
        <f t="shared" si="3"/>
        <v/>
      </c>
      <c r="R34" t="str">
        <f t="shared" si="4"/>
        <v/>
      </c>
      <c r="S34" t="str">
        <f t="shared" si="5"/>
        <v/>
      </c>
      <c r="T34" t="str">
        <f t="shared" si="6"/>
        <v/>
      </c>
      <c r="U34" t="str">
        <f t="shared" si="7"/>
        <v/>
      </c>
      <c r="V34" t="str">
        <f t="shared" si="8"/>
        <v/>
      </c>
      <c r="W34" s="60">
        <f>MATCH(H34,options!$D$1:$D$20,0)</f>
        <v>19</v>
      </c>
    </row>
    <row r="35" spans="1:23" ht="14" x14ac:dyDescent="0.15">
      <c r="C35" s="53"/>
      <c r="D35" s="53"/>
      <c r="E35" s="53"/>
      <c r="F35" s="51"/>
      <c r="G35" s="51"/>
      <c r="H35" s="54" t="s">
        <v>448</v>
      </c>
      <c r="I35" t="str">
        <f>IF(Values!$B$36=English!$B$2,INDEX(English!$B$20:$B$39,W35), IF(Values!$B$36=German!$B$2,INDEX(German!$B$20:$B$39,W35), IF(Values!$B$36=Italian!$B$2,INDEX(Italian!$B$20:$B$39,W35), IF(Values!$B$36=Spanish!$B$2, INDEX(Spanish!$B$20:$B$39,W35), IF(Values!$B$36=French!$B$2, INDEX(French!$B$20:$B$39,W35), IF(Values!$B$36=Dutch!$B$2,INDEX(Dutch!$B$20:$B$39,W35), IF(Values!$B$36=English!$D$32, INDEX(English!$B$20:$B$39,W35), 0)))))))</f>
        <v>Olandese</v>
      </c>
      <c r="J35" s="55" t="b">
        <f>TRUE()</f>
        <v>1</v>
      </c>
      <c r="K35" s="56" t="b">
        <f>TRUE()</f>
        <v>1</v>
      </c>
      <c r="L35" s="51" t="s">
        <v>449</v>
      </c>
      <c r="M35" s="57" t="b">
        <f>FALSE()</f>
        <v>0</v>
      </c>
      <c r="N35" s="58" t="str">
        <f t="shared" si="0"/>
        <v>https://download.lenovo.com/Images/Parts/01EN701/01EN701_A.jpg</v>
      </c>
      <c r="O35" s="58" t="str">
        <f t="shared" si="1"/>
        <v>https://download.lenovo.com/Images/Parts/01EN701/01EN701_B.jpg</v>
      </c>
      <c r="P35" s="59" t="str">
        <f t="shared" si="2"/>
        <v>https://download.lenovo.com/Images/Parts/01EN701/01EN701_details.jpg</v>
      </c>
      <c r="Q35" t="str">
        <f t="shared" si="3"/>
        <v/>
      </c>
      <c r="R35" t="str">
        <f t="shared" si="4"/>
        <v/>
      </c>
      <c r="S35" t="str">
        <f t="shared" si="5"/>
        <v/>
      </c>
      <c r="T35" t="str">
        <f t="shared" si="6"/>
        <v/>
      </c>
      <c r="U35" t="str">
        <f t="shared" si="7"/>
        <v/>
      </c>
      <c r="V35" t="str">
        <f t="shared" si="8"/>
        <v/>
      </c>
      <c r="W35" s="60">
        <f>MATCH(H35,options!$D$1:$D$20,0)</f>
        <v>10</v>
      </c>
    </row>
    <row r="36" spans="1:23" ht="14" x14ac:dyDescent="0.15">
      <c r="A36" s="48" t="s">
        <v>450</v>
      </c>
      <c r="B36" s="66" t="s">
        <v>382</v>
      </c>
      <c r="C36" s="53"/>
      <c r="D36" s="53"/>
      <c r="E36" s="53"/>
      <c r="F36" s="51"/>
      <c r="G36" s="51"/>
      <c r="H36" s="54" t="s">
        <v>452</v>
      </c>
      <c r="I36" t="str">
        <f>IF(Values!$B$36=English!$B$2,INDEX(English!$B$20:$B$39,W36), IF(Values!$B$36=German!$B$2,INDEX(German!$B$20:$B$39,W36), IF(Values!$B$36=Italian!$B$2,INDEX(Italian!$B$20:$B$39,W36), IF(Values!$B$36=Spanish!$B$2, INDEX(Spanish!$B$20:$B$39,W36), IF(Values!$B$36=French!$B$2, INDEX(French!$B$20:$B$39,W36), IF(Values!$B$36=Dutch!$B$2,INDEX(Dutch!$B$20:$B$39,W36), IF(Values!$B$36=English!$D$32, INDEX(English!$B$20:$B$39,W36), 0)))))))</f>
        <v>Norvegese</v>
      </c>
      <c r="J36" s="55" t="b">
        <f>TRUE()</f>
        <v>1</v>
      </c>
      <c r="K36" s="56" t="b">
        <f>TRUE()</f>
        <v>1</v>
      </c>
      <c r="L36" s="51" t="s">
        <v>453</v>
      </c>
      <c r="M36" s="57" t="b">
        <f>FALSE()</f>
        <v>0</v>
      </c>
      <c r="N36" s="58" t="str">
        <f t="shared" ref="N36:N67" si="9">IF(ISBLANK(L36),"",IF(M36, "https://raw.githubusercontent.com/PatrickVibild/TellusAmazonPictures/master/pictures/"&amp;L36&amp;"/1.jpg","https://download.lenovo.com/Images/Parts/"&amp;L36&amp;"/"&amp;L36&amp;"_A.jpg"))</f>
        <v>https://download.lenovo.com/Images/Parts/01EN702/01EN702_A.jpg</v>
      </c>
      <c r="O36" s="58" t="str">
        <f t="shared" ref="O36:O67" si="10">IF(ISBLANK(L36),"",IF(M36, "https://raw.githubusercontent.com/PatrickVibild/TellusAmazonPictures/master/pictures/"&amp;L36&amp;"/2.jpg","https://download.lenovo.com/Images/Parts/"&amp;L36&amp;"/"&amp;L36&amp;"_B.jpg"))</f>
        <v>https://download.lenovo.com/Images/Parts/01EN702/01EN702_B.jpg</v>
      </c>
      <c r="P36" s="59" t="str">
        <f t="shared" ref="P36:P67" si="11">IF(ISBLANK(L36),"",IF(M36, "https://raw.githubusercontent.com/PatrickVibild/TellusAmazonPictures/master/pictures/"&amp;L36&amp;"/3.jpg","https://download.lenovo.com/Images/Parts/"&amp;L36&amp;"/"&amp;L36&amp;"_details.jpg"))</f>
        <v>https://download.lenovo.com/Images/Parts/01EN702/01EN702_details.jpg</v>
      </c>
      <c r="Q36" t="str">
        <f t="shared" ref="Q36:Q67" si="12">IF(ISBLANK(L36),"",IF(M36, "https://raw.githubusercontent.com/PatrickVibild/TellusAmazonPictures/master/pictures/"&amp;L36&amp;"/4.jpg", ""))</f>
        <v/>
      </c>
      <c r="R36" t="str">
        <f t="shared" ref="R36:R67" si="13">IF(ISBLANK(L36),"",IF(M36, "https://raw.githubusercontent.com/PatrickVibild/TellusAmazonPictures/master/pictures/"&amp;L36&amp;"/5.jpg", ""))</f>
        <v/>
      </c>
      <c r="S36" t="str">
        <f t="shared" ref="S36:S67" si="14">IF(ISBLANK(L36),"",IF(M36, "https://raw.githubusercontent.com/PatrickVibild/TellusAmazonPictures/master/pictures/"&amp;L36&amp;"/6.jpg", ""))</f>
        <v/>
      </c>
      <c r="T36" t="str">
        <f t="shared" ref="T36:T67" si="15">IF(ISBLANK(L36),"",IF(M36, "https://raw.githubusercontent.com/PatrickVibild/TellusAmazonPictures/master/pictures/"&amp;L36&amp;"/7.jpg", ""))</f>
        <v/>
      </c>
      <c r="U36" t="str">
        <f t="shared" ref="U36:U67" si="16">IF(ISBLANK(L36),"",IF(M36, "https://raw.githubusercontent.com/PatrickVibild/TellusAmazonPictures/master/pictures/"&amp;L36&amp;"/8.jpg",""))</f>
        <v/>
      </c>
      <c r="V36" t="str">
        <f t="shared" ref="V36:V67" si="17">IF(ISBLANK(L36),"",IF(M36, "https://raw.githubusercontent.com/PatrickVibild/TellusAmazonPictures/master/pictures/"&amp;L36&amp;"/9.jpg", ""))</f>
        <v/>
      </c>
      <c r="W36" s="60">
        <f>MATCH(H36,options!$D$1:$D$20,0)</f>
        <v>11</v>
      </c>
    </row>
    <row r="37" spans="1:23" ht="14" x14ac:dyDescent="0.15">
      <c r="A37" t="s">
        <v>454</v>
      </c>
      <c r="B37" s="66" t="s">
        <v>455</v>
      </c>
      <c r="C37" s="53"/>
      <c r="D37" s="53"/>
      <c r="E37" s="53"/>
      <c r="F37" s="51"/>
      <c r="G37" s="51"/>
      <c r="H37" s="54" t="s">
        <v>456</v>
      </c>
      <c r="I37" t="str">
        <f>IF(Values!$B$36=English!$B$2,INDEX(English!$B$20:$B$39,W37), IF(Values!$B$36=German!$B$2,INDEX(German!$B$20:$B$39,W37), IF(Values!$B$36=Italian!$B$2,INDEX(Italian!$B$20:$B$39,W37), IF(Values!$B$36=Spanish!$B$2, INDEX(Spanish!$B$20:$B$39,W37), IF(Values!$B$36=French!$B$2, INDEX(French!$B$20:$B$39,W37), IF(Values!$B$36=Dutch!$B$2,INDEX(Dutch!$B$20:$B$39,W37), IF(Values!$B$36=English!$D$32, INDEX(English!$B$20:$B$39,W37), 0)))))))</f>
        <v>Polacco</v>
      </c>
      <c r="J37" s="55" t="b">
        <f>TRUE()</f>
        <v>1</v>
      </c>
      <c r="K37" s="56" t="b">
        <f>TRUE()</f>
        <v>1</v>
      </c>
      <c r="L37" s="51"/>
      <c r="M37" s="57" t="b">
        <f>FALSE()</f>
        <v>0</v>
      </c>
      <c r="N37" s="58" t="str">
        <f t="shared" si="9"/>
        <v/>
      </c>
      <c r="O37" s="58" t="str">
        <f t="shared" si="10"/>
        <v/>
      </c>
      <c r="P37" s="59" t="str">
        <f t="shared" si="11"/>
        <v/>
      </c>
      <c r="Q37" t="str">
        <f t="shared" si="12"/>
        <v/>
      </c>
      <c r="R37" t="str">
        <f t="shared" si="13"/>
        <v/>
      </c>
      <c r="S37" t="str">
        <f t="shared" si="14"/>
        <v/>
      </c>
      <c r="T37" t="str">
        <f t="shared" si="15"/>
        <v/>
      </c>
      <c r="U37" t="str">
        <f t="shared" si="16"/>
        <v/>
      </c>
      <c r="V37" t="str">
        <f t="shared" si="17"/>
        <v/>
      </c>
      <c r="W37" s="60">
        <f>MATCH(H37,options!$D$1:$D$20,0)</f>
        <v>12</v>
      </c>
    </row>
    <row r="38" spans="1:23" ht="14" x14ac:dyDescent="0.15">
      <c r="C38" s="53"/>
      <c r="D38" s="53"/>
      <c r="E38" s="53"/>
      <c r="F38" s="51"/>
      <c r="G38" s="51"/>
      <c r="H38" s="54" t="s">
        <v>457</v>
      </c>
      <c r="I38" t="str">
        <f>IF(Values!$B$36=English!$B$2,INDEX(English!$B$20:$B$39,W38), IF(Values!$B$36=German!$B$2,INDEX(German!$B$20:$B$39,W38), IF(Values!$B$36=Italian!$B$2,INDEX(Italian!$B$20:$B$39,W38), IF(Values!$B$36=Spanish!$B$2, INDEX(Spanish!$B$20:$B$39,W38), IF(Values!$B$36=French!$B$2, INDEX(French!$B$20:$B$39,W38), IF(Values!$B$36=Dutch!$B$2,INDEX(Dutch!$B$20:$B$39,W38), IF(Values!$B$36=English!$D$32, INDEX(English!$B$20:$B$39,W38), 0)))))))</f>
        <v>Portoghese</v>
      </c>
      <c r="J38" s="55" t="b">
        <f>TRUE()</f>
        <v>1</v>
      </c>
      <c r="K38" s="56" t="b">
        <f>TRUE()</f>
        <v>1</v>
      </c>
      <c r="L38" s="51" t="s">
        <v>458</v>
      </c>
      <c r="M38" s="57" t="b">
        <f>FALSE()</f>
        <v>0</v>
      </c>
      <c r="N38" s="58" t="str">
        <f t="shared" si="9"/>
        <v>https://download.lenovo.com/Images/Parts/01EN704/01EN704_A.jpg</v>
      </c>
      <c r="O38" s="58" t="str">
        <f t="shared" si="10"/>
        <v>https://download.lenovo.com/Images/Parts/01EN704/01EN704_B.jpg</v>
      </c>
      <c r="P38" s="59" t="str">
        <f t="shared" si="11"/>
        <v>https://download.lenovo.com/Images/Parts/01EN704/01EN704_details.jpg</v>
      </c>
      <c r="Q38" t="str">
        <f t="shared" si="12"/>
        <v/>
      </c>
      <c r="R38" t="str">
        <f t="shared" si="13"/>
        <v/>
      </c>
      <c r="S38" t="str">
        <f t="shared" si="14"/>
        <v/>
      </c>
      <c r="T38" t="str">
        <f t="shared" si="15"/>
        <v/>
      </c>
      <c r="U38" t="str">
        <f t="shared" si="16"/>
        <v/>
      </c>
      <c r="V38" t="str">
        <f t="shared" si="17"/>
        <v/>
      </c>
      <c r="W38" s="60">
        <f>MATCH(H38,options!$D$1:$D$20,0)</f>
        <v>13</v>
      </c>
    </row>
    <row r="39" spans="1:23" ht="14" x14ac:dyDescent="0.15">
      <c r="C39" s="53"/>
      <c r="D39" s="53"/>
      <c r="E39" s="53"/>
      <c r="F39" s="51"/>
      <c r="G39" s="51"/>
      <c r="H39" s="54" t="s">
        <v>459</v>
      </c>
      <c r="I39" t="str">
        <f>IF(Values!$B$36=English!$B$2,INDEX(English!$B$20:$B$39,W39), IF(Values!$B$36=German!$B$2,INDEX(German!$B$20:$B$39,W39), IF(Values!$B$36=Italian!$B$2,INDEX(Italian!$B$20:$B$39,W39), IF(Values!$B$36=Spanish!$B$2, INDEX(Spanish!$B$20:$B$39,W39), IF(Values!$B$36=French!$B$2, INDEX(French!$B$20:$B$39,W39), IF(Values!$B$36=Dutch!$B$2,INDEX(Dutch!$B$20:$B$39,W39), IF(Values!$B$36=English!$D$32, INDEX(English!$B$20:$B$39,W39), 0)))))))</f>
        <v>Svedese – Finlandese</v>
      </c>
      <c r="J39" s="55" t="b">
        <f>TRUE()</f>
        <v>1</v>
      </c>
      <c r="K39" s="56" t="b">
        <f>TRUE()</f>
        <v>1</v>
      </c>
      <c r="L39" s="51" t="s">
        <v>460</v>
      </c>
      <c r="M39" s="57" t="b">
        <f>FALSE()</f>
        <v>0</v>
      </c>
      <c r="N39" s="58" t="str">
        <f t="shared" si="9"/>
        <v>https://download.lenovo.com/Images/Parts/01EN749/01EN749_A.jpg</v>
      </c>
      <c r="O39" s="58" t="str">
        <f t="shared" si="10"/>
        <v>https://download.lenovo.com/Images/Parts/01EN749/01EN749_B.jpg</v>
      </c>
      <c r="P39" s="59" t="str">
        <f t="shared" si="11"/>
        <v>https://download.lenovo.com/Images/Parts/01EN749/01EN749_details.jpg</v>
      </c>
      <c r="Q39" t="str">
        <f t="shared" si="12"/>
        <v/>
      </c>
      <c r="R39" t="str">
        <f t="shared" si="13"/>
        <v/>
      </c>
      <c r="S39" t="str">
        <f t="shared" si="14"/>
        <v/>
      </c>
      <c r="T39" t="str">
        <f t="shared" si="15"/>
        <v/>
      </c>
      <c r="U39" t="str">
        <f t="shared" si="16"/>
        <v/>
      </c>
      <c r="V39" t="str">
        <f t="shared" si="17"/>
        <v/>
      </c>
      <c r="W39" s="60">
        <f>MATCH(H39,options!$D$1:$D$20,0)</f>
        <v>14</v>
      </c>
    </row>
    <row r="40" spans="1:23" ht="14" x14ac:dyDescent="0.15">
      <c r="C40" s="53"/>
      <c r="D40" s="53"/>
      <c r="E40" s="53"/>
      <c r="F40" s="51"/>
      <c r="G40" s="51"/>
      <c r="H40" s="54" t="s">
        <v>402</v>
      </c>
      <c r="I40" t="str">
        <f>IF(Values!$B$36=English!$B$2,INDEX(English!$B$20:$B$39,W40), IF(Values!$B$36=German!$B$2,INDEX(German!$B$20:$B$39,W40), IF(Values!$B$36=Italian!$B$2,INDEX(Italian!$B$20:$B$39,W40), IF(Values!$B$36=Spanish!$B$2, INDEX(Spanish!$B$20:$B$39,W40), IF(Values!$B$36=French!$B$2, INDEX(French!$B$20:$B$39,W40), IF(Values!$B$36=Dutch!$B$2,INDEX(Dutch!$B$20:$B$39,W40), IF(Values!$B$36=English!$D$32, INDEX(English!$B$20:$B$39,W40), 0)))))))</f>
        <v>Svizzero</v>
      </c>
      <c r="J40" s="55" t="b">
        <f>TRUE()</f>
        <v>1</v>
      </c>
      <c r="K40" s="56" t="b">
        <f>TRUE()</f>
        <v>1</v>
      </c>
      <c r="L40" s="51" t="s">
        <v>461</v>
      </c>
      <c r="M40" s="57" t="b">
        <f>FALSE()</f>
        <v>0</v>
      </c>
      <c r="N40" s="58" t="str">
        <f t="shared" si="9"/>
        <v>https://download.lenovo.com/Images/Parts/01EN712/01EN712_A.jpg</v>
      </c>
      <c r="O40" s="58" t="str">
        <f t="shared" si="10"/>
        <v>https://download.lenovo.com/Images/Parts/01EN712/01EN712_B.jpg</v>
      </c>
      <c r="P40" s="59" t="str">
        <f t="shared" si="11"/>
        <v>https://download.lenovo.com/Images/Parts/01EN712/01EN712_details.jpg</v>
      </c>
      <c r="Q40" t="str">
        <f t="shared" si="12"/>
        <v/>
      </c>
      <c r="R40" t="str">
        <f t="shared" si="13"/>
        <v/>
      </c>
      <c r="S40" t="str">
        <f t="shared" si="14"/>
        <v/>
      </c>
      <c r="T40" t="str">
        <f t="shared" si="15"/>
        <v/>
      </c>
      <c r="U40" t="str">
        <f t="shared" si="16"/>
        <v/>
      </c>
      <c r="V40" t="str">
        <f t="shared" si="17"/>
        <v/>
      </c>
      <c r="W40" s="60">
        <f>MATCH(H40,options!$D$1:$D$20,0)</f>
        <v>15</v>
      </c>
    </row>
    <row r="41" spans="1:23" ht="28" x14ac:dyDescent="0.15">
      <c r="C41" s="53"/>
      <c r="D41" s="53"/>
      <c r="E41" s="53"/>
      <c r="F41" s="51"/>
      <c r="G41" s="51"/>
      <c r="H41" s="54" t="s">
        <v>405</v>
      </c>
      <c r="I41" t="str">
        <f>IF(Values!$B$36=English!$B$2,INDEX(English!$B$20:$B$39,W41), IF(Values!$B$36=German!$B$2,INDEX(German!$B$20:$B$39,W41), IF(Values!$B$36=Italian!$B$2,INDEX(Italian!$B$20:$B$39,W41), IF(Values!$B$36=Spanish!$B$2, INDEX(Spanish!$B$20:$B$39,W41), IF(Values!$B$36=French!$B$2, INDEX(French!$B$20:$B$39,W41), IF(Values!$B$36=Dutch!$B$2,INDEX(Dutch!$B$20:$B$39,W41), IF(Values!$B$36=English!$D$32, INDEX(English!$B$20:$B$39,W41), 0)))))))</f>
        <v>US international</v>
      </c>
      <c r="J41" s="55" t="b">
        <f>TRUE()</f>
        <v>1</v>
      </c>
      <c r="K41" s="56" t="b">
        <f>TRUE()</f>
        <v>1</v>
      </c>
      <c r="L41" s="51" t="s">
        <v>462</v>
      </c>
      <c r="M41" s="57" t="b">
        <f>TRUE()</f>
        <v>1</v>
      </c>
      <c r="N41" s="58" t="str">
        <f t="shared" si="9"/>
        <v>https://raw.githubusercontent.com/PatrickVibild/TellusAmazonPictures/master/pictures/Lenovo/T470S/BL/USI/1.jpg</v>
      </c>
      <c r="O41" s="58" t="str">
        <f t="shared" si="10"/>
        <v>https://raw.githubusercontent.com/PatrickVibild/TellusAmazonPictures/master/pictures/Lenovo/T470S/BL/USI/2.jpg</v>
      </c>
      <c r="P41" s="59" t="str">
        <f t="shared" si="11"/>
        <v>https://raw.githubusercontent.com/PatrickVibild/TellusAmazonPictures/master/pictures/Lenovo/T470S/BL/USI/3.jpg</v>
      </c>
      <c r="Q41" t="str">
        <f t="shared" si="12"/>
        <v>https://raw.githubusercontent.com/PatrickVibild/TellusAmazonPictures/master/pictures/Lenovo/T470S/BL/USI/4.jpg</v>
      </c>
      <c r="R41" t="str">
        <f t="shared" si="13"/>
        <v>https://raw.githubusercontent.com/PatrickVibild/TellusAmazonPictures/master/pictures/Lenovo/T470S/BL/USI/5.jpg</v>
      </c>
      <c r="S41" t="str">
        <f t="shared" si="14"/>
        <v>https://raw.githubusercontent.com/PatrickVibild/TellusAmazonPictures/master/pictures/Lenovo/T470S/BL/USI/6.jpg</v>
      </c>
      <c r="T41" t="str">
        <f t="shared" si="15"/>
        <v>https://raw.githubusercontent.com/PatrickVibild/TellusAmazonPictures/master/pictures/Lenovo/T470S/BL/USI/7.jpg</v>
      </c>
      <c r="U41" t="str">
        <f t="shared" si="16"/>
        <v>https://raw.githubusercontent.com/PatrickVibild/TellusAmazonPictures/master/pictures/Lenovo/T470S/BL/USI/8.jpg</v>
      </c>
      <c r="V41" t="str">
        <f t="shared" si="17"/>
        <v>https://raw.githubusercontent.com/PatrickVibild/TellusAmazonPictures/master/pictures/Lenovo/T470S/BL/USI/9.jpg</v>
      </c>
      <c r="W41" s="60">
        <f>MATCH(H41,options!$D$1:$D$20,0)</f>
        <v>16</v>
      </c>
    </row>
    <row r="42" spans="1:23" ht="14" x14ac:dyDescent="0.15">
      <c r="C42" s="53"/>
      <c r="D42" s="53"/>
      <c r="E42" s="53"/>
      <c r="F42" s="51"/>
      <c r="G42" s="51"/>
      <c r="H42" s="54" t="s">
        <v>463</v>
      </c>
      <c r="I42" t="str">
        <f>IF(Values!$B$36=English!$B$2,INDEX(English!$B$20:$B$39,W42), IF(Values!$B$36=German!$B$2,INDEX(German!$B$20:$B$39,W42), IF(Values!$B$36=Italian!$B$2,INDEX(Italian!$B$20:$B$39,W42), IF(Values!$B$36=Spanish!$B$2, INDEX(Spanish!$B$20:$B$39,W42), IF(Values!$B$36=French!$B$2, INDEX(French!$B$20:$B$39,W42), IF(Values!$B$36=Dutch!$B$2,INDEX(Dutch!$B$20:$B$39,W42), IF(Values!$B$36=English!$D$32, INDEX(English!$B$20:$B$39,W42), 0)))))))</f>
        <v>Russo</v>
      </c>
      <c r="J42" s="55" t="b">
        <f>TRUE()</f>
        <v>1</v>
      </c>
      <c r="K42" s="56" t="b">
        <f>TRUE()</f>
        <v>1</v>
      </c>
      <c r="L42" s="51" t="s">
        <v>464</v>
      </c>
      <c r="M42" s="57" t="b">
        <f>FALSE()</f>
        <v>0</v>
      </c>
      <c r="N42" s="58" t="str">
        <f t="shared" si="9"/>
        <v>https://download.lenovo.com/Images/Parts/01EN705/01EN705_A.jpg</v>
      </c>
      <c r="O42" s="58" t="str">
        <f t="shared" si="10"/>
        <v>https://download.lenovo.com/Images/Parts/01EN705/01EN705_B.jpg</v>
      </c>
      <c r="P42" s="59" t="str">
        <f t="shared" si="11"/>
        <v>https://download.lenovo.com/Images/Parts/01EN705/01EN705_details.jpg</v>
      </c>
      <c r="Q42" t="str">
        <f t="shared" si="12"/>
        <v/>
      </c>
      <c r="R42" t="str">
        <f t="shared" si="13"/>
        <v/>
      </c>
      <c r="S42" t="str">
        <f t="shared" si="14"/>
        <v/>
      </c>
      <c r="T42" t="str">
        <f t="shared" si="15"/>
        <v/>
      </c>
      <c r="U42" t="str">
        <f t="shared" si="16"/>
        <v/>
      </c>
      <c r="V42" t="str">
        <f t="shared" si="17"/>
        <v/>
      </c>
      <c r="W42" s="60">
        <f>MATCH(H42,options!$D$1:$D$20,0)</f>
        <v>17</v>
      </c>
    </row>
    <row r="43" spans="1:23" ht="28" x14ac:dyDescent="0.15">
      <c r="C43" s="53"/>
      <c r="D43" s="53"/>
      <c r="E43" s="53"/>
      <c r="F43" s="51"/>
      <c r="G43" s="51"/>
      <c r="H43" s="54" t="s">
        <v>410</v>
      </c>
      <c r="I43" t="str">
        <f>IF(Values!$B$36=English!$B$2,INDEX(English!$B$20:$B$39,W43), IF(Values!$B$36=German!$B$2,INDEX(German!$B$20:$B$39,W43), IF(Values!$B$36=Italian!$B$2,INDEX(Italian!$B$20:$B$39,W43), IF(Values!$B$36=Spanish!$B$2, INDEX(Spanish!$B$20:$B$39,W43), IF(Values!$B$36=French!$B$2, INDEX(French!$B$20:$B$39,W43), IF(Values!$B$36=Dutch!$B$2,INDEX(Dutch!$B$20:$B$39,W43), IF(Values!$B$36=English!$D$32, INDEX(English!$B$20:$B$39,W43), 0)))))))</f>
        <v xml:space="preserve">US </v>
      </c>
      <c r="J43" s="55" t="b">
        <f>TRUE()</f>
        <v>1</v>
      </c>
      <c r="K43" s="56" t="b">
        <f>TRUE()</f>
        <v>1</v>
      </c>
      <c r="L43" s="51" t="s">
        <v>465</v>
      </c>
      <c r="M43" s="57" t="b">
        <f>TRUE()</f>
        <v>1</v>
      </c>
      <c r="N43" s="58" t="str">
        <f t="shared" si="9"/>
        <v>https://raw.githubusercontent.com/PatrickVibild/TellusAmazonPictures/master/pictures/Lenovo/T470S/BL/US/1.jpg</v>
      </c>
      <c r="O43" s="58" t="str">
        <f t="shared" si="10"/>
        <v>https://raw.githubusercontent.com/PatrickVibild/TellusAmazonPictures/master/pictures/Lenovo/T470S/BL/US/2.jpg</v>
      </c>
      <c r="P43" s="59" t="str">
        <f t="shared" si="11"/>
        <v>https://raw.githubusercontent.com/PatrickVibild/TellusAmazonPictures/master/pictures/Lenovo/T470S/BL/US/3.jpg</v>
      </c>
      <c r="Q43" t="str">
        <f t="shared" si="12"/>
        <v>https://raw.githubusercontent.com/PatrickVibild/TellusAmazonPictures/master/pictures/Lenovo/T470S/BL/US/4.jpg</v>
      </c>
      <c r="R43" t="str">
        <f t="shared" si="13"/>
        <v>https://raw.githubusercontent.com/PatrickVibild/TellusAmazonPictures/master/pictures/Lenovo/T470S/BL/US/5.jpg</v>
      </c>
      <c r="S43" t="str">
        <f t="shared" si="14"/>
        <v>https://raw.githubusercontent.com/PatrickVibild/TellusAmazonPictures/master/pictures/Lenovo/T470S/BL/US/6.jpg</v>
      </c>
      <c r="T43" t="str">
        <f t="shared" si="15"/>
        <v>https://raw.githubusercontent.com/PatrickVibild/TellusAmazonPictures/master/pictures/Lenovo/T470S/BL/US/7.jpg</v>
      </c>
      <c r="U43" t="str">
        <f t="shared" si="16"/>
        <v>https://raw.githubusercontent.com/PatrickVibild/TellusAmazonPictures/master/pictures/Lenovo/T470S/BL/US/8.jpg</v>
      </c>
      <c r="V43" t="str">
        <f t="shared" si="17"/>
        <v>https://raw.githubusercontent.com/PatrickVibild/TellusAmazonPictures/master/pictures/Lenovo/T470S/BL/US/9.jpg</v>
      </c>
      <c r="W43" s="60">
        <f>MATCH(H43,options!$D$1:$D$20,0)</f>
        <v>18</v>
      </c>
    </row>
    <row r="44" spans="1:23" x14ac:dyDescent="0.15">
      <c r="F44" s="68"/>
      <c r="G44" s="69"/>
      <c r="H44" s="69"/>
      <c r="I44" t="e">
        <f>IF(Values!$B$36=English!$B$2,INDEX(English!$B$20:$B$39,W44), IF(Values!$B$36=German!$B$2,INDEX(German!$B$20:$B$39,W44), IF(Values!$B$36=Italian!$B$2,INDEX(Italian!$B$20:$B$39,W44), IF(Values!$B$36=Spanish!$B$2, INDEX(Spanish!$B$20:$B$39,W44), IF(Values!$B$36=French!$B$2, INDEX(French!$B$20:$B$39,W44), IF(Values!$B$36=Dutch!$B$2,INDEX(Dutch!$B$20:$B$39,W44), IF(Values!$B$36=English!$D$32, INDEX(English!$B$20:$B$39,W44), 0)))))))</f>
        <v>#N/A</v>
      </c>
      <c r="J44" s="69"/>
      <c r="K44" s="69"/>
      <c r="L44" s="58"/>
      <c r="M44" s="70"/>
      <c r="N44" s="58" t="str">
        <f t="shared" si="9"/>
        <v/>
      </c>
      <c r="O44" s="58" t="str">
        <f t="shared" si="10"/>
        <v/>
      </c>
      <c r="P44" s="59" t="str">
        <f t="shared" si="11"/>
        <v/>
      </c>
      <c r="Q44" t="str">
        <f t="shared" si="12"/>
        <v/>
      </c>
      <c r="R44" t="str">
        <f t="shared" si="13"/>
        <v/>
      </c>
      <c r="S44" t="str">
        <f t="shared" si="14"/>
        <v/>
      </c>
      <c r="T44" t="str">
        <f t="shared" si="15"/>
        <v/>
      </c>
      <c r="U44" t="str">
        <f t="shared" si="16"/>
        <v/>
      </c>
      <c r="V44" t="str">
        <f t="shared" si="17"/>
        <v/>
      </c>
      <c r="W44" s="60" t="e">
        <f>MATCH(H44,options!$D$1:$D$20,0)</f>
        <v>#N/A</v>
      </c>
    </row>
    <row r="45" spans="1:23" x14ac:dyDescent="0.15">
      <c r="F45" s="68"/>
      <c r="G45" s="69"/>
      <c r="H45" s="69"/>
      <c r="I45" t="e">
        <f>IF(Values!$B$36=English!$B$2,INDEX(English!$B$20:$B$39,W45), IF(Values!$B$36=German!$B$2,INDEX(German!$B$20:$B$39,W45), IF(Values!$B$36=Italian!$B$2,INDEX(Italian!$B$20:$B$39,W45), IF(Values!$B$36=Spanish!$B$2, INDEX(Spanish!$B$20:$B$39,W45), IF(Values!$B$36=French!$B$2, INDEX(French!$B$20:$B$39,W45), IF(Values!$B$36=Dutch!$B$2,INDEX(Dutch!$B$20:$B$39,W45), IF(Values!$B$36=English!$D$32, INDEX(English!$B$20:$B$39,W45), 0)))))))</f>
        <v>#N/A</v>
      </c>
      <c r="J45" s="69"/>
      <c r="K45" s="69"/>
      <c r="L45" s="58"/>
      <c r="M45" s="70"/>
      <c r="N45" s="58" t="str">
        <f t="shared" si="9"/>
        <v/>
      </c>
      <c r="O45" s="58" t="str">
        <f t="shared" si="10"/>
        <v/>
      </c>
      <c r="P45" s="59" t="str">
        <f t="shared" si="11"/>
        <v/>
      </c>
      <c r="Q45" t="str">
        <f t="shared" si="12"/>
        <v/>
      </c>
      <c r="R45" t="str">
        <f t="shared" si="13"/>
        <v/>
      </c>
      <c r="S45" t="str">
        <f t="shared" si="14"/>
        <v/>
      </c>
      <c r="T45" t="str">
        <f t="shared" si="15"/>
        <v/>
      </c>
      <c r="U45" t="str">
        <f t="shared" si="16"/>
        <v/>
      </c>
      <c r="V45" t="str">
        <f t="shared" si="17"/>
        <v/>
      </c>
      <c r="W45" s="60" t="e">
        <f>MATCH(H45,options!$D$1:$D$20,0)</f>
        <v>#N/A</v>
      </c>
    </row>
    <row r="46" spans="1:23" x14ac:dyDescent="0.15">
      <c r="F46" s="68"/>
      <c r="G46" s="69"/>
      <c r="H46" s="69"/>
      <c r="I46" t="e">
        <f>IF(Values!$B$36=English!$B$2,INDEX(English!$B$20:$B$39,W46), IF(Values!$B$36=German!$B$2,INDEX(German!$B$20:$B$39,W46), IF(Values!$B$36=Italian!$B$2,INDEX(Italian!$B$20:$B$39,W46), IF(Values!$B$36=Spanish!$B$2, INDEX(Spanish!$B$20:$B$39,W46), IF(Values!$B$36=French!$B$2, INDEX(French!$B$20:$B$39,W46), IF(Values!$B$36=Dutch!$B$2,INDEX(Dutch!$B$20:$B$39,W46), IF(Values!$B$36=English!$D$32, INDEX(English!$B$20:$B$39,W46), 0)))))))</f>
        <v>#N/A</v>
      </c>
      <c r="J46" s="69"/>
      <c r="K46" s="69"/>
      <c r="L46" s="58"/>
      <c r="M46" s="70"/>
      <c r="N46" s="58" t="str">
        <f t="shared" si="9"/>
        <v/>
      </c>
      <c r="O46" s="58" t="str">
        <f t="shared" si="10"/>
        <v/>
      </c>
      <c r="P46" s="59" t="str">
        <f t="shared" si="11"/>
        <v/>
      </c>
      <c r="Q46" t="str">
        <f t="shared" si="12"/>
        <v/>
      </c>
      <c r="R46" t="str">
        <f t="shared" si="13"/>
        <v/>
      </c>
      <c r="S46" t="str">
        <f t="shared" si="14"/>
        <v/>
      </c>
      <c r="T46" t="str">
        <f t="shared" si="15"/>
        <v/>
      </c>
      <c r="U46" t="str">
        <f t="shared" si="16"/>
        <v/>
      </c>
      <c r="V46" t="str">
        <f t="shared" si="17"/>
        <v/>
      </c>
      <c r="W46" s="60" t="e">
        <f>MATCH(H46,options!$D$1:$D$20,0)</f>
        <v>#N/A</v>
      </c>
    </row>
    <row r="47" spans="1:23" x14ac:dyDescent="0.15">
      <c r="F47" s="68"/>
      <c r="G47" s="69"/>
      <c r="H47" s="69"/>
      <c r="I47" t="e">
        <f>IF(Values!$B$36=English!$B$2,INDEX(English!$B$20:$B$39,W47), IF(Values!$B$36=German!$B$2,INDEX(German!$B$20:$B$39,W47), IF(Values!$B$36=Italian!$B$2,INDEX(Italian!$B$20:$B$39,W47), IF(Values!$B$36=Spanish!$B$2, INDEX(Spanish!$B$20:$B$39,W47), IF(Values!$B$36=French!$B$2, INDEX(French!$B$20:$B$39,W47), IF(Values!$B$36=Dutch!$B$2,INDEX(Dutch!$B$20:$B$39,W47), IF(Values!$B$36=English!$D$32, INDEX(English!$B$20:$B$39,W47), 0)))))))</f>
        <v>#N/A</v>
      </c>
      <c r="J47" s="69"/>
      <c r="K47" s="69"/>
      <c r="L47" s="58"/>
      <c r="M47" s="70"/>
      <c r="N47" s="58" t="str">
        <f t="shared" si="9"/>
        <v/>
      </c>
      <c r="O47" s="58" t="str">
        <f t="shared" si="10"/>
        <v/>
      </c>
      <c r="P47" s="59" t="str">
        <f t="shared" si="11"/>
        <v/>
      </c>
      <c r="Q47" t="str">
        <f t="shared" si="12"/>
        <v/>
      </c>
      <c r="R47" t="str">
        <f t="shared" si="13"/>
        <v/>
      </c>
      <c r="S47" t="str">
        <f t="shared" si="14"/>
        <v/>
      </c>
      <c r="T47" t="str">
        <f t="shared" si="15"/>
        <v/>
      </c>
      <c r="U47" t="str">
        <f t="shared" si="16"/>
        <v/>
      </c>
      <c r="V47" t="str">
        <f t="shared" si="17"/>
        <v/>
      </c>
      <c r="W47" s="60" t="e">
        <f>MATCH(H47,options!$D$1:$D$20,0)</f>
        <v>#N/A</v>
      </c>
    </row>
    <row r="48" spans="1:23" x14ac:dyDescent="0.15">
      <c r="F48" s="68"/>
      <c r="G48" s="69"/>
      <c r="H48" s="69"/>
      <c r="I48" t="e">
        <f>IF(Values!$B$36=English!$B$2,INDEX(English!$B$20:$B$39,W48), IF(Values!$B$36=German!$B$2,INDEX(German!$B$20:$B$39,W48), IF(Values!$B$36=Italian!$B$2,INDEX(Italian!$B$20:$B$39,W48), IF(Values!$B$36=Spanish!$B$2, INDEX(Spanish!$B$20:$B$39,W48), IF(Values!$B$36=French!$B$2, INDEX(French!$B$20:$B$39,W48), IF(Values!$B$36=Dutch!$B$2,INDEX(Dutch!$B$20:$B$39,W48), IF(Values!$B$36=English!$D$32, INDEX(English!$B$20:$B$39,W48), 0)))))))</f>
        <v>#N/A</v>
      </c>
      <c r="J48" s="69"/>
      <c r="K48" s="69"/>
      <c r="L48" s="58"/>
      <c r="M48" s="70"/>
      <c r="N48" s="58" t="str">
        <f t="shared" si="9"/>
        <v/>
      </c>
      <c r="O48" s="58" t="str">
        <f t="shared" si="10"/>
        <v/>
      </c>
      <c r="P48" s="59" t="str">
        <f t="shared" si="11"/>
        <v/>
      </c>
      <c r="Q48" t="str">
        <f t="shared" si="12"/>
        <v/>
      </c>
      <c r="R48" t="str">
        <f t="shared" si="13"/>
        <v/>
      </c>
      <c r="S48" t="str">
        <f t="shared" si="14"/>
        <v/>
      </c>
      <c r="T48" t="str">
        <f t="shared" si="15"/>
        <v/>
      </c>
      <c r="U48" t="str">
        <f t="shared" si="16"/>
        <v/>
      </c>
      <c r="V48" t="str">
        <f t="shared" si="17"/>
        <v/>
      </c>
      <c r="W48" s="60" t="e">
        <f>MATCH(H48,options!$D$1:$D$20,0)</f>
        <v>#N/A</v>
      </c>
    </row>
    <row r="49" spans="6:23" x14ac:dyDescent="0.15">
      <c r="F49" s="68"/>
      <c r="G49" s="69"/>
      <c r="H49" s="69"/>
      <c r="I49" t="e">
        <f>IF(Values!$B$36=English!$B$2,INDEX(English!$B$20:$B$39,W49), IF(Values!$B$36=German!$B$2,INDEX(German!$B$20:$B$39,W49), IF(Values!$B$36=Italian!$B$2,INDEX(Italian!$B$20:$B$39,W49), IF(Values!$B$36=Spanish!$B$2, INDEX(Spanish!$B$20:$B$39,W49), IF(Values!$B$36=French!$B$2, INDEX(French!$B$20:$B$39,W49), IF(Values!$B$36=Dutch!$B$2,INDEX(Dutch!$B$20:$B$39,W49), IF(Values!$B$36=English!$D$32, INDEX(English!$B$20:$B$39,W49), 0)))))))</f>
        <v>#N/A</v>
      </c>
      <c r="J49" s="69"/>
      <c r="K49" s="69"/>
      <c r="L49" s="58"/>
      <c r="M49" s="70"/>
      <c r="N49" s="58" t="str">
        <f t="shared" si="9"/>
        <v/>
      </c>
      <c r="O49" s="58" t="str">
        <f t="shared" si="10"/>
        <v/>
      </c>
      <c r="P49" s="59" t="str">
        <f t="shared" si="11"/>
        <v/>
      </c>
      <c r="Q49" t="str">
        <f t="shared" si="12"/>
        <v/>
      </c>
      <c r="R49" t="str">
        <f t="shared" si="13"/>
        <v/>
      </c>
      <c r="S49" t="str">
        <f t="shared" si="14"/>
        <v/>
      </c>
      <c r="T49" t="str">
        <f t="shared" si="15"/>
        <v/>
      </c>
      <c r="U49" t="str">
        <f t="shared" si="16"/>
        <v/>
      </c>
      <c r="V49" t="str">
        <f t="shared" si="17"/>
        <v/>
      </c>
      <c r="W49" s="60" t="e">
        <f>MATCH(H49,options!$D$1:$D$20,0)</f>
        <v>#N/A</v>
      </c>
    </row>
    <row r="50" spans="6:23" x14ac:dyDescent="0.15">
      <c r="F50" s="68"/>
      <c r="G50" s="69"/>
      <c r="H50" s="69"/>
      <c r="I50" t="e">
        <f>IF(Values!$B$36=English!$B$2,INDEX(English!$B$20:$B$39,W50), IF(Values!$B$36=German!$B$2,INDEX(German!$B$20:$B$39,W50), IF(Values!$B$36=Italian!$B$2,INDEX(Italian!$B$20:$B$39,W50), IF(Values!$B$36=Spanish!$B$2, INDEX(Spanish!$B$20:$B$39,W50), IF(Values!$B$36=French!$B$2, INDEX(French!$B$20:$B$39,W50), IF(Values!$B$36=Dutch!$B$2,INDEX(Dutch!$B$20:$B$39,W50), IF(Values!$B$36=English!$D$32, INDEX(English!$B$20:$B$39,W50), 0)))))))</f>
        <v>#N/A</v>
      </c>
      <c r="J50" s="69"/>
      <c r="K50" s="69"/>
      <c r="L50" s="58"/>
      <c r="M50" s="70"/>
      <c r="N50" s="58" t="str">
        <f t="shared" si="9"/>
        <v/>
      </c>
      <c r="O50" s="58" t="str">
        <f t="shared" si="10"/>
        <v/>
      </c>
      <c r="P50" s="59" t="str">
        <f t="shared" si="11"/>
        <v/>
      </c>
      <c r="Q50" t="str">
        <f t="shared" si="12"/>
        <v/>
      </c>
      <c r="R50" t="str">
        <f t="shared" si="13"/>
        <v/>
      </c>
      <c r="S50" t="str">
        <f t="shared" si="14"/>
        <v/>
      </c>
      <c r="T50" t="str">
        <f t="shared" si="15"/>
        <v/>
      </c>
      <c r="U50" t="str">
        <f t="shared" si="16"/>
        <v/>
      </c>
      <c r="V50" t="str">
        <f t="shared" si="17"/>
        <v/>
      </c>
      <c r="W50" s="60" t="e">
        <f>MATCH(H50,options!$D$1:$D$20,0)</f>
        <v>#N/A</v>
      </c>
    </row>
    <row r="51" spans="6:23" x14ac:dyDescent="0.15">
      <c r="F51" s="68"/>
      <c r="G51" s="69"/>
      <c r="H51" s="69"/>
      <c r="I51" t="e">
        <f>IF(Values!$B$36=English!$B$2,INDEX(English!$B$20:$B$39,W51), IF(Values!$B$36=German!$B$2,INDEX(German!$B$20:$B$39,W51), IF(Values!$B$36=Italian!$B$2,INDEX(Italian!$B$20:$B$39,W51), IF(Values!$B$36=Spanish!$B$2, INDEX(Spanish!$B$20:$B$39,W51), IF(Values!$B$36=French!$B$2, INDEX(French!$B$20:$B$39,W51), IF(Values!$B$36=Dutch!$B$2,INDEX(Dutch!$B$20:$B$39,W51), IF(Values!$B$36=English!$D$32, INDEX(English!$B$20:$B$39,W51), 0)))))))</f>
        <v>#N/A</v>
      </c>
      <c r="J51" s="69"/>
      <c r="K51" s="69"/>
      <c r="L51" s="58"/>
      <c r="M51" s="70"/>
      <c r="N51" s="58" t="str">
        <f t="shared" si="9"/>
        <v/>
      </c>
      <c r="O51" s="58" t="str">
        <f t="shared" si="10"/>
        <v/>
      </c>
      <c r="P51" s="59" t="str">
        <f t="shared" si="11"/>
        <v/>
      </c>
      <c r="Q51" t="str">
        <f t="shared" si="12"/>
        <v/>
      </c>
      <c r="R51" t="str">
        <f t="shared" si="13"/>
        <v/>
      </c>
      <c r="S51" t="str">
        <f t="shared" si="14"/>
        <v/>
      </c>
      <c r="T51" t="str">
        <f t="shared" si="15"/>
        <v/>
      </c>
      <c r="U51" t="str">
        <f t="shared" si="16"/>
        <v/>
      </c>
      <c r="V51" t="str">
        <f t="shared" si="17"/>
        <v/>
      </c>
      <c r="W51" s="60" t="e">
        <f>MATCH(H51,options!$D$1:$D$20,0)</f>
        <v>#N/A</v>
      </c>
    </row>
    <row r="52" spans="6:23" x14ac:dyDescent="0.15">
      <c r="F52" s="68"/>
      <c r="G52" s="69"/>
      <c r="H52" s="69"/>
      <c r="I52" t="e">
        <f>IF(Values!$B$36=English!$B$2,INDEX(English!$B$20:$B$39,W52), IF(Values!$B$36=German!$B$2,INDEX(German!$B$20:$B$39,W52), IF(Values!$B$36=Italian!$B$2,INDEX(Italian!$B$20:$B$39,W52), IF(Values!$B$36=Spanish!$B$2, INDEX(Spanish!$B$20:$B$39,W52), IF(Values!$B$36=French!$B$2, INDEX(French!$B$20:$B$39,W52), IF(Values!$B$36=Dutch!$B$2,INDEX(Dutch!$B$20:$B$39,W52), IF(Values!$B$36=English!$D$32, INDEX(English!$B$20:$B$39,W52), 0)))))))</f>
        <v>#N/A</v>
      </c>
      <c r="J52" s="69"/>
      <c r="K52" s="69"/>
      <c r="L52" s="58"/>
      <c r="M52" s="70"/>
      <c r="N52" s="58" t="str">
        <f t="shared" si="9"/>
        <v/>
      </c>
      <c r="O52" s="58" t="str">
        <f t="shared" si="10"/>
        <v/>
      </c>
      <c r="P52" s="59" t="str">
        <f t="shared" si="11"/>
        <v/>
      </c>
      <c r="Q52" t="str">
        <f t="shared" si="12"/>
        <v/>
      </c>
      <c r="R52" t="str">
        <f t="shared" si="13"/>
        <v/>
      </c>
      <c r="S52" t="str">
        <f t="shared" si="14"/>
        <v/>
      </c>
      <c r="T52" t="str">
        <f t="shared" si="15"/>
        <v/>
      </c>
      <c r="U52" t="str">
        <f t="shared" si="16"/>
        <v/>
      </c>
      <c r="V52" t="str">
        <f t="shared" si="17"/>
        <v/>
      </c>
      <c r="W52" s="60" t="e">
        <f>MATCH(H52,options!$D$1:$D$20,0)</f>
        <v>#N/A</v>
      </c>
    </row>
    <row r="53" spans="6:23" x14ac:dyDescent="0.15">
      <c r="F53" s="68"/>
      <c r="G53" s="69"/>
      <c r="H53" s="69"/>
      <c r="I53" t="e">
        <f>IF(Values!$B$36=English!$B$2,INDEX(English!$B$20:$B$39,W53), IF(Values!$B$36=German!$B$2,INDEX(German!$B$20:$B$39,W53), IF(Values!$B$36=Italian!$B$2,INDEX(Italian!$B$20:$B$39,W53), IF(Values!$B$36=Spanish!$B$2, INDEX(Spanish!$B$20:$B$39,W53), IF(Values!$B$36=French!$B$2, INDEX(French!$B$20:$B$39,W53), IF(Values!$B$36=Dutch!$B$2,INDEX(Dutch!$B$20:$B$39,W53), IF(Values!$B$36=English!$D$32, INDEX(English!$B$20:$B$39,W53), 0)))))))</f>
        <v>#N/A</v>
      </c>
      <c r="J53" s="69"/>
      <c r="K53" s="69"/>
      <c r="L53" s="58"/>
      <c r="M53" s="70"/>
      <c r="N53" s="58" t="str">
        <f t="shared" si="9"/>
        <v/>
      </c>
      <c r="O53" s="58" t="str">
        <f t="shared" si="10"/>
        <v/>
      </c>
      <c r="P53" s="59" t="str">
        <f t="shared" si="11"/>
        <v/>
      </c>
      <c r="Q53" t="str">
        <f t="shared" si="12"/>
        <v/>
      </c>
      <c r="R53" t="str">
        <f t="shared" si="13"/>
        <v/>
      </c>
      <c r="S53" t="str">
        <f t="shared" si="14"/>
        <v/>
      </c>
      <c r="T53" t="str">
        <f t="shared" si="15"/>
        <v/>
      </c>
      <c r="U53" t="str">
        <f t="shared" si="16"/>
        <v/>
      </c>
      <c r="V53" t="str">
        <f t="shared" si="17"/>
        <v/>
      </c>
      <c r="W53" s="60" t="e">
        <f>MATCH(H53,options!$D$1:$D$20,0)</f>
        <v>#N/A</v>
      </c>
    </row>
    <row r="54" spans="6:23" x14ac:dyDescent="0.15">
      <c r="F54" s="68"/>
      <c r="G54" s="69"/>
      <c r="H54" s="69"/>
      <c r="I54" t="e">
        <f>IF(Values!$B$36=English!$B$2,INDEX(English!$B$20:$B$39,W54), IF(Values!$B$36=German!$B$2,INDEX(German!$B$20:$B$39,W54), IF(Values!$B$36=Italian!$B$2,INDEX(Italian!$B$20:$B$39,W54), IF(Values!$B$36=Spanish!$B$2, INDEX(Spanish!$B$20:$B$39,W54), IF(Values!$B$36=French!$B$2, INDEX(French!$B$20:$B$39,W54), IF(Values!$B$36=Dutch!$B$2,INDEX(Dutch!$B$20:$B$39,W54), IF(Values!$B$36=English!$D$32, INDEX(English!$B$20:$B$39,W54), 0)))))))</f>
        <v>#N/A</v>
      </c>
      <c r="J54" s="69"/>
      <c r="K54" s="69"/>
      <c r="L54" s="58"/>
      <c r="M54" s="70"/>
      <c r="N54" s="58" t="str">
        <f t="shared" si="9"/>
        <v/>
      </c>
      <c r="O54" s="58" t="str">
        <f t="shared" si="10"/>
        <v/>
      </c>
      <c r="P54" s="59" t="str">
        <f t="shared" si="11"/>
        <v/>
      </c>
      <c r="Q54" t="str">
        <f t="shared" si="12"/>
        <v/>
      </c>
      <c r="R54" t="str">
        <f t="shared" si="13"/>
        <v/>
      </c>
      <c r="S54" t="str">
        <f t="shared" si="14"/>
        <v/>
      </c>
      <c r="T54" t="str">
        <f t="shared" si="15"/>
        <v/>
      </c>
      <c r="U54" t="str">
        <f t="shared" si="16"/>
        <v/>
      </c>
      <c r="V54" t="str">
        <f t="shared" si="17"/>
        <v/>
      </c>
      <c r="W54" s="60" t="e">
        <f>MATCH(H54,options!$D$1:$D$20,0)</f>
        <v>#N/A</v>
      </c>
    </row>
    <row r="55" spans="6:23" x14ac:dyDescent="0.15">
      <c r="F55" s="68"/>
      <c r="G55" s="69"/>
      <c r="H55" s="69"/>
      <c r="I55" t="e">
        <f>IF(Values!$B$36=English!$B$2,INDEX(English!$B$20:$B$39,W55), IF(Values!$B$36=German!$B$2,INDEX(German!$B$20:$B$39,W55), IF(Values!$B$36=Italian!$B$2,INDEX(Italian!$B$20:$B$39,W55), IF(Values!$B$36=Spanish!$B$2, INDEX(Spanish!$B$20:$B$39,W55), IF(Values!$B$36=French!$B$2, INDEX(French!$B$20:$B$39,W55), IF(Values!$B$36=Dutch!$B$2,INDEX(Dutch!$B$20:$B$39,W55), IF(Values!$B$36=English!$D$32, INDEX(English!$B$20:$B$39,W55), 0)))))))</f>
        <v>#N/A</v>
      </c>
      <c r="J55" s="69"/>
      <c r="K55" s="69"/>
      <c r="L55" s="58"/>
      <c r="M55" s="70"/>
      <c r="N55" s="58" t="str">
        <f t="shared" si="9"/>
        <v/>
      </c>
      <c r="O55" s="58" t="str">
        <f t="shared" si="10"/>
        <v/>
      </c>
      <c r="P55" s="59" t="str">
        <f t="shared" si="11"/>
        <v/>
      </c>
      <c r="Q55" t="str">
        <f t="shared" si="12"/>
        <v/>
      </c>
      <c r="R55" t="str">
        <f t="shared" si="13"/>
        <v/>
      </c>
      <c r="S55" t="str">
        <f t="shared" si="14"/>
        <v/>
      </c>
      <c r="T55" t="str">
        <f t="shared" si="15"/>
        <v/>
      </c>
      <c r="U55" t="str">
        <f t="shared" si="16"/>
        <v/>
      </c>
      <c r="V55" t="str">
        <f t="shared" si="17"/>
        <v/>
      </c>
      <c r="W55" s="60" t="e">
        <f>MATCH(H55,options!$D$1:$D$20,0)</f>
        <v>#N/A</v>
      </c>
    </row>
    <row r="56" spans="6:23" x14ac:dyDescent="0.15">
      <c r="F56" s="68"/>
      <c r="G56" s="69"/>
      <c r="H56" s="69"/>
      <c r="I56" t="e">
        <f>IF(Values!$B$36=English!$B$2,INDEX(English!$B$20:$B$39,W56), IF(Values!$B$36=German!$B$2,INDEX(German!$B$20:$B$39,W56), IF(Values!$B$36=Italian!$B$2,INDEX(Italian!$B$20:$B$39,W56), IF(Values!$B$36=Spanish!$B$2, INDEX(Spanish!$B$20:$B$39,W56), IF(Values!$B$36=French!$B$2, INDEX(French!$B$20:$B$39,W56), IF(Values!$B$36=Dutch!$B$2,INDEX(Dutch!$B$20:$B$39,W56), IF(Values!$B$36=English!$D$32, INDEX(English!$B$20:$B$39,W56), 0)))))))</f>
        <v>#N/A</v>
      </c>
      <c r="J56" s="69"/>
      <c r="K56" s="69"/>
      <c r="L56" s="58"/>
      <c r="M56" s="70"/>
      <c r="N56" s="58" t="str">
        <f t="shared" si="9"/>
        <v/>
      </c>
      <c r="O56" s="58" t="str">
        <f t="shared" si="10"/>
        <v/>
      </c>
      <c r="P56" s="59" t="str">
        <f t="shared" si="11"/>
        <v/>
      </c>
      <c r="Q56" t="str">
        <f t="shared" si="12"/>
        <v/>
      </c>
      <c r="R56" t="str">
        <f t="shared" si="13"/>
        <v/>
      </c>
      <c r="S56" t="str">
        <f t="shared" si="14"/>
        <v/>
      </c>
      <c r="T56" t="str">
        <f t="shared" si="15"/>
        <v/>
      </c>
      <c r="U56" t="str">
        <f t="shared" si="16"/>
        <v/>
      </c>
      <c r="V56" t="str">
        <f t="shared" si="17"/>
        <v/>
      </c>
      <c r="W56" s="60" t="e">
        <f>MATCH(H56,options!$D$1:$D$20,0)</f>
        <v>#N/A</v>
      </c>
    </row>
    <row r="57" spans="6:23" x14ac:dyDescent="0.15">
      <c r="F57" s="68"/>
      <c r="G57" s="69"/>
      <c r="H57" s="69"/>
      <c r="I57" t="e">
        <f>IF(Values!$B$36=English!$B$2,INDEX(English!$B$20:$B$39,W57), IF(Values!$B$36=German!$B$2,INDEX(German!$B$20:$B$39,W57), IF(Values!$B$36=Italian!$B$2,INDEX(Italian!$B$20:$B$39,W57), IF(Values!$B$36=Spanish!$B$2, INDEX(Spanish!$B$20:$B$39,W57), IF(Values!$B$36=French!$B$2, INDEX(French!$B$20:$B$39,W57), IF(Values!$B$36=Dutch!$B$2,INDEX(Dutch!$B$20:$B$39,W57), IF(Values!$B$36=English!$D$32, INDEX(English!$B$20:$B$39,W57), 0)))))))</f>
        <v>#N/A</v>
      </c>
      <c r="J57" s="69"/>
      <c r="K57" s="69"/>
      <c r="L57" s="58"/>
      <c r="M57" s="70"/>
      <c r="N57" s="58" t="str">
        <f t="shared" si="9"/>
        <v/>
      </c>
      <c r="O57" s="58" t="str">
        <f t="shared" si="10"/>
        <v/>
      </c>
      <c r="P57" s="59" t="str">
        <f t="shared" si="11"/>
        <v/>
      </c>
      <c r="Q57" t="str">
        <f t="shared" si="12"/>
        <v/>
      </c>
      <c r="R57" t="str">
        <f t="shared" si="13"/>
        <v/>
      </c>
      <c r="S57" t="str">
        <f t="shared" si="14"/>
        <v/>
      </c>
      <c r="T57" t="str">
        <f t="shared" si="15"/>
        <v/>
      </c>
      <c r="U57" t="str">
        <f t="shared" si="16"/>
        <v/>
      </c>
      <c r="V57" t="str">
        <f t="shared" si="17"/>
        <v/>
      </c>
      <c r="W57" s="60" t="e">
        <f>MATCH(H57,options!$D$1:$D$20,0)</f>
        <v>#N/A</v>
      </c>
    </row>
    <row r="58" spans="6:23" x14ac:dyDescent="0.15">
      <c r="F58" s="68"/>
      <c r="G58" s="69"/>
      <c r="H58" s="69"/>
      <c r="I58" t="e">
        <f>IF(Values!$B$36=English!$B$2,INDEX(English!$B$20:$B$39,W58), IF(Values!$B$36=German!$B$2,INDEX(German!$B$20:$B$39,W58), IF(Values!$B$36=Italian!$B$2,INDEX(Italian!$B$20:$B$39,W58), IF(Values!$B$36=Spanish!$B$2, INDEX(Spanish!$B$20:$B$39,W58), IF(Values!$B$36=French!$B$2, INDEX(French!$B$20:$B$39,W58), IF(Values!$B$36=Dutch!$B$2,INDEX(Dutch!$B$20:$B$39,W58), IF(Values!$B$36=English!$D$32, INDEX(English!$B$20:$B$39,W58), 0)))))))</f>
        <v>#N/A</v>
      </c>
      <c r="J58" s="69"/>
      <c r="K58" s="69"/>
      <c r="L58" s="58"/>
      <c r="M58" s="70"/>
      <c r="N58" s="58" t="str">
        <f t="shared" si="9"/>
        <v/>
      </c>
      <c r="O58" s="58" t="str">
        <f t="shared" si="10"/>
        <v/>
      </c>
      <c r="P58" s="59" t="str">
        <f t="shared" si="11"/>
        <v/>
      </c>
      <c r="Q58" t="str">
        <f t="shared" si="12"/>
        <v/>
      </c>
      <c r="R58" t="str">
        <f t="shared" si="13"/>
        <v/>
      </c>
      <c r="S58" t="str">
        <f t="shared" si="14"/>
        <v/>
      </c>
      <c r="T58" t="str">
        <f t="shared" si="15"/>
        <v/>
      </c>
      <c r="U58" t="str">
        <f t="shared" si="16"/>
        <v/>
      </c>
      <c r="V58" t="str">
        <f t="shared" si="17"/>
        <v/>
      </c>
      <c r="W58" s="60" t="e">
        <f>MATCH(H58,options!$D$1:$D$20,0)</f>
        <v>#N/A</v>
      </c>
    </row>
    <row r="59" spans="6:23" x14ac:dyDescent="0.15">
      <c r="F59" s="68"/>
      <c r="G59" s="69"/>
      <c r="H59" s="69"/>
      <c r="I59" t="e">
        <f>IF(Values!$B$36=English!$B$2,INDEX(English!$B$20:$B$39,W59), IF(Values!$B$36=German!$B$2,INDEX(German!$B$20:$B$39,W59), IF(Values!$B$36=Italian!$B$2,INDEX(Italian!$B$20:$B$39,W59), IF(Values!$B$36=Spanish!$B$2, INDEX(Spanish!$B$20:$B$39,W59), IF(Values!$B$36=French!$B$2, INDEX(French!$B$20:$B$39,W59), IF(Values!$B$36=Dutch!$B$2,INDEX(Dutch!$B$20:$B$39,W59), IF(Values!$B$36=English!$D$32, INDEX(English!$B$20:$B$39,W59), 0)))))))</f>
        <v>#N/A</v>
      </c>
      <c r="J59" s="69"/>
      <c r="K59" s="69"/>
      <c r="L59" s="58"/>
      <c r="M59" s="70"/>
      <c r="N59" s="58" t="str">
        <f t="shared" si="9"/>
        <v/>
      </c>
      <c r="O59" s="58" t="str">
        <f t="shared" si="10"/>
        <v/>
      </c>
      <c r="P59" s="59" t="str">
        <f t="shared" si="11"/>
        <v/>
      </c>
      <c r="Q59" t="str">
        <f t="shared" si="12"/>
        <v/>
      </c>
      <c r="R59" t="str">
        <f t="shared" si="13"/>
        <v/>
      </c>
      <c r="S59" t="str">
        <f t="shared" si="14"/>
        <v/>
      </c>
      <c r="T59" t="str">
        <f t="shared" si="15"/>
        <v/>
      </c>
      <c r="U59" t="str">
        <f t="shared" si="16"/>
        <v/>
      </c>
      <c r="V59" t="str">
        <f t="shared" si="17"/>
        <v/>
      </c>
      <c r="W59" s="60" t="e">
        <f>MATCH(H59,options!$D$1:$D$20,0)</f>
        <v>#N/A</v>
      </c>
    </row>
    <row r="60" spans="6:23" x14ac:dyDescent="0.15">
      <c r="F60" s="68"/>
      <c r="G60" s="69"/>
      <c r="H60" s="69"/>
      <c r="I60" t="e">
        <f>IF(Values!$B$36=English!$B$2,INDEX(English!$B$20:$B$39,W60), IF(Values!$B$36=German!$B$2,INDEX(German!$B$20:$B$39,W60), IF(Values!$B$36=Italian!$B$2,INDEX(Italian!$B$20:$B$39,W60), IF(Values!$B$36=Spanish!$B$2, INDEX(Spanish!$B$20:$B$39,W60), IF(Values!$B$36=French!$B$2, INDEX(French!$B$20:$B$39,W60), IF(Values!$B$36=Dutch!$B$2,INDEX(Dutch!$B$20:$B$39,W60), IF(Values!$B$36=English!$D$32, INDEX(English!$B$20:$B$39,W60), 0)))))))</f>
        <v>#N/A</v>
      </c>
      <c r="J60" s="69"/>
      <c r="K60" s="69"/>
      <c r="L60" s="58"/>
      <c r="M60" s="70"/>
      <c r="N60" s="58" t="str">
        <f t="shared" si="9"/>
        <v/>
      </c>
      <c r="O60" s="58" t="str">
        <f t="shared" si="10"/>
        <v/>
      </c>
      <c r="P60" s="59" t="str">
        <f t="shared" si="11"/>
        <v/>
      </c>
      <c r="Q60" t="str">
        <f t="shared" si="12"/>
        <v/>
      </c>
      <c r="R60" t="str">
        <f t="shared" si="13"/>
        <v/>
      </c>
      <c r="S60" t="str">
        <f t="shared" si="14"/>
        <v/>
      </c>
      <c r="T60" t="str">
        <f t="shared" si="15"/>
        <v/>
      </c>
      <c r="U60" t="str">
        <f t="shared" si="16"/>
        <v/>
      </c>
      <c r="V60" t="str">
        <f t="shared" si="17"/>
        <v/>
      </c>
      <c r="W60" s="60" t="e">
        <f>MATCH(H60,options!$D$1:$D$20,0)</f>
        <v>#N/A</v>
      </c>
    </row>
    <row r="61" spans="6:23" x14ac:dyDescent="0.15">
      <c r="F61" s="68"/>
      <c r="G61" s="69"/>
      <c r="H61" s="69"/>
      <c r="I61" t="e">
        <f>IF(Values!$B$36=English!$B$2,INDEX(English!$B$20:$B$39,W61), IF(Values!$B$36=German!$B$2,INDEX(German!$B$20:$B$39,W61), IF(Values!$B$36=Italian!$B$2,INDEX(Italian!$B$20:$B$39,W61), IF(Values!$B$36=Spanish!$B$2, INDEX(Spanish!$B$20:$B$39,W61), IF(Values!$B$36=French!$B$2, INDEX(French!$B$20:$B$39,W61), IF(Values!$B$36=Dutch!$B$2,INDEX(Dutch!$B$20:$B$39,W61), IF(Values!$B$36=English!$D$32, INDEX(English!$B$20:$B$39,W61), 0)))))))</f>
        <v>#N/A</v>
      </c>
      <c r="J61" s="69"/>
      <c r="K61" s="69"/>
      <c r="L61" s="58"/>
      <c r="M61" s="70"/>
      <c r="N61" s="58" t="str">
        <f t="shared" si="9"/>
        <v/>
      </c>
      <c r="O61" s="58" t="str">
        <f t="shared" si="10"/>
        <v/>
      </c>
      <c r="P61" s="59" t="str">
        <f t="shared" si="11"/>
        <v/>
      </c>
      <c r="Q61" t="str">
        <f t="shared" si="12"/>
        <v/>
      </c>
      <c r="R61" t="str">
        <f t="shared" si="13"/>
        <v/>
      </c>
      <c r="S61" t="str">
        <f t="shared" si="14"/>
        <v/>
      </c>
      <c r="T61" t="str">
        <f t="shared" si="15"/>
        <v/>
      </c>
      <c r="U61" t="str">
        <f t="shared" si="16"/>
        <v/>
      </c>
      <c r="V61" t="str">
        <f t="shared" si="17"/>
        <v/>
      </c>
      <c r="W61" s="60" t="e">
        <f>MATCH(H61,options!$D$1:$D$20,0)</f>
        <v>#N/A</v>
      </c>
    </row>
    <row r="62" spans="6:23" x14ac:dyDescent="0.15">
      <c r="F62" s="68"/>
      <c r="G62" s="69"/>
      <c r="H62" s="69"/>
      <c r="I62" t="e">
        <f>IF(Values!$B$36=English!$B$2,INDEX(English!$B$20:$B$39,W62), IF(Values!$B$36=German!$B$2,INDEX(German!$B$20:$B$39,W62), IF(Values!$B$36=Italian!$B$2,INDEX(Italian!$B$20:$B$39,W62), IF(Values!$B$36=Spanish!$B$2, INDEX(Spanish!$B$20:$B$39,W62), IF(Values!$B$36=French!$B$2, INDEX(French!$B$20:$B$39,W62), IF(Values!$B$36=Dutch!$B$2,INDEX(Dutch!$B$20:$B$39,W62), IF(Values!$B$36=English!$D$32, INDEX(English!$B$20:$B$39,W62), 0)))))))</f>
        <v>#N/A</v>
      </c>
      <c r="J62" s="69"/>
      <c r="K62" s="69"/>
      <c r="L62" s="58"/>
      <c r="M62" s="70"/>
      <c r="N62" s="58" t="str">
        <f t="shared" si="9"/>
        <v/>
      </c>
      <c r="O62" s="58" t="str">
        <f t="shared" si="10"/>
        <v/>
      </c>
      <c r="P62" s="59" t="str">
        <f t="shared" si="11"/>
        <v/>
      </c>
      <c r="Q62" t="str">
        <f t="shared" si="12"/>
        <v/>
      </c>
      <c r="R62" t="str">
        <f t="shared" si="13"/>
        <v/>
      </c>
      <c r="S62" t="str">
        <f t="shared" si="14"/>
        <v/>
      </c>
      <c r="T62" t="str">
        <f t="shared" si="15"/>
        <v/>
      </c>
      <c r="U62" t="str">
        <f t="shared" si="16"/>
        <v/>
      </c>
      <c r="V62" t="str">
        <f t="shared" si="17"/>
        <v/>
      </c>
      <c r="W62" s="60" t="e">
        <f>MATCH(H62,options!$D$1:$D$20,0)</f>
        <v>#N/A</v>
      </c>
    </row>
    <row r="63" spans="6:23" x14ac:dyDescent="0.15">
      <c r="F63" s="68"/>
      <c r="G63" s="69"/>
      <c r="H63" s="69"/>
      <c r="I63" t="e">
        <f>IF(Values!$B$36=English!$B$2,INDEX(English!$B$20:$B$39,W63), IF(Values!$B$36=German!$B$2,INDEX(German!$B$20:$B$39,W63), IF(Values!$B$36=Italian!$B$2,INDEX(Italian!$B$20:$B$39,W63), IF(Values!$B$36=Spanish!$B$2, INDEX(Spanish!$B$20:$B$39,W63), IF(Values!$B$36=French!$B$2, INDEX(French!$B$20:$B$39,W63), IF(Values!$B$36=Dutch!$B$2,INDEX(Dutch!$B$20:$B$39,W63), IF(Values!$B$36=English!$D$32, INDEX(English!$B$20:$B$39,W63), 0)))))))</f>
        <v>#N/A</v>
      </c>
      <c r="J63" s="69"/>
      <c r="K63" s="69"/>
      <c r="L63" s="58"/>
      <c r="M63" s="70"/>
      <c r="N63" s="58" t="str">
        <f t="shared" si="9"/>
        <v/>
      </c>
      <c r="O63" s="58" t="str">
        <f t="shared" si="10"/>
        <v/>
      </c>
      <c r="P63" s="59" t="str">
        <f t="shared" si="11"/>
        <v/>
      </c>
      <c r="Q63" t="str">
        <f t="shared" si="12"/>
        <v/>
      </c>
      <c r="R63" t="str">
        <f t="shared" si="13"/>
        <v/>
      </c>
      <c r="S63" t="str">
        <f t="shared" si="14"/>
        <v/>
      </c>
      <c r="T63" t="str">
        <f t="shared" si="15"/>
        <v/>
      </c>
      <c r="U63" t="str">
        <f t="shared" si="16"/>
        <v/>
      </c>
      <c r="V63" t="str">
        <f t="shared" si="17"/>
        <v/>
      </c>
      <c r="W63" s="60" t="e">
        <f>MATCH(H63,options!$D$1:$D$20,0)</f>
        <v>#N/A</v>
      </c>
    </row>
    <row r="64" spans="6:23" x14ac:dyDescent="0.15">
      <c r="F64" s="68"/>
      <c r="G64" s="69"/>
      <c r="H64" s="69"/>
      <c r="I64" t="e">
        <f>IF(Values!$B$36=English!$B$2,INDEX(English!$B$20:$B$39,W64), IF(Values!$B$36=German!$B$2,INDEX(German!$B$20:$B$39,W64), IF(Values!$B$36=Italian!$B$2,INDEX(Italian!$B$20:$B$39,W64), IF(Values!$B$36=Spanish!$B$2, INDEX(Spanish!$B$20:$B$39,W64), IF(Values!$B$36=French!$B$2, INDEX(French!$B$20:$B$39,W64), IF(Values!$B$36=Dutch!$B$2,INDEX(Dutch!$B$20:$B$39,W64), IF(Values!$B$36=English!$D$32, INDEX(English!$B$20:$B$39,W64), 0)))))))</f>
        <v>#N/A</v>
      </c>
      <c r="J64" s="69"/>
      <c r="K64" s="69"/>
      <c r="L64" s="58"/>
      <c r="M64" s="70"/>
      <c r="N64" s="58" t="str">
        <f t="shared" si="9"/>
        <v/>
      </c>
      <c r="O64" s="58" t="str">
        <f t="shared" si="10"/>
        <v/>
      </c>
      <c r="P64" s="59" t="str">
        <f t="shared" si="11"/>
        <v/>
      </c>
      <c r="Q64" t="str">
        <f t="shared" si="12"/>
        <v/>
      </c>
      <c r="R64" t="str">
        <f t="shared" si="13"/>
        <v/>
      </c>
      <c r="S64" t="str">
        <f t="shared" si="14"/>
        <v/>
      </c>
      <c r="T64" t="str">
        <f t="shared" si="15"/>
        <v/>
      </c>
      <c r="U64" t="str">
        <f t="shared" si="16"/>
        <v/>
      </c>
      <c r="V64" t="str">
        <f t="shared" si="17"/>
        <v/>
      </c>
      <c r="W64" s="60" t="e">
        <f>MATCH(H64,options!$D$1:$D$20,0)</f>
        <v>#N/A</v>
      </c>
    </row>
    <row r="65" spans="6:23" x14ac:dyDescent="0.15">
      <c r="F65" s="68"/>
      <c r="G65" s="69"/>
      <c r="H65" s="69"/>
      <c r="I65" t="e">
        <f>IF(Values!$B$36=English!$B$2,INDEX(English!$B$20:$B$39,W65), IF(Values!$B$36=German!$B$2,INDEX(German!$B$20:$B$39,W65), IF(Values!$B$36=Italian!$B$2,INDEX(Italian!$B$20:$B$39,W65), IF(Values!$B$36=Spanish!$B$2, INDEX(Spanish!$B$20:$B$39,W65), IF(Values!$B$36=French!$B$2, INDEX(French!$B$20:$B$39,W65), IF(Values!$B$36=Dutch!$B$2,INDEX(Dutch!$B$20:$B$39,W65), IF(Values!$B$36=English!$D$32, INDEX(English!$B$20:$B$39,W65), 0)))))))</f>
        <v>#N/A</v>
      </c>
      <c r="J65" s="69"/>
      <c r="K65" s="69"/>
      <c r="L65" s="58"/>
      <c r="M65" s="70"/>
      <c r="N65" s="58" t="str">
        <f t="shared" si="9"/>
        <v/>
      </c>
      <c r="O65" s="58" t="str">
        <f t="shared" si="10"/>
        <v/>
      </c>
      <c r="P65" s="59" t="str">
        <f t="shared" si="11"/>
        <v/>
      </c>
      <c r="Q65" t="str">
        <f t="shared" si="12"/>
        <v/>
      </c>
      <c r="R65" t="str">
        <f t="shared" si="13"/>
        <v/>
      </c>
      <c r="S65" t="str">
        <f t="shared" si="14"/>
        <v/>
      </c>
      <c r="T65" t="str">
        <f t="shared" si="15"/>
        <v/>
      </c>
      <c r="U65" t="str">
        <f t="shared" si="16"/>
        <v/>
      </c>
      <c r="V65" t="str">
        <f t="shared" si="17"/>
        <v/>
      </c>
      <c r="W65" s="60" t="e">
        <f>MATCH(H65,options!$D$1:$D$20,0)</f>
        <v>#N/A</v>
      </c>
    </row>
    <row r="66" spans="6:23" x14ac:dyDescent="0.15">
      <c r="F66" s="68"/>
      <c r="G66" s="69"/>
      <c r="H66" s="69"/>
      <c r="I66" t="e">
        <f>IF(Values!$B$36=English!$B$2,INDEX(English!$B$20:$B$39,W66), IF(Values!$B$36=German!$B$2,INDEX(German!$B$20:$B$39,W66), IF(Values!$B$36=Italian!$B$2,INDEX(Italian!$B$20:$B$39,W66), IF(Values!$B$36=Spanish!$B$2, INDEX(Spanish!$B$20:$B$39,W66), IF(Values!$B$36=French!$B$2, INDEX(French!$B$20:$B$39,W66), IF(Values!$B$36=Dutch!$B$2,INDEX(Dutch!$B$20:$B$39,W66), IF(Values!$B$36=English!$D$32, INDEX(English!$B$20:$B$39,W66), 0)))))))</f>
        <v>#N/A</v>
      </c>
      <c r="J66" s="69"/>
      <c r="K66" s="69"/>
      <c r="L66" s="58"/>
      <c r="M66" s="70"/>
      <c r="N66" s="58" t="str">
        <f t="shared" si="9"/>
        <v/>
      </c>
      <c r="O66" s="58" t="str">
        <f t="shared" si="10"/>
        <v/>
      </c>
      <c r="P66" s="59" t="str">
        <f t="shared" si="11"/>
        <v/>
      </c>
      <c r="Q66" t="str">
        <f t="shared" si="12"/>
        <v/>
      </c>
      <c r="R66" t="str">
        <f t="shared" si="13"/>
        <v/>
      </c>
      <c r="S66" t="str">
        <f t="shared" si="14"/>
        <v/>
      </c>
      <c r="T66" t="str">
        <f t="shared" si="15"/>
        <v/>
      </c>
      <c r="U66" t="str">
        <f t="shared" si="16"/>
        <v/>
      </c>
      <c r="V66" t="str">
        <f t="shared" si="17"/>
        <v/>
      </c>
      <c r="W66" s="60" t="e">
        <f>MATCH(H66,options!$D$1:$D$20,0)</f>
        <v>#N/A</v>
      </c>
    </row>
    <row r="67" spans="6:23" x14ac:dyDescent="0.15">
      <c r="F67" s="68"/>
      <c r="G67" s="69"/>
      <c r="H67" s="69"/>
      <c r="I67" t="e">
        <f>IF(Values!$B$36=English!$B$2,INDEX(English!$B$20:$B$39,W67), IF(Values!$B$36=German!$B$2,INDEX(German!$B$20:$B$39,W67), IF(Values!$B$36=Italian!$B$2,INDEX(Italian!$B$20:$B$39,W67), IF(Values!$B$36=Spanish!$B$2, INDEX(Spanish!$B$20:$B$39,W67), IF(Values!$B$36=French!$B$2, INDEX(French!$B$20:$B$39,W67), IF(Values!$B$36=Dutch!$B$2,INDEX(Dutch!$B$20:$B$39,W67), IF(Values!$B$36=English!$D$32, INDEX(English!$B$20:$B$39,W67), 0)))))))</f>
        <v>#N/A</v>
      </c>
      <c r="J67" s="69"/>
      <c r="K67" s="69"/>
      <c r="L67" s="58"/>
      <c r="M67" s="70"/>
      <c r="N67" s="58" t="str">
        <f t="shared" si="9"/>
        <v/>
      </c>
      <c r="O67" s="58" t="str">
        <f t="shared" si="10"/>
        <v/>
      </c>
      <c r="P67" s="59" t="str">
        <f t="shared" si="11"/>
        <v/>
      </c>
      <c r="Q67" t="str">
        <f t="shared" si="12"/>
        <v/>
      </c>
      <c r="R67" t="str">
        <f t="shared" si="13"/>
        <v/>
      </c>
      <c r="S67" t="str">
        <f t="shared" si="14"/>
        <v/>
      </c>
      <c r="T67" t="str">
        <f t="shared" si="15"/>
        <v/>
      </c>
      <c r="U67" t="str">
        <f t="shared" si="16"/>
        <v/>
      </c>
      <c r="V67" t="str">
        <f t="shared" si="17"/>
        <v/>
      </c>
      <c r="W67" s="60" t="e">
        <f>MATCH(H67,options!$D$1:$D$20,0)</f>
        <v>#N/A</v>
      </c>
    </row>
    <row r="68" spans="6:23" x14ac:dyDescent="0.15">
      <c r="F68" s="68"/>
      <c r="G68" s="69"/>
      <c r="H68" s="69"/>
      <c r="I68" t="e">
        <f>IF(Values!$B$36=English!$B$2,INDEX(English!$B$20:$B$39,W68), IF(Values!$B$36=German!$B$2,INDEX(German!$B$20:$B$39,W68), IF(Values!$B$36=Italian!$B$2,INDEX(Italian!$B$20:$B$39,W68), IF(Values!$B$36=Spanish!$B$2, INDEX(Spanish!$B$20:$B$39,W68), IF(Values!$B$36=French!$B$2, INDEX(French!$B$20:$B$39,W68), IF(Values!$B$36=Dutch!$B$2,INDEX(Dutch!$B$20:$B$39,W68), IF(Values!$B$36=English!$D$32, INDEX(English!$B$20:$B$39,W68), 0)))))))</f>
        <v>#N/A</v>
      </c>
      <c r="J68" s="69"/>
      <c r="K68" s="69"/>
      <c r="L68" s="58"/>
      <c r="M68" s="70"/>
      <c r="N68" s="58" t="str">
        <f t="shared" ref="N68:N99" si="18">IF(ISBLANK(L68),"",IF(M68, "https://raw.githubusercontent.com/PatrickVibild/TellusAmazonPictures/master/pictures/"&amp;L68&amp;"/1.jpg","https://download.lenovo.com/Images/Parts/"&amp;L68&amp;"/"&amp;L68&amp;"_A.jpg"))</f>
        <v/>
      </c>
      <c r="O68" s="58" t="str">
        <f t="shared" ref="O68:O103" si="19">IF(ISBLANK(L68),"",IF(M68, "https://raw.githubusercontent.com/PatrickVibild/TellusAmazonPictures/master/pictures/"&amp;L68&amp;"/2.jpg","https://download.lenovo.com/Images/Parts/"&amp;L68&amp;"/"&amp;L68&amp;"_B.jpg"))</f>
        <v/>
      </c>
      <c r="P68" s="59" t="str">
        <f t="shared" ref="P68:P103" si="20">IF(ISBLANK(L68),"",IF(M68, "https://raw.githubusercontent.com/PatrickVibild/TellusAmazonPictures/master/pictures/"&amp;L68&amp;"/3.jpg","https://download.lenovo.com/Images/Parts/"&amp;L68&amp;"/"&amp;L68&amp;"_details.jpg"))</f>
        <v/>
      </c>
      <c r="Q68" t="str">
        <f t="shared" ref="Q68:Q103" si="21">IF(ISBLANK(L68),"",IF(M68, "https://raw.githubusercontent.com/PatrickVibild/TellusAmazonPictures/master/pictures/"&amp;L68&amp;"/4.jpg", ""))</f>
        <v/>
      </c>
      <c r="R68" t="str">
        <f t="shared" ref="R68:R103" si="22">IF(ISBLANK(L68),"",IF(M68, "https://raw.githubusercontent.com/PatrickVibild/TellusAmazonPictures/master/pictures/"&amp;L68&amp;"/5.jpg", ""))</f>
        <v/>
      </c>
      <c r="S68" t="str">
        <f t="shared" ref="S68:S103" si="23">IF(ISBLANK(L68),"",IF(M68, "https://raw.githubusercontent.com/PatrickVibild/TellusAmazonPictures/master/pictures/"&amp;L68&amp;"/6.jpg", ""))</f>
        <v/>
      </c>
      <c r="T68" t="str">
        <f t="shared" ref="T68:T103" si="24">IF(ISBLANK(L68),"",IF(M68, "https://raw.githubusercontent.com/PatrickVibild/TellusAmazonPictures/master/pictures/"&amp;L68&amp;"/7.jpg", ""))</f>
        <v/>
      </c>
      <c r="U68" t="str">
        <f t="shared" ref="U68:U103" si="25">IF(ISBLANK(L68),"",IF(M68, "https://raw.githubusercontent.com/PatrickVibild/TellusAmazonPictures/master/pictures/"&amp;L68&amp;"/8.jpg",""))</f>
        <v/>
      </c>
      <c r="V68" t="str">
        <f t="shared" ref="V68:V103" si="26">IF(ISBLANK(L68),"",IF(M68, "https://raw.githubusercontent.com/PatrickVibild/TellusAmazonPictures/master/pictures/"&amp;L68&amp;"/9.jpg", ""))</f>
        <v/>
      </c>
      <c r="W68" s="60" t="e">
        <f>MATCH(H68,options!$D$1:$D$20,0)</f>
        <v>#N/A</v>
      </c>
    </row>
    <row r="69" spans="6:23" x14ac:dyDescent="0.15">
      <c r="F69" s="68"/>
      <c r="G69" s="69"/>
      <c r="H69" s="69"/>
      <c r="I69" t="e">
        <f>IF(Values!$B$36=English!$B$2,INDEX(English!$B$20:$B$39,W69), IF(Values!$B$36=German!$B$2,INDEX(German!$B$20:$B$39,W69), IF(Values!$B$36=Italian!$B$2,INDEX(Italian!$B$20:$B$39,W69), IF(Values!$B$36=Spanish!$B$2, INDEX(Spanish!$B$20:$B$39,W69), IF(Values!$B$36=French!$B$2, INDEX(French!$B$20:$B$39,W69), IF(Values!$B$36=Dutch!$B$2,INDEX(Dutch!$B$20:$B$39,W69), IF(Values!$B$36=English!$D$32, INDEX(English!$B$20:$B$39,W69), 0)))))))</f>
        <v>#N/A</v>
      </c>
      <c r="J69" s="69"/>
      <c r="K69" s="69"/>
      <c r="L69" s="58"/>
      <c r="M69" s="70"/>
      <c r="N69" s="58" t="str">
        <f t="shared" si="18"/>
        <v/>
      </c>
      <c r="O69" s="58" t="str">
        <f t="shared" si="19"/>
        <v/>
      </c>
      <c r="P69" s="59" t="str">
        <f t="shared" si="20"/>
        <v/>
      </c>
      <c r="Q69" t="str">
        <f t="shared" si="21"/>
        <v/>
      </c>
      <c r="R69" t="str">
        <f t="shared" si="22"/>
        <v/>
      </c>
      <c r="S69" t="str">
        <f t="shared" si="23"/>
        <v/>
      </c>
      <c r="T69" t="str">
        <f t="shared" si="24"/>
        <v/>
      </c>
      <c r="U69" t="str">
        <f t="shared" si="25"/>
        <v/>
      </c>
      <c r="V69" t="str">
        <f t="shared" si="26"/>
        <v/>
      </c>
      <c r="W69" s="60" t="e">
        <f>MATCH(H69,options!$D$1:$D$20,0)</f>
        <v>#N/A</v>
      </c>
    </row>
    <row r="70" spans="6:23" x14ac:dyDescent="0.15">
      <c r="F70" s="68"/>
      <c r="G70" s="69"/>
      <c r="H70" s="69"/>
      <c r="I70" t="e">
        <f>IF(Values!$B$36=English!$B$2,INDEX(English!$B$20:$B$39,W70), IF(Values!$B$36=German!$B$2,INDEX(German!$B$20:$B$39,W70), IF(Values!$B$36=Italian!$B$2,INDEX(Italian!$B$20:$B$39,W70), IF(Values!$B$36=Spanish!$B$2, INDEX(Spanish!$B$20:$B$39,W70), IF(Values!$B$36=French!$B$2, INDEX(French!$B$20:$B$39,W70), IF(Values!$B$36=Dutch!$B$2,INDEX(Dutch!$B$20:$B$39,W70), IF(Values!$B$36=English!$D$32, INDEX(English!$B$20:$B$39,W70), 0)))))))</f>
        <v>#N/A</v>
      </c>
      <c r="J70" s="69"/>
      <c r="K70" s="69"/>
      <c r="L70" s="58"/>
      <c r="M70" s="70"/>
      <c r="N70" s="58" t="str">
        <f t="shared" si="18"/>
        <v/>
      </c>
      <c r="O70" s="58" t="str">
        <f t="shared" si="19"/>
        <v/>
      </c>
      <c r="P70" s="59" t="str">
        <f t="shared" si="20"/>
        <v/>
      </c>
      <c r="Q70" t="str">
        <f t="shared" si="21"/>
        <v/>
      </c>
      <c r="R70" t="str">
        <f t="shared" si="22"/>
        <v/>
      </c>
      <c r="S70" t="str">
        <f t="shared" si="23"/>
        <v/>
      </c>
      <c r="T70" t="str">
        <f t="shared" si="24"/>
        <v/>
      </c>
      <c r="U70" t="str">
        <f t="shared" si="25"/>
        <v/>
      </c>
      <c r="V70" t="str">
        <f t="shared" si="26"/>
        <v/>
      </c>
      <c r="W70" s="60" t="e">
        <f>MATCH(H70,options!$D$1:$D$20,0)</f>
        <v>#N/A</v>
      </c>
    </row>
    <row r="71" spans="6:23" x14ac:dyDescent="0.15">
      <c r="F71" s="68"/>
      <c r="G71" s="69"/>
      <c r="H71" s="69"/>
      <c r="I71" t="e">
        <f>IF(Values!$B$36=English!$B$2,INDEX(English!$B$20:$B$39,W71), IF(Values!$B$36=German!$B$2,INDEX(German!$B$20:$B$39,W71), IF(Values!$B$36=Italian!$B$2,INDEX(Italian!$B$20:$B$39,W71), IF(Values!$B$36=Spanish!$B$2, INDEX(Spanish!$B$20:$B$39,W71), IF(Values!$B$36=French!$B$2, INDEX(French!$B$20:$B$39,W71), IF(Values!$B$36=Dutch!$B$2,INDEX(Dutch!$B$20:$B$39,W71), IF(Values!$B$36=English!$D$32, INDEX(English!$B$20:$B$39,W71), 0)))))))</f>
        <v>#N/A</v>
      </c>
      <c r="J71" s="69"/>
      <c r="K71" s="69"/>
      <c r="L71" s="58"/>
      <c r="M71" s="70"/>
      <c r="N71" s="58" t="str">
        <f t="shared" si="18"/>
        <v/>
      </c>
      <c r="O71" s="58" t="str">
        <f t="shared" si="19"/>
        <v/>
      </c>
      <c r="P71" s="59" t="str">
        <f t="shared" si="20"/>
        <v/>
      </c>
      <c r="Q71" t="str">
        <f t="shared" si="21"/>
        <v/>
      </c>
      <c r="R71" t="str">
        <f t="shared" si="22"/>
        <v/>
      </c>
      <c r="S71" t="str">
        <f t="shared" si="23"/>
        <v/>
      </c>
      <c r="T71" t="str">
        <f t="shared" si="24"/>
        <v/>
      </c>
      <c r="U71" t="str">
        <f t="shared" si="25"/>
        <v/>
      </c>
      <c r="V71" t="str">
        <f t="shared" si="26"/>
        <v/>
      </c>
      <c r="W71" s="60" t="e">
        <f>MATCH(H71,options!$D$1:$D$20,0)</f>
        <v>#N/A</v>
      </c>
    </row>
    <row r="72" spans="6:23" x14ac:dyDescent="0.15">
      <c r="F72" s="68"/>
      <c r="G72" s="69"/>
      <c r="H72" s="69"/>
      <c r="I72" t="e">
        <f>IF(Values!$B$36=English!$B$2,INDEX(English!$B$20:$B$39,W72), IF(Values!$B$36=German!$B$2,INDEX(German!$B$20:$B$39,W72), IF(Values!$B$36=Italian!$B$2,INDEX(Italian!$B$20:$B$39,W72), IF(Values!$B$36=Spanish!$B$2, INDEX(Spanish!$B$20:$B$39,W72), IF(Values!$B$36=French!$B$2, INDEX(French!$B$20:$B$39,W72), IF(Values!$B$36=Dutch!$B$2,INDEX(Dutch!$B$20:$B$39,W72), IF(Values!$B$36=English!$D$32, INDEX(English!$B$20:$B$39,W72), 0)))))))</f>
        <v>#N/A</v>
      </c>
      <c r="J72" s="69"/>
      <c r="K72" s="69"/>
      <c r="L72" s="58"/>
      <c r="M72" s="70"/>
      <c r="N72" s="58" t="str">
        <f t="shared" si="18"/>
        <v/>
      </c>
      <c r="O72" s="58" t="str">
        <f t="shared" si="19"/>
        <v/>
      </c>
      <c r="P72" s="59" t="str">
        <f t="shared" si="20"/>
        <v/>
      </c>
      <c r="Q72" t="str">
        <f t="shared" si="21"/>
        <v/>
      </c>
      <c r="R72" t="str">
        <f t="shared" si="22"/>
        <v/>
      </c>
      <c r="S72" t="str">
        <f t="shared" si="23"/>
        <v/>
      </c>
      <c r="T72" t="str">
        <f t="shared" si="24"/>
        <v/>
      </c>
      <c r="U72" t="str">
        <f t="shared" si="25"/>
        <v/>
      </c>
      <c r="V72" t="str">
        <f t="shared" si="26"/>
        <v/>
      </c>
      <c r="W72" s="60" t="e">
        <f>MATCH(H72,options!$D$1:$D$20,0)</f>
        <v>#N/A</v>
      </c>
    </row>
    <row r="73" spans="6:23" x14ac:dyDescent="0.15">
      <c r="F73" s="68"/>
      <c r="G73" s="69"/>
      <c r="H73" s="69"/>
      <c r="I73" t="e">
        <f>IF(Values!$B$36=English!$B$2,INDEX(English!$B$20:$B$39,W73), IF(Values!$B$36=German!$B$2,INDEX(German!$B$20:$B$39,W73), IF(Values!$B$36=Italian!$B$2,INDEX(Italian!$B$20:$B$39,W73), IF(Values!$B$36=Spanish!$B$2, INDEX(Spanish!$B$20:$B$39,W73), IF(Values!$B$36=French!$B$2, INDEX(French!$B$20:$B$39,W73), IF(Values!$B$36=Dutch!$B$2,INDEX(Dutch!$B$20:$B$39,W73), IF(Values!$B$36=English!$D$32, INDEX(English!$B$20:$B$39,W73), 0)))))))</f>
        <v>#N/A</v>
      </c>
      <c r="J73" s="69"/>
      <c r="K73" s="69"/>
      <c r="L73" s="58"/>
      <c r="M73" s="70"/>
      <c r="N73" s="58" t="str">
        <f t="shared" si="18"/>
        <v/>
      </c>
      <c r="O73" s="58" t="str">
        <f t="shared" si="19"/>
        <v/>
      </c>
      <c r="P73" s="59" t="str">
        <f t="shared" si="20"/>
        <v/>
      </c>
      <c r="Q73" t="str">
        <f t="shared" si="21"/>
        <v/>
      </c>
      <c r="R73" t="str">
        <f t="shared" si="22"/>
        <v/>
      </c>
      <c r="S73" t="str">
        <f t="shared" si="23"/>
        <v/>
      </c>
      <c r="T73" t="str">
        <f t="shared" si="24"/>
        <v/>
      </c>
      <c r="U73" t="str">
        <f t="shared" si="25"/>
        <v/>
      </c>
      <c r="V73" t="str">
        <f t="shared" si="26"/>
        <v/>
      </c>
      <c r="W73" s="60" t="e">
        <f>MATCH(H73,options!$D$1:$D$20,0)</f>
        <v>#N/A</v>
      </c>
    </row>
    <row r="74" spans="6:23" x14ac:dyDescent="0.15">
      <c r="F74" s="68"/>
      <c r="G74" s="69"/>
      <c r="H74" s="69"/>
      <c r="I74" t="e">
        <f>IF(Values!$B$36=English!$B$2,INDEX(English!$B$20:$B$39,W74), IF(Values!$B$36=German!$B$2,INDEX(German!$B$20:$B$39,W74), IF(Values!$B$36=Italian!$B$2,INDEX(Italian!$B$20:$B$39,W74), IF(Values!$B$36=Spanish!$B$2, INDEX(Spanish!$B$20:$B$39,W74), IF(Values!$B$36=French!$B$2, INDEX(French!$B$20:$B$39,W74), IF(Values!$B$36=Dutch!$B$2,INDEX(Dutch!$B$20:$B$39,W74), IF(Values!$B$36=English!$D$32, INDEX(English!$B$20:$B$39,W74), 0)))))))</f>
        <v>#N/A</v>
      </c>
      <c r="J74" s="69"/>
      <c r="K74" s="69"/>
      <c r="L74" s="58"/>
      <c r="M74" s="70"/>
      <c r="N74" s="58" t="str">
        <f t="shared" si="18"/>
        <v/>
      </c>
      <c r="O74" s="58" t="str">
        <f t="shared" si="19"/>
        <v/>
      </c>
      <c r="P74" s="59" t="str">
        <f t="shared" si="20"/>
        <v/>
      </c>
      <c r="Q74" t="str">
        <f t="shared" si="21"/>
        <v/>
      </c>
      <c r="R74" t="str">
        <f t="shared" si="22"/>
        <v/>
      </c>
      <c r="S74" t="str">
        <f t="shared" si="23"/>
        <v/>
      </c>
      <c r="T74" t="str">
        <f t="shared" si="24"/>
        <v/>
      </c>
      <c r="U74" t="str">
        <f t="shared" si="25"/>
        <v/>
      </c>
      <c r="V74" t="str">
        <f t="shared" si="26"/>
        <v/>
      </c>
      <c r="W74" s="60" t="e">
        <f>MATCH(H74,options!$D$1:$D$20,0)</f>
        <v>#N/A</v>
      </c>
    </row>
    <row r="75" spans="6:23" x14ac:dyDescent="0.15">
      <c r="F75" s="68"/>
      <c r="G75" s="69"/>
      <c r="H75" s="69"/>
      <c r="I75" t="e">
        <f>IF(Values!$B$36=English!$B$2,INDEX(English!$B$20:$B$39,W75), IF(Values!$B$36=German!$B$2,INDEX(German!$B$20:$B$39,W75), IF(Values!$B$36=Italian!$B$2,INDEX(Italian!$B$20:$B$39,W75), IF(Values!$B$36=Spanish!$B$2, INDEX(Spanish!$B$20:$B$39,W75), IF(Values!$B$36=French!$B$2, INDEX(French!$B$20:$B$39,W75), IF(Values!$B$36=Dutch!$B$2,INDEX(Dutch!$B$20:$B$39,W75), IF(Values!$B$36=English!$D$32, INDEX(English!$B$20:$B$39,W75), 0)))))))</f>
        <v>#N/A</v>
      </c>
      <c r="J75" s="69"/>
      <c r="K75" s="69"/>
      <c r="L75" s="58"/>
      <c r="M75" s="70"/>
      <c r="N75" s="58" t="str">
        <f t="shared" si="18"/>
        <v/>
      </c>
      <c r="O75" s="58" t="str">
        <f t="shared" si="19"/>
        <v/>
      </c>
      <c r="P75" s="59" t="str">
        <f t="shared" si="20"/>
        <v/>
      </c>
      <c r="Q75" t="str">
        <f t="shared" si="21"/>
        <v/>
      </c>
      <c r="R75" t="str">
        <f t="shared" si="22"/>
        <v/>
      </c>
      <c r="S75" t="str">
        <f t="shared" si="23"/>
        <v/>
      </c>
      <c r="T75" t="str">
        <f t="shared" si="24"/>
        <v/>
      </c>
      <c r="U75" t="str">
        <f t="shared" si="25"/>
        <v/>
      </c>
      <c r="V75" t="str">
        <f t="shared" si="26"/>
        <v/>
      </c>
      <c r="W75" s="60" t="e">
        <f>MATCH(H75,options!$D$1:$D$20,0)</f>
        <v>#N/A</v>
      </c>
    </row>
    <row r="76" spans="6:23" x14ac:dyDescent="0.15">
      <c r="F76" s="68"/>
      <c r="G76" s="69"/>
      <c r="H76" s="69"/>
      <c r="I76" t="e">
        <f>IF(Values!$B$36=English!$B$2,INDEX(English!$B$20:$B$39,W76), IF(Values!$B$36=German!$B$2,INDEX(German!$B$20:$B$39,W76), IF(Values!$B$36=Italian!$B$2,INDEX(Italian!$B$20:$B$39,W76), IF(Values!$B$36=Spanish!$B$2, INDEX(Spanish!$B$20:$B$39,W76), IF(Values!$B$36=French!$B$2, INDEX(French!$B$20:$B$39,W76), IF(Values!$B$36=Dutch!$B$2,INDEX(Dutch!$B$20:$B$39,W76), IF(Values!$B$36=English!$D$32, INDEX(English!$B$20:$B$39,W76), 0)))))))</f>
        <v>#N/A</v>
      </c>
      <c r="J76" s="69"/>
      <c r="K76" s="69"/>
      <c r="L76" s="58"/>
      <c r="M76" s="70"/>
      <c r="N76" s="58" t="str">
        <f t="shared" si="18"/>
        <v/>
      </c>
      <c r="O76" s="58" t="str">
        <f t="shared" si="19"/>
        <v/>
      </c>
      <c r="P76" s="59" t="str">
        <f t="shared" si="20"/>
        <v/>
      </c>
      <c r="Q76" t="str">
        <f t="shared" si="21"/>
        <v/>
      </c>
      <c r="R76" t="str">
        <f t="shared" si="22"/>
        <v/>
      </c>
      <c r="S76" t="str">
        <f t="shared" si="23"/>
        <v/>
      </c>
      <c r="T76" t="str">
        <f t="shared" si="24"/>
        <v/>
      </c>
      <c r="U76" t="str">
        <f t="shared" si="25"/>
        <v/>
      </c>
      <c r="V76" t="str">
        <f t="shared" si="26"/>
        <v/>
      </c>
      <c r="W76" s="60" t="e">
        <f>MATCH(H76,options!$D$1:$D$20,0)</f>
        <v>#N/A</v>
      </c>
    </row>
    <row r="77" spans="6:23" x14ac:dyDescent="0.15">
      <c r="F77" s="68"/>
      <c r="G77" s="69"/>
      <c r="H77" s="69"/>
      <c r="I77" t="e">
        <f>IF(Values!$B$36=English!$B$2,INDEX(English!$B$20:$B$39,W77), IF(Values!$B$36=German!$B$2,INDEX(German!$B$20:$B$39,W77), IF(Values!$B$36=Italian!$B$2,INDEX(Italian!$B$20:$B$39,W77), IF(Values!$B$36=Spanish!$B$2, INDEX(Spanish!$B$20:$B$39,W77), IF(Values!$B$36=French!$B$2, INDEX(French!$B$20:$B$39,W77), IF(Values!$B$36=Dutch!$B$2,INDEX(Dutch!$B$20:$B$39,W77), IF(Values!$B$36=English!$D$32, INDEX(English!$B$20:$B$39,W77), 0)))))))</f>
        <v>#N/A</v>
      </c>
      <c r="J77" s="69"/>
      <c r="K77" s="69"/>
      <c r="L77" s="58"/>
      <c r="M77" s="70"/>
      <c r="N77" s="58" t="str">
        <f t="shared" si="18"/>
        <v/>
      </c>
      <c r="O77" s="58" t="str">
        <f t="shared" si="19"/>
        <v/>
      </c>
      <c r="P77" s="59" t="str">
        <f t="shared" si="20"/>
        <v/>
      </c>
      <c r="Q77" t="str">
        <f t="shared" si="21"/>
        <v/>
      </c>
      <c r="R77" t="str">
        <f t="shared" si="22"/>
        <v/>
      </c>
      <c r="S77" t="str">
        <f t="shared" si="23"/>
        <v/>
      </c>
      <c r="T77" t="str">
        <f t="shared" si="24"/>
        <v/>
      </c>
      <c r="U77" t="str">
        <f t="shared" si="25"/>
        <v/>
      </c>
      <c r="V77" t="str">
        <f t="shared" si="26"/>
        <v/>
      </c>
      <c r="W77" s="60" t="e">
        <f>MATCH(H77,options!$D$1:$D$20,0)</f>
        <v>#N/A</v>
      </c>
    </row>
    <row r="78" spans="6:23" x14ac:dyDescent="0.15">
      <c r="F78" s="68"/>
      <c r="G78" s="69"/>
      <c r="H78" s="69"/>
      <c r="I78" t="e">
        <f>IF(Values!$B$36=English!$B$2,INDEX(English!$B$20:$B$39,W78), IF(Values!$B$36=German!$B$2,INDEX(German!$B$20:$B$39,W78), IF(Values!$B$36=Italian!$B$2,INDEX(Italian!$B$20:$B$39,W78), IF(Values!$B$36=Spanish!$B$2, INDEX(Spanish!$B$20:$B$39,W78), IF(Values!$B$36=French!$B$2, INDEX(French!$B$20:$B$39,W78), IF(Values!$B$36=Dutch!$B$2,INDEX(Dutch!$B$20:$B$39,W78), IF(Values!$B$36=English!$D$32, INDEX(English!$B$20:$B$39,W78), 0)))))))</f>
        <v>#N/A</v>
      </c>
      <c r="J78" s="69"/>
      <c r="K78" s="69"/>
      <c r="L78" s="58"/>
      <c r="M78" s="70"/>
      <c r="N78" s="58" t="str">
        <f t="shared" si="18"/>
        <v/>
      </c>
      <c r="O78" s="58" t="str">
        <f t="shared" si="19"/>
        <v/>
      </c>
      <c r="P78" s="59" t="str">
        <f t="shared" si="20"/>
        <v/>
      </c>
      <c r="Q78" t="str">
        <f t="shared" si="21"/>
        <v/>
      </c>
      <c r="R78" t="str">
        <f t="shared" si="22"/>
        <v/>
      </c>
      <c r="S78" t="str">
        <f t="shared" si="23"/>
        <v/>
      </c>
      <c r="T78" t="str">
        <f t="shared" si="24"/>
        <v/>
      </c>
      <c r="U78" t="str">
        <f t="shared" si="25"/>
        <v/>
      </c>
      <c r="V78" t="str">
        <f t="shared" si="26"/>
        <v/>
      </c>
      <c r="W78" s="60" t="e">
        <f>MATCH(H78,options!$D$1:$D$20,0)</f>
        <v>#N/A</v>
      </c>
    </row>
    <row r="79" spans="6:23" x14ac:dyDescent="0.15">
      <c r="F79" s="68"/>
      <c r="G79" s="69"/>
      <c r="H79" s="69"/>
      <c r="I79" t="e">
        <f>IF(Values!$B$36=English!$B$2,INDEX(English!$B$20:$B$39,W79), IF(Values!$B$36=German!$B$2,INDEX(German!$B$20:$B$39,W79), IF(Values!$B$36=Italian!$B$2,INDEX(Italian!$B$20:$B$39,W79), IF(Values!$B$36=Spanish!$B$2, INDEX(Spanish!$B$20:$B$39,W79), IF(Values!$B$36=French!$B$2, INDEX(French!$B$20:$B$39,W79), IF(Values!$B$36=Dutch!$B$2,INDEX(Dutch!$B$20:$B$39,W79), IF(Values!$B$36=English!$D$32, INDEX(English!$B$20:$B$39,W79), 0)))))))</f>
        <v>#N/A</v>
      </c>
      <c r="J79" s="69"/>
      <c r="K79" s="69"/>
      <c r="L79" s="58"/>
      <c r="M79" s="70"/>
      <c r="N79" s="58" t="str">
        <f t="shared" si="18"/>
        <v/>
      </c>
      <c r="O79" s="58" t="str">
        <f t="shared" si="19"/>
        <v/>
      </c>
      <c r="P79" s="59" t="str">
        <f t="shared" si="20"/>
        <v/>
      </c>
      <c r="Q79" t="str">
        <f t="shared" si="21"/>
        <v/>
      </c>
      <c r="R79" t="str">
        <f t="shared" si="22"/>
        <v/>
      </c>
      <c r="S79" t="str">
        <f t="shared" si="23"/>
        <v/>
      </c>
      <c r="T79" t="str">
        <f t="shared" si="24"/>
        <v/>
      </c>
      <c r="U79" t="str">
        <f t="shared" si="25"/>
        <v/>
      </c>
      <c r="V79" t="str">
        <f t="shared" si="26"/>
        <v/>
      </c>
      <c r="W79" s="60" t="e">
        <f>MATCH(H79,options!$D$1:$D$20,0)</f>
        <v>#N/A</v>
      </c>
    </row>
    <row r="80" spans="6:23" x14ac:dyDescent="0.15">
      <c r="F80" s="68"/>
      <c r="G80" s="69"/>
      <c r="H80" s="69"/>
      <c r="I80" t="e">
        <f>IF(Values!$B$36=English!$B$2,INDEX(English!$B$20:$B$39,W80), IF(Values!$B$36=German!$B$2,INDEX(German!$B$20:$B$39,W80), IF(Values!$B$36=Italian!$B$2,INDEX(Italian!$B$20:$B$39,W80), IF(Values!$B$36=Spanish!$B$2, INDEX(Spanish!$B$20:$B$39,W80), IF(Values!$B$36=French!$B$2, INDEX(French!$B$20:$B$39,W80), IF(Values!$B$36=Dutch!$B$2,INDEX(Dutch!$B$20:$B$39,W80), IF(Values!$B$36=English!$D$32, INDEX(English!$B$20:$B$39,W80), 0)))))))</f>
        <v>#N/A</v>
      </c>
      <c r="J80" s="69"/>
      <c r="K80" s="69"/>
      <c r="L80" s="58"/>
      <c r="M80" s="70"/>
      <c r="N80" s="58" t="str">
        <f t="shared" si="18"/>
        <v/>
      </c>
      <c r="O80" s="58" t="str">
        <f t="shared" si="19"/>
        <v/>
      </c>
      <c r="P80" s="59" t="str">
        <f t="shared" si="20"/>
        <v/>
      </c>
      <c r="Q80" t="str">
        <f t="shared" si="21"/>
        <v/>
      </c>
      <c r="R80" t="str">
        <f t="shared" si="22"/>
        <v/>
      </c>
      <c r="S80" t="str">
        <f t="shared" si="23"/>
        <v/>
      </c>
      <c r="T80" t="str">
        <f t="shared" si="24"/>
        <v/>
      </c>
      <c r="U80" t="str">
        <f t="shared" si="25"/>
        <v/>
      </c>
      <c r="V80" t="str">
        <f t="shared" si="26"/>
        <v/>
      </c>
      <c r="W80" s="60" t="e">
        <f>MATCH(H80,options!$D$1:$D$20,0)</f>
        <v>#N/A</v>
      </c>
    </row>
    <row r="81" spans="6:23" x14ac:dyDescent="0.15">
      <c r="F81" s="68"/>
      <c r="G81" s="69"/>
      <c r="H81" s="69"/>
      <c r="I81" t="e">
        <f>IF(Values!$B$36=English!$B$2,INDEX(English!$B$20:$B$39,W81), IF(Values!$B$36=German!$B$2,INDEX(German!$B$20:$B$39,W81), IF(Values!$B$36=Italian!$B$2,INDEX(Italian!$B$20:$B$39,W81), IF(Values!$B$36=Spanish!$B$2, INDEX(Spanish!$B$20:$B$39,W81), IF(Values!$B$36=French!$B$2, INDEX(French!$B$20:$B$39,W81), IF(Values!$B$36=Dutch!$B$2,INDEX(Dutch!$B$20:$B$39,W81), IF(Values!$B$36=English!$D$32, INDEX(English!$B$20:$B$39,W81), 0)))))))</f>
        <v>#N/A</v>
      </c>
      <c r="J81" s="69"/>
      <c r="K81" s="69"/>
      <c r="L81" s="58"/>
      <c r="M81" s="70"/>
      <c r="N81" s="58" t="str">
        <f t="shared" si="18"/>
        <v/>
      </c>
      <c r="O81" s="58" t="str">
        <f t="shared" si="19"/>
        <v/>
      </c>
      <c r="P81" s="59" t="str">
        <f t="shared" si="20"/>
        <v/>
      </c>
      <c r="Q81" t="str">
        <f t="shared" si="21"/>
        <v/>
      </c>
      <c r="R81" t="str">
        <f t="shared" si="22"/>
        <v/>
      </c>
      <c r="S81" t="str">
        <f t="shared" si="23"/>
        <v/>
      </c>
      <c r="T81" t="str">
        <f t="shared" si="24"/>
        <v/>
      </c>
      <c r="U81" t="str">
        <f t="shared" si="25"/>
        <v/>
      </c>
      <c r="V81" t="str">
        <f t="shared" si="26"/>
        <v/>
      </c>
      <c r="W81" s="60" t="e">
        <f>MATCH(H81,options!$D$1:$D$20,0)</f>
        <v>#N/A</v>
      </c>
    </row>
    <row r="82" spans="6:23" x14ac:dyDescent="0.15">
      <c r="F82" s="68"/>
      <c r="G82" s="69"/>
      <c r="H82" s="69"/>
      <c r="I82" t="e">
        <f>IF(Values!$B$36=English!$B$2,INDEX(English!$B$20:$B$39,W82), IF(Values!$B$36=German!$B$2,INDEX(German!$B$20:$B$39,W82), IF(Values!$B$36=Italian!$B$2,INDEX(Italian!$B$20:$B$39,W82), IF(Values!$B$36=Spanish!$B$2, INDEX(Spanish!$B$20:$B$39,W82), IF(Values!$B$36=French!$B$2, INDEX(French!$B$20:$B$39,W82), IF(Values!$B$36=Dutch!$B$2,INDEX(Dutch!$B$20:$B$39,W82), IF(Values!$B$36=English!$D$32, INDEX(English!$B$20:$B$39,W82), 0)))))))</f>
        <v>#N/A</v>
      </c>
      <c r="J82" s="69"/>
      <c r="K82" s="69"/>
      <c r="L82" s="58"/>
      <c r="M82" s="70"/>
      <c r="N82" s="58" t="str">
        <f t="shared" si="18"/>
        <v/>
      </c>
      <c r="O82" s="58" t="str">
        <f t="shared" si="19"/>
        <v/>
      </c>
      <c r="P82" s="59" t="str">
        <f t="shared" si="20"/>
        <v/>
      </c>
      <c r="Q82" t="str">
        <f t="shared" si="21"/>
        <v/>
      </c>
      <c r="R82" t="str">
        <f t="shared" si="22"/>
        <v/>
      </c>
      <c r="S82" t="str">
        <f t="shared" si="23"/>
        <v/>
      </c>
      <c r="T82" t="str">
        <f t="shared" si="24"/>
        <v/>
      </c>
      <c r="U82" t="str">
        <f t="shared" si="25"/>
        <v/>
      </c>
      <c r="V82" t="str">
        <f t="shared" si="26"/>
        <v/>
      </c>
      <c r="W82" s="60" t="e">
        <f>MATCH(H82,options!$D$1:$D$20,0)</f>
        <v>#N/A</v>
      </c>
    </row>
    <row r="83" spans="6:23" x14ac:dyDescent="0.15">
      <c r="F83" s="68"/>
      <c r="G83" s="69"/>
      <c r="H83" s="69"/>
      <c r="I83" t="e">
        <f>IF(Values!$B$36=English!$B$2,INDEX(English!$B$20:$B$39,W83), IF(Values!$B$36=German!$B$2,INDEX(German!$B$20:$B$39,W83), IF(Values!$B$36=Italian!$B$2,INDEX(Italian!$B$20:$B$39,W83), IF(Values!$B$36=Spanish!$B$2, INDEX(Spanish!$B$20:$B$39,W83), IF(Values!$B$36=French!$B$2, INDEX(French!$B$20:$B$39,W83), IF(Values!$B$36=Dutch!$B$2,INDEX(Dutch!$B$20:$B$39,W83), IF(Values!$B$36=English!$D$32, INDEX(English!$B$20:$B$39,W83), 0)))))))</f>
        <v>#N/A</v>
      </c>
      <c r="J83" s="69"/>
      <c r="K83" s="69"/>
      <c r="L83" s="58"/>
      <c r="M83" s="70"/>
      <c r="N83" s="58" t="str">
        <f t="shared" si="18"/>
        <v/>
      </c>
      <c r="O83" s="58" t="str">
        <f t="shared" si="19"/>
        <v/>
      </c>
      <c r="P83" s="59" t="str">
        <f t="shared" si="20"/>
        <v/>
      </c>
      <c r="Q83" t="str">
        <f t="shared" si="21"/>
        <v/>
      </c>
      <c r="R83" t="str">
        <f t="shared" si="22"/>
        <v/>
      </c>
      <c r="S83" t="str">
        <f t="shared" si="23"/>
        <v/>
      </c>
      <c r="T83" t="str">
        <f t="shared" si="24"/>
        <v/>
      </c>
      <c r="U83" t="str">
        <f t="shared" si="25"/>
        <v/>
      </c>
      <c r="V83" t="str">
        <f t="shared" si="26"/>
        <v/>
      </c>
      <c r="W83" s="60" t="e">
        <f>MATCH(H83,options!$D$1:$D$20,0)</f>
        <v>#N/A</v>
      </c>
    </row>
    <row r="84" spans="6:23" x14ac:dyDescent="0.15">
      <c r="F84" s="68"/>
      <c r="G84" s="69"/>
      <c r="H84" s="69"/>
      <c r="I84" t="e">
        <f>IF(Values!$B$36=English!$B$2,INDEX(English!$B$20:$B$39,W84), IF(Values!$B$36=German!$B$2,INDEX(German!$B$20:$B$39,W84), IF(Values!$B$36=Italian!$B$2,INDEX(Italian!$B$20:$B$39,W84), IF(Values!$B$36=Spanish!$B$2, INDEX(Spanish!$B$20:$B$39,W84), IF(Values!$B$36=French!$B$2, INDEX(French!$B$20:$B$39,W84), IF(Values!$B$36=Dutch!$B$2,INDEX(Dutch!$B$20:$B$39,W84), IF(Values!$B$36=English!$D$32, INDEX(English!$B$20:$B$39,W84), 0)))))))</f>
        <v>#N/A</v>
      </c>
      <c r="J84" s="69"/>
      <c r="K84" s="69"/>
      <c r="L84" s="58"/>
      <c r="M84" s="70"/>
      <c r="N84" s="58" t="str">
        <f t="shared" si="18"/>
        <v/>
      </c>
      <c r="O84" s="58" t="str">
        <f t="shared" si="19"/>
        <v/>
      </c>
      <c r="P84" s="59" t="str">
        <f t="shared" si="20"/>
        <v/>
      </c>
      <c r="Q84" t="str">
        <f t="shared" si="21"/>
        <v/>
      </c>
      <c r="R84" t="str">
        <f t="shared" si="22"/>
        <v/>
      </c>
      <c r="S84" t="str">
        <f t="shared" si="23"/>
        <v/>
      </c>
      <c r="T84" t="str">
        <f t="shared" si="24"/>
        <v/>
      </c>
      <c r="U84" t="str">
        <f t="shared" si="25"/>
        <v/>
      </c>
      <c r="V84" t="str">
        <f t="shared" si="26"/>
        <v/>
      </c>
      <c r="W84" s="60" t="e">
        <f>MATCH(H84,options!$D$1:$D$20,0)</f>
        <v>#N/A</v>
      </c>
    </row>
    <row r="85" spans="6:23" x14ac:dyDescent="0.15">
      <c r="F85" s="68"/>
      <c r="G85" s="69"/>
      <c r="H85" s="69"/>
      <c r="I85" t="e">
        <f>IF(Values!$B$36=English!$B$2,INDEX(English!$B$20:$B$39,W85), IF(Values!$B$36=German!$B$2,INDEX(German!$B$20:$B$39,W85), IF(Values!$B$36=Italian!$B$2,INDEX(Italian!$B$20:$B$39,W85), IF(Values!$B$36=Spanish!$B$2, INDEX(Spanish!$B$20:$B$39,W85), IF(Values!$B$36=French!$B$2, INDEX(French!$B$20:$B$39,W85), IF(Values!$B$36=Dutch!$B$2,INDEX(Dutch!$B$20:$B$39,W85), IF(Values!$B$36=English!$D$32, INDEX(English!$B$20:$B$39,W85), 0)))))))</f>
        <v>#N/A</v>
      </c>
      <c r="J85" s="69"/>
      <c r="K85" s="69"/>
      <c r="L85" s="58"/>
      <c r="M85" s="70"/>
      <c r="N85" s="58" t="str">
        <f t="shared" si="18"/>
        <v/>
      </c>
      <c r="O85" s="58" t="str">
        <f t="shared" si="19"/>
        <v/>
      </c>
      <c r="P85" s="59" t="str">
        <f t="shared" si="20"/>
        <v/>
      </c>
      <c r="Q85" t="str">
        <f t="shared" si="21"/>
        <v/>
      </c>
      <c r="R85" t="str">
        <f t="shared" si="22"/>
        <v/>
      </c>
      <c r="S85" t="str">
        <f t="shared" si="23"/>
        <v/>
      </c>
      <c r="T85" t="str">
        <f t="shared" si="24"/>
        <v/>
      </c>
      <c r="U85" t="str">
        <f t="shared" si="25"/>
        <v/>
      </c>
      <c r="V85" t="str">
        <f t="shared" si="26"/>
        <v/>
      </c>
      <c r="W85" s="60" t="e">
        <f>MATCH(H85,options!$D$1:$D$20,0)</f>
        <v>#N/A</v>
      </c>
    </row>
    <row r="86" spans="6:23" x14ac:dyDescent="0.15">
      <c r="F86" s="68"/>
      <c r="G86" s="69"/>
      <c r="H86" s="69"/>
      <c r="I86" t="e">
        <f>IF(Values!$B$36=English!$B$2,INDEX(English!$B$20:$B$39,W86), IF(Values!$B$36=German!$B$2,INDEX(German!$B$20:$B$39,W86), IF(Values!$B$36=Italian!$B$2,INDEX(Italian!$B$20:$B$39,W86), IF(Values!$B$36=Spanish!$B$2, INDEX(Spanish!$B$20:$B$39,W86), IF(Values!$B$36=French!$B$2, INDEX(French!$B$20:$B$39,W86), IF(Values!$B$36=Dutch!$B$2,INDEX(Dutch!$B$20:$B$39,W86), IF(Values!$B$36=English!$D$32, INDEX(English!$B$20:$B$39,W86), 0)))))))</f>
        <v>#N/A</v>
      </c>
      <c r="J86" s="69"/>
      <c r="K86" s="69"/>
      <c r="L86" s="58"/>
      <c r="M86" s="70"/>
      <c r="N86" s="58" t="str">
        <f t="shared" si="18"/>
        <v/>
      </c>
      <c r="O86" s="58" t="str">
        <f t="shared" si="19"/>
        <v/>
      </c>
      <c r="P86" s="59" t="str">
        <f t="shared" si="20"/>
        <v/>
      </c>
      <c r="Q86" t="str">
        <f t="shared" si="21"/>
        <v/>
      </c>
      <c r="R86" t="str">
        <f t="shared" si="22"/>
        <v/>
      </c>
      <c r="S86" t="str">
        <f t="shared" si="23"/>
        <v/>
      </c>
      <c r="T86" t="str">
        <f t="shared" si="24"/>
        <v/>
      </c>
      <c r="U86" t="str">
        <f t="shared" si="25"/>
        <v/>
      </c>
      <c r="V86" t="str">
        <f t="shared" si="26"/>
        <v/>
      </c>
      <c r="W86" s="60" t="e">
        <f>MATCH(H86,options!$D$1:$D$20,0)</f>
        <v>#N/A</v>
      </c>
    </row>
    <row r="87" spans="6:23" x14ac:dyDescent="0.15">
      <c r="F87" s="68"/>
      <c r="G87" s="69"/>
      <c r="H87" s="69"/>
      <c r="I87" t="e">
        <f>IF(Values!$B$36=English!$B$2,INDEX(English!$B$20:$B$39,W87), IF(Values!$B$36=German!$B$2,INDEX(German!$B$20:$B$39,W87), IF(Values!$B$36=Italian!$B$2,INDEX(Italian!$B$20:$B$39,W87), IF(Values!$B$36=Spanish!$B$2, INDEX(Spanish!$B$20:$B$39,W87), IF(Values!$B$36=French!$B$2, INDEX(French!$B$20:$B$39,W87), IF(Values!$B$36=Dutch!$B$2,INDEX(Dutch!$B$20:$B$39,W87), IF(Values!$B$36=English!$D$32, INDEX(English!$B$20:$B$39,W87), 0)))))))</f>
        <v>#N/A</v>
      </c>
      <c r="J87" s="69"/>
      <c r="K87" s="69"/>
      <c r="L87" s="58"/>
      <c r="M87" s="70"/>
      <c r="N87" s="58" t="str">
        <f t="shared" si="18"/>
        <v/>
      </c>
      <c r="O87" s="58" t="str">
        <f t="shared" si="19"/>
        <v/>
      </c>
      <c r="P87" s="59" t="str">
        <f t="shared" si="20"/>
        <v/>
      </c>
      <c r="Q87" t="str">
        <f t="shared" si="21"/>
        <v/>
      </c>
      <c r="R87" t="str">
        <f t="shared" si="22"/>
        <v/>
      </c>
      <c r="S87" t="str">
        <f t="shared" si="23"/>
        <v/>
      </c>
      <c r="T87" t="str">
        <f t="shared" si="24"/>
        <v/>
      </c>
      <c r="U87" t="str">
        <f t="shared" si="25"/>
        <v/>
      </c>
      <c r="V87" t="str">
        <f t="shared" si="26"/>
        <v/>
      </c>
      <c r="W87" s="60" t="e">
        <f>MATCH(H87,options!$D$1:$D$20,0)</f>
        <v>#N/A</v>
      </c>
    </row>
    <row r="88" spans="6:23" x14ac:dyDescent="0.15">
      <c r="F88" s="68"/>
      <c r="G88" s="69"/>
      <c r="H88" s="69"/>
      <c r="I88" t="e">
        <f>IF(Values!$B$36=English!$B$2,INDEX(English!$B$20:$B$39,W88), IF(Values!$B$36=German!$B$2,INDEX(German!$B$20:$B$39,W88), IF(Values!$B$36=Italian!$B$2,INDEX(Italian!$B$20:$B$39,W88), IF(Values!$B$36=Spanish!$B$2, INDEX(Spanish!$B$20:$B$39,W88), IF(Values!$B$36=French!$B$2, INDEX(French!$B$20:$B$39,W88), IF(Values!$B$36=Dutch!$B$2,INDEX(Dutch!$B$20:$B$39,W88), IF(Values!$B$36=English!$D$32, INDEX(English!$B$20:$B$39,W88), 0)))))))</f>
        <v>#N/A</v>
      </c>
      <c r="J88" s="69"/>
      <c r="K88" s="69"/>
      <c r="L88" s="58"/>
      <c r="M88" s="70"/>
      <c r="N88" s="58" t="str">
        <f t="shared" si="18"/>
        <v/>
      </c>
      <c r="O88" s="58" t="str">
        <f t="shared" si="19"/>
        <v/>
      </c>
      <c r="P88" s="59" t="str">
        <f t="shared" si="20"/>
        <v/>
      </c>
      <c r="Q88" t="str">
        <f t="shared" si="21"/>
        <v/>
      </c>
      <c r="R88" t="str">
        <f t="shared" si="22"/>
        <v/>
      </c>
      <c r="S88" t="str">
        <f t="shared" si="23"/>
        <v/>
      </c>
      <c r="T88" t="str">
        <f t="shared" si="24"/>
        <v/>
      </c>
      <c r="U88" t="str">
        <f t="shared" si="25"/>
        <v/>
      </c>
      <c r="V88" t="str">
        <f t="shared" si="26"/>
        <v/>
      </c>
      <c r="W88" s="60" t="e">
        <f>MATCH(H88,options!$D$1:$D$20,0)</f>
        <v>#N/A</v>
      </c>
    </row>
    <row r="89" spans="6:23" x14ac:dyDescent="0.15">
      <c r="F89" s="68"/>
      <c r="G89" s="69"/>
      <c r="H89" s="69"/>
      <c r="I89" t="e">
        <f>IF(Values!$B$36=English!$B$2,INDEX(English!$B$20:$B$39,W89), IF(Values!$B$36=German!$B$2,INDEX(German!$B$20:$B$39,W89), IF(Values!$B$36=Italian!$B$2,INDEX(Italian!$B$20:$B$39,W89), IF(Values!$B$36=Spanish!$B$2, INDEX(Spanish!$B$20:$B$39,W89), IF(Values!$B$36=French!$B$2, INDEX(French!$B$20:$B$39,W89), IF(Values!$B$36=Dutch!$B$2,INDEX(Dutch!$B$20:$B$39,W89), IF(Values!$B$36=English!$D$32, INDEX(English!$B$20:$B$39,W89), 0)))))))</f>
        <v>#N/A</v>
      </c>
      <c r="J89" s="69"/>
      <c r="K89" s="69"/>
      <c r="L89" s="58"/>
      <c r="M89" s="70"/>
      <c r="N89" s="58" t="str">
        <f t="shared" si="18"/>
        <v/>
      </c>
      <c r="O89" s="58" t="str">
        <f t="shared" si="19"/>
        <v/>
      </c>
      <c r="P89" s="59" t="str">
        <f t="shared" si="20"/>
        <v/>
      </c>
      <c r="Q89" t="str">
        <f t="shared" si="21"/>
        <v/>
      </c>
      <c r="R89" t="str">
        <f t="shared" si="22"/>
        <v/>
      </c>
      <c r="S89" t="str">
        <f t="shared" si="23"/>
        <v/>
      </c>
      <c r="T89" t="str">
        <f t="shared" si="24"/>
        <v/>
      </c>
      <c r="U89" t="str">
        <f t="shared" si="25"/>
        <v/>
      </c>
      <c r="V89" t="str">
        <f t="shared" si="26"/>
        <v/>
      </c>
      <c r="W89" s="60" t="e">
        <f>MATCH(H89,options!$D$1:$D$20,0)</f>
        <v>#N/A</v>
      </c>
    </row>
    <row r="90" spans="6:23" x14ac:dyDescent="0.15">
      <c r="F90" s="68"/>
      <c r="G90" s="69"/>
      <c r="H90" s="69"/>
      <c r="I90" t="e">
        <f>IF(Values!$B$36=English!$B$2,INDEX(English!$B$20:$B$39,W90), IF(Values!$B$36=German!$B$2,INDEX(German!$B$20:$B$39,W90), IF(Values!$B$36=Italian!$B$2,INDEX(Italian!$B$20:$B$39,W90), IF(Values!$B$36=Spanish!$B$2, INDEX(Spanish!$B$20:$B$39,W90), IF(Values!$B$36=French!$B$2, INDEX(French!$B$20:$B$39,W90), IF(Values!$B$36=Dutch!$B$2,INDEX(Dutch!$B$20:$B$39,W90), IF(Values!$B$36=English!$D$32, INDEX(English!$B$20:$B$39,W90), 0)))))))</f>
        <v>#N/A</v>
      </c>
      <c r="J90" s="69"/>
      <c r="K90" s="69"/>
      <c r="L90" s="58"/>
      <c r="M90" s="70"/>
      <c r="N90" s="58" t="str">
        <f t="shared" si="18"/>
        <v/>
      </c>
      <c r="O90" s="58" t="str">
        <f t="shared" si="19"/>
        <v/>
      </c>
      <c r="P90" s="59" t="str">
        <f t="shared" si="20"/>
        <v/>
      </c>
      <c r="Q90" t="str">
        <f t="shared" si="21"/>
        <v/>
      </c>
      <c r="R90" t="str">
        <f t="shared" si="22"/>
        <v/>
      </c>
      <c r="S90" t="str">
        <f t="shared" si="23"/>
        <v/>
      </c>
      <c r="T90" t="str">
        <f t="shared" si="24"/>
        <v/>
      </c>
      <c r="U90" t="str">
        <f t="shared" si="25"/>
        <v/>
      </c>
      <c r="V90" t="str">
        <f t="shared" si="26"/>
        <v/>
      </c>
      <c r="W90" s="60" t="e">
        <f>MATCH(H90,options!$D$1:$D$20,0)</f>
        <v>#N/A</v>
      </c>
    </row>
    <row r="91" spans="6:23" x14ac:dyDescent="0.15">
      <c r="F91" s="68"/>
      <c r="G91" s="69"/>
      <c r="H91" s="69"/>
      <c r="I91" t="e">
        <f>IF(Values!$B$36=English!$B$2,INDEX(English!$B$20:$B$39,W91), IF(Values!$B$36=German!$B$2,INDEX(German!$B$20:$B$39,W91), IF(Values!$B$36=Italian!$B$2,INDEX(Italian!$B$20:$B$39,W91), IF(Values!$B$36=Spanish!$B$2, INDEX(Spanish!$B$20:$B$39,W91), IF(Values!$B$36=French!$B$2, INDEX(French!$B$20:$B$39,W91), IF(Values!$B$36=Dutch!$B$2,INDEX(Dutch!$B$20:$B$39,W91), IF(Values!$B$36=English!$D$32, INDEX(English!$B$20:$B$39,W91), 0)))))))</f>
        <v>#N/A</v>
      </c>
      <c r="J91" s="69"/>
      <c r="K91" s="69"/>
      <c r="L91" s="58"/>
      <c r="M91" s="70"/>
      <c r="N91" s="58" t="str">
        <f t="shared" si="18"/>
        <v/>
      </c>
      <c r="O91" s="58" t="str">
        <f t="shared" si="19"/>
        <v/>
      </c>
      <c r="P91" s="59" t="str">
        <f t="shared" si="20"/>
        <v/>
      </c>
      <c r="Q91" t="str">
        <f t="shared" si="21"/>
        <v/>
      </c>
      <c r="R91" t="str">
        <f t="shared" si="22"/>
        <v/>
      </c>
      <c r="S91" t="str">
        <f t="shared" si="23"/>
        <v/>
      </c>
      <c r="T91" t="str">
        <f t="shared" si="24"/>
        <v/>
      </c>
      <c r="U91" t="str">
        <f t="shared" si="25"/>
        <v/>
      </c>
      <c r="V91" t="str">
        <f t="shared" si="26"/>
        <v/>
      </c>
      <c r="W91" s="60" t="e">
        <f>MATCH(H91,options!$D$1:$D$20,0)</f>
        <v>#N/A</v>
      </c>
    </row>
    <row r="92" spans="6:23" x14ac:dyDescent="0.15">
      <c r="F92" s="68"/>
      <c r="G92" s="69"/>
      <c r="H92" s="69"/>
      <c r="I92" t="e">
        <f>IF(Values!$B$36=English!$B$2,INDEX(English!$B$20:$B$39,W92), IF(Values!$B$36=German!$B$2,INDEX(German!$B$20:$B$39,W92), IF(Values!$B$36=Italian!$B$2,INDEX(Italian!$B$20:$B$39,W92), IF(Values!$B$36=Spanish!$B$2, INDEX(Spanish!$B$20:$B$39,W92), IF(Values!$B$36=French!$B$2, INDEX(French!$B$20:$B$39,W92), IF(Values!$B$36=Dutch!$B$2,INDEX(Dutch!$B$20:$B$39,W92), IF(Values!$B$36=English!$D$32, INDEX(English!$B$20:$B$39,W92), 0)))))))</f>
        <v>#N/A</v>
      </c>
      <c r="J92" s="69"/>
      <c r="K92" s="69"/>
      <c r="L92" s="58"/>
      <c r="M92" s="70"/>
      <c r="N92" s="58" t="str">
        <f t="shared" si="18"/>
        <v/>
      </c>
      <c r="O92" s="58" t="str">
        <f t="shared" si="19"/>
        <v/>
      </c>
      <c r="P92" s="59" t="str">
        <f t="shared" si="20"/>
        <v/>
      </c>
      <c r="Q92" t="str">
        <f t="shared" si="21"/>
        <v/>
      </c>
      <c r="R92" t="str">
        <f t="shared" si="22"/>
        <v/>
      </c>
      <c r="S92" t="str">
        <f t="shared" si="23"/>
        <v/>
      </c>
      <c r="T92" t="str">
        <f t="shared" si="24"/>
        <v/>
      </c>
      <c r="U92" t="str">
        <f t="shared" si="25"/>
        <v/>
      </c>
      <c r="V92" t="str">
        <f t="shared" si="26"/>
        <v/>
      </c>
      <c r="W92" s="60" t="e">
        <f>MATCH(H92,options!$D$1:$D$20,0)</f>
        <v>#N/A</v>
      </c>
    </row>
    <row r="93" spans="6:23" x14ac:dyDescent="0.15">
      <c r="F93" s="68"/>
      <c r="G93" s="69"/>
      <c r="H93" s="69"/>
      <c r="I93" t="e">
        <f>IF(Values!$B$36=English!$B$2,INDEX(English!$B$20:$B$39,W93), IF(Values!$B$36=German!$B$2,INDEX(German!$B$20:$B$39,W93), IF(Values!$B$36=Italian!$B$2,INDEX(Italian!$B$20:$B$39,W93), IF(Values!$B$36=Spanish!$B$2, INDEX(Spanish!$B$20:$B$39,W93), IF(Values!$B$36=French!$B$2, INDEX(French!$B$20:$B$39,W93), IF(Values!$B$36=Dutch!$B$2,INDEX(Dutch!$B$20:$B$39,W93), IF(Values!$B$36=English!$D$32, INDEX(English!$B$20:$B$39,W93), 0)))))))</f>
        <v>#N/A</v>
      </c>
      <c r="J93" s="69"/>
      <c r="K93" s="69"/>
      <c r="L93" s="58"/>
      <c r="M93" s="70"/>
      <c r="N93" s="58" t="str">
        <f t="shared" si="18"/>
        <v/>
      </c>
      <c r="O93" s="58" t="str">
        <f t="shared" si="19"/>
        <v/>
      </c>
      <c r="P93" s="59" t="str">
        <f t="shared" si="20"/>
        <v/>
      </c>
      <c r="Q93" t="str">
        <f t="shared" si="21"/>
        <v/>
      </c>
      <c r="R93" t="str">
        <f t="shared" si="22"/>
        <v/>
      </c>
      <c r="S93" t="str">
        <f t="shared" si="23"/>
        <v/>
      </c>
      <c r="T93" t="str">
        <f t="shared" si="24"/>
        <v/>
      </c>
      <c r="U93" t="str">
        <f t="shared" si="25"/>
        <v/>
      </c>
      <c r="V93" t="str">
        <f t="shared" si="26"/>
        <v/>
      </c>
      <c r="W93" s="60" t="e">
        <f>MATCH(H93,options!$D$1:$D$20,0)</f>
        <v>#N/A</v>
      </c>
    </row>
    <row r="94" spans="6:23" x14ac:dyDescent="0.15">
      <c r="F94" s="68"/>
      <c r="G94" s="69"/>
      <c r="H94" s="69"/>
      <c r="I94" t="e">
        <f>IF(Values!$B$36=English!$B$2,INDEX(English!$B$20:$B$39,W94), IF(Values!$B$36=German!$B$2,INDEX(German!$B$20:$B$39,W94), IF(Values!$B$36=Italian!$B$2,INDEX(Italian!$B$20:$B$39,W94), IF(Values!$B$36=Spanish!$B$2, INDEX(Spanish!$B$20:$B$39,W94), IF(Values!$B$36=French!$B$2, INDEX(French!$B$20:$B$39,W94), IF(Values!$B$36=Dutch!$B$2,INDEX(Dutch!$B$20:$B$39,W94), IF(Values!$B$36=English!$D$32, INDEX(English!$B$20:$B$39,W94), 0)))))))</f>
        <v>#N/A</v>
      </c>
      <c r="J94" s="69"/>
      <c r="K94" s="69"/>
      <c r="L94" s="58"/>
      <c r="M94" s="70"/>
      <c r="N94" s="58" t="str">
        <f t="shared" si="18"/>
        <v/>
      </c>
      <c r="O94" s="58" t="str">
        <f t="shared" si="19"/>
        <v/>
      </c>
      <c r="P94" s="59" t="str">
        <f t="shared" si="20"/>
        <v/>
      </c>
      <c r="Q94" t="str">
        <f t="shared" si="21"/>
        <v/>
      </c>
      <c r="R94" t="str">
        <f t="shared" si="22"/>
        <v/>
      </c>
      <c r="S94" t="str">
        <f t="shared" si="23"/>
        <v/>
      </c>
      <c r="T94" t="str">
        <f t="shared" si="24"/>
        <v/>
      </c>
      <c r="U94" t="str">
        <f t="shared" si="25"/>
        <v/>
      </c>
      <c r="V94" t="str">
        <f t="shared" si="26"/>
        <v/>
      </c>
      <c r="W94" s="60" t="e">
        <f>MATCH(H94,options!$D$1:$D$20,0)</f>
        <v>#N/A</v>
      </c>
    </row>
    <row r="95" spans="6:23" x14ac:dyDescent="0.15">
      <c r="F95" s="68"/>
      <c r="G95" s="69"/>
      <c r="H95" s="69"/>
      <c r="I95" t="e">
        <f>IF(Values!$B$36=English!$B$2,INDEX(English!$B$20:$B$39,W95), IF(Values!$B$36=German!$B$2,INDEX(German!$B$20:$B$39,W95), IF(Values!$B$36=Italian!$B$2,INDEX(Italian!$B$20:$B$39,W95), IF(Values!$B$36=Spanish!$B$2, INDEX(Spanish!$B$20:$B$39,W95), IF(Values!$B$36=French!$B$2, INDEX(French!$B$20:$B$39,W95), IF(Values!$B$36=Dutch!$B$2,INDEX(Dutch!$B$20:$B$39,W95), IF(Values!$B$36=English!$D$32, INDEX(English!$B$20:$B$39,W95), 0)))))))</f>
        <v>#N/A</v>
      </c>
      <c r="J95" s="69"/>
      <c r="K95" s="69"/>
      <c r="L95" s="58"/>
      <c r="M95" s="70"/>
      <c r="N95" s="58" t="str">
        <f t="shared" si="18"/>
        <v/>
      </c>
      <c r="O95" s="58" t="str">
        <f t="shared" si="19"/>
        <v/>
      </c>
      <c r="P95" s="59" t="str">
        <f t="shared" si="20"/>
        <v/>
      </c>
      <c r="Q95" t="str">
        <f t="shared" si="21"/>
        <v/>
      </c>
      <c r="R95" t="str">
        <f t="shared" si="22"/>
        <v/>
      </c>
      <c r="S95" t="str">
        <f t="shared" si="23"/>
        <v/>
      </c>
      <c r="T95" t="str">
        <f t="shared" si="24"/>
        <v/>
      </c>
      <c r="U95" t="str">
        <f t="shared" si="25"/>
        <v/>
      </c>
      <c r="V95" t="str">
        <f t="shared" si="26"/>
        <v/>
      </c>
      <c r="W95" s="60" t="e">
        <f>MATCH(H95,options!$D$1:$D$20,0)</f>
        <v>#N/A</v>
      </c>
    </row>
    <row r="96" spans="6:23" x14ac:dyDescent="0.15">
      <c r="F96" s="68"/>
      <c r="G96" s="69"/>
      <c r="H96" s="69"/>
      <c r="I96" t="e">
        <f>IF(Values!$B$36=English!$B$2,INDEX(English!$B$20:$B$39,W96), IF(Values!$B$36=German!$B$2,INDEX(German!$B$20:$B$39,W96), IF(Values!$B$36=Italian!$B$2,INDEX(Italian!$B$20:$B$39,W96), IF(Values!$B$36=Spanish!$B$2, INDEX(Spanish!$B$20:$B$39,W96), IF(Values!$B$36=French!$B$2, INDEX(French!$B$20:$B$39,W96), IF(Values!$B$36=Dutch!$B$2,INDEX(Dutch!$B$20:$B$39,W96), IF(Values!$B$36=English!$D$32, INDEX(English!$B$20:$B$39,W96), 0)))))))</f>
        <v>#N/A</v>
      </c>
      <c r="J96" s="69"/>
      <c r="K96" s="69"/>
      <c r="L96" s="58"/>
      <c r="M96" s="70"/>
      <c r="N96" s="58" t="str">
        <f t="shared" si="18"/>
        <v/>
      </c>
      <c r="O96" s="58" t="str">
        <f t="shared" si="19"/>
        <v/>
      </c>
      <c r="P96" s="59" t="str">
        <f t="shared" si="20"/>
        <v/>
      </c>
      <c r="Q96" t="str">
        <f t="shared" si="21"/>
        <v/>
      </c>
      <c r="R96" t="str">
        <f t="shared" si="22"/>
        <v/>
      </c>
      <c r="S96" t="str">
        <f t="shared" si="23"/>
        <v/>
      </c>
      <c r="T96" t="str">
        <f t="shared" si="24"/>
        <v/>
      </c>
      <c r="U96" t="str">
        <f t="shared" si="25"/>
        <v/>
      </c>
      <c r="V96" t="str">
        <f t="shared" si="26"/>
        <v/>
      </c>
      <c r="W96" s="60" t="e">
        <f>MATCH(H96,options!$D$1:$D$20,0)</f>
        <v>#N/A</v>
      </c>
    </row>
    <row r="97" spans="6:23" x14ac:dyDescent="0.15">
      <c r="F97" s="68"/>
      <c r="G97" s="69"/>
      <c r="H97" s="69"/>
      <c r="I97" t="e">
        <f>IF(Values!$B$36=English!$B$2,INDEX(English!$B$20:$B$39,W97), IF(Values!$B$36=German!$B$2,INDEX(German!$B$20:$B$39,W97), IF(Values!$B$36=Italian!$B$2,INDEX(Italian!$B$20:$B$39,W97), IF(Values!$B$36=Spanish!$B$2, INDEX(Spanish!$B$20:$B$39,W97), IF(Values!$B$36=French!$B$2, INDEX(French!$B$20:$B$39,W97), IF(Values!$B$36=Dutch!$B$2,INDEX(Dutch!$B$20:$B$39,W97), IF(Values!$B$36=English!$D$32, INDEX(English!$B$20:$B$39,W97), 0)))))))</f>
        <v>#N/A</v>
      </c>
      <c r="J97" s="69"/>
      <c r="K97" s="69"/>
      <c r="L97" s="58"/>
      <c r="M97" s="70"/>
      <c r="N97" s="58" t="str">
        <f t="shared" si="18"/>
        <v/>
      </c>
      <c r="O97" s="58" t="str">
        <f t="shared" si="19"/>
        <v/>
      </c>
      <c r="P97" s="59" t="str">
        <f t="shared" si="20"/>
        <v/>
      </c>
      <c r="Q97" t="str">
        <f t="shared" si="21"/>
        <v/>
      </c>
      <c r="R97" t="str">
        <f t="shared" si="22"/>
        <v/>
      </c>
      <c r="S97" t="str">
        <f t="shared" si="23"/>
        <v/>
      </c>
      <c r="T97" t="str">
        <f t="shared" si="24"/>
        <v/>
      </c>
      <c r="U97" t="str">
        <f t="shared" si="25"/>
        <v/>
      </c>
      <c r="V97" t="str">
        <f t="shared" si="26"/>
        <v/>
      </c>
      <c r="W97" s="60" t="e">
        <f>MATCH(H97,options!$D$1:$D$20,0)</f>
        <v>#N/A</v>
      </c>
    </row>
    <row r="98" spans="6:23" x14ac:dyDescent="0.15">
      <c r="F98" s="68"/>
      <c r="G98" s="69"/>
      <c r="H98" s="69"/>
      <c r="I98" t="e">
        <f>IF(Values!$B$36=English!$B$2,INDEX(English!$B$20:$B$39,W98), IF(Values!$B$36=German!$B$2,INDEX(German!$B$20:$B$39,W98), IF(Values!$B$36=Italian!$B$2,INDEX(Italian!$B$20:$B$39,W98), IF(Values!$B$36=Spanish!$B$2, INDEX(Spanish!$B$20:$B$39,W98), IF(Values!$B$36=French!$B$2, INDEX(French!$B$20:$B$39,W98), IF(Values!$B$36=Dutch!$B$2,INDEX(Dutch!$B$20:$B$39,W98), IF(Values!$B$36=English!$D$32, INDEX(English!$B$20:$B$39,W98), 0)))))))</f>
        <v>#N/A</v>
      </c>
      <c r="J98" s="69"/>
      <c r="K98" s="69"/>
      <c r="L98" s="58"/>
      <c r="M98" s="70"/>
      <c r="N98" s="58" t="str">
        <f t="shared" si="18"/>
        <v/>
      </c>
      <c r="O98" s="58" t="str">
        <f t="shared" si="19"/>
        <v/>
      </c>
      <c r="P98" s="59" t="str">
        <f t="shared" si="20"/>
        <v/>
      </c>
      <c r="Q98" t="str">
        <f t="shared" si="21"/>
        <v/>
      </c>
      <c r="R98" t="str">
        <f t="shared" si="22"/>
        <v/>
      </c>
      <c r="S98" t="str">
        <f t="shared" si="23"/>
        <v/>
      </c>
      <c r="T98" t="str">
        <f t="shared" si="24"/>
        <v/>
      </c>
      <c r="U98" t="str">
        <f t="shared" si="25"/>
        <v/>
      </c>
      <c r="V98" t="str">
        <f t="shared" si="26"/>
        <v/>
      </c>
      <c r="W98" s="60" t="e">
        <f>MATCH(H98,options!$D$1:$D$20,0)</f>
        <v>#N/A</v>
      </c>
    </row>
    <row r="99" spans="6:23" x14ac:dyDescent="0.15">
      <c r="F99" s="68"/>
      <c r="G99" s="69"/>
      <c r="H99" s="69"/>
      <c r="I99" t="e">
        <f>IF(Values!$B$36=English!$B$2,INDEX(English!$B$20:$B$39,W99), IF(Values!$B$36=German!$B$2,INDEX(German!$B$20:$B$39,W99), IF(Values!$B$36=Italian!$B$2,INDEX(Italian!$B$20:$B$39,W99), IF(Values!$B$36=Spanish!$B$2, INDEX(Spanish!$B$20:$B$39,W99), IF(Values!$B$36=French!$B$2, INDEX(French!$B$20:$B$39,W99), IF(Values!$B$36=Dutch!$B$2,INDEX(Dutch!$B$20:$B$39,W99), IF(Values!$B$36=English!$D$32, INDEX(English!$B$20:$B$39,W99), 0)))))))</f>
        <v>#N/A</v>
      </c>
      <c r="J99" s="69"/>
      <c r="K99" s="69"/>
      <c r="L99" s="58"/>
      <c r="M99" s="70"/>
      <c r="N99" s="58" t="str">
        <f t="shared" si="18"/>
        <v/>
      </c>
      <c r="O99" s="58" t="str">
        <f t="shared" si="19"/>
        <v/>
      </c>
      <c r="P99" s="59" t="str">
        <f t="shared" si="20"/>
        <v/>
      </c>
      <c r="Q99" t="str">
        <f t="shared" si="21"/>
        <v/>
      </c>
      <c r="R99" t="str">
        <f t="shared" si="22"/>
        <v/>
      </c>
      <c r="S99" t="str">
        <f t="shared" si="23"/>
        <v/>
      </c>
      <c r="T99" t="str">
        <f t="shared" si="24"/>
        <v/>
      </c>
      <c r="U99" t="str">
        <f t="shared" si="25"/>
        <v/>
      </c>
      <c r="V99" t="str">
        <f t="shared" si="26"/>
        <v/>
      </c>
      <c r="W99" s="60" t="e">
        <f>MATCH(H99,options!$D$1:$D$20,0)</f>
        <v>#N/A</v>
      </c>
    </row>
    <row r="100" spans="6:23" x14ac:dyDescent="0.15">
      <c r="F100" s="68"/>
      <c r="G100" s="69"/>
      <c r="H100" s="69"/>
      <c r="I100" t="e">
        <f>IF(Values!$B$36=English!$B$2,INDEX(English!$B$20:$B$39,W100), IF(Values!$B$36=German!$B$2,INDEX(German!$B$20:$B$39,W100), IF(Values!$B$36=Italian!$B$2,INDEX(Italian!$B$20:$B$39,W100), IF(Values!$B$36=Spanish!$B$2, INDEX(Spanish!$B$20:$B$39,W100), IF(Values!$B$36=French!$B$2, INDEX(French!$B$20:$B$39,W100), IF(Values!$B$36=Dutch!$B$2,INDEX(Dutch!$B$20:$B$39,W100), IF(Values!$B$36=English!$D$32, INDEX(English!$B$20:$B$39,W100), 0)))))))</f>
        <v>#N/A</v>
      </c>
      <c r="J100" s="69"/>
      <c r="K100" s="69"/>
      <c r="L100" s="58"/>
      <c r="M100" s="70"/>
      <c r="N100" s="58" t="str">
        <f t="shared" ref="N100:N131" si="27">IF(ISBLANK(L100),"",IF(M100, "https://raw.githubusercontent.com/PatrickVibild/TellusAmazonPictures/master/pictures/"&amp;L100&amp;"/1.jpg","https://download.lenovo.com/Images/Parts/"&amp;L100&amp;"/"&amp;L100&amp;"_A.jpg"))</f>
        <v/>
      </c>
      <c r="O100" s="58" t="str">
        <f t="shared" si="19"/>
        <v/>
      </c>
      <c r="P100" s="59" t="str">
        <f t="shared" si="20"/>
        <v/>
      </c>
      <c r="Q100" t="str">
        <f t="shared" si="21"/>
        <v/>
      </c>
      <c r="R100" t="str">
        <f t="shared" si="22"/>
        <v/>
      </c>
      <c r="S100" t="str">
        <f t="shared" si="23"/>
        <v/>
      </c>
      <c r="T100" t="str">
        <f t="shared" si="24"/>
        <v/>
      </c>
      <c r="U100" t="str">
        <f t="shared" si="25"/>
        <v/>
      </c>
      <c r="V100" t="str">
        <f t="shared" si="26"/>
        <v/>
      </c>
      <c r="W100" s="60" t="e">
        <f>MATCH(H100,options!$D$1:$D$20,0)</f>
        <v>#N/A</v>
      </c>
    </row>
    <row r="101" spans="6:23" x14ac:dyDescent="0.15">
      <c r="F101" s="68"/>
      <c r="G101" s="69"/>
      <c r="H101" s="69"/>
      <c r="I101" t="e">
        <f>IF(Values!$B$36=English!$B$2,INDEX(English!$B$20:$B$39,W101), IF(Values!$B$36=German!$B$2,INDEX(German!$B$20:$B$39,W101), IF(Values!$B$36=Italian!$B$2,INDEX(Italian!$B$20:$B$39,W101), IF(Values!$B$36=Spanish!$B$2, INDEX(Spanish!$B$20:$B$39,W101), IF(Values!$B$36=French!$B$2, INDEX(French!$B$20:$B$39,W101), IF(Values!$B$36=Dutch!$B$2,INDEX(Dutch!$B$20:$B$39,W101), IF(Values!$B$36=English!$D$32, INDEX(English!$B$20:$B$39,W101), 0)))))))</f>
        <v>#N/A</v>
      </c>
      <c r="J101" s="69"/>
      <c r="K101" s="69"/>
      <c r="L101" s="58"/>
      <c r="M101" s="70"/>
      <c r="N101" s="58" t="str">
        <f t="shared" si="27"/>
        <v/>
      </c>
      <c r="O101" s="58" t="str">
        <f t="shared" si="19"/>
        <v/>
      </c>
      <c r="P101" s="59" t="str">
        <f t="shared" si="20"/>
        <v/>
      </c>
      <c r="Q101" t="str">
        <f t="shared" si="21"/>
        <v/>
      </c>
      <c r="R101" t="str">
        <f t="shared" si="22"/>
        <v/>
      </c>
      <c r="S101" t="str">
        <f t="shared" si="23"/>
        <v/>
      </c>
      <c r="T101" t="str">
        <f t="shared" si="24"/>
        <v/>
      </c>
      <c r="U101" t="str">
        <f t="shared" si="25"/>
        <v/>
      </c>
      <c r="V101" t="str">
        <f t="shared" si="26"/>
        <v/>
      </c>
      <c r="W101" s="60" t="e">
        <f>MATCH(H101,options!$D$1:$D$20,0)</f>
        <v>#N/A</v>
      </c>
    </row>
    <row r="102" spans="6:23" x14ac:dyDescent="0.15">
      <c r="F102" s="68"/>
      <c r="G102" s="69"/>
      <c r="H102" s="69"/>
      <c r="I102" t="e">
        <f>IF(Values!$B$36=English!$B$2,INDEX(English!$B$20:$B$39,W102), IF(Values!$B$36=German!$B$2,INDEX(German!$B$20:$B$39,W102), IF(Values!$B$36=Italian!$B$2,INDEX(Italian!$B$20:$B$39,W102), IF(Values!$B$36=Spanish!$B$2, INDEX(Spanish!$B$20:$B$39,W102), IF(Values!$B$36=French!$B$2, INDEX(French!$B$20:$B$39,W102), IF(Values!$B$36=Dutch!$B$2,INDEX(Dutch!$B$20:$B$39,W102), IF(Values!$B$36=English!$D$32, INDEX(English!$B$20:$B$39,W102), 0)))))))</f>
        <v>#N/A</v>
      </c>
      <c r="J102" s="69"/>
      <c r="K102" s="69"/>
      <c r="L102" s="58"/>
      <c r="M102" s="70"/>
      <c r="N102" s="58" t="str">
        <f t="shared" si="27"/>
        <v/>
      </c>
      <c r="O102" s="58" t="str">
        <f t="shared" si="19"/>
        <v/>
      </c>
      <c r="P102" s="59" t="str">
        <f t="shared" si="20"/>
        <v/>
      </c>
      <c r="Q102" t="str">
        <f t="shared" si="21"/>
        <v/>
      </c>
      <c r="R102" t="str">
        <f t="shared" si="22"/>
        <v/>
      </c>
      <c r="S102" t="str">
        <f t="shared" si="23"/>
        <v/>
      </c>
      <c r="T102" t="str">
        <f t="shared" si="24"/>
        <v/>
      </c>
      <c r="U102" t="str">
        <f t="shared" si="25"/>
        <v/>
      </c>
      <c r="V102" t="str">
        <f t="shared" si="26"/>
        <v/>
      </c>
      <c r="W102" s="60" t="e">
        <f>MATCH(H102,options!$D$1:$D$20,0)</f>
        <v>#N/A</v>
      </c>
    </row>
    <row r="103" spans="6:23" x14ac:dyDescent="0.15">
      <c r="F103" s="68"/>
      <c r="G103" s="69"/>
      <c r="H103" s="69"/>
      <c r="I103" t="e">
        <f>IF(Values!$B$36=English!$B$2,INDEX(English!$B$20:$B$39,W103), IF(Values!$B$36=German!$B$2,INDEX(German!$B$20:$B$39,W103), IF(Values!$B$36=Italian!$B$2,INDEX(Italian!$B$20:$B$39,W103), IF(Values!$B$36=Spanish!$B$2, INDEX(Spanish!$B$20:$B$39,W103), IF(Values!$B$36=French!$B$2, INDEX(French!$B$20:$B$39,W103), IF(Values!$B$36=Dutch!$B$2,INDEX(Dutch!$B$20:$B$39,W103), IF(Values!$B$36=English!$D$32, INDEX(English!$B$20:$B$39,W103), 0)))))))</f>
        <v>#N/A</v>
      </c>
      <c r="J103" s="69"/>
      <c r="K103" s="69"/>
      <c r="L103" s="58"/>
      <c r="M103" s="70"/>
      <c r="N103" s="58" t="str">
        <f t="shared" si="27"/>
        <v/>
      </c>
      <c r="O103" s="58" t="str">
        <f t="shared" si="19"/>
        <v/>
      </c>
      <c r="P103" s="59" t="str">
        <f t="shared" si="20"/>
        <v/>
      </c>
      <c r="Q103" t="str">
        <f t="shared" si="21"/>
        <v/>
      </c>
      <c r="R103" t="str">
        <f t="shared" si="22"/>
        <v/>
      </c>
      <c r="S103" t="str">
        <f t="shared" si="23"/>
        <v/>
      </c>
      <c r="T103" t="str">
        <f t="shared" si="24"/>
        <v/>
      </c>
      <c r="U103" t="str">
        <f t="shared" si="25"/>
        <v/>
      </c>
      <c r="V103" t="str">
        <f t="shared" si="26"/>
        <v/>
      </c>
      <c r="W103" s="60" t="e">
        <f>MATCH(H103,options!$D$1:$D$20,0)</f>
        <v>#N/A</v>
      </c>
    </row>
    <row r="104" spans="6:23" x14ac:dyDescent="0.15">
      <c r="F104" s="68"/>
      <c r="G104" s="69"/>
      <c r="H104" s="69"/>
      <c r="I104" t="e">
        <f>IF(Values!$B$36=English!$B$2,INDEX(English!$B$20:$B$39,W104), IF(Values!$B$36=German!$B$2,INDEX(German!$B$20:$B$39,W104), IF(Values!$B$36=Italian!$B$2,INDEX(Italian!$B$20:$B$39,W104), IF(Values!$B$36=Spanish!$B$2, INDEX(Spanish!$B$20:$B$39,W104), IF(Values!$B$36=French!$B$2, INDEX(French!$B$20:$B$39,W104), IF(Values!$B$36=Dutch!$B$2,INDEX(Dutch!$B$20:$B$39,W104), IF(Values!$B$36=English!$D$32, INDEX(English!$B$20:$B$39,W104), 0)))))))</f>
        <v>#N/A</v>
      </c>
      <c r="J104" s="69"/>
      <c r="K104" s="69"/>
      <c r="L104" s="58"/>
      <c r="M104" s="70"/>
      <c r="N104" s="58" t="str">
        <f>IF(ISBLANK(L104),"","https://download.lenovo.com/Images/Parts/"&amp;L104&amp;"/"&amp;L104&amp;"_A.jpg")</f>
        <v/>
      </c>
      <c r="O104" s="58" t="str">
        <f>IF(ISBLANK(L104),"","https://download.lenovo.com/Images/Parts/"&amp;L104&amp;"/"&amp;L104&amp;"_B.jpg")</f>
        <v/>
      </c>
      <c r="P104" s="59" t="str">
        <f>IF(ISBLANK(L104),"","https://download.lenovo.com/Images/Parts/"&amp;L104&amp;"/"&amp;L104&amp;"_details.jpg")</f>
        <v/>
      </c>
      <c r="W104" s="60" t="e">
        <f>MATCH(H104,options!$D$1:$D$20,0)</f>
        <v>#N/A</v>
      </c>
    </row>
  </sheetData>
  <mergeCells count="1">
    <mergeCell ref="F1:H1"/>
  </mergeCells>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J4:K104 M4:M104</xm:sqref>
        </x14:dataValidation>
        <x14:dataValidation type="list" operator="equal" allowBlank="1" showErrorMessage="1" xr:uid="{00000000-0002-0000-0100-000004000000}">
          <x14:formula1>
            <xm:f>options!$D$1:$D$20</xm:f>
          </x14:formula1>
          <x14:formula2>
            <xm:f>0</xm:f>
          </x14:formula2>
          <xm:sqref>H4:H104</xm:sqref>
        </x14:dataValidation>
        <x14:dataValidation type="list" showInputMessage="1" showErrorMessage="1" xr:uid="{00000000-0002-0000-0100-000005000000}">
          <x14:formula1>
            <xm:f>options!$F$1:$F$6</xm:f>
          </x14:formula1>
          <x14:formula2>
            <xm:f>0</xm:f>
          </x14:formula2>
          <xm:sqref>B36</xm:sqref>
        </x14:dataValidation>
        <x14:dataValidation operator="equal" allowBlank="1" showErrorMessage="1" xr:uid="{00000000-0002-0000-0100-000006000000}">
          <x14:formula1>
            <xm:f>options!$D$1:$D$20</xm:f>
          </x14:formula1>
          <x14:formula2>
            <xm:f>0</xm:f>
          </x14:formula2>
          <xm:sqref>W4:W104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G1" sqref="G1"/>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466</v>
      </c>
      <c r="B1" s="53" t="b">
        <f>TRUE()</f>
        <v>1</v>
      </c>
      <c r="C1" t="s">
        <v>467</v>
      </c>
      <c r="D1" s="54" t="s">
        <v>373</v>
      </c>
      <c r="E1" t="s">
        <v>468</v>
      </c>
      <c r="F1" t="s">
        <v>451</v>
      </c>
      <c r="G1" t="s">
        <v>455</v>
      </c>
    </row>
    <row r="2" spans="1:7" x14ac:dyDescent="0.15">
      <c r="A2" t="s">
        <v>424</v>
      </c>
      <c r="B2" s="53" t="b">
        <f>FALSE()</f>
        <v>0</v>
      </c>
      <c r="C2" t="s">
        <v>380</v>
      </c>
      <c r="D2" s="54" t="s">
        <v>377</v>
      </c>
      <c r="E2" t="s">
        <v>469</v>
      </c>
      <c r="F2" t="s">
        <v>377</v>
      </c>
      <c r="G2" t="s">
        <v>410</v>
      </c>
    </row>
    <row r="3" spans="1:7" x14ac:dyDescent="0.15">
      <c r="A3" t="s">
        <v>470</v>
      </c>
      <c r="D3" s="54" t="s">
        <v>382</v>
      </c>
      <c r="E3" t="s">
        <v>471</v>
      </c>
      <c r="F3" t="s">
        <v>373</v>
      </c>
    </row>
    <row r="4" spans="1:7" x14ac:dyDescent="0.15">
      <c r="D4" s="54" t="s">
        <v>386</v>
      </c>
      <c r="E4" t="s">
        <v>472</v>
      </c>
      <c r="F4" t="s">
        <v>382</v>
      </c>
    </row>
    <row r="5" spans="1:7" x14ac:dyDescent="0.15">
      <c r="D5" s="54" t="s">
        <v>390</v>
      </c>
      <c r="E5" t="s">
        <v>473</v>
      </c>
      <c r="F5" t="s">
        <v>386</v>
      </c>
    </row>
    <row r="6" spans="1:7" x14ac:dyDescent="0.15">
      <c r="D6" s="54" t="s">
        <v>394</v>
      </c>
      <c r="E6" t="s">
        <v>474</v>
      </c>
      <c r="F6" t="s">
        <v>448</v>
      </c>
    </row>
    <row r="7" spans="1:7" x14ac:dyDescent="0.15">
      <c r="D7" s="54" t="s">
        <v>398</v>
      </c>
      <c r="E7" t="s">
        <v>475</v>
      </c>
    </row>
    <row r="8" spans="1:7" x14ac:dyDescent="0.15">
      <c r="D8" s="54" t="s">
        <v>439</v>
      </c>
      <c r="E8" t="s">
        <v>476</v>
      </c>
    </row>
    <row r="9" spans="1:7" x14ac:dyDescent="0.15">
      <c r="D9" s="54" t="s">
        <v>444</v>
      </c>
      <c r="E9" t="s">
        <v>477</v>
      </c>
    </row>
    <row r="10" spans="1:7" x14ac:dyDescent="0.15">
      <c r="D10" s="54" t="s">
        <v>448</v>
      </c>
      <c r="E10" t="s">
        <v>478</v>
      </c>
    </row>
    <row r="11" spans="1:7" x14ac:dyDescent="0.15">
      <c r="D11" s="54" t="s">
        <v>452</v>
      </c>
      <c r="E11" t="s">
        <v>479</v>
      </c>
    </row>
    <row r="12" spans="1:7" x14ac:dyDescent="0.15">
      <c r="D12" s="54" t="s">
        <v>456</v>
      </c>
      <c r="E12" t="s">
        <v>480</v>
      </c>
    </row>
    <row r="13" spans="1:7" x14ac:dyDescent="0.15">
      <c r="D13" s="54" t="s">
        <v>457</v>
      </c>
      <c r="E13" t="s">
        <v>481</v>
      </c>
    </row>
    <row r="14" spans="1:7" x14ac:dyDescent="0.15">
      <c r="D14" s="54" t="s">
        <v>459</v>
      </c>
      <c r="E14" t="s">
        <v>482</v>
      </c>
    </row>
    <row r="15" spans="1:7" x14ac:dyDescent="0.15">
      <c r="D15" s="54" t="s">
        <v>402</v>
      </c>
      <c r="E15" t="s">
        <v>483</v>
      </c>
    </row>
    <row r="16" spans="1:7" x14ac:dyDescent="0.15">
      <c r="D16" s="54" t="s">
        <v>405</v>
      </c>
      <c r="E16" s="71" t="s">
        <v>484</v>
      </c>
    </row>
    <row r="17" spans="4:5" x14ac:dyDescent="0.15">
      <c r="D17" s="54" t="s">
        <v>463</v>
      </c>
      <c r="E17" t="s">
        <v>485</v>
      </c>
    </row>
    <row r="18" spans="4:5" x14ac:dyDescent="0.15">
      <c r="D18" s="54" t="s">
        <v>410</v>
      </c>
      <c r="E18" t="s">
        <v>486</v>
      </c>
    </row>
    <row r="19" spans="4:5" x14ac:dyDescent="0.15">
      <c r="D19" s="54" t="s">
        <v>446</v>
      </c>
      <c r="E19" t="s">
        <v>487</v>
      </c>
    </row>
    <row r="20" spans="4:5" x14ac:dyDescent="0.15">
      <c r="D20" s="54" t="s">
        <v>441</v>
      </c>
      <c r="E20" t="s">
        <v>488</v>
      </c>
    </row>
    <row r="50" spans="2:2" ht="16" x14ac:dyDescent="0.2">
      <c r="B50" s="72"/>
    </row>
    <row r="51" spans="2:2" ht="16" x14ac:dyDescent="0.2">
      <c r="B51" s="72"/>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topLeftCell="B1" zoomScaleNormal="100" workbookViewId="0">
      <selection activeCell="B10" sqref="B10"/>
    </sheetView>
  </sheetViews>
  <sheetFormatPr baseColWidth="10" defaultColWidth="12.1640625" defaultRowHeight="13" x14ac:dyDescent="0.15"/>
  <cols>
    <col min="1" max="1" width="15" customWidth="1"/>
    <col min="2" max="2" width="251.5" customWidth="1"/>
  </cols>
  <sheetData>
    <row r="2" spans="1:2" x14ac:dyDescent="0.15">
      <c r="B2" t="s">
        <v>451</v>
      </c>
    </row>
    <row r="3" spans="1:2" x14ac:dyDescent="0.15">
      <c r="B3" s="73" t="s">
        <v>489</v>
      </c>
    </row>
    <row r="4" spans="1:2" x14ac:dyDescent="0.15">
      <c r="B4" s="73" t="s">
        <v>490</v>
      </c>
    </row>
    <row r="5" spans="1:2" x14ac:dyDescent="0.15">
      <c r="B5" s="73" t="s">
        <v>491</v>
      </c>
    </row>
    <row r="6" spans="1:2" x14ac:dyDescent="0.15">
      <c r="A6" t="s">
        <v>492</v>
      </c>
      <c r="B6" s="73" t="s">
        <v>493</v>
      </c>
    </row>
    <row r="7" spans="1:2" x14ac:dyDescent="0.15">
      <c r="B7" s="73" t="s">
        <v>494</v>
      </c>
    </row>
    <row r="8" spans="1:2" x14ac:dyDescent="0.15">
      <c r="A8" t="s">
        <v>40</v>
      </c>
      <c r="B8" s="73" t="s">
        <v>495</v>
      </c>
    </row>
    <row r="9" spans="1:2" x14ac:dyDescent="0.15">
      <c r="A9" t="s">
        <v>496</v>
      </c>
      <c r="B9" s="73" t="s">
        <v>497</v>
      </c>
    </row>
    <row r="10" spans="1:2" x14ac:dyDescent="0.15">
      <c r="B10" t="s">
        <v>498</v>
      </c>
    </row>
    <row r="11" spans="1:2" x14ac:dyDescent="0.15">
      <c r="B11" t="s">
        <v>499</v>
      </c>
    </row>
    <row r="14" spans="1:2" x14ac:dyDescent="0.15">
      <c r="B14" s="73" t="s">
        <v>500</v>
      </c>
    </row>
    <row r="20" spans="2:2" x14ac:dyDescent="0.15">
      <c r="B20" s="54" t="s">
        <v>373</v>
      </c>
    </row>
    <row r="21" spans="2:2" x14ac:dyDescent="0.15">
      <c r="B21" s="54" t="s">
        <v>377</v>
      </c>
    </row>
    <row r="22" spans="2:2" x14ac:dyDescent="0.15">
      <c r="B22" s="54" t="s">
        <v>382</v>
      </c>
    </row>
    <row r="23" spans="2:2" x14ac:dyDescent="0.15">
      <c r="B23" s="54" t="s">
        <v>386</v>
      </c>
    </row>
    <row r="24" spans="2:2" x14ac:dyDescent="0.15">
      <c r="B24" s="54" t="s">
        <v>390</v>
      </c>
    </row>
    <row r="25" spans="2:2" x14ac:dyDescent="0.15">
      <c r="B25" s="54" t="s">
        <v>394</v>
      </c>
    </row>
    <row r="26" spans="2:2" x14ac:dyDescent="0.15">
      <c r="B26" s="54" t="s">
        <v>398</v>
      </c>
    </row>
    <row r="27" spans="2:2" x14ac:dyDescent="0.15">
      <c r="B27" s="54" t="s">
        <v>439</v>
      </c>
    </row>
    <row r="28" spans="2:2" x14ac:dyDescent="0.15">
      <c r="B28" s="54" t="s">
        <v>444</v>
      </c>
    </row>
    <row r="29" spans="2:2" x14ac:dyDescent="0.15">
      <c r="B29" s="54" t="s">
        <v>448</v>
      </c>
    </row>
    <row r="30" spans="2:2" x14ac:dyDescent="0.15">
      <c r="B30" s="54" t="s">
        <v>452</v>
      </c>
    </row>
    <row r="31" spans="2:2" x14ac:dyDescent="0.15">
      <c r="B31" s="54" t="s">
        <v>456</v>
      </c>
    </row>
    <row r="32" spans="2:2" x14ac:dyDescent="0.15">
      <c r="B32" s="54" t="s">
        <v>457</v>
      </c>
    </row>
    <row r="33" spans="2:4" x14ac:dyDescent="0.15">
      <c r="B33" s="54" t="s">
        <v>459</v>
      </c>
    </row>
    <row r="34" spans="2:4" x14ac:dyDescent="0.15">
      <c r="B34" s="54" t="s">
        <v>402</v>
      </c>
      <c r="D34" s="73"/>
    </row>
    <row r="35" spans="2:4" x14ac:dyDescent="0.15">
      <c r="B35" s="54" t="s">
        <v>405</v>
      </c>
      <c r="D35" s="73"/>
    </row>
    <row r="36" spans="2:4" x14ac:dyDescent="0.15">
      <c r="B36" s="54" t="s">
        <v>463</v>
      </c>
      <c r="D36" s="73"/>
    </row>
    <row r="37" spans="2:4" x14ac:dyDescent="0.15">
      <c r="B37" s="54" t="s">
        <v>410</v>
      </c>
      <c r="D37" s="73"/>
    </row>
    <row r="38" spans="2:4" x14ac:dyDescent="0.15">
      <c r="B38" s="54" t="s">
        <v>446</v>
      </c>
      <c r="D38" s="73"/>
    </row>
    <row r="39" spans="2:4" x14ac:dyDescent="0.15">
      <c r="B39" s="54" t="s">
        <v>441</v>
      </c>
      <c r="D39" s="73"/>
    </row>
  </sheetData>
  <conditionalFormatting sqref="B3:B7">
    <cfRule type="expression" dxfId="9" priority="2">
      <formula>IF(LEN(B3)&gt;0,1,0)</formula>
    </cfRule>
    <cfRule type="expression" dxfId="8" priority="3">
      <formula>IF(VLOOKUP($AH$3,#NAME?,MATCH($A2,#NAME?,0)+1,0)&gt;0,1,0)</formula>
    </cfRule>
    <cfRule type="expression" dxfId="7" priority="4">
      <formula>IF(VLOOKUP($AH$3,#NAME?,MATCH($A2,#NAME?,0)+1,0)&gt;0,1,0)</formula>
    </cfRule>
    <cfRule type="expression" dxfId="6" priority="5">
      <formula>IF(VLOOKUP($AH$3,#NAME?,MATCH($A2,#NAME?,0)+1,0)&gt;0,1,0)</formula>
    </cfRule>
    <cfRule type="expression" dxfId="5"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373</v>
      </c>
    </row>
    <row r="3" spans="1:2" ht="16" x14ac:dyDescent="0.2">
      <c r="B3" s="72" t="s">
        <v>501</v>
      </c>
    </row>
    <row r="4" spans="1:2" ht="16" x14ac:dyDescent="0.2">
      <c r="B4" s="72" t="s">
        <v>502</v>
      </c>
    </row>
    <row r="5" spans="1:2" ht="16" x14ac:dyDescent="0.2">
      <c r="B5" s="72" t="s">
        <v>503</v>
      </c>
    </row>
    <row r="6" spans="1:2" ht="16" x14ac:dyDescent="0.2">
      <c r="B6" s="72" t="s">
        <v>504</v>
      </c>
    </row>
    <row r="7" spans="1:2" ht="16" x14ac:dyDescent="0.2">
      <c r="B7" s="72" t="s">
        <v>505</v>
      </c>
    </row>
    <row r="8" spans="1:2" x14ac:dyDescent="0.15">
      <c r="A8" t="s">
        <v>506</v>
      </c>
      <c r="B8" t="s">
        <v>507</v>
      </c>
    </row>
    <row r="9" spans="1:2" x14ac:dyDescent="0.15">
      <c r="A9" t="s">
        <v>508</v>
      </c>
      <c r="B9" t="s">
        <v>509</v>
      </c>
    </row>
    <row r="10" spans="1:2" x14ac:dyDescent="0.15">
      <c r="B10" t="s">
        <v>510</v>
      </c>
    </row>
    <row r="11" spans="1:2" x14ac:dyDescent="0.15">
      <c r="B11" t="s">
        <v>511</v>
      </c>
    </row>
    <row r="14" spans="1:2" x14ac:dyDescent="0.15">
      <c r="B14" t="s">
        <v>512</v>
      </c>
    </row>
    <row r="20" spans="2:2" x14ac:dyDescent="0.15">
      <c r="B20" t="s">
        <v>513</v>
      </c>
    </row>
    <row r="21" spans="2:2" x14ac:dyDescent="0.15">
      <c r="B21" t="s">
        <v>514</v>
      </c>
    </row>
    <row r="22" spans="2:2" x14ac:dyDescent="0.15">
      <c r="B22" t="s">
        <v>515</v>
      </c>
    </row>
    <row r="23" spans="2:2" x14ac:dyDescent="0.15">
      <c r="B23" t="s">
        <v>516</v>
      </c>
    </row>
    <row r="24" spans="2:2" x14ac:dyDescent="0.15">
      <c r="B24" t="s">
        <v>390</v>
      </c>
    </row>
    <row r="25" spans="2:2" x14ac:dyDescent="0.15">
      <c r="B25" t="s">
        <v>517</v>
      </c>
    </row>
    <row r="26" spans="2:2" x14ac:dyDescent="0.15">
      <c r="B26" t="s">
        <v>518</v>
      </c>
    </row>
    <row r="27" spans="2:2" x14ac:dyDescent="0.15">
      <c r="B27" t="s">
        <v>519</v>
      </c>
    </row>
    <row r="28" spans="2:2" x14ac:dyDescent="0.15">
      <c r="B28" t="s">
        <v>520</v>
      </c>
    </row>
    <row r="29" spans="2:2" x14ac:dyDescent="0.15">
      <c r="B29" t="s">
        <v>521</v>
      </c>
    </row>
    <row r="30" spans="2:2" x14ac:dyDescent="0.15">
      <c r="B30" t="s">
        <v>522</v>
      </c>
    </row>
    <row r="31" spans="2:2" x14ac:dyDescent="0.15">
      <c r="B31" t="s">
        <v>523</v>
      </c>
    </row>
    <row r="32" spans="2:2" x14ac:dyDescent="0.15">
      <c r="B32" t="s">
        <v>524</v>
      </c>
    </row>
    <row r="33" spans="2:2" x14ac:dyDescent="0.15">
      <c r="B33" t="s">
        <v>525</v>
      </c>
    </row>
    <row r="34" spans="2:2" x14ac:dyDescent="0.15">
      <c r="B34" t="s">
        <v>526</v>
      </c>
    </row>
    <row r="35" spans="2:2" x14ac:dyDescent="0.15">
      <c r="B35" t="s">
        <v>405</v>
      </c>
    </row>
    <row r="36" spans="2:2" x14ac:dyDescent="0.15">
      <c r="B36" t="s">
        <v>527</v>
      </c>
    </row>
    <row r="37" spans="2:2" x14ac:dyDescent="0.15">
      <c r="B37" t="s">
        <v>528</v>
      </c>
    </row>
    <row r="38" spans="2:2" x14ac:dyDescent="0.15">
      <c r="B38" t="s">
        <v>529</v>
      </c>
    </row>
    <row r="39" spans="2:2" x14ac:dyDescent="0.15">
      <c r="B39" t="s">
        <v>530</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73"/>
    </row>
    <row r="2" spans="1:2" x14ac:dyDescent="0.15">
      <c r="B2" s="73" t="s">
        <v>386</v>
      </c>
    </row>
    <row r="3" spans="1:2" x14ac:dyDescent="0.15">
      <c r="B3" s="73" t="s">
        <v>531</v>
      </c>
    </row>
    <row r="4" spans="1:2" x14ac:dyDescent="0.15">
      <c r="B4" s="73" t="s">
        <v>532</v>
      </c>
    </row>
    <row r="5" spans="1:2" x14ac:dyDescent="0.15">
      <c r="B5" s="73" t="s">
        <v>533</v>
      </c>
    </row>
    <row r="6" spans="1:2" x14ac:dyDescent="0.15">
      <c r="B6" s="73" t="s">
        <v>534</v>
      </c>
    </row>
    <row r="7" spans="1:2" x14ac:dyDescent="0.15">
      <c r="B7" s="73" t="s">
        <v>535</v>
      </c>
    </row>
    <row r="8" spans="1:2" x14ac:dyDescent="0.15">
      <c r="A8" t="s">
        <v>506</v>
      </c>
      <c r="B8" s="73" t="s">
        <v>536</v>
      </c>
    </row>
    <row r="9" spans="1:2" x14ac:dyDescent="0.15">
      <c r="A9" t="s">
        <v>508</v>
      </c>
      <c r="B9" s="73" t="s">
        <v>537</v>
      </c>
    </row>
    <row r="10" spans="1:2" x14ac:dyDescent="0.15">
      <c r="B10" s="73" t="s">
        <v>538</v>
      </c>
    </row>
    <row r="11" spans="1:2" x14ac:dyDescent="0.15">
      <c r="B11" s="73" t="s">
        <v>539</v>
      </c>
    </row>
    <row r="12" spans="1:2" x14ac:dyDescent="0.15">
      <c r="B12" s="73"/>
    </row>
    <row r="13" spans="1:2" x14ac:dyDescent="0.15">
      <c r="B13" s="73"/>
    </row>
    <row r="14" spans="1:2" x14ac:dyDescent="0.15">
      <c r="B14" s="73" t="s">
        <v>540</v>
      </c>
    </row>
    <row r="15" spans="1:2" x14ac:dyDescent="0.15">
      <c r="B15" s="73"/>
    </row>
    <row r="20" spans="2:2" x14ac:dyDescent="0.15">
      <c r="B20" t="s">
        <v>541</v>
      </c>
    </row>
    <row r="21" spans="2:2" x14ac:dyDescent="0.15">
      <c r="B21" t="s">
        <v>542</v>
      </c>
    </row>
    <row r="22" spans="2:2" x14ac:dyDescent="0.15">
      <c r="B22" t="s">
        <v>543</v>
      </c>
    </row>
    <row r="23" spans="2:2" x14ac:dyDescent="0.15">
      <c r="B23" t="s">
        <v>544</v>
      </c>
    </row>
    <row r="24" spans="2:2" x14ac:dyDescent="0.15">
      <c r="B24" t="s">
        <v>545</v>
      </c>
    </row>
    <row r="25" spans="2:2" x14ac:dyDescent="0.15">
      <c r="B25" t="s">
        <v>546</v>
      </c>
    </row>
    <row r="26" spans="2:2" x14ac:dyDescent="0.15">
      <c r="B26" t="s">
        <v>547</v>
      </c>
    </row>
    <row r="27" spans="2:2" x14ac:dyDescent="0.15">
      <c r="B27" t="s">
        <v>548</v>
      </c>
    </row>
    <row r="28" spans="2:2" x14ac:dyDescent="0.15">
      <c r="B28" t="s">
        <v>549</v>
      </c>
    </row>
    <row r="29" spans="2:2" x14ac:dyDescent="0.15">
      <c r="B29" t="s">
        <v>550</v>
      </c>
    </row>
    <row r="30" spans="2:2" x14ac:dyDescent="0.15">
      <c r="B30" t="s">
        <v>551</v>
      </c>
    </row>
    <row r="31" spans="2:2" x14ac:dyDescent="0.15">
      <c r="B31" t="s">
        <v>552</v>
      </c>
    </row>
    <row r="32" spans="2:2" x14ac:dyDescent="0.15">
      <c r="B32" t="s">
        <v>553</v>
      </c>
    </row>
    <row r="33" spans="2:2" x14ac:dyDescent="0.15">
      <c r="B33" t="s">
        <v>554</v>
      </c>
    </row>
    <row r="34" spans="2:2" x14ac:dyDescent="0.15">
      <c r="B34" t="s">
        <v>555</v>
      </c>
    </row>
    <row r="35" spans="2:2" x14ac:dyDescent="0.15">
      <c r="B35" t="s">
        <v>556</v>
      </c>
    </row>
    <row r="36" spans="2:2" x14ac:dyDescent="0.15">
      <c r="B36" t="s">
        <v>557</v>
      </c>
    </row>
    <row r="37" spans="2:2" x14ac:dyDescent="0.15">
      <c r="B37" t="s">
        <v>410</v>
      </c>
    </row>
    <row r="38" spans="2:2" x14ac:dyDescent="0.15">
      <c r="B38" t="s">
        <v>558</v>
      </c>
    </row>
    <row r="39" spans="2:2" x14ac:dyDescent="0.15">
      <c r="B39" t="s">
        <v>559</v>
      </c>
    </row>
  </sheetData>
  <conditionalFormatting sqref="B1:B15">
    <cfRule type="expression" dxfId="4" priority="2">
      <formula>IF(LEN(B1)&gt;0,1,0)</formula>
    </cfRule>
    <cfRule type="expression" dxfId="3" priority="3">
      <formula>IF(VLOOKUP($AH$3,#NAME?,MATCH(#REF!,#NAME?,0)+1,0)&gt;0,1,0)</formula>
    </cfRule>
    <cfRule type="expression" dxfId="2" priority="4">
      <formula>IF(VLOOKUP($AH$3,#NAME?,MATCH(#REF!,#NAME?,0)+1,0)&gt;0,1,0)</formula>
    </cfRule>
    <cfRule type="expression" dxfId="1" priority="5">
      <formula>IF(VLOOKUP($AH$3,#NAME?,MATCH(#REF!,#NAME?,0)+1,0)&gt;0,1,0)</formula>
    </cfRule>
    <cfRule type="expression" dxfId="0"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377</v>
      </c>
    </row>
    <row r="3" spans="2:2" x14ac:dyDescent="0.15">
      <c r="B3" t="s">
        <v>560</v>
      </c>
    </row>
    <row r="4" spans="2:2" x14ac:dyDescent="0.15">
      <c r="B4" t="s">
        <v>561</v>
      </c>
    </row>
    <row r="5" spans="2:2" x14ac:dyDescent="0.15">
      <c r="B5" t="s">
        <v>562</v>
      </c>
    </row>
    <row r="6" spans="2:2" x14ac:dyDescent="0.15">
      <c r="B6" t="s">
        <v>563</v>
      </c>
    </row>
    <row r="7" spans="2:2" x14ac:dyDescent="0.15">
      <c r="B7" t="s">
        <v>564</v>
      </c>
    </row>
    <row r="8" spans="2:2" ht="16" x14ac:dyDescent="0.2">
      <c r="B8" s="72" t="s">
        <v>565</v>
      </c>
    </row>
    <row r="9" spans="2:2" x14ac:dyDescent="0.15">
      <c r="B9" t="s">
        <v>566</v>
      </c>
    </row>
    <row r="10" spans="2:2" x14ac:dyDescent="0.15">
      <c r="B10" s="73" t="s">
        <v>567</v>
      </c>
    </row>
    <row r="11" spans="2:2" x14ac:dyDescent="0.15">
      <c r="B11" s="73" t="s">
        <v>568</v>
      </c>
    </row>
    <row r="14" spans="2:2" x14ac:dyDescent="0.15">
      <c r="B14" t="s">
        <v>569</v>
      </c>
    </row>
    <row r="20" spans="2:2" x14ac:dyDescent="0.15">
      <c r="B20" t="s">
        <v>570</v>
      </c>
    </row>
    <row r="21" spans="2:2" x14ac:dyDescent="0.15">
      <c r="B21" t="s">
        <v>571</v>
      </c>
    </row>
    <row r="22" spans="2:2" x14ac:dyDescent="0.15">
      <c r="B22" t="s">
        <v>572</v>
      </c>
    </row>
    <row r="23" spans="2:2" x14ac:dyDescent="0.15">
      <c r="B23" t="s">
        <v>573</v>
      </c>
    </row>
    <row r="24" spans="2:2" x14ac:dyDescent="0.15">
      <c r="B24" t="s">
        <v>390</v>
      </c>
    </row>
    <row r="25" spans="2:2" x14ac:dyDescent="0.15">
      <c r="B25" t="s">
        <v>574</v>
      </c>
    </row>
    <row r="26" spans="2:2" x14ac:dyDescent="0.15">
      <c r="B26" t="s">
        <v>575</v>
      </c>
    </row>
    <row r="27" spans="2:2" x14ac:dyDescent="0.15">
      <c r="B27" t="s">
        <v>576</v>
      </c>
    </row>
    <row r="28" spans="2:2" x14ac:dyDescent="0.15">
      <c r="B28" t="s">
        <v>577</v>
      </c>
    </row>
    <row r="29" spans="2:2" x14ac:dyDescent="0.15">
      <c r="B29" t="s">
        <v>578</v>
      </c>
    </row>
    <row r="30" spans="2:2" x14ac:dyDescent="0.15">
      <c r="B30" t="s">
        <v>579</v>
      </c>
    </row>
    <row r="31" spans="2:2" x14ac:dyDescent="0.15">
      <c r="B31" t="s">
        <v>580</v>
      </c>
    </row>
    <row r="32" spans="2:2" x14ac:dyDescent="0.15">
      <c r="B32" t="s">
        <v>581</v>
      </c>
    </row>
    <row r="33" spans="2:2" x14ac:dyDescent="0.15">
      <c r="B33" t="s">
        <v>582</v>
      </c>
    </row>
    <row r="34" spans="2:2" x14ac:dyDescent="0.15">
      <c r="B34" t="s">
        <v>583</v>
      </c>
    </row>
    <row r="35" spans="2:2" x14ac:dyDescent="0.15">
      <c r="B35" t="s">
        <v>584</v>
      </c>
    </row>
    <row r="36" spans="2:2" x14ac:dyDescent="0.15">
      <c r="B36" t="s">
        <v>585</v>
      </c>
    </row>
    <row r="37" spans="2:2" x14ac:dyDescent="0.15">
      <c r="B37" t="s">
        <v>410</v>
      </c>
    </row>
    <row r="38" spans="2:2" x14ac:dyDescent="0.15">
      <c r="B38" t="s">
        <v>586</v>
      </c>
    </row>
    <row r="39" spans="2:2" x14ac:dyDescent="0.15">
      <c r="B39" t="s">
        <v>587</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382</v>
      </c>
    </row>
    <row r="3" spans="2:2" ht="16" x14ac:dyDescent="0.2">
      <c r="B3" s="72" t="s">
        <v>588</v>
      </c>
    </row>
    <row r="4" spans="2:2" ht="16" x14ac:dyDescent="0.2">
      <c r="B4" s="72" t="s">
        <v>589</v>
      </c>
    </row>
    <row r="5" spans="2:2" x14ac:dyDescent="0.15">
      <c r="B5" t="s">
        <v>590</v>
      </c>
    </row>
    <row r="6" spans="2:2" ht="16" x14ac:dyDescent="0.2">
      <c r="B6" s="72" t="s">
        <v>591</v>
      </c>
    </row>
    <row r="7" spans="2:2" ht="16" x14ac:dyDescent="0.2">
      <c r="B7" s="72" t="s">
        <v>592</v>
      </c>
    </row>
    <row r="8" spans="2:2" x14ac:dyDescent="0.15">
      <c r="B8" t="s">
        <v>593</v>
      </c>
    </row>
    <row r="9" spans="2:2" x14ac:dyDescent="0.15">
      <c r="B9" s="74" t="s">
        <v>594</v>
      </c>
    </row>
    <row r="10" spans="2:2" x14ac:dyDescent="0.15">
      <c r="B10" t="s">
        <v>595</v>
      </c>
    </row>
    <row r="11" spans="2:2" x14ac:dyDescent="0.15">
      <c r="B11" t="s">
        <v>596</v>
      </c>
    </row>
    <row r="14" spans="2:2" ht="16" x14ac:dyDescent="0.2">
      <c r="B14" s="72" t="s">
        <v>597</v>
      </c>
    </row>
    <row r="20" spans="2:2" x14ac:dyDescent="0.15">
      <c r="B20" t="s">
        <v>598</v>
      </c>
    </row>
    <row r="21" spans="2:2" x14ac:dyDescent="0.15">
      <c r="B21" t="s">
        <v>599</v>
      </c>
    </row>
    <row r="22" spans="2:2" x14ac:dyDescent="0.15">
      <c r="B22" t="s">
        <v>543</v>
      </c>
    </row>
    <row r="23" spans="2:2" x14ac:dyDescent="0.15">
      <c r="B23" t="s">
        <v>600</v>
      </c>
    </row>
    <row r="24" spans="2:2" x14ac:dyDescent="0.15">
      <c r="B24" t="s">
        <v>390</v>
      </c>
    </row>
    <row r="25" spans="2:2" x14ac:dyDescent="0.15">
      <c r="B25" t="s">
        <v>601</v>
      </c>
    </row>
    <row r="26" spans="2:2" x14ac:dyDescent="0.15">
      <c r="B26" t="s">
        <v>547</v>
      </c>
    </row>
    <row r="27" spans="2:2" x14ac:dyDescent="0.15">
      <c r="B27" t="s">
        <v>602</v>
      </c>
    </row>
    <row r="28" spans="2:2" x14ac:dyDescent="0.15">
      <c r="B28" t="s">
        <v>603</v>
      </c>
    </row>
    <row r="29" spans="2:2" x14ac:dyDescent="0.15">
      <c r="B29" t="s">
        <v>604</v>
      </c>
    </row>
    <row r="30" spans="2:2" x14ac:dyDescent="0.15">
      <c r="B30" t="s">
        <v>605</v>
      </c>
    </row>
    <row r="31" spans="2:2" x14ac:dyDescent="0.15">
      <c r="B31" t="s">
        <v>606</v>
      </c>
    </row>
    <row r="32" spans="2:2" x14ac:dyDescent="0.15">
      <c r="B32" t="s">
        <v>607</v>
      </c>
    </row>
    <row r="33" spans="2:2" x14ac:dyDescent="0.15">
      <c r="B33" t="s">
        <v>608</v>
      </c>
    </row>
    <row r="34" spans="2:2" x14ac:dyDescent="0.15">
      <c r="B34" t="s">
        <v>609</v>
      </c>
    </row>
    <row r="35" spans="2:2" x14ac:dyDescent="0.15">
      <c r="B35" t="s">
        <v>584</v>
      </c>
    </row>
    <row r="36" spans="2:2" x14ac:dyDescent="0.15">
      <c r="B36" t="s">
        <v>610</v>
      </c>
    </row>
    <row r="37" spans="2:2" x14ac:dyDescent="0.15">
      <c r="B37" t="s">
        <v>528</v>
      </c>
    </row>
    <row r="38" spans="2:2" x14ac:dyDescent="0.15">
      <c r="B38" t="s">
        <v>611</v>
      </c>
    </row>
    <row r="39" spans="2:2" x14ac:dyDescent="0.15">
      <c r="B39" t="s">
        <v>612</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15" sqref="B15"/>
    </sheetView>
  </sheetViews>
  <sheetFormatPr baseColWidth="10" defaultColWidth="12.1640625" defaultRowHeight="13" x14ac:dyDescent="0.15"/>
  <sheetData>
    <row r="2" spans="2:2" x14ac:dyDescent="0.15">
      <c r="B2" t="s">
        <v>448</v>
      </c>
    </row>
    <row r="3" spans="2:2" x14ac:dyDescent="0.15">
      <c r="B3" t="s">
        <v>613</v>
      </c>
    </row>
    <row r="4" spans="2:2" x14ac:dyDescent="0.15">
      <c r="B4" t="s">
        <v>614</v>
      </c>
    </row>
    <row r="5" spans="2:2" x14ac:dyDescent="0.15">
      <c r="B5" t="s">
        <v>615</v>
      </c>
    </row>
    <row r="6" spans="2:2" x14ac:dyDescent="0.15">
      <c r="B6" t="s">
        <v>616</v>
      </c>
    </row>
    <row r="7" spans="2:2" x14ac:dyDescent="0.15">
      <c r="B7" t="s">
        <v>617</v>
      </c>
    </row>
    <row r="8" spans="2:2" x14ac:dyDescent="0.15">
      <c r="B8" t="s">
        <v>618</v>
      </c>
    </row>
    <row r="9" spans="2:2" x14ac:dyDescent="0.15">
      <c r="B9" t="s">
        <v>619</v>
      </c>
    </row>
    <row r="10" spans="2:2" x14ac:dyDescent="0.15">
      <c r="B10" t="s">
        <v>620</v>
      </c>
    </row>
    <row r="11" spans="2:2" x14ac:dyDescent="0.15">
      <c r="B11" t="s">
        <v>621</v>
      </c>
    </row>
    <row r="14" spans="2:2" x14ac:dyDescent="0.15">
      <c r="B14" t="s">
        <v>622</v>
      </c>
    </row>
    <row r="20" spans="2:2" x14ac:dyDescent="0.15">
      <c r="B20" t="s">
        <v>623</v>
      </c>
    </row>
    <row r="21" spans="2:2" x14ac:dyDescent="0.15">
      <c r="B21" t="s">
        <v>624</v>
      </c>
    </row>
    <row r="22" spans="2:2" x14ac:dyDescent="0.15">
      <c r="B22" t="s">
        <v>625</v>
      </c>
    </row>
    <row r="23" spans="2:2" x14ac:dyDescent="0.15">
      <c r="B23" t="s">
        <v>626</v>
      </c>
    </row>
    <row r="24" spans="2:2" x14ac:dyDescent="0.15">
      <c r="B24" t="s">
        <v>390</v>
      </c>
    </row>
    <row r="25" spans="2:2" x14ac:dyDescent="0.15">
      <c r="B25" t="s">
        <v>627</v>
      </c>
    </row>
    <row r="26" spans="2:2" x14ac:dyDescent="0.15">
      <c r="B26" t="s">
        <v>628</v>
      </c>
    </row>
    <row r="27" spans="2:2" x14ac:dyDescent="0.15">
      <c r="B27" t="s">
        <v>629</v>
      </c>
    </row>
    <row r="28" spans="2:2" x14ac:dyDescent="0.15">
      <c r="B28" t="s">
        <v>630</v>
      </c>
    </row>
    <row r="29" spans="2:2" x14ac:dyDescent="0.15">
      <c r="B29" t="s">
        <v>631</v>
      </c>
    </row>
    <row r="30" spans="2:2" x14ac:dyDescent="0.15">
      <c r="B30" t="s">
        <v>632</v>
      </c>
    </row>
    <row r="31" spans="2:2" x14ac:dyDescent="0.15">
      <c r="B31" t="s">
        <v>633</v>
      </c>
    </row>
    <row r="32" spans="2:2" x14ac:dyDescent="0.15">
      <c r="B32" t="s">
        <v>634</v>
      </c>
    </row>
    <row r="33" spans="2:2" x14ac:dyDescent="0.15">
      <c r="B33" t="s">
        <v>635</v>
      </c>
    </row>
    <row r="34" spans="2:2" x14ac:dyDescent="0.15">
      <c r="B34" t="s">
        <v>636</v>
      </c>
    </row>
    <row r="35" spans="2:2" x14ac:dyDescent="0.15">
      <c r="B35" t="s">
        <v>637</v>
      </c>
    </row>
    <row r="36" spans="2:2" x14ac:dyDescent="0.15">
      <c r="B36" t="s">
        <v>527</v>
      </c>
    </row>
    <row r="37" spans="2:2" x14ac:dyDescent="0.15">
      <c r="B37" t="s">
        <v>410</v>
      </c>
    </row>
    <row r="38" spans="2:2" x14ac:dyDescent="0.15">
      <c r="B38" t="s">
        <v>638</v>
      </c>
    </row>
    <row r="39" spans="2:2" x14ac:dyDescent="0.15">
      <c r="B39" t="s">
        <v>639</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1244</TotalTime>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Themplate</vt:lpstr>
      <vt:lpstr>Values</vt:lpstr>
      <vt:lpstr>options</vt:lpstr>
      <vt:lpstr>English</vt:lpstr>
      <vt:lpstr>German</vt:lpstr>
      <vt:lpstr>Spanish</vt:lpstr>
      <vt:lpstr>French</vt:lpstr>
      <vt:lpstr>Italian</vt:lpstr>
      <vt:lpstr>Dutch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173</cp:revision>
  <dcterms:created xsi:type="dcterms:W3CDTF">2020-07-27T15:42:24Z</dcterms:created>
  <dcterms:modified xsi:type="dcterms:W3CDTF">2022-09-28T00:38:08Z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false</vt:bool>
  </property>
  <property fmtid="{D5CDD505-2E9C-101B-9397-08002B2CF9AE}" pid="3" name="LinksUpToDate">
    <vt:bool>false</vt:bool>
  </property>
  <property fmtid="{D5CDD505-2E9C-101B-9397-08002B2CF9AE}" pid="4" name="ScaleCrop">
    <vt:bool>false</vt:bool>
  </property>
  <property fmtid="{D5CDD505-2E9C-101B-9397-08002B2CF9AE}" pid="5" name="ShareDoc">
    <vt:bool>false</vt:bool>
  </property>
  <property fmtid="{D5CDD505-2E9C-101B-9397-08002B2CF9AE}" pid="6" name="sheets-banding">
    <vt:lpwstr/>
  </property>
  <property fmtid="{D5CDD505-2E9C-101B-9397-08002B2CF9AE}" pid="7" name="sheets-original-selection">
    <vt:lpwstr/>
  </property>
</Properties>
</file>