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602AF418-E42E-7F4E-BC72-DC1FD2C5F39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83" i="2" l="1"/>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74" i="1" l="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<sst xmlns="http://schemas.openxmlformats.org/spreadsheetml/2006/main" count="1119" uniqueCount="822">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</sst>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 Parent</v>
      </c>
      <c r="C4" s="29" t="s">
        <v>345</v>
      </c>
      <c r="D4" s="30">
        <f>Values!B14</f>
        <v>5714401488996</v>
      </c>
      <c r="E4" s="31" t="s">
        <v>346</v>
      </c>
      <c r="F4" s="28" t="str">
        <f>SUBSTITUTE(Values!B1, "{language}", "") &amp; " " &amp; Values!B3</f>
        <v>clavier de remplacement  rétroéclairé pour Lenovo Thinkpad T480s, T490, E490, L480, L490, L380, L390, L380 Yoga, L390 Yoga, E490, E480</v>
      </c>
      <c r="G4" s="29" t="s">
        <v>345</v>
      </c>
      <c r="H4" s="27" t="str">
        <f>Values!B16</f>
        <v>computer-keyboards</v>
      </c>
      <c r="I4" s="27" t="str">
        <f>IF(ISBLANK(Values!E3),"","4730574031")</f>
        <v>4730574031</v>
      </c>
      <c r="J4" s="32" t="str">
        <f>Values!B13</f>
        <v>Lenovo T490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T480s black - DE</v>
      </c>
      <c r="C5" s="32" t="str">
        <f>IF(ISBLANK(Values!E4),"","TellusRem")</f>
        <v>TellusRem</v>
      </c>
      <c r="D5" s="30">
        <f>IF(ISBLANK(Values!E4),"",Values!E4)</f>
        <v>5714401480013</v>
      </c>
      <c r="E5" s="31" t="str">
        <f>IF(ISBLANK(Values!E4),"","EAN")</f>
        <v>EAN</v>
      </c>
      <c r="F5" s="28" t="str">
        <f>IF(ISBLANK(Values!E4),"",IF(Values!J4, SUBSTITUTE(Values!$B$1, "{language}", Values!H4) &amp; " " &amp;Values!$B$3, SUBSTITUTE(Values!$B$2, "{language}", Values!$H4) &amp; " " &amp;Values!$B$3))</f>
        <v>clavier de remplacement Lenovo T480s black - DE rétroéclairé pour Lenovo Thinkpad T480s, T490, E490, L480, L490, L380, L390, L380 Yoga, L390 Yoga, E490, E480</v>
      </c>
      <c r="G5" s="32" t="str">
        <f>IF(ISBLANK(Values!E4),"",IF(Values!$B$20="PartialUpdate","","TellusRem"))</f>
        <v/>
      </c>
      <c r="H5" s="27" t="str">
        <f>IF(ISBLANK(Values!E4),"",Values!$B$16)</f>
        <v>computer-keyboards</v>
      </c>
      <c r="I5" s="27" t="str">
        <f>IF(ISBLANK(Values!E4),"","4730574031")</f>
        <v>4730574031</v>
      </c>
      <c r="J5" s="39" t="str">
        <f>IF(ISBLANK(Values!E4),"",Values!F4 )</f>
        <v>Lenovo T480s black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2" t="str">
        <f>IF(ISBLANK(Values!E4),"","Child")</f>
        <v>Child</v>
      </c>
      <c r="X5" s="32" t="str">
        <f>IF(ISBLANK(Values!E4),"",Values!$B$13)</f>
        <v>Lenovo T490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Lenovo T480s black - DE rétroéclairé.</v>
      </c>
      <c r="AM5" s="1" t="str">
        <f>SUBSTITUTE(IF(ISBLANK(Values!E4),"",Values!$B$27),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 s="28" t="str">
        <f>IF(ISBLANK(Values!E4),"",Values!H4)</f>
        <v>Lenovo T480s black - DE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T480s black - FR</v>
      </c>
      <c r="C6" s="32" t="str">
        <f>IF(ISBLANK(Values!E5),"","TellusRem")</f>
        <v>TellusRem</v>
      </c>
      <c r="D6" s="30">
        <f>IF(ISBLANK(Values!E5),"",Values!E5)</f>
        <v>5714401480020</v>
      </c>
      <c r="E6" s="31" t="str">
        <f>IF(ISBLANK(Values!E5),"","EAN")</f>
        <v>EAN</v>
      </c>
      <c r="F6" s="28" t="str">
        <f>IF(ISBLANK(Values!E5),"",IF(Values!J5, SUBSTITUTE(Values!$B$1, "{language}", Values!H5) &amp; " " &amp;Values!$B$3, SUBSTITUTE(Values!$B$2, "{language}", Values!$H5) &amp; " " &amp;Values!$B$3))</f>
        <v>clavier de remplacement Lenovo T480s black - FR rétroéclairé pour Lenovo Thinkpad T480s, T490, E490, L480, L490, L380, L390, L380 Yoga, L390 Yoga, E490, E480</v>
      </c>
      <c r="G6" s="32" t="str">
        <f>IF(ISBLANK(Values!E5),"",IF(Values!$B$20="PartialUpdate","","TellusRem"))</f>
        <v/>
      </c>
      <c r="H6" s="27" t="str">
        <f>IF(ISBLANK(Values!E5),"",Values!$B$16)</f>
        <v>computer-keyboards</v>
      </c>
      <c r="I6" s="27" t="str">
        <f>IF(ISBLANK(Values!E5),"","4730574031")</f>
        <v>4730574031</v>
      </c>
      <c r="J6" s="39" t="str">
        <f>IF(ISBLANK(Values!E5),"",Values!F5 )</f>
        <v>Lenovo T480s black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2" t="str">
        <f>IF(ISBLANK(Values!E5),"","Child")</f>
        <v>Child</v>
      </c>
      <c r="X6" s="32" t="str">
        <f>IF(ISBLANK(Values!E5),"",Values!$B$13)</f>
        <v>Lenovo T490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Lenovo T480s black - FR rétroéclairé.</v>
      </c>
      <c r="AM6" s="1" t="str">
        <f>SUBSTITUTE(IF(ISBLANK(Values!E5),"",Values!$B$27),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 s="28" t="str">
        <f>IF(ISBLANK(Values!E5),"",Values!H5)</f>
        <v>Lenovo T480s black - FR</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T480s black - IT</v>
      </c>
      <c r="C7" s="32" t="str">
        <f>IF(ISBLANK(Values!E6),"","TellusRem")</f>
        <v>TellusRem</v>
      </c>
      <c r="D7" s="30">
        <f>IF(ISBLANK(Values!E6),"",Values!E6)</f>
        <v>5714401480037</v>
      </c>
      <c r="E7" s="31" t="str">
        <f>IF(ISBLANK(Values!E6),"","EAN")</f>
        <v>EAN</v>
      </c>
      <c r="F7" s="28" t="str">
        <f>IF(ISBLANK(Values!E6),"",IF(Values!J6, SUBSTITUTE(Values!$B$1, "{language}", Values!H6) &amp; " " &amp;Values!$B$3, SUBSTITUTE(Values!$B$2, "{language}", Values!$H6) &amp; " " &amp;Values!$B$3))</f>
        <v>clavier de remplacement Lenovo T480s black - IT rétroéclairé pour Lenovo Thinkpad T480s, T490, E490, L480, L490, L380, L390, L380 Yoga, L390 Yoga, E490, E480</v>
      </c>
      <c r="G7" s="32" t="str">
        <f>IF(ISBLANK(Values!E6),"",IF(Values!$B$20="PartialUpdate","","TellusRem"))</f>
        <v/>
      </c>
      <c r="H7" s="27" t="str">
        <f>IF(ISBLANK(Values!E6),"",Values!$B$16)</f>
        <v>computer-keyboards</v>
      </c>
      <c r="I7" s="27" t="str">
        <f>IF(ISBLANK(Values!E6),"","4730574031")</f>
        <v>4730574031</v>
      </c>
      <c r="J7" s="39" t="str">
        <f>IF(ISBLANK(Values!E6),"",Values!F6 )</f>
        <v>Lenovo T480s black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2" t="str">
        <f>IF(ISBLANK(Values!E6),"","Child")</f>
        <v>Child</v>
      </c>
      <c r="X7" s="32" t="str">
        <f>IF(ISBLANK(Values!E6),"",Values!$B$13)</f>
        <v>Lenovo T490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Lenovo T480s black - IT rétroéclairé.</v>
      </c>
      <c r="AM7" s="1" t="str">
        <f>SUBSTITUTE(IF(ISBLANK(Values!E6),"",Values!$B$27),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 s="28" t="str">
        <f>IF(ISBLANK(Values!E6),"",Values!H6)</f>
        <v>Lenovo T480s black - IT</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T480s black - ES</v>
      </c>
      <c r="C8" s="32" t="str">
        <f>IF(ISBLANK(Values!E7),"","TellusRem")</f>
        <v>TellusRem</v>
      </c>
      <c r="D8" s="30">
        <f>IF(ISBLANK(Values!E7),"",Values!E7)</f>
        <v>5714401480044</v>
      </c>
      <c r="E8" s="31" t="str">
        <f>IF(ISBLANK(Values!E7),"","EAN")</f>
        <v>EAN</v>
      </c>
      <c r="F8" s="28" t="str">
        <f>IF(ISBLANK(Values!E7),"",IF(Values!J7, SUBSTITUTE(Values!$B$1, "{language}", Values!H7) &amp; " " &amp;Values!$B$3, SUBSTITUTE(Values!$B$2, "{language}", Values!$H7) &amp; " " &amp;Values!$B$3))</f>
        <v>clavier de remplacement Lenovo T480s black - ES rétroéclairé pour Lenovo Thinkpad T480s, T490, E490, L480, L490, L380, L390, L380 Yoga, L390 Yoga, E490, E480</v>
      </c>
      <c r="G8" s="32" t="str">
        <f>IF(ISBLANK(Values!E7),"",IF(Values!$B$20="PartialUpdate","","TellusRem"))</f>
        <v/>
      </c>
      <c r="H8" s="27" t="str">
        <f>IF(ISBLANK(Values!E7),"",Values!$B$16)</f>
        <v>computer-keyboards</v>
      </c>
      <c r="I8" s="27" t="str">
        <f>IF(ISBLANK(Values!E7),"","4730574031")</f>
        <v>4730574031</v>
      </c>
      <c r="J8" s="39" t="str">
        <f>IF(ISBLANK(Values!E7),"",Values!F7 )</f>
        <v>Lenovo T480s black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2" t="str">
        <f>IF(ISBLANK(Values!E7),"","Child")</f>
        <v>Child</v>
      </c>
      <c r="X8" s="32" t="str">
        <f>IF(ISBLANK(Values!E7),"",Values!$B$13)</f>
        <v>Lenovo T490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Lenovo T480s black - ES rétroéclairé.</v>
      </c>
      <c r="AM8" s="1" t="str">
        <f>SUBSTITUTE(IF(ISBLANK(Values!E7),"",Values!$B$27),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8" s="28" t="str">
        <f>IF(ISBLANK(Values!E7),"",Values!H7)</f>
        <v>Lenovo T480s black - ES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T480s black - UK</v>
      </c>
      <c r="C9" s="32" t="str">
        <f>IF(ISBLANK(Values!E8),"","TellusRem")</f>
        <v>TellusRem</v>
      </c>
      <c r="D9" s="30">
        <f>IF(ISBLANK(Values!E8),"",Values!E8)</f>
        <v>5714401480051</v>
      </c>
      <c r="E9" s="31" t="str">
        <f>IF(ISBLANK(Values!E8),"","EAN")</f>
        <v>EAN</v>
      </c>
      <c r="F9" s="28" t="str">
        <f>IF(ISBLANK(Values!E8),"",IF(Values!J8, SUBSTITUTE(Values!$B$1, "{language}", Values!H8) &amp; " " &amp;Values!$B$3, SUBSTITUTE(Values!$B$2, "{language}", Values!$H8) &amp; " " &amp;Values!$B$3))</f>
        <v>clavier de remplacement Lenovo T480s black - UK rétroéclairé pour Lenovo Thinkpad T480s, T490, E490, L480, L490, L380, L390, L380 Yoga, L390 Yoga, E490, E480</v>
      </c>
      <c r="G9" s="32" t="str">
        <f>IF(ISBLANK(Values!E8),"",IF(Values!$B$20="PartialUpdate","","TellusRem"))</f>
        <v/>
      </c>
      <c r="H9" s="27" t="str">
        <f>IF(ISBLANK(Values!E8),"",Values!$B$16)</f>
        <v>computer-keyboards</v>
      </c>
      <c r="I9" s="27" t="str">
        <f>IF(ISBLANK(Values!E8),"","4730574031")</f>
        <v>4730574031</v>
      </c>
      <c r="J9" s="39" t="str">
        <f>IF(ISBLANK(Values!E8),"",Values!F8 )</f>
        <v>Lenovo T480s black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2" t="str">
        <f>IF(ISBLANK(Values!E8),"","Child")</f>
        <v>Child</v>
      </c>
      <c r="X9" s="32" t="str">
        <f>IF(ISBLANK(Values!E8),"",Values!$B$13)</f>
        <v>Lenovo T490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Lenovo T480s black - UK rétroéclairé.</v>
      </c>
      <c r="AM9" s="1" t="str">
        <f>SUBSTITUTE(IF(ISBLANK(Values!E8),"",Values!$B$27),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9" s="28" t="str">
        <f>IF(ISBLANK(Values!E8),"",Values!H8)</f>
        <v>Lenovo T480s black - 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T480s black - NOR</v>
      </c>
      <c r="C10" s="32" t="str">
        <f>IF(ISBLANK(Values!E9),"","TellusRem")</f>
        <v>TellusRem</v>
      </c>
      <c r="D10" s="30">
        <f>IF(ISBLANK(Values!E9),"",Values!E9)</f>
        <v>5714401480068</v>
      </c>
      <c r="E10" s="31" t="str">
        <f>IF(ISBLANK(Values!E9),"","EAN")</f>
        <v>EAN</v>
      </c>
      <c r="F10" s="28" t="str">
        <f>IF(ISBLANK(Values!E9),"",IF(Values!J9, SUBSTITUTE(Values!$B$1, "{language}", Values!H9) &amp; " " &amp;Values!$B$3, SUBSTITUTE(Values!$B$2, "{language}", Values!$H9) &amp; " " &amp;Values!$B$3))</f>
        <v>clavier de remplacement Lenovo T480s black - NOR rétroéclairé pour Lenovo Thinkpad T480s, T490, E490, L480, L490, L380, L390, L380 Yoga, L390 Yoga, E490, E480</v>
      </c>
      <c r="G10" s="32" t="str">
        <f>IF(ISBLANK(Values!E9),"",IF(Values!$B$20="PartialUpdate","","TellusRem"))</f>
        <v/>
      </c>
      <c r="H10" s="27" t="str">
        <f>IF(ISBLANK(Values!E9),"",Values!$B$16)</f>
        <v>computer-keyboards</v>
      </c>
      <c r="I10" s="27" t="str">
        <f>IF(ISBLANK(Values!E9),"","4730574031")</f>
        <v>4730574031</v>
      </c>
      <c r="J10" s="39" t="str">
        <f>IF(ISBLANK(Values!E9),"",Values!F9 )</f>
        <v>Lenovo T480s black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2" t="str">
        <f>IF(ISBLANK(Values!E9),"","Child")</f>
        <v>Child</v>
      </c>
      <c r="X10" s="32" t="str">
        <f>IF(ISBLANK(Values!E9),"",Values!$B$13)</f>
        <v>Lenovo T490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Lenovo T480s black - NOR rétroéclairé.</v>
      </c>
      <c r="AM10" s="1" t="str">
        <f>SUBSTITUTE(IF(ISBLANK(Values!E9),"",Values!$B$27),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0" s="28" t="str">
        <f>IF(ISBLANK(Values!E9),"",Values!H9)</f>
        <v>Lenovo T480s black - NOR</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T480s black - BE</v>
      </c>
      <c r="C11" s="32" t="str">
        <f>IF(ISBLANK(Values!E10),"","TellusRem")</f>
        <v>TellusRem</v>
      </c>
      <c r="D11" s="30">
        <f>IF(ISBLANK(Values!E10),"",Values!E10)</f>
        <v>5714401480075</v>
      </c>
      <c r="E11" s="31" t="str">
        <f>IF(ISBLANK(Values!E10),"","EAN")</f>
        <v>EAN</v>
      </c>
      <c r="F11" s="28" t="str">
        <f>IF(ISBLANK(Values!E10),"",IF(Values!J10, SUBSTITUTE(Values!$B$1, "{language}", Values!H10) &amp; " " &amp;Values!$B$3, SUBSTITUTE(Values!$B$2, "{language}", Values!$H10) &amp; " " &amp;Values!$B$3))</f>
        <v>clavier de remplacement Lenovo T480s black - BE rétroéclairé pour Lenovo Thinkpad T480s, T490, E490, L480, L490, L380, L390, L380 Yoga, L390 Yoga, E490, E480</v>
      </c>
      <c r="G11" s="32" t="str">
        <f>IF(ISBLANK(Values!E10),"",IF(Values!$B$20="PartialUpdate","","TellusRem"))</f>
        <v/>
      </c>
      <c r="H11" s="27" t="str">
        <f>IF(ISBLANK(Values!E10),"",Values!$B$16)</f>
        <v>computer-keyboards</v>
      </c>
      <c r="I11" s="27" t="str">
        <f>IF(ISBLANK(Values!E10),"","4730574031")</f>
        <v>4730574031</v>
      </c>
      <c r="J11" s="39" t="str">
        <f>IF(ISBLANK(Values!E10),"",Values!F10 )</f>
        <v>Lenovo T480s black - BE</v>
      </c>
      <c r="K11" s="29" t="str">
        <f>IF(IF(ISBLANK(Values!E10),"",IF(Values!J10, Values!$B$4, Values!$B$5))=0,"",IF(ISBLANK(Values!E10),"",IF(Values!J10, Values!$B$4, Values!$B$5)))</f>
        <v/>
      </c>
      <c r="L11" s="40">
        <f>IF(ISBLANK(Values!E10),"",IF($CO11="DEFAULT", Values!$B$18, ""))</f>
        <v>5</v>
      </c>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Lenovo T480s black - BE rétroéclairé.</v>
      </c>
      <c r="AM11" s="1" t="str">
        <f>SUBSTITUTE(IF(ISBLANK(Values!E10),"",Values!$B$27),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1" s="28" t="str">
        <f>IF(ISBLANK(Values!E10),"",Values!H10)</f>
        <v>Lenovo T480s black - BE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T480s black - BG</v>
      </c>
      <c r="C12" s="32" t="str">
        <f>IF(ISBLANK(Values!E11),"","TellusRem")</f>
        <v>TellusRem</v>
      </c>
      <c r="D12" s="30">
        <f>IF(ISBLANK(Values!E11),"",Values!E11)</f>
        <v>5714401480082</v>
      </c>
      <c r="E12" s="31" t="str">
        <f>IF(ISBLANK(Values!E11),"","EAN")</f>
        <v>EAN</v>
      </c>
      <c r="F12" s="28" t="str">
        <f>IF(ISBLANK(Values!E11),"",IF(Values!J11, SUBSTITUTE(Values!$B$1, "{language}", Values!H11) &amp; " " &amp;Values!$B$3, SUBSTITUTE(Values!$B$2, "{language}", Values!$H11) &amp; " " &amp;Values!$B$3))</f>
        <v>clavier de remplacement Lenovo T480s black - BG rétroéclairé pour Lenovo Thinkpad T480s, T490, E490, L480, L490, L380, L390, L380 Yoga, L390 Yoga, E490, E480</v>
      </c>
      <c r="G12" s="32" t="str">
        <f>IF(ISBLANK(Values!E11),"",IF(Values!$B$20="PartialUpdate","","TellusRem"))</f>
        <v/>
      </c>
      <c r="H12" s="27" t="str">
        <f>IF(ISBLANK(Values!E11),"",Values!$B$16)</f>
        <v>computer-keyboards</v>
      </c>
      <c r="I12" s="27" t="str">
        <f>IF(ISBLANK(Values!E11),"","4730574031")</f>
        <v>4730574031</v>
      </c>
      <c r="J12" s="39" t="str">
        <f>IF(ISBLANK(Values!E11),"",Values!F11 )</f>
        <v>Lenovo T480s black - BG</v>
      </c>
      <c r="K12" s="29" t="str">
        <f>IF(IF(ISBLANK(Values!E11),"",IF(Values!J11, Values!$B$4, Values!$B$5))=0,"",IF(ISBLANK(Values!E11),"",IF(Values!J11, Values!$B$4, Values!$B$5)))</f>
        <v/>
      </c>
      <c r="L12" s="40">
        <f>IF(ISBLANK(Values!E11),"",IF($CO12="DEFAULT", Values!$B$18, ""))</f>
        <v>5</v>
      </c>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Lenovo T480s black - BG rétroéclairé.</v>
      </c>
      <c r="AM12" s="1" t="str">
        <f>SUBSTITUTE(IF(ISBLANK(Values!E11),"",Values!$B$27),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2" s="28" t="str">
        <f>IF(ISBLANK(Values!E11),"",Values!H11)</f>
        <v>Lenovo T480s black - BG</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T480s black - CZ</v>
      </c>
      <c r="C13" s="32" t="str">
        <f>IF(ISBLANK(Values!E12),"","TellusRem")</f>
        <v>TellusRem</v>
      </c>
      <c r="D13" s="30">
        <f>IF(ISBLANK(Values!E12),"",Values!E12)</f>
        <v>5714401480099</v>
      </c>
      <c r="E13" s="31" t="str">
        <f>IF(ISBLANK(Values!E12),"","EAN")</f>
        <v>EAN</v>
      </c>
      <c r="F13" s="28" t="str">
        <f>IF(ISBLANK(Values!E12),"",IF(Values!J12, SUBSTITUTE(Values!$B$1, "{language}", Values!H12) &amp; " " &amp;Values!$B$3, SUBSTITUTE(Values!$B$2, "{language}", Values!$H12) &amp; " " &amp;Values!$B$3))</f>
        <v>clavier de remplacement Lenovo T480s black - CZ rétroéclairé pour Lenovo Thinkpad T480s, T490, E490, L480, L490, L380, L390, L380 Yoga, L390 Yoga, E490, E480</v>
      </c>
      <c r="G13" s="32" t="str">
        <f>IF(ISBLANK(Values!E12),"",IF(Values!$B$20="PartialUpdate","","TellusRem"))</f>
        <v/>
      </c>
      <c r="H13" s="27" t="str">
        <f>IF(ISBLANK(Values!E12),"",Values!$B$16)</f>
        <v>computer-keyboards</v>
      </c>
      <c r="I13" s="27" t="str">
        <f>IF(ISBLANK(Values!E12),"","4730574031")</f>
        <v>4730574031</v>
      </c>
      <c r="J13" s="39" t="str">
        <f>IF(ISBLANK(Values!E12),"",Values!F12 )</f>
        <v>Lenovo T480s black - CZ</v>
      </c>
      <c r="K13" s="29" t="str">
        <f>IF(IF(ISBLANK(Values!E12),"",IF(Values!J12, Values!$B$4, Values!$B$5))=0,"",IF(ISBLANK(Values!E12),"",IF(Values!J12, Values!$B$4, Values!$B$5)))</f>
        <v/>
      </c>
      <c r="L13" s="40">
        <f>IF(ISBLANK(Values!E12),"",IF($CO13="DEFAULT", Values!$B$18, ""))</f>
        <v>5</v>
      </c>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Lenovo T480s black - CZ rétroéclairé.</v>
      </c>
      <c r="AM13" s="1" t="str">
        <f>SUBSTITUTE(IF(ISBLANK(Values!E12),"",Values!$B$27),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3" s="28" t="str">
        <f>IF(ISBLANK(Values!E12),"",Values!H12)</f>
        <v>Lenovo T480s black - CZ</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T480s black - DK</v>
      </c>
      <c r="C14" s="32" t="str">
        <f>IF(ISBLANK(Values!E13),"","TellusRem")</f>
        <v>TellusRem</v>
      </c>
      <c r="D14" s="30">
        <f>IF(ISBLANK(Values!E13),"",Values!E13)</f>
        <v>5714401480105</v>
      </c>
      <c r="E14" s="31" t="str">
        <f>IF(ISBLANK(Values!E13),"","EAN")</f>
        <v>EAN</v>
      </c>
      <c r="F14" s="28" t="str">
        <f>IF(ISBLANK(Values!E13),"",IF(Values!J13, SUBSTITUTE(Values!$B$1, "{language}", Values!H13) &amp; " " &amp;Values!$B$3, SUBSTITUTE(Values!$B$2, "{language}", Values!$H13) &amp; " " &amp;Values!$B$3))</f>
        <v>clavier de remplacement Lenovo T480s black - DK rétroéclairé pour Lenovo Thinkpad T480s, T490, E490, L480, L490, L380, L390, L380 Yoga, L390 Yoga, E490, E480</v>
      </c>
      <c r="G14" s="32" t="str">
        <f>IF(ISBLANK(Values!E13),"",IF(Values!$B$20="PartialUpdate","","TellusRem"))</f>
        <v/>
      </c>
      <c r="H14" s="27" t="str">
        <f>IF(ISBLANK(Values!E13),"",Values!$B$16)</f>
        <v>computer-keyboards</v>
      </c>
      <c r="I14" s="27" t="str">
        <f>IF(ISBLANK(Values!E13),"","4730574031")</f>
        <v>4730574031</v>
      </c>
      <c r="J14" s="39" t="str">
        <f>IF(ISBLANK(Values!E13),"",Values!F13 )</f>
        <v>Lenovo T480s black - DK</v>
      </c>
      <c r="K14" s="29" t="str">
        <f>IF(IF(ISBLANK(Values!E13),"",IF(Values!J13, Values!$B$4, Values!$B$5))=0,"",IF(ISBLANK(Values!E13),"",IF(Values!J13, Values!$B$4, Values!$B$5)))</f>
        <v/>
      </c>
      <c r="L14" s="40">
        <f>IF(ISBLANK(Values!E13),"",IF($CO14="DEFAULT", Values!$B$18, ""))</f>
        <v>5</v>
      </c>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Lenovo T480s black - DK rétroéclairé.</v>
      </c>
      <c r="AM14" s="1" t="str">
        <f>SUBSTITUTE(IF(ISBLANK(Values!E13),"",Values!$B$27),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4" s="28" t="str">
        <f>IF(ISBLANK(Values!E13),"",Values!H13)</f>
        <v>Lenovo T480s black - DK</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T480s black - HU</v>
      </c>
      <c r="C15" s="32" t="str">
        <f>IF(ISBLANK(Values!E14),"","TellusRem")</f>
        <v>TellusRem</v>
      </c>
      <c r="D15" s="30">
        <f>IF(ISBLANK(Values!E14),"",Values!E14)</f>
        <v>5714401480112</v>
      </c>
      <c r="E15" s="31" t="str">
        <f>IF(ISBLANK(Values!E14),"","EAN")</f>
        <v>EAN</v>
      </c>
      <c r="F15" s="28" t="str">
        <f>IF(ISBLANK(Values!E14),"",IF(Values!J14, SUBSTITUTE(Values!$B$1, "{language}", Values!H14) &amp; " " &amp;Values!$B$3, SUBSTITUTE(Values!$B$2, "{language}", Values!$H14) &amp; " " &amp;Values!$B$3))</f>
        <v>clavier de remplacement Lenovo T480s black - HU rétroéclairé pour Lenovo Thinkpad T480s, T490, E490, L480, L490, L380, L390, L380 Yoga, L390 Yoga, E490, E480</v>
      </c>
      <c r="G15" s="32" t="str">
        <f>IF(ISBLANK(Values!E14),"",IF(Values!$B$20="PartialUpdate","","TellusRem"))</f>
        <v/>
      </c>
      <c r="H15" s="27" t="str">
        <f>IF(ISBLANK(Values!E14),"",Values!$B$16)</f>
        <v>computer-keyboards</v>
      </c>
      <c r="I15" s="27" t="str">
        <f>IF(ISBLANK(Values!E14),"","4730574031")</f>
        <v>4730574031</v>
      </c>
      <c r="J15" s="39" t="str">
        <f>IF(ISBLANK(Values!E14),"",Values!F14 )</f>
        <v>Lenovo T480s black - HU</v>
      </c>
      <c r="K15" s="29" t="str">
        <f>IF(IF(ISBLANK(Values!E14),"",IF(Values!J14, Values!$B$4, Values!$B$5))=0,"",IF(ISBLANK(Values!E14),"",IF(Values!J14, Values!$B$4, Values!$B$5)))</f>
        <v/>
      </c>
      <c r="L15" s="40">
        <f>IF(ISBLANK(Values!E14),"",IF($CO15="DEFAULT", Values!$B$18, ""))</f>
        <v>5</v>
      </c>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T490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Lenovo T480s black - HU rétroéclairé.</v>
      </c>
      <c r="AM15" s="1" t="str">
        <f>SUBSTITUTE(IF(ISBLANK(Values!E14),"",Values!$B$27),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5" s="28" t="str">
        <f>IF(ISBLANK(Values!E14),"",Values!H14)</f>
        <v>Lenovo T480s black - HU</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T480s black - NL</v>
      </c>
      <c r="C16" s="32" t="str">
        <f>IF(ISBLANK(Values!E15),"","TellusRem")</f>
        <v>TellusRem</v>
      </c>
      <c r="D16" s="30">
        <f>IF(ISBLANK(Values!E15),"",Values!E15)</f>
        <v>5714401480129</v>
      </c>
      <c r="E16" s="31" t="str">
        <f>IF(ISBLANK(Values!E15),"","EAN")</f>
        <v>EAN</v>
      </c>
      <c r="F16" s="28" t="str">
        <f>IF(ISBLANK(Values!E15),"",IF(Values!J15, SUBSTITUTE(Values!$B$1, "{language}", Values!H15) &amp; " " &amp;Values!$B$3, SUBSTITUTE(Values!$B$2, "{language}", Values!$H15) &amp; " " &amp;Values!$B$3))</f>
        <v>clavier de remplacement Lenovo T480s black - NL rétroéclairé pour Lenovo Thinkpad T480s, T490, E490, L480, L490, L380, L390, L380 Yoga, L390 Yoga, E490, E480</v>
      </c>
      <c r="G16" s="32" t="str">
        <f>IF(ISBLANK(Values!E15),"",IF(Values!$B$20="PartialUpdate","","TellusRem"))</f>
        <v/>
      </c>
      <c r="H16" s="27" t="str">
        <f>IF(ISBLANK(Values!E15),"",Values!$B$16)</f>
        <v>computer-keyboards</v>
      </c>
      <c r="I16" s="27" t="str">
        <f>IF(ISBLANK(Values!E15),"","4730574031")</f>
        <v>4730574031</v>
      </c>
      <c r="J16" s="39" t="str">
        <f>IF(ISBLANK(Values!E15),"",Values!F15 )</f>
        <v>Lenovo T480s black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T490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Lenovo T480s black - NL rétroéclairé.</v>
      </c>
      <c r="AM16" s="1" t="str">
        <f>SUBSTITUTE(IF(ISBLANK(Values!E15),"",Values!$B$27),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6" s="28" t="str">
        <f>IF(ISBLANK(Values!E15),"",Values!H15)</f>
        <v>Lenovo T480s black - NL</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T480s black - NO</v>
      </c>
      <c r="C17" s="32" t="str">
        <f>IF(ISBLANK(Values!E16),"","TellusRem")</f>
        <v>TellusRem</v>
      </c>
      <c r="D17" s="30">
        <f>IF(ISBLANK(Values!E16),"",Values!E16)</f>
        <v>5714401480136</v>
      </c>
      <c r="E17" s="31" t="str">
        <f>IF(ISBLANK(Values!E16),"","EAN")</f>
        <v>EAN</v>
      </c>
      <c r="F17" s="28" t="str">
        <f>IF(ISBLANK(Values!E16),"",IF(Values!J16, SUBSTITUTE(Values!$B$1, "{language}", Values!H16) &amp; " " &amp;Values!$B$3, SUBSTITUTE(Values!$B$2, "{language}", Values!$H16) &amp; " " &amp;Values!$B$3))</f>
        <v>clavier de remplacement Lenovo T480s black - NO rétroéclairé pour Lenovo Thinkpad T480s, T490, E490, L480, L490, L380, L390, L380 Yoga, L390 Yoga, E490, E480</v>
      </c>
      <c r="G17" s="32" t="str">
        <f>IF(ISBLANK(Values!E16),"",IF(Values!$B$20="PartialUpdate","","TellusRem"))</f>
        <v/>
      </c>
      <c r="H17" s="27" t="str">
        <f>IF(ISBLANK(Values!E16),"",Values!$B$16)</f>
        <v>computer-keyboards</v>
      </c>
      <c r="I17" s="27" t="str">
        <f>IF(ISBLANK(Values!E16),"","4730574031")</f>
        <v>4730574031</v>
      </c>
      <c r="J17" s="39" t="str">
        <f>IF(ISBLANK(Values!E16),"",Values!F16 )</f>
        <v>Lenovo T480s black - NO</v>
      </c>
      <c r="K17" s="29" t="str">
        <f>IF(IF(ISBLANK(Values!E16),"",IF(Values!J16, Values!$B$4, Values!$B$5))=0,"",IF(ISBLANK(Values!E16),"",IF(Values!J16, Values!$B$4, Values!$B$5)))</f>
        <v/>
      </c>
      <c r="L17" s="40">
        <f>IF(ISBLANK(Values!E16),"",IF($CO17="DEFAULT", Values!$B$18, ""))</f>
        <v>5</v>
      </c>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T490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Lenovo T480s black - NO rétroéclairé.</v>
      </c>
      <c r="AM17" s="1" t="str">
        <f>SUBSTITUTE(IF(ISBLANK(Values!E16),"",Values!$B$27),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7" s="28" t="str">
        <f>IF(ISBLANK(Values!E16),"",Values!H16)</f>
        <v>Lenovo T480s black - NO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T480s black - PL</v>
      </c>
      <c r="C18" s="32" t="str">
        <f>IF(ISBLANK(Values!E17),"","TellusRem")</f>
        <v>TellusRem</v>
      </c>
      <c r="D18" s="30">
        <f>IF(ISBLANK(Values!E17),"",Values!E17)</f>
        <v>5714401480143</v>
      </c>
      <c r="E18" s="31" t="str">
        <f>IF(ISBLANK(Values!E17),"","EAN")</f>
        <v>EAN</v>
      </c>
      <c r="F18" s="28" t="str">
        <f>IF(ISBLANK(Values!E17),"",IF(Values!J17, SUBSTITUTE(Values!$B$1, "{language}", Values!H17) &amp; " " &amp;Values!$B$3, SUBSTITUTE(Values!$B$2, "{language}", Values!$H17) &amp; " " &amp;Values!$B$3))</f>
        <v>clavier de remplacement Lenovo T480s black - PL rétroéclairé pour Lenovo Thinkpad T480s, T490, E490, L480, L490, L380, L390, L380 Yoga, L390 Yoga, E490, E480</v>
      </c>
      <c r="G18" s="32" t="str">
        <f>IF(ISBLANK(Values!E17),"",IF(Values!$B$20="PartialUpdate","","TellusRem"))</f>
        <v/>
      </c>
      <c r="H18" s="27" t="str">
        <f>IF(ISBLANK(Values!E17),"",Values!$B$16)</f>
        <v>computer-keyboards</v>
      </c>
      <c r="I18" s="27" t="str">
        <f>IF(ISBLANK(Values!E17),"","4730574031")</f>
        <v>4730574031</v>
      </c>
      <c r="J18" s="39" t="str">
        <f>IF(ISBLANK(Values!E17),"",Values!F17 )</f>
        <v>Lenovo T480s black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T490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Lenovo T480s black - PL rétroéclairé.</v>
      </c>
      <c r="AM18" s="1" t="str">
        <f>SUBSTITUTE(IF(ISBLANK(Values!E17),"",Values!$B$27),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8" s="28" t="str">
        <f>IF(ISBLANK(Values!E17),"",Values!H17)</f>
        <v>Lenovo T480s black - PL</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T480s black - PT</v>
      </c>
      <c r="C19" s="32" t="str">
        <f>IF(ISBLANK(Values!E18),"","TellusRem")</f>
        <v>TellusRem</v>
      </c>
      <c r="D19" s="30">
        <f>IF(ISBLANK(Values!E18),"",Values!E18)</f>
        <v>5714401480150</v>
      </c>
      <c r="E19" s="31" t="str">
        <f>IF(ISBLANK(Values!E18),"","EAN")</f>
        <v>EAN</v>
      </c>
      <c r="F19" s="28" t="str">
        <f>IF(ISBLANK(Values!E18),"",IF(Values!J18, SUBSTITUTE(Values!$B$1, "{language}", Values!H18) &amp; " " &amp;Values!$B$3, SUBSTITUTE(Values!$B$2, "{language}", Values!$H18) &amp; " " &amp;Values!$B$3))</f>
        <v>clavier de remplacement Lenovo T480s black - PT rétroéclairé pour Lenovo Thinkpad T480s, T490, E490, L480, L490, L380, L390, L380 Yoga, L390 Yoga, E490, E480</v>
      </c>
      <c r="G19" s="32" t="str">
        <f>IF(ISBLANK(Values!E18),"",IF(Values!$B$20="PartialUpdate","","TellusRem"))</f>
        <v/>
      </c>
      <c r="H19" s="27" t="str">
        <f>IF(ISBLANK(Values!E18),"",Values!$B$16)</f>
        <v>computer-keyboards</v>
      </c>
      <c r="I19" s="27" t="str">
        <f>IF(ISBLANK(Values!E18),"","4730574031")</f>
        <v>4730574031</v>
      </c>
      <c r="J19" s="39" t="str">
        <f>IF(ISBLANK(Values!E18),"",Values!F18 )</f>
        <v>Lenovo T480s black - PT</v>
      </c>
      <c r="K19" s="29" t="str">
        <f>IF(IF(ISBLANK(Values!E18),"",IF(Values!J18, Values!$B$4, Values!$B$5))=0,"",IF(ISBLANK(Values!E18),"",IF(Values!J18, Values!$B$4, Values!$B$5)))</f>
        <v/>
      </c>
      <c r="L19" s="40">
        <f>IF(ISBLANK(Values!E18),"",IF($CO19="DEFAULT", Values!$B$18, ""))</f>
        <v>5</v>
      </c>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T490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Lenovo T480s black - PT rétroéclairé.</v>
      </c>
      <c r="AM19" s="1" t="str">
        <f>SUBSTITUTE(IF(ISBLANK(Values!E18),"",Values!$B$27),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9" s="28" t="str">
        <f>IF(ISBLANK(Values!E18),"",Values!H18)</f>
        <v>Lenovo T480s black - PT</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T480s black - SE/FI</v>
      </c>
      <c r="C20" s="32" t="str">
        <f>IF(ISBLANK(Values!E19),"","TellusRem")</f>
        <v>TellusRem</v>
      </c>
      <c r="D20" s="30">
        <f>IF(ISBLANK(Values!E19),"",Values!E19)</f>
        <v>5714401480167</v>
      </c>
      <c r="E20" s="31" t="str">
        <f>IF(ISBLANK(Values!E19),"","EAN")</f>
        <v>EAN</v>
      </c>
      <c r="F20" s="28" t="str">
        <f>IF(ISBLANK(Values!E19),"",IF(Values!J19, SUBSTITUTE(Values!$B$1, "{language}", Values!H19) &amp; " " &amp;Values!$B$3, SUBSTITUTE(Values!$B$2, "{language}", Values!$H19) &amp; " " &amp;Values!$B$3))</f>
        <v>clavier de remplacement Lenovo T480s black - SE/FI rétroéclairé pour Lenovo Thinkpad T480s, T490, E490, L480, L490, L380, L390, L380 Yoga, L390 Yoga, E490, E480</v>
      </c>
      <c r="G20" s="32" t="str">
        <f>IF(ISBLANK(Values!E19),"",IF(Values!$B$20="PartialUpdate","","TellusRem"))</f>
        <v/>
      </c>
      <c r="H20" s="27" t="str">
        <f>IF(ISBLANK(Values!E19),"",Values!$B$16)</f>
        <v>computer-keyboards</v>
      </c>
      <c r="I20" s="27" t="str">
        <f>IF(ISBLANK(Values!E19),"","4730574031")</f>
        <v>4730574031</v>
      </c>
      <c r="J20" s="39" t="str">
        <f>IF(ISBLANK(Values!E19),"",Values!F19 )</f>
        <v>Lenovo T480s black - SE/FI</v>
      </c>
      <c r="K20" s="29" t="str">
        <f>IF(IF(ISBLANK(Values!E19),"",IF(Values!J19, Values!$B$4, Values!$B$5))=0,"",IF(ISBLANK(Values!E19),"",IF(Values!J19, Values!$B$4, Values!$B$5)))</f>
        <v/>
      </c>
      <c r="L20" s="40">
        <f>IF(ISBLANK(Values!E19),"",IF($CO20="DEFAULT", Values!$B$18, ""))</f>
        <v>5</v>
      </c>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T490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Lenovo T480s black - SE/FI rétroéclairé.</v>
      </c>
      <c r="AM20" s="1" t="str">
        <f>SUBSTITUTE(IF(ISBLANK(Values!E19),"",Values!$B$27),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0" s="28" t="str">
        <f>IF(ISBLANK(Values!E19),"",Values!H19)</f>
        <v>Lenovo T480s black - SE/FI</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T480s black - CH</v>
      </c>
      <c r="C21" s="32" t="str">
        <f>IF(ISBLANK(Values!E20),"","TellusRem")</f>
        <v>TellusRem</v>
      </c>
      <c r="D21" s="30">
        <f>IF(ISBLANK(Values!E20),"",Values!E20)</f>
        <v>5714401480174</v>
      </c>
      <c r="E21" s="31" t="str">
        <f>IF(ISBLANK(Values!E20),"","EAN")</f>
        <v>EAN</v>
      </c>
      <c r="F21" s="28" t="str">
        <f>IF(ISBLANK(Values!E20),"",IF(Values!J20, SUBSTITUTE(Values!$B$1, "{language}", Values!H20) &amp; " " &amp;Values!$B$3, SUBSTITUTE(Values!$B$2, "{language}", Values!$H20) &amp; " " &amp;Values!$B$3))</f>
        <v>clavier de remplacement Lenovo T480s black - CH rétroéclairé pour Lenovo Thinkpad T480s, T490, E490, L480, L490, L380, L390, L380 Yoga, L390 Yoga, E490, E480</v>
      </c>
      <c r="G21" s="32" t="str">
        <f>IF(ISBLANK(Values!E20),"",IF(Values!$B$20="PartialUpdate","","TellusRem"))</f>
        <v/>
      </c>
      <c r="H21" s="27" t="str">
        <f>IF(ISBLANK(Values!E20),"",Values!$B$16)</f>
        <v>computer-keyboards</v>
      </c>
      <c r="I21" s="27" t="str">
        <f>IF(ISBLANK(Values!E20),"","4730574031")</f>
        <v>4730574031</v>
      </c>
      <c r="J21" s="39" t="str">
        <f>IF(ISBLANK(Values!E20),"",Values!F20 )</f>
        <v>Lenovo T480s black - CH</v>
      </c>
      <c r="K21" s="29" t="str">
        <f>IF(IF(ISBLANK(Values!E20),"",IF(Values!J20, Values!$B$4, Values!$B$5))=0,"",IF(ISBLANK(Values!E20),"",IF(Values!J20, Values!$B$4, Values!$B$5)))</f>
        <v/>
      </c>
      <c r="L21" s="40">
        <f>IF(ISBLANK(Values!E20),"",IF($CO21="DEFAULT", Values!$B$18, ""))</f>
        <v>5</v>
      </c>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T490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Lenovo T480s black - CH rétroéclairé.</v>
      </c>
      <c r="AM21" s="1" t="str">
        <f>SUBSTITUTE(IF(ISBLANK(Values!E20),"",Values!$B$27),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1" s="28" t="str">
        <f>IF(ISBLANK(Values!E20),"",Values!H20)</f>
        <v>Lenovo T480s black - 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T480s black - US INT</v>
      </c>
      <c r="C22" s="32" t="str">
        <f>IF(ISBLANK(Values!E21),"","TellusRem")</f>
        <v>TellusRem</v>
      </c>
      <c r="D22" s="30">
        <f>IF(ISBLANK(Values!E21),"",Values!E21)</f>
        <v>5714401480181</v>
      </c>
      <c r="E22" s="31" t="str">
        <f>IF(ISBLANK(Values!E21),"","EAN")</f>
        <v>EAN</v>
      </c>
      <c r="F22" s="28" t="str">
        <f>IF(ISBLANK(Values!E21),"",IF(Values!J21, SUBSTITUTE(Values!$B$1, "{language}", Values!H21) &amp; " " &amp;Values!$B$3, SUBSTITUTE(Values!$B$2, "{language}", Values!$H21) &amp; " " &amp;Values!$B$3))</f>
        <v>clavier de remplacement Lenovo T480s black - US INT rétroéclairé pour Lenovo Thinkpad T480s, T490, E490, L480, L490, L380, L390, L380 Yoga, L390 Yoga, E490, E480</v>
      </c>
      <c r="G22" s="32" t="str">
        <f>IF(ISBLANK(Values!E21),"",IF(Values!$B$20="PartialUpdate","","TellusRem"))</f>
        <v/>
      </c>
      <c r="H22" s="27" t="str">
        <f>IF(ISBLANK(Values!E21),"",Values!$B$16)</f>
        <v>computer-keyboards</v>
      </c>
      <c r="I22" s="27" t="str">
        <f>IF(ISBLANK(Values!E21),"","4730574031")</f>
        <v>4730574031</v>
      </c>
      <c r="J22" s="39" t="str">
        <f>IF(ISBLANK(Values!E21),"",Values!F21 )</f>
        <v>Lenovo T480s black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2" t="str">
        <f>IF(ISBLANK(Values!E21),"","Child")</f>
        <v>Child</v>
      </c>
      <c r="X22" s="32" t="str">
        <f>IF(ISBLANK(Values!E21),"",Values!$B$13)</f>
        <v>Lenovo T490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Lenovo T480s black - US INT rétroéclairé.</v>
      </c>
      <c r="AM22" s="1" t="str">
        <f>SUBSTITUTE(IF(ISBLANK(Values!E21),"",Values!$B$27),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2" s="28" t="str">
        <f>IF(ISBLANK(Values!E21),"",Values!H21)</f>
        <v>Lenovo T480s black - US INT</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T480s black - RUS</v>
      </c>
      <c r="C23" s="32" t="str">
        <f>IF(ISBLANK(Values!E22),"","TellusRem")</f>
        <v>TellusRem</v>
      </c>
      <c r="D23" s="30">
        <f>IF(ISBLANK(Values!E22),"",Values!E22)</f>
        <v>5714401480198</v>
      </c>
      <c r="E23" s="31" t="str">
        <f>IF(ISBLANK(Values!E22),"","EAN")</f>
        <v>EAN</v>
      </c>
      <c r="F23" s="28" t="str">
        <f>IF(ISBLANK(Values!E22),"",IF(Values!J22, SUBSTITUTE(Values!$B$1, "{language}", Values!H22) &amp; " " &amp;Values!$B$3, SUBSTITUTE(Values!$B$2, "{language}", Values!$H22) &amp; " " &amp;Values!$B$3))</f>
        <v>clavier de remplacement Lenovo T480s black - RUS rétroéclairé pour Lenovo Thinkpad T480s, T490, E490, L480, L490, L380, L390, L380 Yoga, L390 Yoga, E490, E480</v>
      </c>
      <c r="G23" s="32" t="str">
        <f>IF(ISBLANK(Values!E22),"",IF(Values!$B$20="PartialUpdate","","TellusRem"))</f>
        <v/>
      </c>
      <c r="H23" s="27" t="str">
        <f>IF(ISBLANK(Values!E22),"",Values!$B$16)</f>
        <v>computer-keyboards</v>
      </c>
      <c r="I23" s="27" t="str">
        <f>IF(ISBLANK(Values!E22),"","4730574031")</f>
        <v>4730574031</v>
      </c>
      <c r="J23" s="39" t="str">
        <f>IF(ISBLANK(Values!E22),"",Values!F22 )</f>
        <v>Lenovo T480s black - RUS</v>
      </c>
      <c r="K23" s="29" t="str">
        <f>IF(IF(ISBLANK(Values!E22),"",IF(Values!J22, Values!$B$4, Values!$B$5))=0,"",IF(ISBLANK(Values!E22),"",IF(Values!J22, Values!$B$4, Values!$B$5)))</f>
        <v/>
      </c>
      <c r="L23" s="40">
        <f>IF(ISBLANK(Values!E22),"",IF($CO23="DEFAULT", Values!$B$18, ""))</f>
        <v>5</v>
      </c>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T490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Lenovo T480s black - RUS rétroéclairé.</v>
      </c>
      <c r="AM23" s="1" t="str">
        <f>SUBSTITUTE(IF(ISBLANK(Values!E22),"",Values!$B$27),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Lenovo T480s black - RUS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T480s black - US</v>
      </c>
      <c r="C24" s="32" t="str">
        <f>IF(ISBLANK(Values!E23),"","TellusRem")</f>
        <v>TellusRem</v>
      </c>
      <c r="D24" s="30">
        <f>IF(ISBLANK(Values!E23),"",Values!E23)</f>
        <v>5714401480204</v>
      </c>
      <c r="E24" s="31" t="str">
        <f>IF(ISBLANK(Values!E23),"","EAN")</f>
        <v>EAN</v>
      </c>
      <c r="F24" s="28" t="str">
        <f>IF(ISBLANK(Values!E23),"",IF(Values!J23, SUBSTITUTE(Values!$B$1, "{language}", Values!H23) &amp; " " &amp;Values!$B$3, SUBSTITUTE(Values!$B$2, "{language}", Values!$H23) &amp; " " &amp;Values!$B$3))</f>
        <v>clavier de remplacement Lenovo T480s black - US rétroéclairé pour Lenovo Thinkpad T480s, T490, E490, L480, L490, L380, L390, L380 Yoga, L390 Yoga, E490, E480</v>
      </c>
      <c r="G24" s="32" t="str">
        <f>IF(ISBLANK(Values!E23),"",IF(Values!$B$20="PartialUpdate","","TellusRem"))</f>
        <v/>
      </c>
      <c r="H24" s="27" t="str">
        <f>IF(ISBLANK(Values!E23),"",Values!$B$16)</f>
        <v>computer-keyboards</v>
      </c>
      <c r="I24" s="27" t="str">
        <f>IF(ISBLANK(Values!E23),"","4730574031")</f>
        <v>4730574031</v>
      </c>
      <c r="J24" s="39" t="str">
        <f>IF(ISBLANK(Values!E23),"",Values!F23 )</f>
        <v>Lenovo T480s black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1"/>
      <c r="W24" s="32" t="str">
        <f>IF(ISBLANK(Values!E23),"","Child")</f>
        <v>Child</v>
      </c>
      <c r="X24" s="32" t="str">
        <f>IF(ISBLANK(Values!E23),"",Values!$B$13)</f>
        <v>Lenovo T490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Lenovo T480s black - US rétroéclairé.</v>
      </c>
      <c r="AM24" s="1" t="str">
        <f>SUBSTITUTE(IF(ISBLANK(Values!E23),"",Values!$B$27),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Lenovo T480s black - 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T480s Regular black - DE</v>
      </c>
      <c r="C25" s="32" t="str">
        <f>IF(ISBLANK(Values!E24),"","TellusRem")</f>
        <v>TellusRem</v>
      </c>
      <c r="D25" s="30">
        <f>IF(ISBLANK(Values!E24),"",Values!E24)</f>
        <v>5714401481010</v>
      </c>
      <c r="E25" s="31" t="str">
        <f>IF(ISBLANK(Values!E24),"","EAN")</f>
        <v>EAN</v>
      </c>
      <c r="F25" s="28" t="str">
        <f>IF(ISBLANK(Values!E24),"",IF(Values!J24, SUBSTITUTE(Values!$B$1, "{language}", Values!H24) &amp; " " &amp;Values!$B$3, SUBSTITUTE(Values!$B$2, "{language}", Values!$H24) &amp; " " &amp;Values!$B$3))</f>
        <v>clavier de remplacement Lenovo T480s Regular black - DE non rétroéclairé pour Lenovo Thinkpad T480s, T490, E490, L480, L490, L380, L390, L380 Yoga, L390 Yoga, E490, E480</v>
      </c>
      <c r="G25" s="32" t="str">
        <f>IF(ISBLANK(Values!E24),"",IF(Values!$B$20="PartialUpdate","","TellusRem"))</f>
        <v/>
      </c>
      <c r="H25" s="27" t="str">
        <f>IF(ISBLANK(Values!E24),"",Values!$B$16)</f>
        <v>computer-keyboards</v>
      </c>
      <c r="I25" s="27" t="str">
        <f>IF(ISBLANK(Values!E24),"","4730574031")</f>
        <v>4730574031</v>
      </c>
      <c r="J25" s="39" t="str">
        <f>IF(ISBLANK(Values!E24),"",Values!F24 )</f>
        <v>Lenovo T480s Regular black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1"/>
      <c r="W25" s="32" t="str">
        <f>IF(ISBLANK(Values!E24),"","Child")</f>
        <v>Child</v>
      </c>
      <c r="X25" s="32" t="str">
        <f>IF(ISBLANK(Values!E24),"",Values!$B$13)</f>
        <v>Lenovo T490 Parent</v>
      </c>
      <c r="Y25" s="39" t="str">
        <f>IF(ISBLANK(Values!E24),"","Size-Color")</f>
        <v>Size-Color</v>
      </c>
      <c r="Z25" s="32" t="str">
        <f>IF(ISBLANK(Values!E24),"","variation")</f>
        <v>variation</v>
      </c>
      <c r="AA25" s="36"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Lenovo T480s Regular black - DE non rétroéclairé.</v>
      </c>
      <c r="AM25" s="1" t="str">
        <f>SUBSTITUTE(IF(ISBLANK(Values!E24),"",Values!$B$27),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Lenovo T480s Regular black - DE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T480s Regular black - FR</v>
      </c>
      <c r="C26" s="32" t="str">
        <f>IF(ISBLANK(Values!E25),"","TellusRem")</f>
        <v>TellusRem</v>
      </c>
      <c r="D26" s="30">
        <f>IF(ISBLANK(Values!E25),"",Values!E25)</f>
        <v>5714401481027</v>
      </c>
      <c r="E26" s="31" t="str">
        <f>IF(ISBLANK(Values!E25),"","EAN")</f>
        <v>EAN</v>
      </c>
      <c r="F26" s="28" t="str">
        <f>IF(ISBLANK(Values!E25),"",IF(Values!J25, SUBSTITUTE(Values!$B$1, "{language}", Values!H25) &amp; " " &amp;Values!$B$3, SUBSTITUTE(Values!$B$2, "{language}", Values!$H25) &amp; " " &amp;Values!$B$3))</f>
        <v>clavier de remplacement Lenovo T480s Regular black - FR non rétroéclairé pour Lenovo Thinkpad T480s, T490, E490, L480, L490, L380, L390, L380 Yoga, L390 Yoga, E490, E480</v>
      </c>
      <c r="G26" s="32" t="str">
        <f>IF(ISBLANK(Values!E25),"",IF(Values!$B$20="PartialUpdate","","TellusRem"))</f>
        <v/>
      </c>
      <c r="H26" s="27" t="str">
        <f>IF(ISBLANK(Values!E25),"",Values!$B$16)</f>
        <v>computer-keyboards</v>
      </c>
      <c r="I26" s="27" t="str">
        <f>IF(ISBLANK(Values!E25),"","4730574031")</f>
        <v>4730574031</v>
      </c>
      <c r="J26" s="39" t="str">
        <f>IF(ISBLANK(Values!E25),"",Values!F25 )</f>
        <v>Lenovo T480s Regular black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1"/>
      <c r="W26" s="32" t="str">
        <f>IF(ISBLANK(Values!E25),"","Child")</f>
        <v>Child</v>
      </c>
      <c r="X26" s="32" t="str">
        <f>IF(ISBLANK(Values!E25),"",Values!$B$13)</f>
        <v>Lenovo T490 Parent</v>
      </c>
      <c r="Y26" s="39" t="str">
        <f>IF(ISBLANK(Values!E25),"","Size-Color")</f>
        <v>Size-Color</v>
      </c>
      <c r="Z26" s="32" t="str">
        <f>IF(ISBLANK(Values!E25),"","variation")</f>
        <v>variation</v>
      </c>
      <c r="AA26" s="36"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Lenovo T480s Regular black - FR non rétroéclairé.</v>
      </c>
      <c r="AM26" s="1" t="str">
        <f>SUBSTITUTE(IF(ISBLANK(Values!E25),"",Values!$B$27),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Lenovo T480s Regular black - FR</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T480s Regular black - IT</v>
      </c>
      <c r="C27" s="32" t="str">
        <f>IF(ISBLANK(Values!E26),"","TellusRem")</f>
        <v>TellusRem</v>
      </c>
      <c r="D27" s="30">
        <f>IF(ISBLANK(Values!E26),"",Values!E26)</f>
        <v>5714401481034</v>
      </c>
      <c r="E27" s="31" t="str">
        <f>IF(ISBLANK(Values!E26),"","EAN")</f>
        <v>EAN</v>
      </c>
      <c r="F27" s="28" t="str">
        <f>IF(ISBLANK(Values!E26),"",IF(Values!J26, SUBSTITUTE(Values!$B$1, "{language}", Values!H26) &amp; " " &amp;Values!$B$3, SUBSTITUTE(Values!$B$2, "{language}", Values!$H26) &amp; " " &amp;Values!$B$3))</f>
        <v>clavier de remplacement Lenovo T480s Regular black - IT non rétroéclairé pour Lenovo Thinkpad T480s, T490, E490, L480, L490, L380, L390, L380 Yoga, L390 Yoga, E490, E480</v>
      </c>
      <c r="G27" s="32" t="str">
        <f>IF(ISBLANK(Values!E26),"",IF(Values!$B$20="PartialUpdate","","TellusRem"))</f>
        <v/>
      </c>
      <c r="H27" s="27" t="str">
        <f>IF(ISBLANK(Values!E26),"",Values!$B$16)</f>
        <v>computer-keyboards</v>
      </c>
      <c r="I27" s="27" t="str">
        <f>IF(ISBLANK(Values!E26),"","4730574031")</f>
        <v>4730574031</v>
      </c>
      <c r="J27" s="39" t="str">
        <f>IF(ISBLANK(Values!E26),"",Values!F26 )</f>
        <v>Lenovo T480s Regular black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1"/>
      <c r="W27" s="32" t="str">
        <f>IF(ISBLANK(Values!E26),"","Child")</f>
        <v>Child</v>
      </c>
      <c r="X27" s="32" t="str">
        <f>IF(ISBLANK(Values!E26),"",Values!$B$13)</f>
        <v>Lenovo T490 Parent</v>
      </c>
      <c r="Y27" s="39" t="str">
        <f>IF(ISBLANK(Values!E26),"","Size-Color")</f>
        <v>Size-Color</v>
      </c>
      <c r="Z27" s="32" t="str">
        <f>IF(ISBLANK(Values!E26),"","variation")</f>
        <v>variation</v>
      </c>
      <c r="AA27" s="36"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Lenovo T480s Regular black - IT non rétroéclairé.</v>
      </c>
      <c r="AM27" s="1" t="str">
        <f>SUBSTITUTE(IF(ISBLANK(Values!E26),"",Values!$B$27),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Lenovo T480s Regular black - IT</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T480s Regular black - ES</v>
      </c>
      <c r="C28" s="32" t="str">
        <f>IF(ISBLANK(Values!E27),"","TellusRem")</f>
        <v>TellusRem</v>
      </c>
      <c r="D28" s="30">
        <f>IF(ISBLANK(Values!E27),"",Values!E27)</f>
        <v>5714401481041</v>
      </c>
      <c r="E28" s="31" t="str">
        <f>IF(ISBLANK(Values!E27),"","EAN")</f>
        <v>EAN</v>
      </c>
      <c r="F28" s="28" t="str">
        <f>IF(ISBLANK(Values!E27),"",IF(Values!J27, SUBSTITUTE(Values!$B$1, "{language}", Values!H27) &amp; " " &amp;Values!$B$3, SUBSTITUTE(Values!$B$2, "{language}", Values!$H27) &amp; " " &amp;Values!$B$3))</f>
        <v>clavier de remplacement Lenovo T480s Regular black - ES non rétroéclairé pour Lenovo Thinkpad T480s, T490, E490, L480, L490, L380, L390, L380 Yoga, L390 Yoga, E490, E480</v>
      </c>
      <c r="G28" s="32" t="str">
        <f>IF(ISBLANK(Values!E27),"",IF(Values!$B$20="PartialUpdate","","TellusRem"))</f>
        <v/>
      </c>
      <c r="H28" s="27" t="str">
        <f>IF(ISBLANK(Values!E27),"",Values!$B$16)</f>
        <v>computer-keyboards</v>
      </c>
      <c r="I28" s="27" t="str">
        <f>IF(ISBLANK(Values!E27),"","4730574031")</f>
        <v>4730574031</v>
      </c>
      <c r="J28" s="39" t="str">
        <f>IF(ISBLANK(Values!E27),"",Values!F27 )</f>
        <v>Lenovo T480s Regular black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1"/>
      <c r="W28" s="32" t="str">
        <f>IF(ISBLANK(Values!E27),"","Child")</f>
        <v>Child</v>
      </c>
      <c r="X28" s="32" t="str">
        <f>IF(ISBLANK(Values!E27),"",Values!$B$13)</f>
        <v>Lenovo T490 Parent</v>
      </c>
      <c r="Y28" s="39" t="str">
        <f>IF(ISBLANK(Values!E27),"","Size-Color")</f>
        <v>Size-Color</v>
      </c>
      <c r="Z28" s="32" t="str">
        <f>IF(ISBLANK(Values!E27),"","variation")</f>
        <v>variation</v>
      </c>
      <c r="AA28" s="36"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Lenovo T480s Regular black - ES non rétroéclairé.</v>
      </c>
      <c r="AM28" s="1" t="str">
        <f>SUBSTITUTE(IF(ISBLANK(Values!E27),"",Values!$B$27),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Lenovo T480s Regular black - ES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T480s Regular black - UK</v>
      </c>
      <c r="C29" s="32" t="str">
        <f>IF(ISBLANK(Values!E28),"","TellusRem")</f>
        <v>TellusRem</v>
      </c>
      <c r="D29" s="30">
        <f>IF(ISBLANK(Values!E28),"",Values!E28)</f>
        <v>5714401481058</v>
      </c>
      <c r="E29" s="31" t="str">
        <f>IF(ISBLANK(Values!E28),"","EAN")</f>
        <v>EAN</v>
      </c>
      <c r="F29" s="28" t="str">
        <f>IF(ISBLANK(Values!E28),"",IF(Values!J28, SUBSTITUTE(Values!$B$1, "{language}", Values!H28) &amp; " " &amp;Values!$B$3, SUBSTITUTE(Values!$B$2, "{language}", Values!$H28) &amp; " " &amp;Values!$B$3))</f>
        <v>clavier de remplacement Lenovo T480s Regular black - UK non rétroéclairé pour Lenovo Thinkpad T480s, T490, E490, L480, L490, L380, L390, L380 Yoga, L390 Yoga, E490, E480</v>
      </c>
      <c r="G29" s="32" t="str">
        <f>IF(ISBLANK(Values!E28),"",IF(Values!$B$20="PartialUpdate","","TellusRem"))</f>
        <v/>
      </c>
      <c r="H29" s="27" t="str">
        <f>IF(ISBLANK(Values!E28),"",Values!$B$16)</f>
        <v>computer-keyboards</v>
      </c>
      <c r="I29" s="27" t="str">
        <f>IF(ISBLANK(Values!E28),"","4730574031")</f>
        <v>4730574031</v>
      </c>
      <c r="J29" s="39" t="str">
        <f>IF(ISBLANK(Values!E28),"",Values!F28 )</f>
        <v>Lenovo T480s Regular black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1"/>
      <c r="W29" s="32" t="str">
        <f>IF(ISBLANK(Values!E28),"","Child")</f>
        <v>Child</v>
      </c>
      <c r="X29" s="32" t="str">
        <f>IF(ISBLANK(Values!E28),"",Values!$B$13)</f>
        <v>Lenovo T490 Parent</v>
      </c>
      <c r="Y29" s="39" t="str">
        <f>IF(ISBLANK(Values!E28),"","Size-Color")</f>
        <v>Size-Color</v>
      </c>
      <c r="Z29" s="32" t="str">
        <f>IF(ISBLANK(Values!E28),"","variation")</f>
        <v>variation</v>
      </c>
      <c r="AA29" s="36"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Lenovo T480s Regular black - UK non rétroéclairé.</v>
      </c>
      <c r="AM29" s="1" t="str">
        <f>SUBSTITUTE(IF(ISBLANK(Values!E28),"",Values!$B$27),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Lenovo T480s Regular black - 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T480s Regular black - NOR</v>
      </c>
      <c r="C30" s="32" t="str">
        <f>IF(ISBLANK(Values!E29),"","TellusRem")</f>
        <v>TellusRem</v>
      </c>
      <c r="D30" s="30">
        <f>IF(ISBLANK(Values!E29),"",Values!E29)</f>
        <v>5714401481065</v>
      </c>
      <c r="E30" s="31" t="str">
        <f>IF(ISBLANK(Values!E29),"","EAN")</f>
        <v>EAN</v>
      </c>
      <c r="F30" s="28" t="str">
        <f>IF(ISBLANK(Values!E29),"",IF(Values!J29, SUBSTITUTE(Values!$B$1, "{language}", Values!H29) &amp; " " &amp;Values!$B$3, SUBSTITUTE(Values!$B$2, "{language}", Values!$H29) &amp; " " &amp;Values!$B$3))</f>
        <v>clavier de remplacement Lenovo T480s Regular black - NOR non rétroéclairé pour Lenovo Thinkpad T480s, T490, E490, L480, L490, L380, L390, L380 Yoga, L390 Yoga, E490, E480</v>
      </c>
      <c r="G30" s="32" t="str">
        <f>IF(ISBLANK(Values!E29),"",IF(Values!$B$20="PartialUpdate","","TellusRem"))</f>
        <v/>
      </c>
      <c r="H30" s="27" t="str">
        <f>IF(ISBLANK(Values!E29),"",Values!$B$16)</f>
        <v>computer-keyboards</v>
      </c>
      <c r="I30" s="27" t="str">
        <f>IF(ISBLANK(Values!E29),"","4730574031")</f>
        <v>4730574031</v>
      </c>
      <c r="J30" s="39" t="str">
        <f>IF(ISBLANK(Values!E29),"",Values!F29 )</f>
        <v>Lenovo T480s Regular black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1"/>
      <c r="W30" s="32" t="str">
        <f>IF(ISBLANK(Values!E29),"","Child")</f>
        <v>Child</v>
      </c>
      <c r="X30" s="32" t="str">
        <f>IF(ISBLANK(Values!E29),"",Values!$B$13)</f>
        <v>Lenovo T490 Parent</v>
      </c>
      <c r="Y30" s="39" t="str">
        <f>IF(ISBLANK(Values!E29),"","Size-Color")</f>
        <v>Size-Color</v>
      </c>
      <c r="Z30" s="32" t="str">
        <f>IF(ISBLANK(Values!E29),"","variation")</f>
        <v>variation</v>
      </c>
      <c r="AA30" s="36"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Lenovo T480s Regular black - NOR non rétroéclairé.</v>
      </c>
      <c r="AM30" s="1" t="str">
        <f>SUBSTITUTE(IF(ISBLANK(Values!E29),"",Values!$B$27),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Lenovo T480s Regular black - NOR</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T480s Regular black - BE</v>
      </c>
      <c r="C31" s="32" t="str">
        <f>IF(ISBLANK(Values!E30),"","TellusRem")</f>
        <v>TellusRem</v>
      </c>
      <c r="D31" s="30">
        <f>IF(ISBLANK(Values!E30),"",Values!E30)</f>
        <v>5714401481072</v>
      </c>
      <c r="E31" s="31" t="str">
        <f>IF(ISBLANK(Values!E30),"","EAN")</f>
        <v>EAN</v>
      </c>
      <c r="F31" s="28" t="str">
        <f>IF(ISBLANK(Values!E30),"",IF(Values!J30, SUBSTITUTE(Values!$B$1, "{language}", Values!H30) &amp; " " &amp;Values!$B$3, SUBSTITUTE(Values!$B$2, "{language}", Values!$H30) &amp; " " &amp;Values!$B$3))</f>
        <v>clavier de remplacement Lenovo T480s Regular black - BE non rétroéclairé pour Lenovo Thinkpad T480s, T490, E490, L480, L490, L380, L390, L380 Yoga, L390 Yoga, E490, E480</v>
      </c>
      <c r="G31" s="32" t="str">
        <f>IF(ISBLANK(Values!E30),"",IF(Values!$B$20="PartialUpdate","","TellusRem"))</f>
        <v/>
      </c>
      <c r="H31" s="27" t="str">
        <f>IF(ISBLANK(Values!E30),"",Values!$B$16)</f>
        <v>computer-keyboards</v>
      </c>
      <c r="I31" s="27" t="str">
        <f>IF(ISBLANK(Values!E30),"","4730574031")</f>
        <v>4730574031</v>
      </c>
      <c r="J31" s="39" t="str">
        <f>IF(ISBLANK(Values!E30),"",Values!F30 )</f>
        <v>Lenovo T480s Regular black - BE</v>
      </c>
      <c r="K31" s="29" t="str">
        <f>IF(IF(ISBLANK(Values!E30),"",IF(Values!J30, Values!$B$4, Values!$B$5))=0,"",IF(ISBLANK(Values!E30),"",IF(Values!J30, Values!$B$4, Values!$B$5)))</f>
        <v/>
      </c>
      <c r="L31" s="40">
        <f>IF(ISBLANK(Values!E30),"",IF($CO31="DEFAULT", Values!$B$18, ""))</f>
        <v>5</v>
      </c>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T490 Parent</v>
      </c>
      <c r="Y31" s="39" t="str">
        <f>IF(ISBLANK(Values!E30),"","Size-Color")</f>
        <v>Size-Color</v>
      </c>
      <c r="Z31" s="32" t="str">
        <f>IF(ISBLANK(Values!E30),"","variation")</f>
        <v>variation</v>
      </c>
      <c r="AA31" s="36"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Lenovo T480s Regular black - BE non rétroéclairé.</v>
      </c>
      <c r="AM31" s="1" t="str">
        <f>SUBSTITUTE(IF(ISBLANK(Values!E30),"",Values!$B$27),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Lenovo T480s Regular black - BE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T480s Regular black - BG</v>
      </c>
      <c r="C32" s="32" t="str">
        <f>IF(ISBLANK(Values!E31),"","TellusRem")</f>
        <v>TellusRem</v>
      </c>
      <c r="D32" s="30">
        <f>IF(ISBLANK(Values!E31),"",Values!E31)</f>
        <v>5714401481089</v>
      </c>
      <c r="E32" s="31" t="str">
        <f>IF(ISBLANK(Values!E31),"","EAN")</f>
        <v>EAN</v>
      </c>
      <c r="F32" s="28" t="str">
        <f>IF(ISBLANK(Values!E31),"",IF(Values!J31, SUBSTITUTE(Values!$B$1, "{language}", Values!H31) &amp; " " &amp;Values!$B$3, SUBSTITUTE(Values!$B$2, "{language}", Values!$H31) &amp; " " &amp;Values!$B$3))</f>
        <v>clavier de remplacement Lenovo T480s Regular black - BG non rétroéclairé pour Lenovo Thinkpad T480s, T490, E490, L480, L490, L380, L390, L380 Yoga, L390 Yoga, E490, E480</v>
      </c>
      <c r="G32" s="32" t="str">
        <f>IF(ISBLANK(Values!E31),"",IF(Values!$B$20="PartialUpdate","","TellusRem"))</f>
        <v/>
      </c>
      <c r="H32" s="27" t="str">
        <f>IF(ISBLANK(Values!E31),"",Values!$B$16)</f>
        <v>computer-keyboards</v>
      </c>
      <c r="I32" s="27" t="str">
        <f>IF(ISBLANK(Values!E31),"","4730574031")</f>
        <v>4730574031</v>
      </c>
      <c r="J32" s="39" t="str">
        <f>IF(ISBLANK(Values!E31),"",Values!F31 )</f>
        <v>Lenovo T480s Regular black - BG</v>
      </c>
      <c r="K32" s="29" t="str">
        <f>IF(IF(ISBLANK(Values!E31),"",IF(Values!J31, Values!$B$4, Values!$B$5))=0,"",IF(ISBLANK(Values!E31),"",IF(Values!J31, Values!$B$4, Values!$B$5)))</f>
        <v/>
      </c>
      <c r="L32" s="40">
        <f>IF(ISBLANK(Values!E31),"",IF($CO32="DEFAULT", Values!$B$18, ""))</f>
        <v>5</v>
      </c>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T490 Parent</v>
      </c>
      <c r="Y32" s="39" t="str">
        <f>IF(ISBLANK(Values!E31),"","Size-Color")</f>
        <v>Size-Color</v>
      </c>
      <c r="Z32" s="32" t="str">
        <f>IF(ISBLANK(Values!E31),"","variation")</f>
        <v>variation</v>
      </c>
      <c r="AA32" s="36"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Lenovo T480s Regular black - BG non rétroéclairé.</v>
      </c>
      <c r="AM32" s="1" t="str">
        <f>SUBSTITUTE(IF(ISBLANK(Values!E31),"",Values!$B$27),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Lenovo T480s Regular black - BG</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T480s Regular black - CZ</v>
      </c>
      <c r="C33" s="32" t="str">
        <f>IF(ISBLANK(Values!E32),"","TellusRem")</f>
        <v>TellusRem</v>
      </c>
      <c r="D33" s="30">
        <f>IF(ISBLANK(Values!E32),"",Values!E32)</f>
        <v>5714401481096</v>
      </c>
      <c r="E33" s="31" t="str">
        <f>IF(ISBLANK(Values!E32),"","EAN")</f>
        <v>EAN</v>
      </c>
      <c r="F33" s="28" t="str">
        <f>IF(ISBLANK(Values!E32),"",IF(Values!J32, SUBSTITUTE(Values!$B$1, "{language}", Values!H32) &amp; " " &amp;Values!$B$3, SUBSTITUTE(Values!$B$2, "{language}", Values!$H32) &amp; " " &amp;Values!$B$3))</f>
        <v>clavier de remplacement Lenovo T480s Regular black - CZ non rétroéclairé pour Lenovo Thinkpad T480s, T490, E490, L480, L490, L380, L390, L380 Yoga, L390 Yoga, E490, E480</v>
      </c>
      <c r="G33" s="32" t="str">
        <f>IF(ISBLANK(Values!E32),"",IF(Values!$B$20="PartialUpdate","","TellusRem"))</f>
        <v/>
      </c>
      <c r="H33" s="27" t="str">
        <f>IF(ISBLANK(Values!E32),"",Values!$B$16)</f>
        <v>computer-keyboards</v>
      </c>
      <c r="I33" s="27" t="str">
        <f>IF(ISBLANK(Values!E32),"","4730574031")</f>
        <v>4730574031</v>
      </c>
      <c r="J33" s="39" t="str">
        <f>IF(ISBLANK(Values!E32),"",Values!F32 )</f>
        <v>Lenovo T480s Regular black - CZ</v>
      </c>
      <c r="K33" s="29" t="str">
        <f>IF(IF(ISBLANK(Values!E32),"",IF(Values!J32, Values!$B$4, Values!$B$5))=0,"",IF(ISBLANK(Values!E32),"",IF(Values!J32, Values!$B$4, Values!$B$5)))</f>
        <v/>
      </c>
      <c r="L33" s="40">
        <f>IF(ISBLANK(Values!E32),"",IF($CO33="DEFAULT", Values!$B$18, ""))</f>
        <v>5</v>
      </c>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T490 Parent</v>
      </c>
      <c r="Y33" s="39" t="str">
        <f>IF(ISBLANK(Values!E32),"","Size-Color")</f>
        <v>Size-Color</v>
      </c>
      <c r="Z33" s="32" t="str">
        <f>IF(ISBLANK(Values!E32),"","variation")</f>
        <v>variation</v>
      </c>
      <c r="AA33" s="36"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Lenovo T480s Regular black - CZ non rétroéclairé.</v>
      </c>
      <c r="AM33" s="1" t="str">
        <f>SUBSTITUTE(IF(ISBLANK(Values!E32),"",Values!$B$27),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Lenovo T480s Regular black - CZ</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T480s Regular black - DK</v>
      </c>
      <c r="C34" s="32" t="str">
        <f>IF(ISBLANK(Values!E33),"","TellusRem")</f>
        <v>TellusRem</v>
      </c>
      <c r="D34" s="30">
        <f>IF(ISBLANK(Values!E33),"",Values!E33)</f>
        <v>5714401481102</v>
      </c>
      <c r="E34" s="31" t="str">
        <f>IF(ISBLANK(Values!E33),"","EAN")</f>
        <v>EAN</v>
      </c>
      <c r="F34" s="28" t="str">
        <f>IF(ISBLANK(Values!E33),"",IF(Values!J33, SUBSTITUTE(Values!$B$1, "{language}", Values!H33) &amp; " " &amp;Values!$B$3, SUBSTITUTE(Values!$B$2, "{language}", Values!$H33) &amp; " " &amp;Values!$B$3))</f>
        <v>clavier de remplacement Lenovo T480s Regular black - DK non rétroéclairé pour Lenovo Thinkpad T480s, T490, E490, L480, L490, L380, L390, L380 Yoga, L390 Yoga, E490, E480</v>
      </c>
      <c r="G34" s="32" t="str">
        <f>IF(ISBLANK(Values!E33),"",IF(Values!$B$20="PartialUpdate","","TellusRem"))</f>
        <v/>
      </c>
      <c r="H34" s="27" t="str">
        <f>IF(ISBLANK(Values!E33),"",Values!$B$16)</f>
        <v>computer-keyboards</v>
      </c>
      <c r="I34" s="27" t="str">
        <f>IF(ISBLANK(Values!E33),"","4730574031")</f>
        <v>4730574031</v>
      </c>
      <c r="J34" s="39" t="str">
        <f>IF(ISBLANK(Values!E33),"",Values!F33 )</f>
        <v>Lenovo T480s Regular black - DK</v>
      </c>
      <c r="K34" s="29" t="str">
        <f>IF(IF(ISBLANK(Values!E33),"",IF(Values!J33, Values!$B$4, Values!$B$5))=0,"",IF(ISBLANK(Values!E33),"",IF(Values!J33, Values!$B$4, Values!$B$5)))</f>
        <v/>
      </c>
      <c r="L34" s="40">
        <f>IF(ISBLANK(Values!E33),"",IF($CO34="DEFAULT", Values!$B$18, ""))</f>
        <v>5</v>
      </c>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T490 Parent</v>
      </c>
      <c r="Y34" s="39" t="str">
        <f>IF(ISBLANK(Values!E33),"","Size-Color")</f>
        <v>Size-Color</v>
      </c>
      <c r="Z34" s="32" t="str">
        <f>IF(ISBLANK(Values!E33),"","variation")</f>
        <v>variation</v>
      </c>
      <c r="AA34" s="36"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Lenovo T480s Regular black - DK non rétroéclairé.</v>
      </c>
      <c r="AM34" s="1" t="str">
        <f>SUBSTITUTE(IF(ISBLANK(Values!E33),"",Values!$B$27),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Lenovo T480s Regular black - DK</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T480s Regular black - HU</v>
      </c>
      <c r="C35" s="32" t="str">
        <f>IF(ISBLANK(Values!E34),"","TellusRem")</f>
        <v>TellusRem</v>
      </c>
      <c r="D35" s="30">
        <f>IF(ISBLANK(Values!E34),"",Values!E34)</f>
        <v>5714401481119</v>
      </c>
      <c r="E35" s="31" t="str">
        <f>IF(ISBLANK(Values!E34),"","EAN")</f>
        <v>EAN</v>
      </c>
      <c r="F35" s="28" t="str">
        <f>IF(ISBLANK(Values!E34),"",IF(Values!J34, SUBSTITUTE(Values!$B$1, "{language}", Values!H34) &amp; " " &amp;Values!$B$3, SUBSTITUTE(Values!$B$2, "{language}", Values!$H34) &amp; " " &amp;Values!$B$3))</f>
        <v>clavier de remplacement Lenovo T480s Regular black - HU non rétroéclairé pour Lenovo Thinkpad T480s, T490, E490, L480, L490, L380, L390, L380 Yoga, L390 Yoga, E490, E480</v>
      </c>
      <c r="G35" s="32" t="str">
        <f>IF(ISBLANK(Values!E34),"",IF(Values!$B$20="PartialUpdate","","TellusRem"))</f>
        <v/>
      </c>
      <c r="H35" s="27" t="str">
        <f>IF(ISBLANK(Values!E34),"",Values!$B$16)</f>
        <v>computer-keyboards</v>
      </c>
      <c r="I35" s="27" t="str">
        <f>IF(ISBLANK(Values!E34),"","4730574031")</f>
        <v>4730574031</v>
      </c>
      <c r="J35" s="39" t="str">
        <f>IF(ISBLANK(Values!E34),"",Values!F34 )</f>
        <v>Lenovo T480s Regular black - HU</v>
      </c>
      <c r="K35" s="29" t="str">
        <f>IF(IF(ISBLANK(Values!E34),"",IF(Values!J34, Values!$B$4, Values!$B$5))=0,"",IF(ISBLANK(Values!E34),"",IF(Values!J34, Values!$B$4, Values!$B$5)))</f>
        <v/>
      </c>
      <c r="L35" s="40">
        <f>IF(ISBLANK(Values!E34),"",IF($CO35="DEFAULT", Values!$B$18, ""))</f>
        <v>5</v>
      </c>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T490 Parent</v>
      </c>
      <c r="Y35" s="39" t="str">
        <f>IF(ISBLANK(Values!E34),"","Size-Color")</f>
        <v>Size-Color</v>
      </c>
      <c r="Z35" s="32" t="str">
        <f>IF(ISBLANK(Values!E34),"","variation")</f>
        <v>variation</v>
      </c>
      <c r="AA35" s="36"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Lenovo T480s Regular black - HU non rétroéclairé.</v>
      </c>
      <c r="AM35" s="1" t="str">
        <f>SUBSTITUTE(IF(ISBLANK(Values!E34),"",Values!$B$27),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Lenovo T480s Regular black - HU</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T480s Regular black - NL</v>
      </c>
      <c r="C36" s="32" t="str">
        <f>IF(ISBLANK(Values!E35),"","TellusRem")</f>
        <v>TellusRem</v>
      </c>
      <c r="D36" s="30">
        <f>IF(ISBLANK(Values!E35),"",Values!E35)</f>
        <v>5714401481126</v>
      </c>
      <c r="E36" s="31" t="str">
        <f>IF(ISBLANK(Values!E35),"","EAN")</f>
        <v>EAN</v>
      </c>
      <c r="F36" s="28" t="str">
        <f>IF(ISBLANK(Values!E35),"",IF(Values!J35, SUBSTITUTE(Values!$B$1, "{language}", Values!H35) &amp; " " &amp;Values!$B$3, SUBSTITUTE(Values!$B$2, "{language}", Values!$H35) &amp; " " &amp;Values!$B$3))</f>
        <v>clavier de remplacement Lenovo T480s Regular black - NL non rétroéclairé pour Lenovo Thinkpad T480s, T490, E490, L480, L490, L380, L390, L380 Yoga, L390 Yoga, E490, E480</v>
      </c>
      <c r="G36" s="32" t="str">
        <f>IF(ISBLANK(Values!E35),"",IF(Values!$B$20="PartialUpdate","","TellusRem"))</f>
        <v/>
      </c>
      <c r="H36" s="27" t="str">
        <f>IF(ISBLANK(Values!E35),"",Values!$B$16)</f>
        <v>computer-keyboards</v>
      </c>
      <c r="I36" s="27" t="str">
        <f>IF(ISBLANK(Values!E35),"","4730574031")</f>
        <v>4730574031</v>
      </c>
      <c r="J36" s="39" t="str">
        <f>IF(ISBLANK(Values!E35),"",Values!F35 )</f>
        <v>Lenovo T480s Regular black - NL</v>
      </c>
      <c r="K36" s="29" t="str">
        <f>IF(IF(ISBLANK(Values!E35),"",IF(Values!J35, Values!$B$4, Values!$B$5))=0,"",IF(ISBLANK(Values!E35),"",IF(Values!J35, Values!$B$4, Values!$B$5)))</f>
        <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T490 Parent</v>
      </c>
      <c r="Y36" s="39" t="str">
        <f>IF(ISBLANK(Values!E35),"","Size-Color")</f>
        <v>Size-Color</v>
      </c>
      <c r="Z36" s="32" t="str">
        <f>IF(ISBLANK(Values!E35),"","variation")</f>
        <v>variation</v>
      </c>
      <c r="AA36" s="36"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Lenovo T480s Regular black - NL non rétroéclairé.</v>
      </c>
      <c r="AM36" s="1" t="str">
        <f>SUBSTITUTE(IF(ISBLANK(Values!E35),"",Values!$B$27),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Lenovo T480s Regular black - NL</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T480s Regular black - NO</v>
      </c>
      <c r="C37" s="32" t="str">
        <f>IF(ISBLANK(Values!E36),"","TellusRem")</f>
        <v>TellusRem</v>
      </c>
      <c r="D37" s="30">
        <f>IF(ISBLANK(Values!E36),"",Values!E36)</f>
        <v>5714401481133</v>
      </c>
      <c r="E37" s="31" t="str">
        <f>IF(ISBLANK(Values!E36),"","EAN")</f>
        <v>EAN</v>
      </c>
      <c r="F37" s="28" t="str">
        <f>IF(ISBLANK(Values!E36),"",IF(Values!J36, SUBSTITUTE(Values!$B$1, "{language}", Values!H36) &amp; " " &amp;Values!$B$3, SUBSTITUTE(Values!$B$2, "{language}", Values!$H36) &amp; " " &amp;Values!$B$3))</f>
        <v>clavier de remplacement Lenovo T480s Regular black - NO non rétroéclairé pour Lenovo Thinkpad T480s, T490, E490, L480, L490, L380, L390, L380 Yoga, L390 Yoga, E490, E480</v>
      </c>
      <c r="G37" s="32" t="str">
        <f>IF(ISBLANK(Values!E36),"",IF(Values!$B$20="PartialUpdate","","TellusRem"))</f>
        <v/>
      </c>
      <c r="H37" s="27" t="str">
        <f>IF(ISBLANK(Values!E36),"",Values!$B$16)</f>
        <v>computer-keyboards</v>
      </c>
      <c r="I37" s="27" t="str">
        <f>IF(ISBLANK(Values!E36),"","4730574031")</f>
        <v>4730574031</v>
      </c>
      <c r="J37" s="39" t="str">
        <f>IF(ISBLANK(Values!E36),"",Values!F36 )</f>
        <v>Lenovo T480s Regular black - NO</v>
      </c>
      <c r="K37" s="29" t="str">
        <f>IF(IF(ISBLANK(Values!E36),"",IF(Values!J36, Values!$B$4, Values!$B$5))=0,"",IF(ISBLANK(Values!E36),"",IF(Values!J36, Values!$B$4, Values!$B$5)))</f>
        <v/>
      </c>
      <c r="L37" s="40">
        <f>IF(ISBLANK(Values!E36),"",IF($CO37="DEFAULT", Values!$B$18, ""))</f>
        <v>5</v>
      </c>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T490 Parent</v>
      </c>
      <c r="Y37" s="39" t="str">
        <f>IF(ISBLANK(Values!E36),"","Size-Color")</f>
        <v>Size-Color</v>
      </c>
      <c r="Z37" s="32" t="str">
        <f>IF(ISBLANK(Values!E36),"","variation")</f>
        <v>variation</v>
      </c>
      <c r="AA37" s="36"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Lenovo T480s Regular black - NO non rétroéclairé.</v>
      </c>
      <c r="AM37" s="1" t="str">
        <f>SUBSTITUTE(IF(ISBLANK(Values!E36),"",Values!$B$27),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Lenovo T480s Regular black - NO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T480s Regular black - PL</v>
      </c>
      <c r="C38" s="32" t="str">
        <f>IF(ISBLANK(Values!E37),"","TellusRem")</f>
        <v>TellusRem</v>
      </c>
      <c r="D38" s="30">
        <f>IF(ISBLANK(Values!E37),"",Values!E37)</f>
        <v>5714401481140</v>
      </c>
      <c r="E38" s="31" t="str">
        <f>IF(ISBLANK(Values!E37),"","EAN")</f>
        <v>EAN</v>
      </c>
      <c r="F38" s="28" t="str">
        <f>IF(ISBLANK(Values!E37),"",IF(Values!J37, SUBSTITUTE(Values!$B$1, "{language}", Values!H37) &amp; " " &amp;Values!$B$3, SUBSTITUTE(Values!$B$2, "{language}", Values!$H37) &amp; " " &amp;Values!$B$3))</f>
        <v>clavier de remplacement Lenovo T480s Regular black - PL non rétroéclairé pour Lenovo Thinkpad T480s, T490, E490, L480, L490, L380, L390, L380 Yoga, L390 Yoga, E490, E480</v>
      </c>
      <c r="G38" s="32" t="str">
        <f>IF(ISBLANK(Values!E37),"",IF(Values!$B$20="PartialUpdate","","TellusRem"))</f>
        <v/>
      </c>
      <c r="H38" s="27" t="str">
        <f>IF(ISBLANK(Values!E37),"",Values!$B$16)</f>
        <v>computer-keyboards</v>
      </c>
      <c r="I38" s="27" t="str">
        <f>IF(ISBLANK(Values!E37),"","4730574031")</f>
        <v>4730574031</v>
      </c>
      <c r="J38" s="39" t="str">
        <f>IF(ISBLANK(Values!E37),"",Values!F37 )</f>
        <v>Lenovo T480s Regular black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T490 Parent</v>
      </c>
      <c r="Y38" s="39" t="str">
        <f>IF(ISBLANK(Values!E37),"","Size-Color")</f>
        <v>Size-Color</v>
      </c>
      <c r="Z38" s="32" t="str">
        <f>IF(ISBLANK(Values!E37),"","variation")</f>
        <v>variation</v>
      </c>
      <c r="AA38" s="36"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Lenovo T480s Regular black - PL non rétroéclairé.</v>
      </c>
      <c r="AM38" s="1" t="str">
        <f>SUBSTITUTE(IF(ISBLANK(Values!E37),"",Values!$B$27),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Lenovo T480s Regular black - PL</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T480s Regular black - PT</v>
      </c>
      <c r="C39" s="32" t="str">
        <f>IF(ISBLANK(Values!E38),"","TellusRem")</f>
        <v>TellusRem</v>
      </c>
      <c r="D39" s="30">
        <f>IF(ISBLANK(Values!E38),"",Values!E38)</f>
        <v>5714401481157</v>
      </c>
      <c r="E39" s="31" t="str">
        <f>IF(ISBLANK(Values!E38),"","EAN")</f>
        <v>EAN</v>
      </c>
      <c r="F39" s="28" t="str">
        <f>IF(ISBLANK(Values!E38),"",IF(Values!J38, SUBSTITUTE(Values!$B$1, "{language}", Values!H38) &amp; " " &amp;Values!$B$3, SUBSTITUTE(Values!$B$2, "{language}", Values!$H38) &amp; " " &amp;Values!$B$3))</f>
        <v>clavier de remplacement Lenovo T480s Regular black - PT non rétroéclairé pour Lenovo Thinkpad T480s, T490, E490, L480, L490, L380, L390, L380 Yoga, L390 Yoga, E490, E480</v>
      </c>
      <c r="G39" s="32" t="str">
        <f>IF(ISBLANK(Values!E38),"",IF(Values!$B$20="PartialUpdate","","TellusRem"))</f>
        <v/>
      </c>
      <c r="H39" s="27" t="str">
        <f>IF(ISBLANK(Values!E38),"",Values!$B$16)</f>
        <v>computer-keyboards</v>
      </c>
      <c r="I39" s="27" t="str">
        <f>IF(ISBLANK(Values!E38),"","4730574031")</f>
        <v>4730574031</v>
      </c>
      <c r="J39" s="39" t="str">
        <f>IF(ISBLANK(Values!E38),"",Values!F38 )</f>
        <v>Lenovo T480s Regular black - PT</v>
      </c>
      <c r="K39" s="29" t="str">
        <f>IF(IF(ISBLANK(Values!E38),"",IF(Values!J38, Values!$B$4, Values!$B$5))=0,"",IF(ISBLANK(Values!E38),"",IF(Values!J38, Values!$B$4, Values!$B$5)))</f>
        <v/>
      </c>
      <c r="L39" s="40">
        <f>IF(ISBLANK(Values!E38),"",IF($CO39="DEFAULT", Values!$B$18, ""))</f>
        <v>5</v>
      </c>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T490 Parent</v>
      </c>
      <c r="Y39" s="39" t="str">
        <f>IF(ISBLANK(Values!E38),"","Size-Color")</f>
        <v>Size-Color</v>
      </c>
      <c r="Z39" s="32" t="str">
        <f>IF(ISBLANK(Values!E38),"","variation")</f>
        <v>variation</v>
      </c>
      <c r="AA39" s="36"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Lenovo T480s Regular black - PT non rétroéclairé.</v>
      </c>
      <c r="AM39" s="1" t="str">
        <f>SUBSTITUTE(IF(ISBLANK(Values!E38),"",Values!$B$27),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Lenovo T480s Regular black - PT</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T480s Regular black - SE/FI</v>
      </c>
      <c r="C40" s="32" t="str">
        <f>IF(ISBLANK(Values!E39),"","TellusRem")</f>
        <v>TellusRem</v>
      </c>
      <c r="D40" s="30">
        <f>IF(ISBLANK(Values!E39),"",Values!E39)</f>
        <v>5714401481164</v>
      </c>
      <c r="E40" s="31" t="str">
        <f>IF(ISBLANK(Values!E39),"","EAN")</f>
        <v>EAN</v>
      </c>
      <c r="F40" s="28" t="str">
        <f>IF(ISBLANK(Values!E39),"",IF(Values!J39, SUBSTITUTE(Values!$B$1, "{language}", Values!H39) &amp; " " &amp;Values!$B$3, SUBSTITUTE(Values!$B$2, "{language}", Values!$H39) &amp; " " &amp;Values!$B$3))</f>
        <v>clavier de remplacement Lenovo T480s Regular black - SE/FI non rétroéclairé pour Lenovo Thinkpad T480s, T490, E490, L480, L490, L380, L390, L380 Yoga, L390 Yoga, E490, E480</v>
      </c>
      <c r="G40" s="32" t="str">
        <f>IF(ISBLANK(Values!E39),"",IF(Values!$B$20="PartialUpdate","","TellusRem"))</f>
        <v/>
      </c>
      <c r="H40" s="27" t="str">
        <f>IF(ISBLANK(Values!E39),"",Values!$B$16)</f>
        <v>computer-keyboards</v>
      </c>
      <c r="I40" s="27" t="str">
        <f>IF(ISBLANK(Values!E39),"","4730574031")</f>
        <v>4730574031</v>
      </c>
      <c r="J40" s="39" t="str">
        <f>IF(ISBLANK(Values!E39),"",Values!F39 )</f>
        <v>Lenovo T480s Regular black - SE/FI</v>
      </c>
      <c r="K40" s="29" t="str">
        <f>IF(IF(ISBLANK(Values!E39),"",IF(Values!J39, Values!$B$4, Values!$B$5))=0,"",IF(ISBLANK(Values!E39),"",IF(Values!J39, Values!$B$4, Values!$B$5)))</f>
        <v/>
      </c>
      <c r="L40" s="40">
        <f>IF(ISBLANK(Values!E39),"",IF($CO40="DEFAULT", Values!$B$18, ""))</f>
        <v>5</v>
      </c>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T490 Parent</v>
      </c>
      <c r="Y40" s="39" t="str">
        <f>IF(ISBLANK(Values!E39),"","Size-Color")</f>
        <v>Size-Color</v>
      </c>
      <c r="Z40" s="32" t="str">
        <f>IF(ISBLANK(Values!E39),"","variation")</f>
        <v>variation</v>
      </c>
      <c r="AA40" s="36"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Lenovo T480s Regular black - SE/FI non rétroéclairé.</v>
      </c>
      <c r="AM40" s="1" t="str">
        <f>SUBSTITUTE(IF(ISBLANK(Values!E39),"",Values!$B$27),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Lenovo T480s Regular black - SE/FI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T480s Regular black - CH</v>
      </c>
      <c r="C41" s="32" t="str">
        <f>IF(ISBLANK(Values!E40),"","TellusRem")</f>
        <v>TellusRem</v>
      </c>
      <c r="D41" s="30">
        <f>IF(ISBLANK(Values!E40),"",Values!E40)</f>
        <v>5714401481171</v>
      </c>
      <c r="E41" s="31" t="str">
        <f>IF(ISBLANK(Values!E40),"","EAN")</f>
        <v>EAN</v>
      </c>
      <c r="F41" s="28" t="str">
        <f>IF(ISBLANK(Values!E40),"",IF(Values!J40, SUBSTITUTE(Values!$B$1, "{language}", Values!H40) &amp; " " &amp;Values!$B$3, SUBSTITUTE(Values!$B$2, "{language}", Values!$H40) &amp; " " &amp;Values!$B$3))</f>
        <v>clavier de remplacement Lenovo T480s Regular black - CH non rétroéclairé pour Lenovo Thinkpad T480s, T490, E490, L480, L490, L380, L390, L380 Yoga, L390 Yoga, E490, E480</v>
      </c>
      <c r="G41" s="32" t="str">
        <f>IF(ISBLANK(Values!E40),"",IF(Values!$B$20="PartialUpdate","","TellusRem"))</f>
        <v/>
      </c>
      <c r="H41" s="27" t="str">
        <f>IF(ISBLANK(Values!E40),"",Values!$B$16)</f>
        <v>computer-keyboards</v>
      </c>
      <c r="I41" s="27" t="str">
        <f>IF(ISBLANK(Values!E40),"","4730574031")</f>
        <v>4730574031</v>
      </c>
      <c r="J41" s="39" t="str">
        <f>IF(ISBLANK(Values!E40),"",Values!F40 )</f>
        <v>Lenovo T480s Regular black - CH</v>
      </c>
      <c r="K41" s="29" t="str">
        <f>IF(IF(ISBLANK(Values!E40),"",IF(Values!J40, Values!$B$4, Values!$B$5))=0,"",IF(ISBLANK(Values!E40),"",IF(Values!J40, Values!$B$4, Values!$B$5)))</f>
        <v/>
      </c>
      <c r="L41" s="40">
        <f>IF(ISBLANK(Values!E40),"",IF($CO41="DEFAULT", Values!$B$18, ""))</f>
        <v>5</v>
      </c>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T490 Parent</v>
      </c>
      <c r="Y41" s="39" t="str">
        <f>IF(ISBLANK(Values!E40),"","Size-Color")</f>
        <v>Size-Color</v>
      </c>
      <c r="Z41" s="32" t="str">
        <f>IF(ISBLANK(Values!E40),"","variation")</f>
        <v>variation</v>
      </c>
      <c r="AA41" s="36"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Lenovo T480s Regular black - CH non rétroéclairé.</v>
      </c>
      <c r="AM41" s="1" t="str">
        <f>SUBSTITUTE(IF(ISBLANK(Values!E40),"",Values!$B$27),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Lenovo T480s Regular black - 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T480s Regular black - US INT</v>
      </c>
      <c r="C42" s="32" t="str">
        <f>IF(ISBLANK(Values!E41),"","TellusRem")</f>
        <v>TellusRem</v>
      </c>
      <c r="D42" s="30">
        <f>IF(ISBLANK(Values!E41),"",Values!E41)</f>
        <v>5714401481188</v>
      </c>
      <c r="E42" s="31" t="str">
        <f>IF(ISBLANK(Values!E41),"","EAN")</f>
        <v>EAN</v>
      </c>
      <c r="F42" s="28" t="str">
        <f>IF(ISBLANK(Values!E41),"",IF(Values!J41, SUBSTITUTE(Values!$B$1, "{language}", Values!H41) &amp; " " &amp;Values!$B$3, SUBSTITUTE(Values!$B$2, "{language}", Values!$H41) &amp; " " &amp;Values!$B$3))</f>
        <v>clavier de remplacement Lenovo T480s Regular black - US INT non rétroéclairé pour Lenovo Thinkpad T480s, T490, E490, L480, L490, L380, L390, L380 Yoga, L390 Yoga, E490, E480</v>
      </c>
      <c r="G42" s="32" t="str">
        <f>IF(ISBLANK(Values!E41),"",IF(Values!$B$20="PartialUpdate","","TellusRem"))</f>
        <v/>
      </c>
      <c r="H42" s="27" t="str">
        <f>IF(ISBLANK(Values!E41),"",Values!$B$16)</f>
        <v>computer-keyboards</v>
      </c>
      <c r="I42" s="27" t="str">
        <f>IF(ISBLANK(Values!E41),"","4730574031")</f>
        <v>4730574031</v>
      </c>
      <c r="J42" s="39" t="str">
        <f>IF(ISBLANK(Values!E41),"",Values!F41 )</f>
        <v>Lenovo T480s Regular black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2" t="str">
        <f>IF(ISBLANK(Values!E41),"","Child")</f>
        <v>Child</v>
      </c>
      <c r="X42" s="32" t="str">
        <f>IF(ISBLANK(Values!E41),"",Values!$B$13)</f>
        <v>Lenovo T490 Parent</v>
      </c>
      <c r="Y42" s="39" t="str">
        <f>IF(ISBLANK(Values!E41),"","Size-Color")</f>
        <v>Size-Color</v>
      </c>
      <c r="Z42" s="32" t="str">
        <f>IF(ISBLANK(Values!E41),"","variation")</f>
        <v>variation</v>
      </c>
      <c r="AA42" s="36"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Lenovo T480s Regular black - US INT non rétroéclairé.</v>
      </c>
      <c r="AM42" s="1" t="str">
        <f>SUBSTITUTE(IF(ISBLANK(Values!E41),"",Values!$B$27),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2" s="28" t="str">
        <f>IF(ISBLANK(Values!E41),"",Values!H41)</f>
        <v>Lenovo T480s Regular black - US INT</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computercomponent</v>
      </c>
      <c r="B43" s="38" t="str">
        <f>IF(ISBLANK(Values!E42),"",Values!F42)</f>
        <v>Lenovo T480s Regular black - RUS</v>
      </c>
      <c r="C43" s="32" t="str">
        <f>IF(ISBLANK(Values!E42),"","TellusRem")</f>
        <v>TellusRem</v>
      </c>
      <c r="D43" s="30">
        <f>IF(ISBLANK(Values!E42),"",Values!E42)</f>
        <v>5714401481195</v>
      </c>
      <c r="E43" s="31" t="str">
        <f>IF(ISBLANK(Values!E42),"","EAN")</f>
        <v>EAN</v>
      </c>
      <c r="F43" s="28" t="str">
        <f>IF(ISBLANK(Values!E42),"",IF(Values!J42, SUBSTITUTE(Values!$B$1, "{language}", Values!H42) &amp; " " &amp;Values!$B$3, SUBSTITUTE(Values!$B$2, "{language}", Values!$H42) &amp; " " &amp;Values!$B$3))</f>
        <v>clavier de remplacement Lenovo T480s Regular black - RUS non rétroéclairé pour Lenovo Thinkpad T480s, T490, E490, L480, L490, L380, L390, L380 Yoga, L390 Yoga, E490, E480</v>
      </c>
      <c r="G43" s="32" t="str">
        <f>IF(ISBLANK(Values!E42),"",IF(Values!$B$20="PartialUpdate","","TellusRem"))</f>
        <v/>
      </c>
      <c r="H43" s="27" t="str">
        <f>IF(ISBLANK(Values!E42),"",Values!$B$16)</f>
        <v>computer-keyboards</v>
      </c>
      <c r="I43" s="27" t="str">
        <f>IF(ISBLANK(Values!E42),"","4730574031")</f>
        <v>4730574031</v>
      </c>
      <c r="J43" s="39" t="str">
        <f>IF(ISBLANK(Values!E42),"",Values!F42 )</f>
        <v>Lenovo T480s Regular black - RUS</v>
      </c>
      <c r="K43" s="29" t="str">
        <f>IF(IF(ISBLANK(Values!E42),"",IF(Values!J42, Values!$B$4, Values!$B$5))=0,"",IF(ISBLANK(Values!E42),"",IF(Values!J42, Values!$B$4, Values!$B$5)))</f>
        <v/>
      </c>
      <c r="L43" s="40">
        <f>IF(ISBLANK(Values!E42),"",IF($CO43="DEFAULT", Values!$B$18, ""))</f>
        <v>5</v>
      </c>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T490 Parent</v>
      </c>
      <c r="Y43" s="39" t="str">
        <f>IF(ISBLANK(Values!E42),"","Size-Color")</f>
        <v>Size-Color</v>
      </c>
      <c r="Z43" s="32" t="str">
        <f>IF(ISBLANK(Values!E42),"","variation")</f>
        <v>variation</v>
      </c>
      <c r="AA43" s="36"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Lenovo T480s Regular black - RUS non rétroéclairé.</v>
      </c>
      <c r="AM43" s="1" t="str">
        <f>SUBSTITUTE(IF(ISBLANK(Values!E42),"",Values!$B$27),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3" s="28" t="str">
        <f>IF(ISBLANK(Values!E42),"",Values!H42)</f>
        <v>Lenovo T480s Regular black - RUS</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27" t="str">
        <f>IF(ISBLANK(Values!E42),"","Parts")</f>
        <v>Parts</v>
      </c>
      <c r="DP43" s="27"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t="str">
        <f>IF(ISBLANK(Values!$E42), "", "not_applicable")</f>
        <v>not_applicable</v>
      </c>
      <c r="DZ43" s="31"/>
      <c r="EA43" s="31"/>
      <c r="EB43" s="31"/>
      <c r="EC43" s="31"/>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computercomponent</v>
      </c>
      <c r="B44" s="38" t="str">
        <f>IF(ISBLANK(Values!E43),"",Values!F43)</f>
        <v>Lenovo T480s Regular black - US</v>
      </c>
      <c r="C44" s="32" t="str">
        <f>IF(ISBLANK(Values!E43),"","TellusRem")</f>
        <v>TellusRem</v>
      </c>
      <c r="D44" s="30">
        <f>IF(ISBLANK(Values!E43),"",Values!E43)</f>
        <v>5714401481201</v>
      </c>
      <c r="E44" s="31" t="str">
        <f>IF(ISBLANK(Values!E43),"","EAN")</f>
        <v>EAN</v>
      </c>
      <c r="F44" s="28" t="str">
        <f>IF(ISBLANK(Values!E43),"",IF(Values!J43, SUBSTITUTE(Values!$B$1, "{language}", Values!H43) &amp; " " &amp;Values!$B$3, SUBSTITUTE(Values!$B$2, "{language}", Values!$H43) &amp; " " &amp;Values!$B$3))</f>
        <v>clavier de remplacement Lenovo T480s Regular black - US non rétroéclairé pour Lenovo Thinkpad T480s, T490, E490, L480, L490, L380, L390, L380 Yoga, L390 Yoga, E490, E480</v>
      </c>
      <c r="G44" s="32" t="str">
        <f>IF(ISBLANK(Values!E43),"",IF(Values!$B$20="PartialUpdate","","TellusRem"))</f>
        <v/>
      </c>
      <c r="H44" s="27" t="str">
        <f>IF(ISBLANK(Values!E43),"",Values!$B$16)</f>
        <v>computer-keyboards</v>
      </c>
      <c r="I44" s="27" t="str">
        <f>IF(ISBLANK(Values!E43),"","4730574031")</f>
        <v>4730574031</v>
      </c>
      <c r="J44" s="39" t="str">
        <f>IF(ISBLANK(Values!E43),"",Values!F43 )</f>
        <v>Lenovo T480s Regular black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2" t="str">
        <f>IF(ISBLANK(Values!E43),"","Child")</f>
        <v>Child</v>
      </c>
      <c r="X44" s="32" t="str">
        <f>IF(ISBLANK(Values!E43),"",Values!$B$13)</f>
        <v>Lenovo T490 Parent</v>
      </c>
      <c r="Y44" s="39" t="str">
        <f>IF(ISBLANK(Values!E43),"","Size-Color")</f>
        <v>Size-Color</v>
      </c>
      <c r="Z44" s="32" t="str">
        <f>IF(ISBLANK(Values!E43),"","variation")</f>
        <v>variation</v>
      </c>
      <c r="AA44" s="36"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Lenovo T480s Regular black - US non rétroéclairé.</v>
      </c>
      <c r="AM44" s="1" t="str">
        <f>SUBSTITUTE(IF(ISBLANK(Values!E43),"",Values!$B$27),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4" s="28" t="str">
        <f>IF(ISBLANK(Values!E43),"",Values!H43)</f>
        <v>Lenovo T480s Regular black - 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27" t="str">
        <f>IF(ISBLANK(Values!E43),"","Parts")</f>
        <v>Parts</v>
      </c>
      <c r="DP44" s="27"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t="str">
        <f>IF(ISBLANK(Values!$E43), "", "not_applicable")</f>
        <v>not_applicable</v>
      </c>
      <c r="DZ44" s="31"/>
      <c r="EA44" s="31"/>
      <c r="EB44" s="31"/>
      <c r="EC44" s="31"/>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computercomponent</v>
      </c>
      <c r="B45" s="38" t="str">
        <f>IF(ISBLANK(Values!E44),"",Values!F44)</f>
        <v>Lenovo T480s silver - DE</v>
      </c>
      <c r="C45" s="32" t="str">
        <f>IF(ISBLANK(Values!E44),"","TellusRem")</f>
        <v>TellusRem</v>
      </c>
      <c r="D45" s="30">
        <f>IF(ISBLANK(Values!E44),"",Values!E44)</f>
        <v>5714401482017</v>
      </c>
      <c r="E45" s="31" t="str">
        <f>IF(ISBLANK(Values!E44),"","EAN")</f>
        <v>EAN</v>
      </c>
      <c r="F45" s="28" t="str">
        <f>IF(ISBLANK(Values!E44),"",IF(Values!J44, SUBSTITUTE(Values!$B$1, "{language}", Values!H44) &amp; " " &amp;Values!$B$3, SUBSTITUTE(Values!$B$2, "{language}", Values!$H44) &amp; " " &amp;Values!$B$3))</f>
        <v>clavier de remplacement Lenovo T480s silver - DE rétroéclairé pour Lenovo Thinkpad T480s, T490, E490, L480, L490, L380, L390, L380 Yoga, L390 Yoga, E490, E480</v>
      </c>
      <c r="G45" s="32" t="str">
        <f>IF(ISBLANK(Values!E44),"",IF(Values!$B$20="PartialUpdate","","TellusRem"))</f>
        <v/>
      </c>
      <c r="H45" s="27" t="str">
        <f>IF(ISBLANK(Values!E44),"",Values!$B$16)</f>
        <v>computer-keyboards</v>
      </c>
      <c r="I45" s="27" t="str">
        <f>IF(ISBLANK(Values!E44),"","4730574031")</f>
        <v>4730574031</v>
      </c>
      <c r="J45" s="39" t="str">
        <f>IF(ISBLANK(Values!E44),"",Values!F44 )</f>
        <v>Lenovo T480s silver - DE</v>
      </c>
      <c r="K45" s="29" t="str">
        <f>IF(IF(ISBLANK(Values!E44),"",IF(Values!J44, Values!$B$4, Values!$B$5))=0,"",IF(ISBLANK(Values!E44),"",IF(Values!J44, Values!$B$4, Values!$B$5)))</f>
        <v/>
      </c>
      <c r="L45" s="40" t="str">
        <f>IF(ISBLANK(Values!E44),"",IF($CO45="DEFAULT", Values!$B$18, ""))</f>
        <v/>
      </c>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Child</v>
      </c>
      <c r="X45" s="32" t="str">
        <f>IF(ISBLANK(Values!E44),"",Values!$B$13)</f>
        <v>Lenovo T490 Parent</v>
      </c>
      <c r="Y45" s="39" t="str">
        <f>IF(ISBLANK(Values!E44),"","Size-Color")</f>
        <v>Size-Color</v>
      </c>
      <c r="Z45" s="32" t="str">
        <f>IF(ISBLANK(Values!E44),"","variation")</f>
        <v>variation</v>
      </c>
      <c r="AA45" s="36" t="str">
        <f>IF(ISBLANK(Values!E44),"",Values!$B$20)</f>
        <v>PartialUpdate</v>
      </c>
      <c r="AB45" s="1" t="str">
        <f>IF(ISBLANK(Values!E44),"",Values!$B$29)</f>
        <v>Clavier distribué par Tellus Remarketing, leader européen des claviers portables. Le clavier a été nettoyé, emballé et testé dans notre ligne de production au Danemark. Pour toute question de compatibilité, contactez-nous via le site Web d'Amazon.</v>
      </c>
      <c r="AI45" s="41" t="str">
        <f>IF(ISBLANK(Values!E44),"",IF(Values!I44,Values!$B$23,Values!$B$33))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5" s="42" t="str">
        <f>IF(ISBLANK(Values!E44),"",Values!$B$24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5" s="1" t="str">
        <f>IF(ISBLANK(Values!E44),"",Values!$B$25)</f>
        <v xml:space="preserve">♻️ PRODUIT ÉCOLOGIQUE - Achetez remis à neuf, ACHETEZ VERT! Réduisez plus de 80% de dioxyde de carbone en achetant nos claviers remis à neuf, par rapport à l'achat d'un nouveau clavier! </v>
      </c>
      <c r="AL45" s="1" t="str">
        <f>IF(ISBLANK(Values!E44),"",SUBSTITUTE(SUBSTITUTE(IF(Values!$J44, Values!$B$26, Values!$B$33), "{language}", Values!$H44), "{flag}", INDEX(options!$E$1:$E$20, Values!$V44)))</f>
        <v>👉  DISPOSITION - 🇩🇪 Lenovo T480s silver - DE rétroéclairé.</v>
      </c>
      <c r="AM45" s="1" t="str">
        <f>SUBSTITUTE(IF(ISBLANK(Values!E44),"",Values!$B$27),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5" s="28" t="str">
        <f>IF(ISBLANK(Values!E44),"",Values!H44)</f>
        <v>Lenovo T480s silver - DE</v>
      </c>
      <c r="AV45" s="1" t="str">
        <f>IF(ISBLANK(Values!E44),"",IF(Values!J44,"Backlit", "Non-Backlit"))</f>
        <v>Backlit</v>
      </c>
      <c r="AW45"/>
      <c r="BE45" s="27" t="str">
        <f>IF(ISBLANK(Values!E44),"","Professional Audience")</f>
        <v>Professional Audience</v>
      </c>
      <c r="BF45" s="27" t="str">
        <f>IF(ISBLANK(Values!E44),"","Consumer Audience")</f>
        <v>Consumer Audience</v>
      </c>
      <c r="BG45" s="27" t="str">
        <f>IF(ISBLANK(Values!E44),"","Adults")</f>
        <v>Adults</v>
      </c>
      <c r="BH45" s="27"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5" s="1" t="str">
        <f>IF(ISBLANK(Values!E44),"","No")</f>
        <v>No</v>
      </c>
      <c r="DA45" s="1" t="str">
        <f>IF(ISBLANK(Values!E44),"","No")</f>
        <v>No</v>
      </c>
      <c r="DO45" s="27" t="str">
        <f>IF(ISBLANK(Values!E44),"","Parts")</f>
        <v>Parts</v>
      </c>
      <c r="DP45" s="27" t="str">
        <f>IF(ISBLANK(Values!E44),"",Values!$B$31)</f>
        <v>Garantie de 6 mois après la date de livraison. En cas de dysfonctionnement du clavier, une nouvelle unité ou une pièce de rechange pour le clavier du produit sera envoyée. En cas de tri des stocks, un remboursement complet est effectué.</v>
      </c>
      <c r="DS45" s="31"/>
      <c r="DY45" t="str">
        <f>IF(ISBLANK(Values!$E44), "", "not_applicable")</f>
        <v>not_applicable</v>
      </c>
      <c r="DZ45" s="31"/>
      <c r="EA45" s="31"/>
      <c r="EB45" s="31"/>
      <c r="EC45" s="31"/>
      <c r="EI45" s="1" t="str">
        <f>IF(ISBLANK(Values!E44),"",Values!$B$31)</f>
        <v>Garantie de 6 mois après la date de livraison. En cas de dysfonctionnement du clavier, une nouvelle unité ou une pièce de rechange pour le clavier du produit sera envoyée. En cas de tri des stocks, un remboursement complet est effectué.</v>
      </c>
      <c r="ES45" s="1" t="str">
        <f>IF(ISBLANK(Values!E44),"","Amazon Tellus UPS")</f>
        <v>Amazon Tellus UPS</v>
      </c>
      <c r="EV45" s="3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computercomponent</v>
      </c>
      <c r="B46" s="38" t="str">
        <f>IF(ISBLANK(Values!E45),"",Values!F45)</f>
        <v>Lenovo T480s silver - FR</v>
      </c>
      <c r="C46" s="32" t="str">
        <f>IF(ISBLANK(Values!E45),"","TellusRem")</f>
        <v>TellusRem</v>
      </c>
      <c r="D46" s="30">
        <f>IF(ISBLANK(Values!E45),"",Values!E45)</f>
        <v>5714401482024</v>
      </c>
      <c r="E46" s="31" t="str">
        <f>IF(ISBLANK(Values!E45),"","EAN")</f>
        <v>EAN</v>
      </c>
      <c r="F46" s="28" t="str">
        <f>IF(ISBLANK(Values!E45),"",IF(Values!J45, SUBSTITUTE(Values!$B$1, "{language}", Values!H45) &amp; " " &amp;Values!$B$3, SUBSTITUTE(Values!$B$2, "{language}", Values!$H45) &amp; " " &amp;Values!$B$3))</f>
        <v>clavier de remplacement Lenovo T480s silver - FR rétroéclairé pour Lenovo Thinkpad T480s, T490, E490, L480, L490, L380, L390, L380 Yoga, L390 Yoga, E490, E480</v>
      </c>
      <c r="G46" s="32" t="str">
        <f>IF(ISBLANK(Values!E45),"",IF(Values!$B$20="PartialUpdate","","TellusRem"))</f>
        <v/>
      </c>
      <c r="H46" s="27" t="str">
        <f>IF(ISBLANK(Values!E45),"",Values!$B$16)</f>
        <v>computer-keyboards</v>
      </c>
      <c r="I46" s="27" t="str">
        <f>IF(ISBLANK(Values!E45),"","4730574031")</f>
        <v>4730574031</v>
      </c>
      <c r="J46" s="39" t="str">
        <f>IF(ISBLANK(Values!E45),"",Values!F45 )</f>
        <v>Lenovo T480s silver - FR</v>
      </c>
      <c r="K46" s="29" t="str">
        <f>IF(IF(ISBLANK(Values!E45),"",IF(Values!J45, Values!$B$4, Values!$B$5))=0,"",IF(ISBLANK(Values!E45),"",IF(Values!J45, Values!$B$4, Values!$B$5)))</f>
        <v/>
      </c>
      <c r="L46" s="40" t="str">
        <f>IF(ISBLANK(Values!E45),"",IF($CO46="DEFAULT", Values!$B$18, ""))</f>
        <v/>
      </c>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Child</v>
      </c>
      <c r="X46" s="32" t="str">
        <f>IF(ISBLANK(Values!E45),"",Values!$B$13)</f>
        <v>Lenovo T490 Parent</v>
      </c>
      <c r="Y46" s="39" t="str">
        <f>IF(ISBLANK(Values!E45),"","Size-Color")</f>
        <v>Size-Color</v>
      </c>
      <c r="Z46" s="32" t="str">
        <f>IF(ISBLANK(Values!E45),"","variation")</f>
        <v>variation</v>
      </c>
      <c r="AA46" s="36" t="str">
        <f>IF(ISBLANK(Values!E45),"",Values!$B$20)</f>
        <v>PartialUpdate</v>
      </c>
      <c r="AB46" s="1" t="str">
        <f>IF(ISBLANK(Values!E45),"",Values!$B$29)</f>
        <v>Clavier distribué par Tellus Remarketing, leader européen des claviers portables. Le clavier a été nettoyé, emballé et testé dans notre ligne de production au Danemark. Pour toute question de compatibilité, contactez-nous via le site Web d'Amazon.</v>
      </c>
      <c r="AI46" s="41" t="str">
        <f>IF(ISBLANK(Values!E45),"",IF(Values!I45,Values!$B$23,Values!$B$33))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6" s="42" t="str">
        <f>IF(ISBLANK(Values!E45),"",Values!$B$24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6" s="1" t="str">
        <f>IF(ISBLANK(Values!E45),"",Values!$B$25)</f>
        <v xml:space="preserve">♻️ PRODUIT ÉCOLOGIQUE - Achetez remis à neuf, ACHETEZ VERT! Réduisez plus de 80% de dioxyde de carbone en achetant nos claviers remis à neuf, par rapport à l'achat d'un nouveau clavier! </v>
      </c>
      <c r="AL46" s="1" t="str">
        <f>IF(ISBLANK(Values!E45),"",SUBSTITUTE(SUBSTITUTE(IF(Values!$J45, Values!$B$26, Values!$B$33), "{language}", Values!$H45), "{flag}", INDEX(options!$E$1:$E$20, Values!$V45)))</f>
        <v>👉  DISPOSITION - 🇫🇷 Lenovo T480s silver - FR rétroéclairé.</v>
      </c>
      <c r="AM46" s="1" t="str">
        <f>SUBSTITUTE(IF(ISBLANK(Values!E45),"",Values!$B$27),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6" s="28" t="str">
        <f>IF(ISBLANK(Values!E45),"",Values!H45)</f>
        <v>Lenovo T480s silver - FR</v>
      </c>
      <c r="AV46" s="1" t="str">
        <f>IF(ISBLANK(Values!E45),"",IF(Values!J45,"Backlit", "Non-Backlit"))</f>
        <v>Backlit</v>
      </c>
      <c r="AW46"/>
      <c r="BE46" s="27" t="str">
        <f>IF(ISBLANK(Values!E45),"","Professional Audience")</f>
        <v>Professional Audience</v>
      </c>
      <c r="BF46" s="27" t="str">
        <f>IF(ISBLANK(Values!E45),"","Consumer Audience")</f>
        <v>Consumer Audience</v>
      </c>
      <c r="BG46" s="27" t="str">
        <f>IF(ISBLANK(Values!E45),"","Adults")</f>
        <v>Adults</v>
      </c>
      <c r="BH46" s="27"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6" s="1" t="str">
        <f>IF(ISBLANK(Values!E45),"","No")</f>
        <v>No</v>
      </c>
      <c r="DA46" s="1" t="str">
        <f>IF(ISBLANK(Values!E45),"","No")</f>
        <v>No</v>
      </c>
      <c r="DO46" s="27" t="str">
        <f>IF(ISBLANK(Values!E45),"","Parts")</f>
        <v>Parts</v>
      </c>
      <c r="DP46" s="27" t="str">
        <f>IF(ISBLANK(Values!E45),"",Values!$B$31)</f>
        <v>Garantie de 6 mois après la date de livraison. En cas de dysfonctionnement du clavier, une nouvelle unité ou une pièce de rechange pour le clavier du produit sera envoyée. En cas de tri des stocks, un remboursement complet est effectué.</v>
      </c>
      <c r="DS46" s="31"/>
      <c r="DY46" t="str">
        <f>IF(ISBLANK(Values!$E45), "", "not_applicable")</f>
        <v>not_applicable</v>
      </c>
      <c r="DZ46" s="31"/>
      <c r="EA46" s="31"/>
      <c r="EB46" s="31"/>
      <c r="EC46" s="31"/>
      <c r="EI46" s="1" t="str">
        <f>IF(ISBLANK(Values!E45),"",Values!$B$31)</f>
        <v>Garantie de 6 mois après la date de livraison. En cas de dysfonctionnement du clavier, une nouvelle unité ou une pièce de rechange pour le clavier du produit sera envoyée. En cas de tri des stocks, un remboursement complet est effectué.</v>
      </c>
      <c r="ES46" s="1" t="str">
        <f>IF(ISBLANK(Values!E45),"","Amazon Tellus UPS")</f>
        <v>Amazon Tellus UPS</v>
      </c>
      <c r="EV46" s="3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computercomponent</v>
      </c>
      <c r="B47" s="38" t="str">
        <f>IF(ISBLANK(Values!E46),"",Values!F46)</f>
        <v>Lenovo T480s silver - IT</v>
      </c>
      <c r="C47" s="32" t="str">
        <f>IF(ISBLANK(Values!E46),"","TellusRem")</f>
        <v>TellusRem</v>
      </c>
      <c r="D47" s="30">
        <f>IF(ISBLANK(Values!E46),"",Values!E46)</f>
        <v>5714401482031</v>
      </c>
      <c r="E47" s="31" t="str">
        <f>IF(ISBLANK(Values!E46),"","EAN")</f>
        <v>EAN</v>
      </c>
      <c r="F47" s="28" t="str">
        <f>IF(ISBLANK(Values!E46),"",IF(Values!J46, SUBSTITUTE(Values!$B$1, "{language}", Values!H46) &amp; " " &amp;Values!$B$3, SUBSTITUTE(Values!$B$2, "{language}", Values!$H46) &amp; " " &amp;Values!$B$3))</f>
        <v>clavier de remplacement Lenovo T480s silver - IT rétroéclairé pour Lenovo Thinkpad T480s, T490, E490, L480, L490, L380, L390, L380 Yoga, L390 Yoga, E490, E480</v>
      </c>
      <c r="G47" s="32" t="str">
        <f>IF(ISBLANK(Values!E46),"",IF(Values!$B$20="PartialUpdate","","TellusRem"))</f>
        <v/>
      </c>
      <c r="H47" s="27" t="str">
        <f>IF(ISBLANK(Values!E46),"",Values!$B$16)</f>
        <v>computer-keyboards</v>
      </c>
      <c r="I47" s="27" t="str">
        <f>IF(ISBLANK(Values!E46),"","4730574031")</f>
        <v>4730574031</v>
      </c>
      <c r="J47" s="39" t="str">
        <f>IF(ISBLANK(Values!E46),"",Values!F46 )</f>
        <v>Lenovo T480s silver - IT</v>
      </c>
      <c r="K47" s="29" t="str">
        <f>IF(IF(ISBLANK(Values!E46),"",IF(Values!J46, Values!$B$4, Values!$B$5))=0,"",IF(ISBLANK(Values!E46),"",IF(Values!J46, Values!$B$4, Values!$B$5)))</f>
        <v/>
      </c>
      <c r="L47" s="40" t="str">
        <f>IF(ISBLANK(Values!E46),"",IF($CO47="DEFAULT", Values!$B$18, ""))</f>
        <v/>
      </c>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Child</v>
      </c>
      <c r="X47" s="32" t="str">
        <f>IF(ISBLANK(Values!E46),"",Values!$B$13)</f>
        <v>Lenovo T490 Parent</v>
      </c>
      <c r="Y47" s="39" t="str">
        <f>IF(ISBLANK(Values!E46),"","Size-Color")</f>
        <v>Size-Color</v>
      </c>
      <c r="Z47" s="32" t="str">
        <f>IF(ISBLANK(Values!E46),"","variation")</f>
        <v>variation</v>
      </c>
      <c r="AA47" s="36" t="str">
        <f>IF(ISBLANK(Values!E46),"",Values!$B$20)</f>
        <v>PartialUpdate</v>
      </c>
      <c r="AB47" s="1" t="str">
        <f>IF(ISBLANK(Values!E46),"",Values!$B$29)</f>
        <v>Clavier distribué par Tellus Remarketing, leader européen des claviers portables. Le clavier a été nettoyé, emballé et testé dans notre ligne de production au Danemark. Pour toute question de compatibilité, contactez-nous via le site Web d'Amazon.</v>
      </c>
      <c r="AI47" s="41" t="str">
        <f>IF(ISBLANK(Values!E46),"",IF(Values!I46,Values!$B$23,Values!$B$33))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7" s="42" t="str">
        <f>IF(ISBLANK(Values!E46),"",Values!$B$24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7" s="1" t="str">
        <f>IF(ISBLANK(Values!E46),"",Values!$B$25)</f>
        <v xml:space="preserve">♻️ PRODUIT ÉCOLOGIQUE - Achetez remis à neuf, ACHETEZ VERT! Réduisez plus de 80% de dioxyde de carbone en achetant nos claviers remis à neuf, par rapport à l'achat d'un nouveau clavier! </v>
      </c>
      <c r="AL47" s="1" t="str">
        <f>IF(ISBLANK(Values!E46),"",SUBSTITUTE(SUBSTITUTE(IF(Values!$J46, Values!$B$26, Values!$B$33), "{language}", Values!$H46), "{flag}", INDEX(options!$E$1:$E$20, Values!$V46)))</f>
        <v>👉  DISPOSITION - 🇮🇹 Lenovo T480s silver - IT rétroéclairé.</v>
      </c>
      <c r="AM47" s="1" t="str">
        <f>SUBSTITUTE(IF(ISBLANK(Values!E46),"",Values!$B$27),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7" s="28" t="str">
        <f>IF(ISBLANK(Values!E46),"",Values!H46)</f>
        <v>Lenovo T480s silver - IT</v>
      </c>
      <c r="AV47" s="1" t="str">
        <f>IF(ISBLANK(Values!E46),"",IF(Values!J46,"Backlit", "Non-Backlit"))</f>
        <v>Backlit</v>
      </c>
      <c r="AW47"/>
      <c r="BE47" s="27" t="str">
        <f>IF(ISBLANK(Values!E46),"","Professional Audience")</f>
        <v>Professional Audience</v>
      </c>
      <c r="BF47" s="27" t="str">
        <f>IF(ISBLANK(Values!E46),"","Consumer Audience")</f>
        <v>Consumer Audience</v>
      </c>
      <c r="BG47" s="27" t="str">
        <f>IF(ISBLANK(Values!E46),"","Adults")</f>
        <v>Adults</v>
      </c>
      <c r="BH47" s="27"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7" s="1" t="str">
        <f>IF(ISBLANK(Values!E46),"","No")</f>
        <v>No</v>
      </c>
      <c r="DA47" s="1" t="str">
        <f>IF(ISBLANK(Values!E46),"","No")</f>
        <v>No</v>
      </c>
      <c r="DO47" s="27" t="str">
        <f>IF(ISBLANK(Values!E46),"","Parts")</f>
        <v>Parts</v>
      </c>
      <c r="DP47" s="27" t="str">
        <f>IF(ISBLANK(Values!E46),"",Values!$B$31)</f>
        <v>Garantie de 6 mois après la date de livraison. En cas de dysfonctionnement du clavier, une nouvelle unité ou une pièce de rechange pour le clavier du produit sera envoyée. En cas de tri des stocks, un remboursement complet est effectué.</v>
      </c>
      <c r="DS47" s="31"/>
      <c r="DY47" t="str">
        <f>IF(ISBLANK(Values!$E46), "", "not_applicable")</f>
        <v>not_applicable</v>
      </c>
      <c r="DZ47" s="31"/>
      <c r="EA47" s="31"/>
      <c r="EB47" s="31"/>
      <c r="EC47" s="31"/>
      <c r="EI47" s="1" t="str">
        <f>IF(ISBLANK(Values!E46),"",Values!$B$31)</f>
        <v>Garantie de 6 mois après la date de livraison. En cas de dysfonctionnement du clavier, une nouvelle unité ou une pièce de rechange pour le clavier du produit sera envoyée. En cas de tri des stocks, un remboursement complet est effectué.</v>
      </c>
      <c r="ES47" s="1" t="str">
        <f>IF(ISBLANK(Values!E46),"","Amazon Tellus UPS")</f>
        <v>Amazon Tellus UPS</v>
      </c>
      <c r="EV47" s="3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computercomponent</v>
      </c>
      <c r="B48" s="38" t="str">
        <f>IF(ISBLANK(Values!E47),"",Values!F47)</f>
        <v>Lenovo T480s silver - ES</v>
      </c>
      <c r="C48" s="32" t="str">
        <f>IF(ISBLANK(Values!E47),"","TellusRem")</f>
        <v>TellusRem</v>
      </c>
      <c r="D48" s="30">
        <f>IF(ISBLANK(Values!E47),"",Values!E47)</f>
        <v>5714401482048</v>
      </c>
      <c r="E48" s="31" t="str">
        <f>IF(ISBLANK(Values!E47),"","EAN")</f>
        <v>EAN</v>
      </c>
      <c r="F48" s="28" t="str">
        <f>IF(ISBLANK(Values!E47),"",IF(Values!J47, SUBSTITUTE(Values!$B$1, "{language}", Values!H47) &amp; " " &amp;Values!$B$3, SUBSTITUTE(Values!$B$2, "{language}", Values!$H47) &amp; " " &amp;Values!$B$3))</f>
        <v>clavier de remplacement Lenovo T480s silver - ES rétroéclairé pour Lenovo Thinkpad T480s, T490, E490, L480, L490, L380, L390, L380 Yoga, L390 Yoga, E490, E480</v>
      </c>
      <c r="G48" s="32" t="str">
        <f>IF(ISBLANK(Values!E47),"",IF(Values!$B$20="PartialUpdate","","TellusRem"))</f>
        <v/>
      </c>
      <c r="H48" s="27" t="str">
        <f>IF(ISBLANK(Values!E47),"",Values!$B$16)</f>
        <v>computer-keyboards</v>
      </c>
      <c r="I48" s="27" t="str">
        <f>IF(ISBLANK(Values!E47),"","4730574031")</f>
        <v>4730574031</v>
      </c>
      <c r="J48" s="39" t="str">
        <f>IF(ISBLANK(Values!E47),"",Values!F47 )</f>
        <v>Lenovo T480s silver - ES</v>
      </c>
      <c r="K48" s="29" t="str">
        <f>IF(IF(ISBLANK(Values!E47),"",IF(Values!J47, Values!$B$4, Values!$B$5))=0,"",IF(ISBLANK(Values!E47),"",IF(Values!J47, Values!$B$4, Values!$B$5)))</f>
        <v/>
      </c>
      <c r="L48" s="40" t="str">
        <f>IF(ISBLANK(Values!E47),"",IF($CO48="DEFAULT", Values!$B$18, ""))</f>
        <v/>
      </c>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Child</v>
      </c>
      <c r="X48" s="32" t="str">
        <f>IF(ISBLANK(Values!E47),"",Values!$B$13)</f>
        <v>Lenovo T490 Parent</v>
      </c>
      <c r="Y48" s="39" t="str">
        <f>IF(ISBLANK(Values!E47),"","Size-Color")</f>
        <v>Size-Color</v>
      </c>
      <c r="Z48" s="32" t="str">
        <f>IF(ISBLANK(Values!E47),"","variation")</f>
        <v>variation</v>
      </c>
      <c r="AA48" s="36" t="str">
        <f>IF(ISBLANK(Values!E47),"",Values!$B$20)</f>
        <v>PartialUpdate</v>
      </c>
      <c r="AB48" s="1" t="str">
        <f>IF(ISBLANK(Values!E47),"",Values!$B$29)</f>
        <v>Clavier distribué par Tellus Remarketing, leader européen des claviers portables. Le clavier a été nettoyé, emballé et testé dans notre ligne de production au Danemark. Pour toute question de compatibilité, contactez-nous via le site Web d'Amazon.</v>
      </c>
      <c r="AI48" s="41" t="str">
        <f>IF(ISBLANK(Values!E47),"",IF(Values!I47,Values!$B$23,Values!$B$33))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8" s="42" t="str">
        <f>IF(ISBLANK(Values!E47),"",Values!$B$24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8" s="1" t="str">
        <f>IF(ISBLANK(Values!E47),"",Values!$B$25)</f>
        <v xml:space="preserve">♻️ PRODUIT ÉCOLOGIQUE - Achetez remis à neuf, ACHETEZ VERT! Réduisez plus de 80% de dioxyde de carbone en achetant nos claviers remis à neuf, par rapport à l'achat d'un nouveau clavier! </v>
      </c>
      <c r="AL48" s="1" t="str">
        <f>IF(ISBLANK(Values!E47),"",SUBSTITUTE(SUBSTITUTE(IF(Values!$J47, Values!$B$26, Values!$B$33), "{language}", Values!$H47), "{flag}", INDEX(options!$E$1:$E$20, Values!$V47)))</f>
        <v>👉  DISPOSITION - 🇪🇸 Lenovo T480s silver - ES rétroéclairé.</v>
      </c>
      <c r="AM48" s="1" t="str">
        <f>SUBSTITUTE(IF(ISBLANK(Values!E47),"",Values!$B$27),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8" s="28" t="str">
        <f>IF(ISBLANK(Values!E47),"",Values!H47)</f>
        <v>Lenovo T480s silver - ES</v>
      </c>
      <c r="AV48" s="1" t="str">
        <f>IF(ISBLANK(Values!E47),"",IF(Values!J47,"Backlit", "Non-Backlit"))</f>
        <v>Backlit</v>
      </c>
      <c r="AW48"/>
      <c r="BE48" s="27" t="str">
        <f>IF(ISBLANK(Values!E47),"","Professional Audience")</f>
        <v>Professional Audience</v>
      </c>
      <c r="BF48" s="27" t="str">
        <f>IF(ISBLANK(Values!E47),"","Consumer Audience")</f>
        <v>Consumer Audience</v>
      </c>
      <c r="BG48" s="27" t="str">
        <f>IF(ISBLANK(Values!E47),"","Adults")</f>
        <v>Adults</v>
      </c>
      <c r="BH48" s="27"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8" s="1" t="str">
        <f>IF(ISBLANK(Values!E47),"","No")</f>
        <v>No</v>
      </c>
      <c r="DA48" s="1" t="str">
        <f>IF(ISBLANK(Values!E47),"","No")</f>
        <v>No</v>
      </c>
      <c r="DO48" s="27" t="str">
        <f>IF(ISBLANK(Values!E47),"","Parts")</f>
        <v>Parts</v>
      </c>
      <c r="DP48" s="27" t="str">
        <f>IF(ISBLANK(Values!E47),"",Values!$B$31)</f>
        <v>Garantie de 6 mois après la date de livraison. En cas de dysfonctionnement du clavier, une nouvelle unité ou une pièce de rechange pour le clavier du produit sera envoyée. En cas de tri des stocks, un remboursement complet est effectué.</v>
      </c>
      <c r="DS48" s="31"/>
      <c r="DY48" t="str">
        <f>IF(ISBLANK(Values!$E47), "", "not_applicable")</f>
        <v>not_applicable</v>
      </c>
      <c r="DZ48" s="31"/>
      <c r="EA48" s="31"/>
      <c r="EB48" s="31"/>
      <c r="EC48" s="31"/>
      <c r="EI48" s="1" t="str">
        <f>IF(ISBLANK(Values!E47),"",Values!$B$31)</f>
        <v>Garantie de 6 mois après la date de livraison. En cas de dysfonctionnement du clavier, une nouvelle unité ou une pièce de rechange pour le clavier du produit sera envoyée. En cas de tri des stocks, un remboursement complet est effectué.</v>
      </c>
      <c r="ES48" s="1" t="str">
        <f>IF(ISBLANK(Values!E47),"","Amazon Tellus UPS")</f>
        <v>Amazon Tellus UPS</v>
      </c>
      <c r="EV48" s="3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computercomponent</v>
      </c>
      <c r="B49" s="38" t="str">
        <f>IF(ISBLANK(Values!E48),"",Values!F48)</f>
        <v>Lenovo T480s silver - UK</v>
      </c>
      <c r="C49" s="32" t="str">
        <f>IF(ISBLANK(Values!E48),"","TellusRem")</f>
        <v>TellusRem</v>
      </c>
      <c r="D49" s="30">
        <f>IF(ISBLANK(Values!E48),"",Values!E48)</f>
        <v>5714401482055</v>
      </c>
      <c r="E49" s="31" t="str">
        <f>IF(ISBLANK(Values!E48),"","EAN")</f>
        <v>EAN</v>
      </c>
      <c r="F49" s="28" t="str">
        <f>IF(ISBLANK(Values!E48),"",IF(Values!J48, SUBSTITUTE(Values!$B$1, "{language}", Values!H48) &amp; " " &amp;Values!$B$3, SUBSTITUTE(Values!$B$2, "{language}", Values!$H48) &amp; " " &amp;Values!$B$3))</f>
        <v>clavier de remplacement Lenovo T480s silver - UK rétroéclairé pour Lenovo Thinkpad T480s, T490, E490, L480, L490, L380, L390, L380 Yoga, L390 Yoga, E490, E480</v>
      </c>
      <c r="G49" s="32" t="str">
        <f>IF(ISBLANK(Values!E48),"",IF(Values!$B$20="PartialUpdate","","TellusRem"))</f>
        <v/>
      </c>
      <c r="H49" s="27" t="str">
        <f>IF(ISBLANK(Values!E48),"",Values!$B$16)</f>
        <v>computer-keyboards</v>
      </c>
      <c r="I49" s="27" t="str">
        <f>IF(ISBLANK(Values!E48),"","4730574031")</f>
        <v>4730574031</v>
      </c>
      <c r="J49" s="39" t="str">
        <f>IF(ISBLANK(Values!E48),"",Values!F48 )</f>
        <v>Lenovo T480s silver - UK</v>
      </c>
      <c r="K49" s="29" t="str">
        <f>IF(IF(ISBLANK(Values!E48),"",IF(Values!J48, Values!$B$4, Values!$B$5))=0,"",IF(ISBLANK(Values!E48),"",IF(Values!J48, Values!$B$4, Values!$B$5)))</f>
        <v/>
      </c>
      <c r="L49" s="40" t="str">
        <f>IF(ISBLANK(Values!E48),"",IF($CO49="DEFAULT", Values!$B$18, ""))</f>
        <v/>
      </c>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Child</v>
      </c>
      <c r="X49" s="32" t="str">
        <f>IF(ISBLANK(Values!E48),"",Values!$B$13)</f>
        <v>Lenovo T490 Parent</v>
      </c>
      <c r="Y49" s="39" t="str">
        <f>IF(ISBLANK(Values!E48),"","Size-Color")</f>
        <v>Size-Color</v>
      </c>
      <c r="Z49" s="32" t="str">
        <f>IF(ISBLANK(Values!E48),"","variation")</f>
        <v>variation</v>
      </c>
      <c r="AA49" s="36" t="str">
        <f>IF(ISBLANK(Values!E48),"",Values!$B$20)</f>
        <v>PartialUpdate</v>
      </c>
      <c r="AB49" s="1" t="str">
        <f>IF(ISBLANK(Values!E48),"",Values!$B$29)</f>
        <v>Clavier distribué par Tellus Remarketing, leader européen des claviers portables. Le clavier a été nettoyé, emballé et testé dans notre ligne de production au Danemark. Pour toute question de compatibilité, contactez-nous via le site Web d'Amazon.</v>
      </c>
      <c r="AI49" s="41" t="str">
        <f>IF(ISBLANK(Values!E48),"",IF(Values!I48,Values!$B$23,Values!$B$33))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9" s="42" t="str">
        <f>IF(ISBLANK(Values!E48),"",Values!$B$24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9" s="1" t="str">
        <f>IF(ISBLANK(Values!E48),"",Values!$B$25)</f>
        <v xml:space="preserve">♻️ PRODUIT ÉCOLOGIQUE - Achetez remis à neuf, ACHETEZ VERT! Réduisez plus de 80% de dioxyde de carbone en achetant nos claviers remis à neuf, par rapport à l'achat d'un nouveau clavier! </v>
      </c>
      <c r="AL49" s="1" t="str">
        <f>IF(ISBLANK(Values!E48),"",SUBSTITUTE(SUBSTITUTE(IF(Values!$J48, Values!$B$26, Values!$B$33), "{language}", Values!$H48), "{flag}", INDEX(options!$E$1:$E$20, Values!$V48)))</f>
        <v>👉  DISPOSITION - 🇬🇧 Lenovo T480s silver - UK rétroéclairé.</v>
      </c>
      <c r="AM49" s="1" t="str">
        <f>SUBSTITUTE(IF(ISBLANK(Values!E48),"",Values!$B$27),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9" s="28" t="str">
        <f>IF(ISBLANK(Values!E48),"",Values!H48)</f>
        <v>Lenovo T480s silver - UK</v>
      </c>
      <c r="AV49" s="1" t="str">
        <f>IF(ISBLANK(Values!E48),"",IF(Values!J48,"Backlit", "Non-Backlit"))</f>
        <v>Backlit</v>
      </c>
      <c r="AW49"/>
      <c r="BE49" s="27" t="str">
        <f>IF(ISBLANK(Values!E48),"","Professional Audience")</f>
        <v>Professional Audience</v>
      </c>
      <c r="BF49" s="27" t="str">
        <f>IF(ISBLANK(Values!E48),"","Consumer Audience")</f>
        <v>Consumer Audience</v>
      </c>
      <c r="BG49" s="27" t="str">
        <f>IF(ISBLANK(Values!E48),"","Adults")</f>
        <v>Adults</v>
      </c>
      <c r="BH49" s="27"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9" s="1" t="str">
        <f>IF(ISBLANK(Values!E48),"","No")</f>
        <v>No</v>
      </c>
      <c r="DA49" s="1" t="str">
        <f>IF(ISBLANK(Values!E48),"","No")</f>
        <v>No</v>
      </c>
      <c r="DO49" s="27" t="str">
        <f>IF(ISBLANK(Values!E48),"","Parts")</f>
        <v>Parts</v>
      </c>
      <c r="DP49" s="27" t="str">
        <f>IF(ISBLANK(Values!E48),"",Values!$B$31)</f>
        <v>Garantie de 6 mois après la date de livraison. En cas de dysfonctionnement du clavier, une nouvelle unité ou une pièce de rechange pour le clavier du produit sera envoyée. En cas de tri des stocks, un remboursement complet est effectué.</v>
      </c>
      <c r="DS49" s="31"/>
      <c r="DY49" t="str">
        <f>IF(ISBLANK(Values!$E48), "", "not_applicable")</f>
        <v>not_applicable</v>
      </c>
      <c r="DZ49" s="31"/>
      <c r="EA49" s="31"/>
      <c r="EB49" s="31"/>
      <c r="EC49" s="31"/>
      <c r="EI49" s="1" t="str">
        <f>IF(ISBLANK(Values!E48),"",Values!$B$31)</f>
        <v>Garantie de 6 mois après la date de livraison. En cas de dysfonctionnement du clavier, une nouvelle unité ou une pièce de rechange pour le clavier du produit sera envoyée. En cas de tri des stocks, un remboursement complet est effectué.</v>
      </c>
      <c r="ES49" s="1" t="str">
        <f>IF(ISBLANK(Values!E48),"","Amazon Tellus UPS")</f>
        <v>Amazon Tellus UPS</v>
      </c>
      <c r="EV49" s="3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computercomponent</v>
      </c>
      <c r="B50" s="38" t="str">
        <f>IF(ISBLANK(Values!E49),"",Values!F49)</f>
        <v>Lenovo T480s silver - NOR</v>
      </c>
      <c r="C50" s="32" t="str">
        <f>IF(ISBLANK(Values!E49),"","TellusRem")</f>
        <v>TellusRem</v>
      </c>
      <c r="D50" s="30">
        <f>IF(ISBLANK(Values!E49),"",Values!E49)</f>
        <v>5714401482062</v>
      </c>
      <c r="E50" s="31" t="str">
        <f>IF(ISBLANK(Values!E49),"","EAN")</f>
        <v>EAN</v>
      </c>
      <c r="F50" s="28" t="str">
        <f>IF(ISBLANK(Values!E49),"",IF(Values!J49, SUBSTITUTE(Values!$B$1, "{language}", Values!H49) &amp; " " &amp;Values!$B$3, SUBSTITUTE(Values!$B$2, "{language}", Values!$H49) &amp; " " &amp;Values!$B$3))</f>
        <v>clavier de remplacement Lenovo T480s silver - NOR rétroéclairé pour Lenovo Thinkpad T480s, T490, E490, L480, L490, L380, L390, L380 Yoga, L390 Yoga, E490, E480</v>
      </c>
      <c r="G50" s="32" t="str">
        <f>IF(ISBLANK(Values!E49),"",IF(Values!$B$20="PartialUpdate","","TellusRem"))</f>
        <v/>
      </c>
      <c r="H50" s="27" t="str">
        <f>IF(ISBLANK(Values!E49),"",Values!$B$16)</f>
        <v>computer-keyboards</v>
      </c>
      <c r="I50" s="27" t="str">
        <f>IF(ISBLANK(Values!E49),"","4730574031")</f>
        <v>4730574031</v>
      </c>
      <c r="J50" s="39" t="str">
        <f>IF(ISBLANK(Values!E49),"",Values!F49 )</f>
        <v>Lenovo T480s silver - NOR</v>
      </c>
      <c r="K50" s="29" t="str">
        <f>IF(IF(ISBLANK(Values!E49),"",IF(Values!J49, Values!$B$4, Values!$B$5))=0,"",IF(ISBLANK(Values!E49),"",IF(Values!J49, Values!$B$4, Values!$B$5)))</f>
        <v/>
      </c>
      <c r="L50" s="40">
        <f>IF(ISBLANK(Values!E49),"",IF($CO50="DEFAULT", Values!$B$18, ""))</f>
        <v>5</v>
      </c>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Child</v>
      </c>
      <c r="X50" s="32" t="str">
        <f>IF(ISBLANK(Values!E49),"",Values!$B$13)</f>
        <v>Lenovo T490 Parent</v>
      </c>
      <c r="Y50" s="39" t="str">
        <f>IF(ISBLANK(Values!E49),"","Size-Color")</f>
        <v>Size-Color</v>
      </c>
      <c r="Z50" s="32" t="str">
        <f>IF(ISBLANK(Values!E49),"","variation")</f>
        <v>variation</v>
      </c>
      <c r="AA50" s="36" t="str">
        <f>IF(ISBLANK(Values!E49),"",Values!$B$20)</f>
        <v>PartialUpdate</v>
      </c>
      <c r="AB50" s="1" t="str">
        <f>IF(ISBLANK(Values!E49),"",Values!$B$29)</f>
        <v>Clavier distribué par Tellus Remarketing, leader européen des claviers portables. Le clavier a été nettoyé, emballé et testé dans notre ligne de production au Danemark. Pour toute question de compatibilité, contactez-nous via le site Web d'Amazon.</v>
      </c>
      <c r="AI50" s="41" t="str">
        <f>IF(ISBLANK(Values!E49),"",IF(Values!I49,Values!$B$23,Values!$B$33))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0" s="42" t="str">
        <f>IF(ISBLANK(Values!E49),"",Values!$B$24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0" s="1" t="str">
        <f>IF(ISBLANK(Values!E49),"",Values!$B$25)</f>
        <v xml:space="preserve">♻️ PRODUIT ÉCOLOGIQUE - Achetez remis à neuf, ACHETEZ VERT! Réduisez plus de 80% de dioxyde de carbone en achetant nos claviers remis à neuf, par rapport à l'achat d'un nouveau clavier! </v>
      </c>
      <c r="AL50" s="1" t="str">
        <f>IF(ISBLANK(Values!E49),"",SUBSTITUTE(SUBSTITUTE(IF(Values!$J49, Values!$B$26, Values!$B$33), "{language}", Values!$H49), "{flag}", INDEX(options!$E$1:$E$20, Values!$V49)))</f>
        <v>👉  DISPOSITION - 🇸🇪 🇫🇮 🇳🇴 🇩🇰 Lenovo T480s silver - NOR rétroéclairé.</v>
      </c>
      <c r="AM50" s="1" t="str">
        <f>SUBSTITUTE(IF(ISBLANK(Values!E49),"",Values!$B$27),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0" s="28" t="str">
        <f>IF(ISBLANK(Values!E49),"",Values!H49)</f>
        <v>Lenovo T480s silver - NOR</v>
      </c>
      <c r="AV50" s="1" t="str">
        <f>IF(ISBLANK(Values!E49),"",IF(Values!J49,"Backlit", "Non-Backlit"))</f>
        <v>Backlit</v>
      </c>
      <c r="AW50"/>
      <c r="BE50" s="27" t="str">
        <f>IF(ISBLANK(Values!E49),"","Professional Audience")</f>
        <v>Professional Audience</v>
      </c>
      <c r="BF50" s="27" t="str">
        <f>IF(ISBLANK(Values!E49),"","Consumer Audience")</f>
        <v>Consumer Audience</v>
      </c>
      <c r="BG50" s="27" t="str">
        <f>IF(ISBLANK(Values!E49),"","Adults")</f>
        <v>Adults</v>
      </c>
      <c r="BH50" s="27"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0" s="1" t="str">
        <f>IF(ISBLANK(Values!E49),"","No")</f>
        <v>No</v>
      </c>
      <c r="DA50" s="1" t="str">
        <f>IF(ISBLANK(Values!E49),"","No")</f>
        <v>No</v>
      </c>
      <c r="DO50" s="27" t="str">
        <f>IF(ISBLANK(Values!E49),"","Parts")</f>
        <v>Parts</v>
      </c>
      <c r="DP50" s="27" t="str">
        <f>IF(ISBLANK(Values!E49),"",Values!$B$31)</f>
        <v>Garantie de 6 mois après la date de livraison. En cas de dysfonctionnement du clavier, une nouvelle unité ou une pièce de rechange pour le clavier du produit sera envoyée. En cas de tri des stocks, un remboursement complet est effectué.</v>
      </c>
      <c r="DS50" s="31"/>
      <c r="DY50" t="str">
        <f>IF(ISBLANK(Values!$E49), "", "not_applicable")</f>
        <v>not_applicable</v>
      </c>
      <c r="DZ50" s="31"/>
      <c r="EA50" s="31"/>
      <c r="EB50" s="31"/>
      <c r="EC50" s="31"/>
      <c r="EI50" s="1" t="str">
        <f>IF(ISBLANK(Values!E49),"",Values!$B$31)</f>
        <v>Garantie de 6 mois après la date de livraison. En cas de dysfonctionnement du clavier, une nouvelle unité ou une pièce de rechange pour le clavier du produit sera envoyée. En cas de tri des stocks, un remboursement complet est effectué.</v>
      </c>
      <c r="ES50" s="1" t="str">
        <f>IF(ISBLANK(Values!E49),"","Amazon Tellus UPS")</f>
        <v>Amazon Tellus UPS</v>
      </c>
      <c r="EV50" s="3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computercomponent</v>
      </c>
      <c r="B51" s="38" t="str">
        <f>IF(ISBLANK(Values!E50),"",Values!F50)</f>
        <v>Lenovo T480s silver - BE</v>
      </c>
      <c r="C51" s="32" t="str">
        <f>IF(ISBLANK(Values!E50),"","TellusRem")</f>
        <v>TellusRem</v>
      </c>
      <c r="D51" s="30">
        <f>IF(ISBLANK(Values!E50),"",Values!E50)</f>
        <v>5714401482079</v>
      </c>
      <c r="E51" s="31" t="str">
        <f>IF(ISBLANK(Values!E50),"","EAN")</f>
        <v>EAN</v>
      </c>
      <c r="F51" s="28" t="str">
        <f>IF(ISBLANK(Values!E50),"",IF(Values!J50, SUBSTITUTE(Values!$B$1, "{language}", Values!H50) &amp; " " &amp;Values!$B$3, SUBSTITUTE(Values!$B$2, "{language}", Values!$H50) &amp; " " &amp;Values!$B$3))</f>
        <v>clavier de remplacement Lenovo T480s silver - BE rétroéclairé pour Lenovo Thinkpad T480s, T490, E490, L480, L490, L380, L390, L380 Yoga, L390 Yoga, E490, E480</v>
      </c>
      <c r="G51" s="32" t="str">
        <f>IF(ISBLANK(Values!E50),"",IF(Values!$B$20="PartialUpdate","","TellusRem"))</f>
        <v/>
      </c>
      <c r="H51" s="27" t="str">
        <f>IF(ISBLANK(Values!E50),"",Values!$B$16)</f>
        <v>computer-keyboards</v>
      </c>
      <c r="I51" s="27" t="str">
        <f>IF(ISBLANK(Values!E50),"","4730574031")</f>
        <v>4730574031</v>
      </c>
      <c r="J51" s="39" t="str">
        <f>IF(ISBLANK(Values!E50),"",Values!F50 )</f>
        <v>Lenovo T480s silver - BE</v>
      </c>
      <c r="K51" s="29" t="str">
        <f>IF(IF(ISBLANK(Values!E50),"",IF(Values!J50, Values!$B$4, Values!$B$5))=0,"",IF(ISBLANK(Values!E50),"",IF(Values!J50, Values!$B$4, Values!$B$5)))</f>
        <v/>
      </c>
      <c r="L51" s="40">
        <f>IF(ISBLANK(Values!E50),"",IF($CO51="DEFAULT", Values!$B$18, ""))</f>
        <v>5</v>
      </c>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Child</v>
      </c>
      <c r="X51" s="32" t="str">
        <f>IF(ISBLANK(Values!E50),"",Values!$B$13)</f>
        <v>Lenovo T490 Parent</v>
      </c>
      <c r="Y51" s="39" t="str">
        <f>IF(ISBLANK(Values!E50),"","Size-Color")</f>
        <v>Size-Color</v>
      </c>
      <c r="Z51" s="32" t="str">
        <f>IF(ISBLANK(Values!E50),"","variation")</f>
        <v>variation</v>
      </c>
      <c r="AA51" s="36" t="str">
        <f>IF(ISBLANK(Values!E50),"",Values!$B$20)</f>
        <v>PartialUpdate</v>
      </c>
      <c r="AB51" s="1" t="str">
        <f>IF(ISBLANK(Values!E50),"",Values!$B$29)</f>
        <v>Clavier distribué par Tellus Remarketing, leader européen des claviers portables. Le clavier a été nettoyé, emballé et testé dans notre ligne de production au Danemark. Pour toute question de compatibilité, contactez-nous via le site Web d'Amazon.</v>
      </c>
      <c r="AI51" s="41" t="str">
        <f>IF(ISBLANK(Values!E50),"",IF(Values!I50,Values!$B$23,Values!$B$33))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1" s="42" t="str">
        <f>IF(ISBLANK(Values!E50),"",Values!$B$24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1" s="1" t="str">
        <f>IF(ISBLANK(Values!E50),"",Values!$B$25)</f>
        <v xml:space="preserve">♻️ PRODUIT ÉCOLOGIQUE - Achetez remis à neuf, ACHETEZ VERT! Réduisez plus de 80% de dioxyde de carbone en achetant nos claviers remis à neuf, par rapport à l'achat d'un nouveau clavier! </v>
      </c>
      <c r="AL51" s="1" t="str">
        <f>IF(ISBLANK(Values!E50),"",SUBSTITUTE(SUBSTITUTE(IF(Values!$J50, Values!$B$26, Values!$B$33), "{language}", Values!$H50), "{flag}", INDEX(options!$E$1:$E$20, Values!$V50)))</f>
        <v>👉  DISPOSITION - 🇧🇪 Lenovo T480s silver - BE rétroéclairé.</v>
      </c>
      <c r="AM51" s="1" t="str">
        <f>SUBSTITUTE(IF(ISBLANK(Values!E50),"",Values!$B$27),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1" s="28" t="str">
        <f>IF(ISBLANK(Values!E50),"",Values!H50)</f>
        <v>Lenovo T480s silver - BE</v>
      </c>
      <c r="AV51" s="1" t="str">
        <f>IF(ISBLANK(Values!E50),"",IF(Values!J50,"Backlit", "Non-Backlit"))</f>
        <v>Backlit</v>
      </c>
      <c r="AW51"/>
      <c r="BE51" s="27" t="str">
        <f>IF(ISBLANK(Values!E50),"","Professional Audience")</f>
        <v>Professional Audience</v>
      </c>
      <c r="BF51" s="27" t="str">
        <f>IF(ISBLANK(Values!E50),"","Consumer Audience")</f>
        <v>Consumer Audience</v>
      </c>
      <c r="BG51" s="27" t="str">
        <f>IF(ISBLANK(Values!E50),"","Adults")</f>
        <v>Adults</v>
      </c>
      <c r="BH51" s="27"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1" s="1" t="str">
        <f>IF(ISBLANK(Values!E50),"","No")</f>
        <v>No</v>
      </c>
      <c r="DA51" s="1" t="str">
        <f>IF(ISBLANK(Values!E50),"","No")</f>
        <v>No</v>
      </c>
      <c r="DO51" s="27" t="str">
        <f>IF(ISBLANK(Values!E50),"","Parts")</f>
        <v>Parts</v>
      </c>
      <c r="DP51" s="27" t="str">
        <f>IF(ISBLANK(Values!E50),"",Values!$B$31)</f>
        <v>Garantie de 6 mois après la date de livraison. En cas de dysfonctionnement du clavier, une nouvelle unité ou une pièce de rechange pour le clavier du produit sera envoyée. En cas de tri des stocks, un remboursement complet est effectué.</v>
      </c>
      <c r="DS51" s="31"/>
      <c r="DY51" t="str">
        <f>IF(ISBLANK(Values!$E50), "", "not_applicable")</f>
        <v>not_applicable</v>
      </c>
      <c r="DZ51" s="31"/>
      <c r="EA51" s="31"/>
      <c r="EB51" s="31"/>
      <c r="EC51" s="31"/>
      <c r="EI51" s="1" t="str">
        <f>IF(ISBLANK(Values!E50),"",Values!$B$31)</f>
        <v>Garantie de 6 mois après la date de livraison. En cas de dysfonctionnement du clavier, une nouvelle unité ou une pièce de rechange pour le clavier du produit sera envoyée. En cas de tri des stocks, un remboursement complet est effectué.</v>
      </c>
      <c r="ES51" s="1" t="str">
        <f>IF(ISBLANK(Values!E50),"","Amazon Tellus UPS")</f>
        <v>Amazon Tellus UPS</v>
      </c>
      <c r="EV51" s="3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computercomponent</v>
      </c>
      <c r="B52" s="38" t="str">
        <f>IF(ISBLANK(Values!E51),"",Values!F51)</f>
        <v>Lenovo T480s silver - BG</v>
      </c>
      <c r="C52" s="32" t="str">
        <f>IF(ISBLANK(Values!E51),"","TellusRem")</f>
        <v>TellusRem</v>
      </c>
      <c r="D52" s="30">
        <f>IF(ISBLANK(Values!E51),"",Values!E51)</f>
        <v>5714401482086</v>
      </c>
      <c r="E52" s="31" t="str">
        <f>IF(ISBLANK(Values!E51),"","EAN")</f>
        <v>EAN</v>
      </c>
      <c r="F52" s="28" t="str">
        <f>IF(ISBLANK(Values!E51),"",IF(Values!J51, SUBSTITUTE(Values!$B$1, "{language}", Values!H51) &amp; " " &amp;Values!$B$3, SUBSTITUTE(Values!$B$2, "{language}", Values!$H51) &amp; " " &amp;Values!$B$3))</f>
        <v>clavier de remplacement Lenovo T480s silver - BG rétroéclairé pour Lenovo Thinkpad T480s, T490, E490, L480, L490, L380, L390, L380 Yoga, L390 Yoga, E490, E480</v>
      </c>
      <c r="G52" s="32" t="str">
        <f>IF(ISBLANK(Values!E51),"",IF(Values!$B$20="PartialUpdate","","TellusRem"))</f>
        <v/>
      </c>
      <c r="H52" s="27" t="str">
        <f>IF(ISBLANK(Values!E51),"",Values!$B$16)</f>
        <v>computer-keyboards</v>
      </c>
      <c r="I52" s="27" t="str">
        <f>IF(ISBLANK(Values!E51),"","4730574031")</f>
        <v>4730574031</v>
      </c>
      <c r="J52" s="39" t="str">
        <f>IF(ISBLANK(Values!E51),"",Values!F51 )</f>
        <v>Lenovo T480s silver - BG</v>
      </c>
      <c r="K52" s="29" t="str">
        <f>IF(IF(ISBLANK(Values!E51),"",IF(Values!J51, Values!$B$4, Values!$B$5))=0,"",IF(ISBLANK(Values!E51),"",IF(Values!J51, Values!$B$4, Values!$B$5)))</f>
        <v/>
      </c>
      <c r="L52" s="40">
        <f>IF(ISBLANK(Values!E51),"",IF($CO52="DEFAULT", Values!$B$18, ""))</f>
        <v>5</v>
      </c>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Child</v>
      </c>
      <c r="X52" s="32" t="str">
        <f>IF(ISBLANK(Values!E51),"",Values!$B$13)</f>
        <v>Lenovo T490 Parent</v>
      </c>
      <c r="Y52" s="39" t="str">
        <f>IF(ISBLANK(Values!E51),"","Size-Color")</f>
        <v>Size-Color</v>
      </c>
      <c r="Z52" s="32" t="str">
        <f>IF(ISBLANK(Values!E51),"","variation")</f>
        <v>variation</v>
      </c>
      <c r="AA52" s="36" t="str">
        <f>IF(ISBLANK(Values!E51),"",Values!$B$20)</f>
        <v>PartialUpdate</v>
      </c>
      <c r="AB52" s="1" t="str">
        <f>IF(ISBLANK(Values!E51),"",Values!$B$29)</f>
        <v>Clavier distribué par Tellus Remarketing, leader européen des claviers portables. Le clavier a été nettoyé, emballé et testé dans notre ligne de production au Danemark. Pour toute question de compatibilité, contactez-nous via le site Web d'Amazon.</v>
      </c>
      <c r="AI52" s="41" t="str">
        <f>IF(ISBLANK(Values!E51),"",IF(Values!I51,Values!$B$23,Values!$B$33))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2" s="42" t="str">
        <f>IF(ISBLANK(Values!E51),"",Values!$B$24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2" s="1" t="str">
        <f>IF(ISBLANK(Values!E51),"",Values!$B$25)</f>
        <v xml:space="preserve">♻️ PRODUIT ÉCOLOGIQUE - Achetez remis à neuf, ACHETEZ VERT! Réduisez plus de 80% de dioxyde de carbone en achetant nos claviers remis à neuf, par rapport à l'achat d'un nouveau clavier! </v>
      </c>
      <c r="AL52" s="1" t="str">
        <f>IF(ISBLANK(Values!E51),"",SUBSTITUTE(SUBSTITUTE(IF(Values!$J51, Values!$B$26, Values!$B$33), "{language}", Values!$H51), "{flag}", INDEX(options!$E$1:$E$20, Values!$V51)))</f>
        <v>👉  DISPOSITION - 🇧🇬 Lenovo T480s silver - BG rétroéclairé.</v>
      </c>
      <c r="AM52" s="1" t="str">
        <f>SUBSTITUTE(IF(ISBLANK(Values!E51),"",Values!$B$27),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2" s="28" t="str">
        <f>IF(ISBLANK(Values!E51),"",Values!H51)</f>
        <v>Lenovo T480s silver - BG</v>
      </c>
      <c r="AV52" s="1" t="str">
        <f>IF(ISBLANK(Values!E51),"",IF(Values!J51,"Backlit", "Non-Backlit"))</f>
        <v>Backlit</v>
      </c>
      <c r="AW52"/>
      <c r="BE52" s="27" t="str">
        <f>IF(ISBLANK(Values!E51),"","Professional Audience")</f>
        <v>Professional Audience</v>
      </c>
      <c r="BF52" s="27" t="str">
        <f>IF(ISBLANK(Values!E51),"","Consumer Audience")</f>
        <v>Consumer Audience</v>
      </c>
      <c r="BG52" s="27" t="str">
        <f>IF(ISBLANK(Values!E51),"","Adults")</f>
        <v>Adults</v>
      </c>
      <c r="BH52" s="27"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2" s="1" t="str">
        <f>IF(ISBLANK(Values!E51),"","No")</f>
        <v>No</v>
      </c>
      <c r="DA52" s="1" t="str">
        <f>IF(ISBLANK(Values!E51),"","No")</f>
        <v>No</v>
      </c>
      <c r="DO52" s="27" t="str">
        <f>IF(ISBLANK(Values!E51),"","Parts")</f>
        <v>Parts</v>
      </c>
      <c r="DP52" s="27" t="str">
        <f>IF(ISBLANK(Values!E51),"",Values!$B$31)</f>
        <v>Garantie de 6 mois après la date de livraison. En cas de dysfonctionnement du clavier, une nouvelle unité ou une pièce de rechange pour le clavier du produit sera envoyée. En cas de tri des stocks, un remboursement complet est effectué.</v>
      </c>
      <c r="DS52" s="31"/>
      <c r="DY52" t="str">
        <f>IF(ISBLANK(Values!$E51), "", "not_applicable")</f>
        <v>not_applicable</v>
      </c>
      <c r="DZ52" s="31"/>
      <c r="EA52" s="31"/>
      <c r="EB52" s="31"/>
      <c r="EC52" s="31"/>
      <c r="EI52" s="1" t="str">
        <f>IF(ISBLANK(Values!E51),"",Values!$B$31)</f>
        <v>Garantie de 6 mois après la date de livraison. En cas de dysfonctionnement du clavier, une nouvelle unité ou une pièce de rechange pour le clavier du produit sera envoyée. En cas de tri des stocks, un remboursement complet est effectué.</v>
      </c>
      <c r="ES52" s="1" t="str">
        <f>IF(ISBLANK(Values!E51),"","Amazon Tellus UPS")</f>
        <v>Amazon Tellus UPS</v>
      </c>
      <c r="EV52" s="3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computercomponent</v>
      </c>
      <c r="B53" s="38" t="str">
        <f>IF(ISBLANK(Values!E52),"",Values!F52)</f>
        <v>Lenovo T480s silver - CZ</v>
      </c>
      <c r="C53" s="32" t="str">
        <f>IF(ISBLANK(Values!E52),"","TellusRem")</f>
        <v>TellusRem</v>
      </c>
      <c r="D53" s="30">
        <f>IF(ISBLANK(Values!E52),"",Values!E52)</f>
        <v>5714401482093</v>
      </c>
      <c r="E53" s="31" t="str">
        <f>IF(ISBLANK(Values!E52),"","EAN")</f>
        <v>EAN</v>
      </c>
      <c r="F53" s="28" t="str">
        <f>IF(ISBLANK(Values!E52),"",IF(Values!J52, SUBSTITUTE(Values!$B$1, "{language}", Values!H52) &amp; " " &amp;Values!$B$3, SUBSTITUTE(Values!$B$2, "{language}", Values!$H52) &amp; " " &amp;Values!$B$3))</f>
        <v>clavier de remplacement Lenovo T480s silver - CZ rétroéclairé pour Lenovo Thinkpad T480s, T490, E490, L480, L490, L380, L390, L380 Yoga, L390 Yoga, E490, E480</v>
      </c>
      <c r="G53" s="32" t="str">
        <f>IF(ISBLANK(Values!E52),"",IF(Values!$B$20="PartialUpdate","","TellusRem"))</f>
        <v/>
      </c>
      <c r="H53" s="27" t="str">
        <f>IF(ISBLANK(Values!E52),"",Values!$B$16)</f>
        <v>computer-keyboards</v>
      </c>
      <c r="I53" s="27" t="str">
        <f>IF(ISBLANK(Values!E52),"","4730574031")</f>
        <v>4730574031</v>
      </c>
      <c r="J53" s="39" t="str">
        <f>IF(ISBLANK(Values!E52),"",Values!F52 )</f>
        <v>Lenovo T480s silver - CZ</v>
      </c>
      <c r="K53" s="29" t="str">
        <f>IF(IF(ISBLANK(Values!E52),"",IF(Values!J52, Values!$B$4, Values!$B$5))=0,"",IF(ISBLANK(Values!E52),"",IF(Values!J52, Values!$B$4, Values!$B$5)))</f>
        <v/>
      </c>
      <c r="L53" s="40">
        <f>IF(ISBLANK(Values!E52),"",IF($CO53="DEFAULT", Values!$B$18, ""))</f>
        <v>5</v>
      </c>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Child</v>
      </c>
      <c r="X53" s="32" t="str">
        <f>IF(ISBLANK(Values!E52),"",Values!$B$13)</f>
        <v>Lenovo T490 Parent</v>
      </c>
      <c r="Y53" s="39" t="str">
        <f>IF(ISBLANK(Values!E52),"","Size-Color")</f>
        <v>Size-Color</v>
      </c>
      <c r="Z53" s="32" t="str">
        <f>IF(ISBLANK(Values!E52),"","variation")</f>
        <v>variation</v>
      </c>
      <c r="AA53" s="36" t="str">
        <f>IF(ISBLANK(Values!E52),"",Values!$B$20)</f>
        <v>PartialUpdate</v>
      </c>
      <c r="AB53" s="1" t="str">
        <f>IF(ISBLANK(Values!E52),"",Values!$B$29)</f>
        <v>Clavier distribué par Tellus Remarketing, leader européen des claviers portables. Le clavier a été nettoyé, emballé et testé dans notre ligne de production au Danemark. Pour toute question de compatibilité, contactez-nous via le site Web d'Amazon.</v>
      </c>
      <c r="AI53" s="41" t="str">
        <f>IF(ISBLANK(Values!E52),"",IF(Values!I52,Values!$B$23,Values!$B$33))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3" s="42" t="str">
        <f>IF(ISBLANK(Values!E52),"",Values!$B$24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3" s="1" t="str">
        <f>IF(ISBLANK(Values!E52),"",Values!$B$25)</f>
        <v xml:space="preserve">♻️ PRODUIT ÉCOLOGIQUE - Achetez remis à neuf, ACHETEZ VERT! Réduisez plus de 80% de dioxyde de carbone en achetant nos claviers remis à neuf, par rapport à l'achat d'un nouveau clavier! </v>
      </c>
      <c r="AL53" s="1" t="str">
        <f>IF(ISBLANK(Values!E52),"",SUBSTITUTE(SUBSTITUTE(IF(Values!$J52, Values!$B$26, Values!$B$33), "{language}", Values!$H52), "{flag}", INDEX(options!$E$1:$E$20, Values!$V52)))</f>
        <v>👉  DISPOSITION - 🇨🇿 Lenovo T480s silver - CZ rétroéclairé.</v>
      </c>
      <c r="AM53" s="1" t="str">
        <f>SUBSTITUTE(IF(ISBLANK(Values!E52),"",Values!$B$27),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3" s="28" t="str">
        <f>IF(ISBLANK(Values!E52),"",Values!H52)</f>
        <v>Lenovo T480s silver - CZ</v>
      </c>
      <c r="AV53" s="1" t="str">
        <f>IF(ISBLANK(Values!E52),"",IF(Values!J52,"Backlit", "Non-Backlit"))</f>
        <v>Backlit</v>
      </c>
      <c r="AW53"/>
      <c r="BE53" s="27" t="str">
        <f>IF(ISBLANK(Values!E52),"","Professional Audience")</f>
        <v>Professional Audience</v>
      </c>
      <c r="BF53" s="27" t="str">
        <f>IF(ISBLANK(Values!E52),"","Consumer Audience")</f>
        <v>Consumer Audience</v>
      </c>
      <c r="BG53" s="27" t="str">
        <f>IF(ISBLANK(Values!E52),"","Adults")</f>
        <v>Adults</v>
      </c>
      <c r="BH53" s="27"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3" s="1" t="str">
        <f>IF(ISBLANK(Values!E52),"","No")</f>
        <v>No</v>
      </c>
      <c r="DA53" s="1" t="str">
        <f>IF(ISBLANK(Values!E52),"","No")</f>
        <v>No</v>
      </c>
      <c r="DO53" s="27" t="str">
        <f>IF(ISBLANK(Values!E52),"","Parts")</f>
        <v>Parts</v>
      </c>
      <c r="DP53" s="27" t="str">
        <f>IF(ISBLANK(Values!E52),"",Values!$B$31)</f>
        <v>Garantie de 6 mois après la date de livraison. En cas de dysfonctionnement du clavier, une nouvelle unité ou une pièce de rechange pour le clavier du produit sera envoyée. En cas de tri des stocks, un remboursement complet est effectué.</v>
      </c>
      <c r="DS53" s="31"/>
      <c r="DY53" t="str">
        <f>IF(ISBLANK(Values!$E52), "", "not_applicable")</f>
        <v>not_applicable</v>
      </c>
      <c r="DZ53" s="31"/>
      <c r="EA53" s="31"/>
      <c r="EB53" s="31"/>
      <c r="EC53" s="31"/>
      <c r="EI53" s="1" t="str">
        <f>IF(ISBLANK(Values!E52),"",Values!$B$31)</f>
        <v>Garantie de 6 mois après la date de livraison. En cas de dysfonctionnement du clavier, une nouvelle unité ou une pièce de rechange pour le clavier du produit sera envoyée. En cas de tri des stocks, un remboursement complet est effectué.</v>
      </c>
      <c r="ES53" s="1" t="str">
        <f>IF(ISBLANK(Values!E52),"","Amazon Tellus UPS")</f>
        <v>Amazon Tellus UPS</v>
      </c>
      <c r="EV53" s="3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computercomponent</v>
      </c>
      <c r="B54" s="38" t="str">
        <f>IF(ISBLANK(Values!E53),"",Values!F53)</f>
        <v>Lenovo T480s silver - DK</v>
      </c>
      <c r="C54" s="32" t="str">
        <f>IF(ISBLANK(Values!E53),"","TellusRem")</f>
        <v>TellusRem</v>
      </c>
      <c r="D54" s="30">
        <f>IF(ISBLANK(Values!E53),"",Values!E53)</f>
        <v>5714401482109</v>
      </c>
      <c r="E54" s="31" t="str">
        <f>IF(ISBLANK(Values!E53),"","EAN")</f>
        <v>EAN</v>
      </c>
      <c r="F54" s="28" t="str">
        <f>IF(ISBLANK(Values!E53),"",IF(Values!J53, SUBSTITUTE(Values!$B$1, "{language}", Values!H53) &amp; " " &amp;Values!$B$3, SUBSTITUTE(Values!$B$2, "{language}", Values!$H53) &amp; " " &amp;Values!$B$3))</f>
        <v>clavier de remplacement Lenovo T480s silver - DK rétroéclairé pour Lenovo Thinkpad T480s, T490, E490, L480, L490, L380, L390, L380 Yoga, L390 Yoga, E490, E480</v>
      </c>
      <c r="G54" s="32" t="str">
        <f>IF(ISBLANK(Values!E53),"",IF(Values!$B$20="PartialUpdate","","TellusRem"))</f>
        <v/>
      </c>
      <c r="H54" s="27" t="str">
        <f>IF(ISBLANK(Values!E53),"",Values!$B$16)</f>
        <v>computer-keyboards</v>
      </c>
      <c r="I54" s="27" t="str">
        <f>IF(ISBLANK(Values!E53),"","4730574031")</f>
        <v>4730574031</v>
      </c>
      <c r="J54" s="39" t="str">
        <f>IF(ISBLANK(Values!E53),"",Values!F53 )</f>
        <v>Lenovo T480s silver - DK</v>
      </c>
      <c r="K54" s="29" t="str">
        <f>IF(IF(ISBLANK(Values!E53),"",IF(Values!J53, Values!$B$4, Values!$B$5))=0,"",IF(ISBLANK(Values!E53),"",IF(Values!J53, Values!$B$4, Values!$B$5)))</f>
        <v/>
      </c>
      <c r="L54" s="40">
        <f>IF(ISBLANK(Values!E53),"",IF($CO54="DEFAULT", Values!$B$18, ""))</f>
        <v>5</v>
      </c>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Child</v>
      </c>
      <c r="X54" s="32" t="str">
        <f>IF(ISBLANK(Values!E53),"",Values!$B$13)</f>
        <v>Lenovo T490 Parent</v>
      </c>
      <c r="Y54" s="39" t="str">
        <f>IF(ISBLANK(Values!E53),"","Size-Color")</f>
        <v>Size-Color</v>
      </c>
      <c r="Z54" s="32" t="str">
        <f>IF(ISBLANK(Values!E53),"","variation")</f>
        <v>variation</v>
      </c>
      <c r="AA54" s="36" t="str">
        <f>IF(ISBLANK(Values!E53),"",Values!$B$20)</f>
        <v>PartialUpdate</v>
      </c>
      <c r="AB54" s="1" t="str">
        <f>IF(ISBLANK(Values!E53),"",Values!$B$29)</f>
        <v>Clavier distribué par Tellus Remarketing, leader européen des claviers portables. Le clavier a été nettoyé, emballé et testé dans notre ligne de production au Danemark. Pour toute question de compatibilité, contactez-nous via le site Web d'Amazon.</v>
      </c>
      <c r="AI54" s="41" t="str">
        <f>IF(ISBLANK(Values!E53),"",IF(Values!I53,Values!$B$23,Values!$B$33))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4" s="42" t="str">
        <f>IF(ISBLANK(Values!E53),"",Values!$B$24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4" s="1" t="str">
        <f>IF(ISBLANK(Values!E53),"",Values!$B$25)</f>
        <v xml:space="preserve">♻️ PRODUIT ÉCOLOGIQUE - Achetez remis à neuf, ACHETEZ VERT! Réduisez plus de 80% de dioxyde de carbone en achetant nos claviers remis à neuf, par rapport à l'achat d'un nouveau clavier! </v>
      </c>
      <c r="AL54" s="1" t="str">
        <f>IF(ISBLANK(Values!E53),"",SUBSTITUTE(SUBSTITUTE(IF(Values!$J53, Values!$B$26, Values!$B$33), "{language}", Values!$H53), "{flag}", INDEX(options!$E$1:$E$20, Values!$V53)))</f>
        <v>👉  DISPOSITION - 🇩🇰 Lenovo T480s silver - DK rétroéclairé.</v>
      </c>
      <c r="AM54" s="1" t="str">
        <f>SUBSTITUTE(IF(ISBLANK(Values!E53),"",Values!$B$27),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4" s="28" t="str">
        <f>IF(ISBLANK(Values!E53),"",Values!H53)</f>
        <v>Lenovo T480s silver - DK</v>
      </c>
      <c r="AV54" s="1" t="str">
        <f>IF(ISBLANK(Values!E53),"",IF(Values!J53,"Backlit", "Non-Backlit"))</f>
        <v>Backlit</v>
      </c>
      <c r="AW54"/>
      <c r="BE54" s="27" t="str">
        <f>IF(ISBLANK(Values!E53),"","Professional Audience")</f>
        <v>Professional Audience</v>
      </c>
      <c r="BF54" s="27" t="str">
        <f>IF(ISBLANK(Values!E53),"","Consumer Audience")</f>
        <v>Consumer Audience</v>
      </c>
      <c r="BG54" s="27" t="str">
        <f>IF(ISBLANK(Values!E53),"","Adults")</f>
        <v>Adults</v>
      </c>
      <c r="BH54" s="27"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4" s="1" t="str">
        <f>IF(ISBLANK(Values!E53),"","No")</f>
        <v>No</v>
      </c>
      <c r="DA54" s="1" t="str">
        <f>IF(ISBLANK(Values!E53),"","No")</f>
        <v>No</v>
      </c>
      <c r="DO54" s="27" t="str">
        <f>IF(ISBLANK(Values!E53),"","Parts")</f>
        <v>Parts</v>
      </c>
      <c r="DP54" s="27" t="str">
        <f>IF(ISBLANK(Values!E53),"",Values!$B$31)</f>
        <v>Garantie de 6 mois après la date de livraison. En cas de dysfonctionnement du clavier, une nouvelle unité ou une pièce de rechange pour le clavier du produit sera envoyée. En cas de tri des stocks, un remboursement complet est effectué.</v>
      </c>
      <c r="DS54" s="31"/>
      <c r="DY54" t="str">
        <f>IF(ISBLANK(Values!$E53), "", "not_applicable")</f>
        <v>not_applicable</v>
      </c>
      <c r="DZ54" s="31"/>
      <c r="EA54" s="31"/>
      <c r="EB54" s="31"/>
      <c r="EC54" s="31"/>
      <c r="EI54" s="1" t="str">
        <f>IF(ISBLANK(Values!E53),"",Values!$B$31)</f>
        <v>Garantie de 6 mois après la date de livraison. En cas de dysfonctionnement du clavier, une nouvelle unité ou une pièce de rechange pour le clavier du produit sera envoyée. En cas de tri des stocks, un remboursement complet est effectué.</v>
      </c>
      <c r="ES54" s="1" t="str">
        <f>IF(ISBLANK(Values!E53),"","Amazon Tellus UPS")</f>
        <v>Amazon Tellus UPS</v>
      </c>
      <c r="EV54" s="3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computercomponent</v>
      </c>
      <c r="B55" s="38" t="str">
        <f>IF(ISBLANK(Values!E54),"",Values!F54)</f>
        <v>Lenovo T480s silver - HU</v>
      </c>
      <c r="C55" s="32" t="str">
        <f>IF(ISBLANK(Values!E54),"","TellusRem")</f>
        <v>TellusRem</v>
      </c>
      <c r="D55" s="30">
        <f>IF(ISBLANK(Values!E54),"",Values!E54)</f>
        <v>5714401482116</v>
      </c>
      <c r="E55" s="31" t="str">
        <f>IF(ISBLANK(Values!E54),"","EAN")</f>
        <v>EAN</v>
      </c>
      <c r="F55" s="28" t="str">
        <f>IF(ISBLANK(Values!E54),"",IF(Values!J54, SUBSTITUTE(Values!$B$1, "{language}", Values!H54) &amp; " " &amp;Values!$B$3, SUBSTITUTE(Values!$B$2, "{language}", Values!$H54) &amp; " " &amp;Values!$B$3))</f>
        <v>clavier de remplacement Lenovo T480s silver - HU rétroéclairé pour Lenovo Thinkpad T480s, T490, E490, L480, L490, L380, L390, L380 Yoga, L390 Yoga, E490, E480</v>
      </c>
      <c r="G55" s="32" t="str">
        <f>IF(ISBLANK(Values!E54),"",IF(Values!$B$20="PartialUpdate","","TellusRem"))</f>
        <v/>
      </c>
      <c r="H55" s="27" t="str">
        <f>IF(ISBLANK(Values!E54),"",Values!$B$16)</f>
        <v>computer-keyboards</v>
      </c>
      <c r="I55" s="27" t="str">
        <f>IF(ISBLANK(Values!E54),"","4730574031")</f>
        <v>4730574031</v>
      </c>
      <c r="J55" s="39" t="str">
        <f>IF(ISBLANK(Values!E54),"",Values!F54 )</f>
        <v>Lenovo T480s silver - HU</v>
      </c>
      <c r="K55" s="29" t="str">
        <f>IF(IF(ISBLANK(Values!E54),"",IF(Values!J54, Values!$B$4, Values!$B$5))=0,"",IF(ISBLANK(Values!E54),"",IF(Values!J54, Values!$B$4, Values!$B$5)))</f>
        <v/>
      </c>
      <c r="L55" s="40">
        <f>IF(ISBLANK(Values!E54),"",IF($CO55="DEFAULT", Values!$B$18, ""))</f>
        <v>5</v>
      </c>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Child</v>
      </c>
      <c r="X55" s="32" t="str">
        <f>IF(ISBLANK(Values!E54),"",Values!$B$13)</f>
        <v>Lenovo T490 Parent</v>
      </c>
      <c r="Y55" s="39" t="str">
        <f>IF(ISBLANK(Values!E54),"","Size-Color")</f>
        <v>Size-Color</v>
      </c>
      <c r="Z55" s="32" t="str">
        <f>IF(ISBLANK(Values!E54),"","variation")</f>
        <v>variation</v>
      </c>
      <c r="AA55" s="36" t="str">
        <f>IF(ISBLANK(Values!E54),"",Values!$B$20)</f>
        <v>PartialUpdate</v>
      </c>
      <c r="AB55" s="1" t="str">
        <f>IF(ISBLANK(Values!E54),"",Values!$B$29)</f>
        <v>Clavier distribué par Tellus Remarketing, leader européen des claviers portables. Le clavier a été nettoyé, emballé et testé dans notre ligne de production au Danemark. Pour toute question de compatibilité, contactez-nous via le site Web d'Amazon.</v>
      </c>
      <c r="AI55" s="41" t="str">
        <f>IF(ISBLANK(Values!E54),"",IF(Values!I54,Values!$B$23,Values!$B$33))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5" s="42" t="str">
        <f>IF(ISBLANK(Values!E54),"",Values!$B$24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5" s="1" t="str">
        <f>IF(ISBLANK(Values!E54),"",Values!$B$25)</f>
        <v xml:space="preserve">♻️ PRODUIT ÉCOLOGIQUE - Achetez remis à neuf, ACHETEZ VERT! Réduisez plus de 80% de dioxyde de carbone en achetant nos claviers remis à neuf, par rapport à l'achat d'un nouveau clavier! </v>
      </c>
      <c r="AL55" s="1" t="str">
        <f>IF(ISBLANK(Values!E54),"",SUBSTITUTE(SUBSTITUTE(IF(Values!$J54, Values!$B$26, Values!$B$33), "{language}", Values!$H54), "{flag}", INDEX(options!$E$1:$E$20, Values!$V54)))</f>
        <v>👉  DISPOSITION - 🇭🇺 Lenovo T480s silver - HU rétroéclairé.</v>
      </c>
      <c r="AM55" s="1" t="str">
        <f>SUBSTITUTE(IF(ISBLANK(Values!E54),"",Values!$B$27),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5" s="28" t="str">
        <f>IF(ISBLANK(Values!E54),"",Values!H54)</f>
        <v>Lenovo T480s silver - HU</v>
      </c>
      <c r="AV55" s="1" t="str">
        <f>IF(ISBLANK(Values!E54),"",IF(Values!J54,"Backlit", "Non-Backlit"))</f>
        <v>Backlit</v>
      </c>
      <c r="AW55"/>
      <c r="BE55" s="27" t="str">
        <f>IF(ISBLANK(Values!E54),"","Professional Audience")</f>
        <v>Professional Audience</v>
      </c>
      <c r="BF55" s="27" t="str">
        <f>IF(ISBLANK(Values!E54),"","Consumer Audience")</f>
        <v>Consumer Audience</v>
      </c>
      <c r="BG55" s="27" t="str">
        <f>IF(ISBLANK(Values!E54),"","Adults")</f>
        <v>Adults</v>
      </c>
      <c r="BH55" s="27"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5" s="1" t="str">
        <f>IF(ISBLANK(Values!E54),"","No")</f>
        <v>No</v>
      </c>
      <c r="DA55" s="1" t="str">
        <f>IF(ISBLANK(Values!E54),"","No")</f>
        <v>No</v>
      </c>
      <c r="DO55" s="27" t="str">
        <f>IF(ISBLANK(Values!E54),"","Parts")</f>
        <v>Parts</v>
      </c>
      <c r="DP55" s="27" t="str">
        <f>IF(ISBLANK(Values!E54),"",Values!$B$31)</f>
        <v>Garantie de 6 mois après la date de livraison. En cas de dysfonctionnement du clavier, une nouvelle unité ou une pièce de rechange pour le clavier du produit sera envoyée. En cas de tri des stocks, un remboursement complet est effectué.</v>
      </c>
      <c r="DS55" s="31"/>
      <c r="DY55" t="str">
        <f>IF(ISBLANK(Values!$E54), "", "not_applicable")</f>
        <v>not_applicable</v>
      </c>
      <c r="DZ55" s="31"/>
      <c r="EA55" s="31"/>
      <c r="EB55" s="31"/>
      <c r="EC55" s="31"/>
      <c r="EI55" s="1" t="str">
        <f>IF(ISBLANK(Values!E54),"",Values!$B$31)</f>
        <v>Garantie de 6 mois après la date de livraison. En cas de dysfonctionnement du clavier, une nouvelle unité ou une pièce de rechange pour le clavier du produit sera envoyée. En cas de tri des stocks, un remboursement complet est effectué.</v>
      </c>
      <c r="ES55" s="1" t="str">
        <f>IF(ISBLANK(Values!E54),"","Amazon Tellus UPS")</f>
        <v>Amazon Tellus UPS</v>
      </c>
      <c r="EV55" s="3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computercomponent</v>
      </c>
      <c r="B56" s="38" t="str">
        <f>IF(ISBLANK(Values!E55),"",Values!F55)</f>
        <v>Lenovo T480s silver - NL</v>
      </c>
      <c r="C56" s="32" t="str">
        <f>IF(ISBLANK(Values!E55),"","TellusRem")</f>
        <v>TellusRem</v>
      </c>
      <c r="D56" s="30">
        <f>IF(ISBLANK(Values!E55),"",Values!E55)</f>
        <v>5714401482123</v>
      </c>
      <c r="E56" s="31" t="str">
        <f>IF(ISBLANK(Values!E55),"","EAN")</f>
        <v>EAN</v>
      </c>
      <c r="F56" s="28" t="str">
        <f>IF(ISBLANK(Values!E55),"",IF(Values!J55, SUBSTITUTE(Values!$B$1, "{language}", Values!H55) &amp; " " &amp;Values!$B$3, SUBSTITUTE(Values!$B$2, "{language}", Values!$H55) &amp; " " &amp;Values!$B$3))</f>
        <v>clavier de remplacement Lenovo T480s silver - NL rétroéclairé pour Lenovo Thinkpad T480s, T490, E490, L480, L490, L380, L390, L380 Yoga, L390 Yoga, E490, E480</v>
      </c>
      <c r="G56" s="32" t="str">
        <f>IF(ISBLANK(Values!E55),"",IF(Values!$B$20="PartialUpdate","","TellusRem"))</f>
        <v/>
      </c>
      <c r="H56" s="27" t="str">
        <f>IF(ISBLANK(Values!E55),"",Values!$B$16)</f>
        <v>computer-keyboards</v>
      </c>
      <c r="I56" s="27" t="str">
        <f>IF(ISBLANK(Values!E55),"","4730574031")</f>
        <v>4730574031</v>
      </c>
      <c r="J56" s="39" t="str">
        <f>IF(ISBLANK(Values!E55),"",Values!F55 )</f>
        <v>Lenovo T480s silver - NL</v>
      </c>
      <c r="K56" s="29" t="str">
        <f>IF(IF(ISBLANK(Values!E55),"",IF(Values!J55, Values!$B$4, Values!$B$5))=0,"",IF(ISBLANK(Values!E55),"",IF(Values!J55, Values!$B$4, Values!$B$5)))</f>
        <v/>
      </c>
      <c r="L56" s="40">
        <f>IF(ISBLANK(Values!E55),"",IF($CO56="DEFAULT", Values!$B$18, ""))</f>
        <v>5</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Child</v>
      </c>
      <c r="X56" s="32" t="str">
        <f>IF(ISBLANK(Values!E55),"",Values!$B$13)</f>
        <v>Lenovo T490 Parent</v>
      </c>
      <c r="Y56" s="39" t="str">
        <f>IF(ISBLANK(Values!E55),"","Size-Color")</f>
        <v>Size-Color</v>
      </c>
      <c r="Z56" s="32" t="str">
        <f>IF(ISBLANK(Values!E55),"","variation")</f>
        <v>variation</v>
      </c>
      <c r="AA56" s="36" t="str">
        <f>IF(ISBLANK(Values!E55),"",Values!$B$20)</f>
        <v>PartialUpdate</v>
      </c>
      <c r="AB56" s="1" t="str">
        <f>IF(ISBLANK(Values!E55),"",Values!$B$29)</f>
        <v>Clavier distribué par Tellus Remarketing, leader européen des claviers portables. Le clavier a été nettoyé, emballé et testé dans notre ligne de production au Danemark. Pour toute question de compatibilité, contactez-nous via le site Web d'Amazon.</v>
      </c>
      <c r="AI56" s="41" t="str">
        <f>IF(ISBLANK(Values!E55),"",IF(Values!I55,Values!$B$23,Values!$B$33))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6" s="42" t="str">
        <f>IF(ISBLANK(Values!E55),"",Values!$B$24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6" s="1" t="str">
        <f>IF(ISBLANK(Values!E55),"",Values!$B$25)</f>
        <v xml:space="preserve">♻️ PRODUIT ÉCOLOGIQUE - Achetez remis à neuf, ACHETEZ VERT! Réduisez plus de 80% de dioxyde de carbone en achetant nos claviers remis à neuf, par rapport à l'achat d'un nouveau clavier! </v>
      </c>
      <c r="AL56" s="1" t="str">
        <f>IF(ISBLANK(Values!E55),"",SUBSTITUTE(SUBSTITUTE(IF(Values!$J55, Values!$B$26, Values!$B$33), "{language}", Values!$H55), "{flag}", INDEX(options!$E$1:$E$20, Values!$V55)))</f>
        <v>👉  DISPOSITION - 🇳🇱 Lenovo T480s silver - NL rétroéclairé.</v>
      </c>
      <c r="AM56" s="1" t="str">
        <f>SUBSTITUTE(IF(ISBLANK(Values!E55),"",Values!$B$27),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6" s="28" t="str">
        <f>IF(ISBLANK(Values!E55),"",Values!H55)</f>
        <v>Lenovo T480s silver - NL</v>
      </c>
      <c r="AV56" s="1" t="str">
        <f>IF(ISBLANK(Values!E55),"",IF(Values!J55,"Backlit", "Non-Backlit"))</f>
        <v>Backlit</v>
      </c>
      <c r="AW56"/>
      <c r="BE56" s="27" t="str">
        <f>IF(ISBLANK(Values!E55),"","Professional Audience")</f>
        <v>Professional Audience</v>
      </c>
      <c r="BF56" s="27" t="str">
        <f>IF(ISBLANK(Values!E55),"","Consumer Audience")</f>
        <v>Consumer Audience</v>
      </c>
      <c r="BG56" s="27" t="str">
        <f>IF(ISBLANK(Values!E55),"","Adults")</f>
        <v>Adults</v>
      </c>
      <c r="BH56" s="27"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6" s="1" t="str">
        <f>IF(ISBLANK(Values!E55),"","No")</f>
        <v>No</v>
      </c>
      <c r="DA56" s="1" t="str">
        <f>IF(ISBLANK(Values!E55),"","No")</f>
        <v>No</v>
      </c>
      <c r="DO56" s="27" t="str">
        <f>IF(ISBLANK(Values!E55),"","Parts")</f>
        <v>Parts</v>
      </c>
      <c r="DP56" s="27" t="str">
        <f>IF(ISBLANK(Values!E55),"",Values!$B$31)</f>
        <v>Garantie de 6 mois après la date de livraison. En cas de dysfonctionnement du clavier, une nouvelle unité ou une pièce de rechange pour le clavier du produit sera envoyée. En cas de tri des stocks, un remboursement complet est effectué.</v>
      </c>
      <c r="DS56" s="31"/>
      <c r="DY56" t="str">
        <f>IF(ISBLANK(Values!$E55), "", "not_applicable")</f>
        <v>not_applicable</v>
      </c>
      <c r="DZ56" s="31"/>
      <c r="EA56" s="31"/>
      <c r="EB56" s="31"/>
      <c r="EC56" s="31"/>
      <c r="EI56" s="1" t="str">
        <f>IF(ISBLANK(Values!E55),"",Values!$B$31)</f>
        <v>Garantie de 6 mois après la date de livraison. En cas de dysfonctionnement du clavier, une nouvelle unité ou une pièce de rechange pour le clavier du produit sera envoyée. En cas de tri des stocks, un remboursement complet est effectué.</v>
      </c>
      <c r="ES56" s="1" t="str">
        <f>IF(ISBLANK(Values!E55),"","Amazon Tellus UPS")</f>
        <v>Amazon Tellus UPS</v>
      </c>
      <c r="EV56" s="3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computercomponent</v>
      </c>
      <c r="B57" s="38" t="str">
        <f>IF(ISBLANK(Values!E56),"",Values!F56)</f>
        <v>Lenovo T480s silver - NO</v>
      </c>
      <c r="C57" s="32" t="str">
        <f>IF(ISBLANK(Values!E56),"","TellusRem")</f>
        <v>TellusRem</v>
      </c>
      <c r="D57" s="30">
        <f>IF(ISBLANK(Values!E56),"",Values!E56)</f>
        <v>5714401482130</v>
      </c>
      <c r="E57" s="31" t="str">
        <f>IF(ISBLANK(Values!E56),"","EAN")</f>
        <v>EAN</v>
      </c>
      <c r="F57" s="28" t="str">
        <f>IF(ISBLANK(Values!E56),"",IF(Values!J56, SUBSTITUTE(Values!$B$1, "{language}", Values!H56) &amp; " " &amp;Values!$B$3, SUBSTITUTE(Values!$B$2, "{language}", Values!$H56) &amp; " " &amp;Values!$B$3))</f>
        <v>clavier de remplacement Lenovo T480s silver - NO rétroéclairé pour Lenovo Thinkpad T480s, T490, E490, L480, L490, L380, L390, L380 Yoga, L390 Yoga, E490, E480</v>
      </c>
      <c r="G57" s="32" t="str">
        <f>IF(ISBLANK(Values!E56),"",IF(Values!$B$20="PartialUpdate","","TellusRem"))</f>
        <v/>
      </c>
      <c r="H57" s="27" t="str">
        <f>IF(ISBLANK(Values!E56),"",Values!$B$16)</f>
        <v>computer-keyboards</v>
      </c>
      <c r="I57" s="27" t="str">
        <f>IF(ISBLANK(Values!E56),"","4730574031")</f>
        <v>4730574031</v>
      </c>
      <c r="J57" s="39" t="str">
        <f>IF(ISBLANK(Values!E56),"",Values!F56 )</f>
        <v>Lenovo T480s silver - NO</v>
      </c>
      <c r="K57" s="29" t="str">
        <f>IF(IF(ISBLANK(Values!E56),"",IF(Values!J56, Values!$B$4, Values!$B$5))=0,"",IF(ISBLANK(Values!E56),"",IF(Values!J56, Values!$B$4, Values!$B$5)))</f>
        <v/>
      </c>
      <c r="L57" s="40">
        <f>IF(ISBLANK(Values!E56),"",IF($CO57="DEFAULT", Values!$B$18, ""))</f>
        <v>5</v>
      </c>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Child</v>
      </c>
      <c r="X57" s="32" t="str">
        <f>IF(ISBLANK(Values!E56),"",Values!$B$13)</f>
        <v>Lenovo T490 Parent</v>
      </c>
      <c r="Y57" s="39" t="str">
        <f>IF(ISBLANK(Values!E56),"","Size-Color")</f>
        <v>Size-Color</v>
      </c>
      <c r="Z57" s="32" t="str">
        <f>IF(ISBLANK(Values!E56),"","variation")</f>
        <v>variation</v>
      </c>
      <c r="AA57" s="36" t="str">
        <f>IF(ISBLANK(Values!E56),"",Values!$B$20)</f>
        <v>PartialUpdate</v>
      </c>
      <c r="AB57" s="1" t="str">
        <f>IF(ISBLANK(Values!E56),"",Values!$B$29)</f>
        <v>Clavier distribué par Tellus Remarketing, leader européen des claviers portables. Le clavier a été nettoyé, emballé et testé dans notre ligne de production au Danemark. Pour toute question de compatibilité, contactez-nous via le site Web d'Amazon.</v>
      </c>
      <c r="AI57" s="41" t="str">
        <f>IF(ISBLANK(Values!E56),"",IF(Values!I56,Values!$B$23,Values!$B$33))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7" s="42" t="str">
        <f>IF(ISBLANK(Values!E56),"",Values!$B$24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7" s="1" t="str">
        <f>IF(ISBLANK(Values!E56),"",Values!$B$25)</f>
        <v xml:space="preserve">♻️ PRODUIT ÉCOLOGIQUE - Achetez remis à neuf, ACHETEZ VERT! Réduisez plus de 80% de dioxyde de carbone en achetant nos claviers remis à neuf, par rapport à l'achat d'un nouveau clavier! </v>
      </c>
      <c r="AL57" s="1" t="str">
        <f>IF(ISBLANK(Values!E56),"",SUBSTITUTE(SUBSTITUTE(IF(Values!$J56, Values!$B$26, Values!$B$33), "{language}", Values!$H56), "{flag}", INDEX(options!$E$1:$E$20, Values!$V56)))</f>
        <v>👉  DISPOSITION - 🇳🇴 Lenovo T480s silver - NO rétroéclairé.</v>
      </c>
      <c r="AM57" s="1" t="str">
        <f>SUBSTITUTE(IF(ISBLANK(Values!E56),"",Values!$B$27),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7" s="28" t="str">
        <f>IF(ISBLANK(Values!E56),"",Values!H56)</f>
        <v>Lenovo T480s silver - NO</v>
      </c>
      <c r="AV57" s="1" t="str">
        <f>IF(ISBLANK(Values!E56),"",IF(Values!J56,"Backlit", "Non-Backlit"))</f>
        <v>Backlit</v>
      </c>
      <c r="AW57"/>
      <c r="BE57" s="27" t="str">
        <f>IF(ISBLANK(Values!E56),"","Professional Audience")</f>
        <v>Professional Audience</v>
      </c>
      <c r="BF57" s="27" t="str">
        <f>IF(ISBLANK(Values!E56),"","Consumer Audience")</f>
        <v>Consumer Audience</v>
      </c>
      <c r="BG57" s="27" t="str">
        <f>IF(ISBLANK(Values!E56),"","Adults")</f>
        <v>Adults</v>
      </c>
      <c r="BH57" s="27"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7" s="1" t="str">
        <f>IF(ISBLANK(Values!E56),"","No")</f>
        <v>No</v>
      </c>
      <c r="DA57" s="1" t="str">
        <f>IF(ISBLANK(Values!E56),"","No")</f>
        <v>No</v>
      </c>
      <c r="DO57" s="27" t="str">
        <f>IF(ISBLANK(Values!E56),"","Parts")</f>
        <v>Parts</v>
      </c>
      <c r="DP57" s="27" t="str">
        <f>IF(ISBLANK(Values!E56),"",Values!$B$31)</f>
        <v>Garantie de 6 mois après la date de livraison. En cas de dysfonctionnement du clavier, une nouvelle unité ou une pièce de rechange pour le clavier du produit sera envoyée. En cas de tri des stocks, un remboursement complet est effectué.</v>
      </c>
      <c r="DS57" s="31"/>
      <c r="DY57" t="str">
        <f>IF(ISBLANK(Values!$E56), "", "not_applicable")</f>
        <v>not_applicable</v>
      </c>
      <c r="DZ57" s="31"/>
      <c r="EA57" s="31"/>
      <c r="EB57" s="31"/>
      <c r="EC57" s="31"/>
      <c r="EI57" s="1" t="str">
        <f>IF(ISBLANK(Values!E56),"",Values!$B$31)</f>
        <v>Garantie de 6 mois après la date de livraison. En cas de dysfonctionnement du clavier, une nouvelle unité ou une pièce de rechange pour le clavier du produit sera envoyée. En cas de tri des stocks, un remboursement complet est effectué.</v>
      </c>
      <c r="ES57" s="1" t="str">
        <f>IF(ISBLANK(Values!E56),"","Amazon Tellus UPS")</f>
        <v>Amazon Tellus UPS</v>
      </c>
      <c r="EV57" s="3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computercomponent</v>
      </c>
      <c r="B58" s="38" t="str">
        <f>IF(ISBLANK(Values!E57),"",Values!F57)</f>
        <v>Lenovo T480s silver - PL</v>
      </c>
      <c r="C58" s="32" t="str">
        <f>IF(ISBLANK(Values!E57),"","TellusRem")</f>
        <v>TellusRem</v>
      </c>
      <c r="D58" s="30">
        <f>IF(ISBLANK(Values!E57),"",Values!E57)</f>
        <v>5714401482147</v>
      </c>
      <c r="E58" s="31" t="str">
        <f>IF(ISBLANK(Values!E57),"","EAN")</f>
        <v>EAN</v>
      </c>
      <c r="F58" s="28" t="str">
        <f>IF(ISBLANK(Values!E57),"",IF(Values!J57, SUBSTITUTE(Values!$B$1, "{language}", Values!H57) &amp; " " &amp;Values!$B$3, SUBSTITUTE(Values!$B$2, "{language}", Values!$H57) &amp; " " &amp;Values!$B$3))</f>
        <v>clavier de remplacement Lenovo T480s silver - PL rétroéclairé pour Lenovo Thinkpad T480s, T490, E490, L480, L490, L380, L390, L380 Yoga, L390 Yoga, E490, E480</v>
      </c>
      <c r="G58" s="32" t="str">
        <f>IF(ISBLANK(Values!E57),"",IF(Values!$B$20="PartialUpdate","","TellusRem"))</f>
        <v/>
      </c>
      <c r="H58" s="27" t="str">
        <f>IF(ISBLANK(Values!E57),"",Values!$B$16)</f>
        <v>computer-keyboards</v>
      </c>
      <c r="I58" s="27" t="str">
        <f>IF(ISBLANK(Values!E57),"","4730574031")</f>
        <v>4730574031</v>
      </c>
      <c r="J58" s="39" t="str">
        <f>IF(ISBLANK(Values!E57),"",Values!F57 )</f>
        <v>Lenovo T480s silver - PL</v>
      </c>
      <c r="K58" s="29" t="str">
        <f>IF(IF(ISBLANK(Values!E57),"",IF(Values!J57, Values!$B$4, Values!$B$5))=0,"",IF(ISBLANK(Values!E57),"",IF(Values!J57, Values!$B$4, Values!$B$5)))</f>
        <v/>
      </c>
      <c r="L58" s="40">
        <f>IF(ISBLANK(Values!E57),"",IF($CO58="DEFAULT", Values!$B$18, ""))</f>
        <v>5</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Child</v>
      </c>
      <c r="X58" s="32" t="str">
        <f>IF(ISBLANK(Values!E57),"",Values!$B$13)</f>
        <v>Lenovo T490 Parent</v>
      </c>
      <c r="Y58" s="39" t="str">
        <f>IF(ISBLANK(Values!E57),"","Size-Color")</f>
        <v>Size-Color</v>
      </c>
      <c r="Z58" s="32" t="str">
        <f>IF(ISBLANK(Values!E57),"","variation")</f>
        <v>variation</v>
      </c>
      <c r="AA58" s="36" t="str">
        <f>IF(ISBLANK(Values!E57),"",Values!$B$20)</f>
        <v>PartialUpdate</v>
      </c>
      <c r="AB58" s="1" t="str">
        <f>IF(ISBLANK(Values!E57),"",Values!$B$29)</f>
        <v>Clavier distribué par Tellus Remarketing, leader européen des claviers portables. Le clavier a été nettoyé, emballé et testé dans notre ligne de production au Danemark. Pour toute question de compatibilité, contactez-nous via le site Web d'Amazon.</v>
      </c>
      <c r="AI58" s="41" t="str">
        <f>IF(ISBLANK(Values!E57),"",IF(Values!I57,Values!$B$23,Values!$B$33))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8" s="42" t="str">
        <f>IF(ISBLANK(Values!E57),"",Values!$B$24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8" s="1" t="str">
        <f>IF(ISBLANK(Values!E57),"",Values!$B$25)</f>
        <v xml:space="preserve">♻️ PRODUIT ÉCOLOGIQUE - Achetez remis à neuf, ACHETEZ VERT! Réduisez plus de 80% de dioxyde de carbone en achetant nos claviers remis à neuf, par rapport à l'achat d'un nouveau clavier! </v>
      </c>
      <c r="AL58" s="1" t="str">
        <f>IF(ISBLANK(Values!E57),"",SUBSTITUTE(SUBSTITUTE(IF(Values!$J57, Values!$B$26, Values!$B$33), "{language}", Values!$H57), "{flag}", INDEX(options!$E$1:$E$20, Values!$V57)))</f>
        <v>👉  DISPOSITION - 🇵🇱 Lenovo T480s silver - PL rétroéclairé.</v>
      </c>
      <c r="AM58" s="1" t="str">
        <f>SUBSTITUTE(IF(ISBLANK(Values!E57),"",Values!$B$27),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8" s="28" t="str">
        <f>IF(ISBLANK(Values!E57),"",Values!H57)</f>
        <v>Lenovo T480s silver - PL</v>
      </c>
      <c r="AV58" s="1" t="str">
        <f>IF(ISBLANK(Values!E57),"",IF(Values!J57,"Backlit", "Non-Backlit"))</f>
        <v>Backlit</v>
      </c>
      <c r="AW58"/>
      <c r="BE58" s="27" t="str">
        <f>IF(ISBLANK(Values!E57),"","Professional Audience")</f>
        <v>Professional Audience</v>
      </c>
      <c r="BF58" s="27" t="str">
        <f>IF(ISBLANK(Values!E57),"","Consumer Audience")</f>
        <v>Consumer Audience</v>
      </c>
      <c r="BG58" s="27" t="str">
        <f>IF(ISBLANK(Values!E57),"","Adults")</f>
        <v>Adults</v>
      </c>
      <c r="BH58" s="27"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8" s="1" t="str">
        <f>IF(ISBLANK(Values!E57),"","No")</f>
        <v>No</v>
      </c>
      <c r="DA58" s="1" t="str">
        <f>IF(ISBLANK(Values!E57),"","No")</f>
        <v>No</v>
      </c>
      <c r="DO58" s="27" t="str">
        <f>IF(ISBLANK(Values!E57),"","Parts")</f>
        <v>Parts</v>
      </c>
      <c r="DP58" s="27" t="str">
        <f>IF(ISBLANK(Values!E57),"",Values!$B$31)</f>
        <v>Garantie de 6 mois après la date de livraison. En cas de dysfonctionnement du clavier, une nouvelle unité ou une pièce de rechange pour le clavier du produit sera envoyée. En cas de tri des stocks, un remboursement complet est effectué.</v>
      </c>
      <c r="DS58" s="31"/>
      <c r="DY58" t="str">
        <f>IF(ISBLANK(Values!$E57), "", "not_applicable")</f>
        <v>not_applicable</v>
      </c>
      <c r="DZ58" s="31"/>
      <c r="EA58" s="31"/>
      <c r="EB58" s="31"/>
      <c r="EC58" s="31"/>
      <c r="EI58" s="1" t="str">
        <f>IF(ISBLANK(Values!E57),"",Values!$B$31)</f>
        <v>Garantie de 6 mois après la date de livraison. En cas de dysfonctionnement du clavier, une nouvelle unité ou une pièce de rechange pour le clavier du produit sera envoyée. En cas de tri des stocks, un remboursement complet est effectué.</v>
      </c>
      <c r="ES58" s="1" t="str">
        <f>IF(ISBLANK(Values!E57),"","Amazon Tellus UPS")</f>
        <v>Amazon Tellus UPS</v>
      </c>
      <c r="EV58" s="3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computercomponent</v>
      </c>
      <c r="B59" s="38" t="str">
        <f>IF(ISBLANK(Values!E58),"",Values!F58)</f>
        <v>Lenovo T480s silver - PT</v>
      </c>
      <c r="C59" s="32" t="str">
        <f>IF(ISBLANK(Values!E58),"","TellusRem")</f>
        <v>TellusRem</v>
      </c>
      <c r="D59" s="30">
        <f>IF(ISBLANK(Values!E58),"",Values!E58)</f>
        <v>5714401482154</v>
      </c>
      <c r="E59" s="31" t="str">
        <f>IF(ISBLANK(Values!E58),"","EAN")</f>
        <v>EAN</v>
      </c>
      <c r="F59" s="28" t="str">
        <f>IF(ISBLANK(Values!E58),"",IF(Values!J58, SUBSTITUTE(Values!$B$1, "{language}", Values!H58) &amp; " " &amp;Values!$B$3, SUBSTITUTE(Values!$B$2, "{language}", Values!$H58) &amp; " " &amp;Values!$B$3))</f>
        <v>clavier de remplacement Lenovo T480s silver - PT rétroéclairé pour Lenovo Thinkpad T480s, T490, E490, L480, L490, L380, L390, L380 Yoga, L390 Yoga, E490, E480</v>
      </c>
      <c r="G59" s="32" t="str">
        <f>IF(ISBLANK(Values!E58),"",IF(Values!$B$20="PartialUpdate","","TellusRem"))</f>
        <v/>
      </c>
      <c r="H59" s="27" t="str">
        <f>IF(ISBLANK(Values!E58),"",Values!$B$16)</f>
        <v>computer-keyboards</v>
      </c>
      <c r="I59" s="27" t="str">
        <f>IF(ISBLANK(Values!E58),"","4730574031")</f>
        <v>4730574031</v>
      </c>
      <c r="J59" s="39" t="str">
        <f>IF(ISBLANK(Values!E58),"",Values!F58 )</f>
        <v>Lenovo T480s silver - PT</v>
      </c>
      <c r="K59" s="29" t="str">
        <f>IF(IF(ISBLANK(Values!E58),"",IF(Values!J58, Values!$B$4, Values!$B$5))=0,"",IF(ISBLANK(Values!E58),"",IF(Values!J58, Values!$B$4, Values!$B$5)))</f>
        <v/>
      </c>
      <c r="L59" s="40">
        <f>IF(ISBLANK(Values!E58),"",IF($CO59="DEFAULT", Values!$B$18, ""))</f>
        <v>5</v>
      </c>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Child</v>
      </c>
      <c r="X59" s="32" t="str">
        <f>IF(ISBLANK(Values!E58),"",Values!$B$13)</f>
        <v>Lenovo T490 Parent</v>
      </c>
      <c r="Y59" s="39" t="str">
        <f>IF(ISBLANK(Values!E58),"","Size-Color")</f>
        <v>Size-Color</v>
      </c>
      <c r="Z59" s="32" t="str">
        <f>IF(ISBLANK(Values!E58),"","variation")</f>
        <v>variation</v>
      </c>
      <c r="AA59" s="36" t="str">
        <f>IF(ISBLANK(Values!E58),"",Values!$B$20)</f>
        <v>PartialUpdate</v>
      </c>
      <c r="AB59" s="1" t="str">
        <f>IF(ISBLANK(Values!E58),"",Values!$B$29)</f>
        <v>Clavier distribué par Tellus Remarketing, leader européen des claviers portables. Le clavier a été nettoyé, emballé et testé dans notre ligne de production au Danemark. Pour toute question de compatibilité, contactez-nous via le site Web d'Amazon.</v>
      </c>
      <c r="AI59" s="41" t="str">
        <f>IF(ISBLANK(Values!E58),"",IF(Values!I58,Values!$B$23,Values!$B$33))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9" s="42" t="str">
        <f>IF(ISBLANK(Values!E58),"",Values!$B$24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9" s="1" t="str">
        <f>IF(ISBLANK(Values!E58),"",Values!$B$25)</f>
        <v xml:space="preserve">♻️ PRODUIT ÉCOLOGIQUE - Achetez remis à neuf, ACHETEZ VERT! Réduisez plus de 80% de dioxyde de carbone en achetant nos claviers remis à neuf, par rapport à l'achat d'un nouveau clavier! </v>
      </c>
      <c r="AL59" s="1" t="str">
        <f>IF(ISBLANK(Values!E58),"",SUBSTITUTE(SUBSTITUTE(IF(Values!$J58, Values!$B$26, Values!$B$33), "{language}", Values!$H58), "{flag}", INDEX(options!$E$1:$E$20, Values!$V58)))</f>
        <v>👉  DISPOSITION - 🇵🇹 Lenovo T480s silver - PT rétroéclairé.</v>
      </c>
      <c r="AM59" s="1" t="str">
        <f>SUBSTITUTE(IF(ISBLANK(Values!E58),"",Values!$B$27),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9" s="28" t="str">
        <f>IF(ISBLANK(Values!E58),"",Values!H58)</f>
        <v>Lenovo T480s silver - PT</v>
      </c>
      <c r="AV59" s="1" t="str">
        <f>IF(ISBLANK(Values!E58),"",IF(Values!J58,"Backlit", "Non-Backlit"))</f>
        <v>Backlit</v>
      </c>
      <c r="AW59"/>
      <c r="BE59" s="27" t="str">
        <f>IF(ISBLANK(Values!E58),"","Professional Audience")</f>
        <v>Professional Audience</v>
      </c>
      <c r="BF59" s="27" t="str">
        <f>IF(ISBLANK(Values!E58),"","Consumer Audience")</f>
        <v>Consumer Audience</v>
      </c>
      <c r="BG59" s="27" t="str">
        <f>IF(ISBLANK(Values!E58),"","Adults")</f>
        <v>Adults</v>
      </c>
      <c r="BH59" s="27"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9" s="1" t="str">
        <f>IF(ISBLANK(Values!E58),"","No")</f>
        <v>No</v>
      </c>
      <c r="DA59" s="1" t="str">
        <f>IF(ISBLANK(Values!E58),"","No")</f>
        <v>No</v>
      </c>
      <c r="DO59" s="27" t="str">
        <f>IF(ISBLANK(Values!E58),"","Parts")</f>
        <v>Parts</v>
      </c>
      <c r="DP59" s="27" t="str">
        <f>IF(ISBLANK(Values!E58),"",Values!$B$31)</f>
        <v>Garantie de 6 mois après la date de livraison. En cas de dysfonctionnement du clavier, une nouvelle unité ou une pièce de rechange pour le clavier du produit sera envoyée. En cas de tri des stocks, un remboursement complet est effectué.</v>
      </c>
      <c r="DS59" s="31"/>
      <c r="DY59" t="str">
        <f>IF(ISBLANK(Values!$E58), "", "not_applicable")</f>
        <v>not_applicable</v>
      </c>
      <c r="DZ59" s="31"/>
      <c r="EA59" s="31"/>
      <c r="EB59" s="31"/>
      <c r="EC59" s="31"/>
      <c r="EI59" s="1" t="str">
        <f>IF(ISBLANK(Values!E58),"",Values!$B$31)</f>
        <v>Garantie de 6 mois après la date de livraison. En cas de dysfonctionnement du clavier, une nouvelle unité ou une pièce de rechange pour le clavier du produit sera envoyée. En cas de tri des stocks, un remboursement complet est effectué.</v>
      </c>
      <c r="ES59" s="1" t="str">
        <f>IF(ISBLANK(Values!E58),"","Amazon Tellus UPS")</f>
        <v>Amazon Tellus UPS</v>
      </c>
      <c r="EV59" s="3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computercomponent</v>
      </c>
      <c r="B60" s="38" t="str">
        <f>IF(ISBLANK(Values!E59),"",Values!F59)</f>
        <v>Lenovo T480s silver - SE/FI</v>
      </c>
      <c r="C60" s="32" t="str">
        <f>IF(ISBLANK(Values!E59),"","TellusRem")</f>
        <v>TellusRem</v>
      </c>
      <c r="D60" s="30">
        <f>IF(ISBLANK(Values!E59),"",Values!E59)</f>
        <v>5714401482161</v>
      </c>
      <c r="E60" s="31" t="str">
        <f>IF(ISBLANK(Values!E59),"","EAN")</f>
        <v>EAN</v>
      </c>
      <c r="F60" s="28" t="str">
        <f>IF(ISBLANK(Values!E59),"",IF(Values!J59, SUBSTITUTE(Values!$B$1, "{language}", Values!H59) &amp; " " &amp;Values!$B$3, SUBSTITUTE(Values!$B$2, "{language}", Values!$H59) &amp; " " &amp;Values!$B$3))</f>
        <v>clavier de remplacement Lenovo T480s silver - SE/FI rétroéclairé pour Lenovo Thinkpad T480s, T490, E490, L480, L490, L380, L390, L380 Yoga, L390 Yoga, E490, E480</v>
      </c>
      <c r="G60" s="32" t="str">
        <f>IF(ISBLANK(Values!E59),"",IF(Values!$B$20="PartialUpdate","","TellusRem"))</f>
        <v/>
      </c>
      <c r="H60" s="27" t="str">
        <f>IF(ISBLANK(Values!E59),"",Values!$B$16)</f>
        <v>computer-keyboards</v>
      </c>
      <c r="I60" s="27" t="str">
        <f>IF(ISBLANK(Values!E59),"","4730574031")</f>
        <v>4730574031</v>
      </c>
      <c r="J60" s="39" t="str">
        <f>IF(ISBLANK(Values!E59),"",Values!F59 )</f>
        <v>Lenovo T480s silver - SE/FI</v>
      </c>
      <c r="K60" s="29" t="str">
        <f>IF(IF(ISBLANK(Values!E59),"",IF(Values!J59, Values!$B$4, Values!$B$5))=0,"",IF(ISBLANK(Values!E59),"",IF(Values!J59, Values!$B$4, Values!$B$5)))</f>
        <v/>
      </c>
      <c r="L60" s="40">
        <f>IF(ISBLANK(Values!E59),"",IF($CO60="DEFAULT", Values!$B$18, ""))</f>
        <v>5</v>
      </c>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Child</v>
      </c>
      <c r="X60" s="32" t="str">
        <f>IF(ISBLANK(Values!E59),"",Values!$B$13)</f>
        <v>Lenovo T490 Parent</v>
      </c>
      <c r="Y60" s="39" t="str">
        <f>IF(ISBLANK(Values!E59),"","Size-Color")</f>
        <v>Size-Color</v>
      </c>
      <c r="Z60" s="32" t="str">
        <f>IF(ISBLANK(Values!E59),"","variation")</f>
        <v>variation</v>
      </c>
      <c r="AA60" s="36" t="str">
        <f>IF(ISBLANK(Values!E59),"",Values!$B$20)</f>
        <v>PartialUpdate</v>
      </c>
      <c r="AB60" s="1" t="str">
        <f>IF(ISBLANK(Values!E59),"",Values!$B$29)</f>
        <v>Clavier distribué par Tellus Remarketing, leader européen des claviers portables. Le clavier a été nettoyé, emballé et testé dans notre ligne de production au Danemark. Pour toute question de compatibilité, contactez-nous via le site Web d'Amazon.</v>
      </c>
      <c r="AI60" s="41" t="str">
        <f>IF(ISBLANK(Values!E59),"",IF(Values!I59,Values!$B$23,Values!$B$33))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0" s="42" t="str">
        <f>IF(ISBLANK(Values!E59),"",Values!$B$24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0" s="1" t="str">
        <f>IF(ISBLANK(Values!E59),"",Values!$B$25)</f>
        <v xml:space="preserve">♻️ PRODUIT ÉCOLOGIQUE - Achetez remis à neuf, ACHETEZ VERT! Réduisez plus de 80% de dioxyde de carbone en achetant nos claviers remis à neuf, par rapport à l'achat d'un nouveau clavier! </v>
      </c>
      <c r="AL60" s="1" t="str">
        <f>IF(ISBLANK(Values!E59),"",SUBSTITUTE(SUBSTITUTE(IF(Values!$J59, Values!$B$26, Values!$B$33), "{language}", Values!$H59), "{flag}", INDEX(options!$E$1:$E$20, Values!$V59)))</f>
        <v>👉  DISPOSITION - 🇸🇪 🇫🇮 Lenovo T480s silver - SE/FI rétroéclairé.</v>
      </c>
      <c r="AM60" s="1" t="str">
        <f>SUBSTITUTE(IF(ISBLANK(Values!E59),"",Values!$B$27),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0" s="28" t="str">
        <f>IF(ISBLANK(Values!E59),"",Values!H59)</f>
        <v>Lenovo T480s silver - SE/FI</v>
      </c>
      <c r="AV60" s="1" t="str">
        <f>IF(ISBLANK(Values!E59),"",IF(Values!J59,"Backlit", "Non-Backlit"))</f>
        <v>Backlit</v>
      </c>
      <c r="AW60"/>
      <c r="BE60" s="27" t="str">
        <f>IF(ISBLANK(Values!E59),"","Professional Audience")</f>
        <v>Professional Audience</v>
      </c>
      <c r="BF60" s="27" t="str">
        <f>IF(ISBLANK(Values!E59),"","Consumer Audience")</f>
        <v>Consumer Audience</v>
      </c>
      <c r="BG60" s="27" t="str">
        <f>IF(ISBLANK(Values!E59),"","Adults")</f>
        <v>Adults</v>
      </c>
      <c r="BH60" s="27"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0" s="1" t="str">
        <f>IF(ISBLANK(Values!E59),"","No")</f>
        <v>No</v>
      </c>
      <c r="DA60" s="1" t="str">
        <f>IF(ISBLANK(Values!E59),"","No")</f>
        <v>No</v>
      </c>
      <c r="DO60" s="27" t="str">
        <f>IF(ISBLANK(Values!E59),"","Parts")</f>
        <v>Parts</v>
      </c>
      <c r="DP60" s="27" t="str">
        <f>IF(ISBLANK(Values!E59),"",Values!$B$31)</f>
        <v>Garantie de 6 mois après la date de livraison. En cas de dysfonctionnement du clavier, une nouvelle unité ou une pièce de rechange pour le clavier du produit sera envoyée. En cas de tri des stocks, un remboursement complet est effectué.</v>
      </c>
      <c r="DS60" s="31"/>
      <c r="DY60" t="str">
        <f>IF(ISBLANK(Values!$E59), "", "not_applicable")</f>
        <v>not_applicable</v>
      </c>
      <c r="DZ60" s="31"/>
      <c r="EA60" s="31"/>
      <c r="EB60" s="31"/>
      <c r="EC60" s="31"/>
      <c r="EI60" s="1" t="str">
        <f>IF(ISBLANK(Values!E59),"",Values!$B$31)</f>
        <v>Garantie de 6 mois après la date de livraison. En cas de dysfonctionnement du clavier, une nouvelle unité ou une pièce de rechange pour le clavier du produit sera envoyée. En cas de tri des stocks, un remboursement complet est effectué.</v>
      </c>
      <c r="ES60" s="1" t="str">
        <f>IF(ISBLANK(Values!E59),"","Amazon Tellus UPS")</f>
        <v>Amazon Tellus UPS</v>
      </c>
      <c r="EV60" s="3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computercomponent</v>
      </c>
      <c r="B61" s="38" t="str">
        <f>IF(ISBLANK(Values!E60),"",Values!F60)</f>
        <v>Lenovo T480s silver - CH</v>
      </c>
      <c r="C61" s="32" t="str">
        <f>IF(ISBLANK(Values!E60),"","TellusRem")</f>
        <v>TellusRem</v>
      </c>
      <c r="D61" s="30">
        <f>IF(ISBLANK(Values!E60),"",Values!E60)</f>
        <v>5714401482178</v>
      </c>
      <c r="E61" s="31" t="str">
        <f>IF(ISBLANK(Values!E60),"","EAN")</f>
        <v>EAN</v>
      </c>
      <c r="F61" s="28" t="str">
        <f>IF(ISBLANK(Values!E60),"",IF(Values!J60, SUBSTITUTE(Values!$B$1, "{language}", Values!H60) &amp; " " &amp;Values!$B$3, SUBSTITUTE(Values!$B$2, "{language}", Values!$H60) &amp; " " &amp;Values!$B$3))</f>
        <v>clavier de remplacement Lenovo T480s silver - CH rétroéclairé pour Lenovo Thinkpad T480s, T490, E490, L480, L490, L380, L390, L380 Yoga, L390 Yoga, E490, E480</v>
      </c>
      <c r="G61" s="32" t="str">
        <f>IF(ISBLANK(Values!E60),"",IF(Values!$B$20="PartialUpdate","","TellusRem"))</f>
        <v/>
      </c>
      <c r="H61" s="27" t="str">
        <f>IF(ISBLANK(Values!E60),"",Values!$B$16)</f>
        <v>computer-keyboards</v>
      </c>
      <c r="I61" s="27" t="str">
        <f>IF(ISBLANK(Values!E60),"","4730574031")</f>
        <v>4730574031</v>
      </c>
      <c r="J61" s="39" t="str">
        <f>IF(ISBLANK(Values!E60),"",Values!F60 )</f>
        <v>Lenovo T480s silver - CH</v>
      </c>
      <c r="K61" s="29" t="str">
        <f>IF(IF(ISBLANK(Values!E60),"",IF(Values!J60, Values!$B$4, Values!$B$5))=0,"",IF(ISBLANK(Values!E60),"",IF(Values!J60, Values!$B$4, Values!$B$5)))</f>
        <v/>
      </c>
      <c r="L61" s="40">
        <f>IF(ISBLANK(Values!E60),"",IF($CO61="DEFAULT", Values!$B$18, ""))</f>
        <v>5</v>
      </c>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Child</v>
      </c>
      <c r="X61" s="32" t="str">
        <f>IF(ISBLANK(Values!E60),"",Values!$B$13)</f>
        <v>Lenovo T490 Parent</v>
      </c>
      <c r="Y61" s="39" t="str">
        <f>IF(ISBLANK(Values!E60),"","Size-Color")</f>
        <v>Size-Color</v>
      </c>
      <c r="Z61" s="32" t="str">
        <f>IF(ISBLANK(Values!E60),"","variation")</f>
        <v>variation</v>
      </c>
      <c r="AA61" s="36" t="str">
        <f>IF(ISBLANK(Values!E60),"",Values!$B$20)</f>
        <v>PartialUpdate</v>
      </c>
      <c r="AB61" s="1" t="str">
        <f>IF(ISBLANK(Values!E60),"",Values!$B$29)</f>
        <v>Clavier distribué par Tellus Remarketing, leader européen des claviers portables. Le clavier a été nettoyé, emballé et testé dans notre ligne de production au Danemark. Pour toute question de compatibilité, contactez-nous via le site Web d'Amazon.</v>
      </c>
      <c r="AI61" s="41" t="str">
        <f>IF(ISBLANK(Values!E60),"",IF(Values!I60,Values!$B$23,Values!$B$33))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1" s="42" t="str">
        <f>IF(ISBLANK(Values!E60),"",Values!$B$24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1" s="1" t="str">
        <f>IF(ISBLANK(Values!E60),"",Values!$B$25)</f>
        <v xml:space="preserve">♻️ PRODUIT ÉCOLOGIQUE - Achetez remis à neuf, ACHETEZ VERT! Réduisez plus de 80% de dioxyde de carbone en achetant nos claviers remis à neuf, par rapport à l'achat d'un nouveau clavier! </v>
      </c>
      <c r="AL61" s="1" t="str">
        <f>IF(ISBLANK(Values!E60),"",SUBSTITUTE(SUBSTITUTE(IF(Values!$J60, Values!$B$26, Values!$B$33), "{language}", Values!$H60), "{flag}", INDEX(options!$E$1:$E$20, Values!$V60)))</f>
        <v>👉  DISPOSITION - 🇨🇭 Lenovo T480s silver - CH rétroéclairé.</v>
      </c>
      <c r="AM61" s="1" t="str">
        <f>SUBSTITUTE(IF(ISBLANK(Values!E60),"",Values!$B$27),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1" s="28" t="str">
        <f>IF(ISBLANK(Values!E60),"",Values!H60)</f>
        <v>Lenovo T480s silver - CH</v>
      </c>
      <c r="AV61" s="1" t="str">
        <f>IF(ISBLANK(Values!E60),"",IF(Values!J60,"Backlit", "Non-Backlit"))</f>
        <v>Backlit</v>
      </c>
      <c r="AW61"/>
      <c r="BE61" s="27" t="str">
        <f>IF(ISBLANK(Values!E60),"","Professional Audience")</f>
        <v>Professional Audience</v>
      </c>
      <c r="BF61" s="27" t="str">
        <f>IF(ISBLANK(Values!E60),"","Consumer Audience")</f>
        <v>Consumer Audience</v>
      </c>
      <c r="BG61" s="27" t="str">
        <f>IF(ISBLANK(Values!E60),"","Adults")</f>
        <v>Adults</v>
      </c>
      <c r="BH61" s="27"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1" s="1" t="str">
        <f>IF(ISBLANK(Values!E60),"","No")</f>
        <v>No</v>
      </c>
      <c r="DA61" s="1" t="str">
        <f>IF(ISBLANK(Values!E60),"","No")</f>
        <v>No</v>
      </c>
      <c r="DO61" s="27" t="str">
        <f>IF(ISBLANK(Values!E60),"","Parts")</f>
        <v>Parts</v>
      </c>
      <c r="DP61" s="27" t="str">
        <f>IF(ISBLANK(Values!E60),"",Values!$B$31)</f>
        <v>Garantie de 6 mois après la date de livraison. En cas de dysfonctionnement du clavier, une nouvelle unité ou une pièce de rechange pour le clavier du produit sera envoyée. En cas de tri des stocks, un remboursement complet est effectué.</v>
      </c>
      <c r="DS61" s="31"/>
      <c r="DY61" t="str">
        <f>IF(ISBLANK(Values!$E60), "", "not_applicable")</f>
        <v>not_applicable</v>
      </c>
      <c r="DZ61" s="31"/>
      <c r="EA61" s="31"/>
      <c r="EB61" s="31"/>
      <c r="EC61" s="31"/>
      <c r="EI61" s="1" t="str">
        <f>IF(ISBLANK(Values!E60),"",Values!$B$31)</f>
        <v>Garantie de 6 mois après la date de livraison. En cas de dysfonctionnement du clavier, une nouvelle unité ou une pièce de rechange pour le clavier du produit sera envoyée. En cas de tri des stocks, un remboursement complet est effectué.</v>
      </c>
      <c r="ES61" s="1" t="str">
        <f>IF(ISBLANK(Values!E60),"","Amazon Tellus UPS")</f>
        <v>Amazon Tellus UPS</v>
      </c>
      <c r="EV61" s="3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computercomponent</v>
      </c>
      <c r="B62" s="38" t="str">
        <f>IF(ISBLANK(Values!E61),"",Values!F61)</f>
        <v>Lenovo T480s silver - US INT</v>
      </c>
      <c r="C62" s="32" t="str">
        <f>IF(ISBLANK(Values!E61),"","TellusRem")</f>
        <v>TellusRem</v>
      </c>
      <c r="D62" s="30">
        <f>IF(ISBLANK(Values!E61),"",Values!E61)</f>
        <v>5714401482185</v>
      </c>
      <c r="E62" s="31" t="str">
        <f>IF(ISBLANK(Values!E61),"","EAN")</f>
        <v>EAN</v>
      </c>
      <c r="F62" s="28" t="str">
        <f>IF(ISBLANK(Values!E61),"",IF(Values!J61, SUBSTITUTE(Values!$B$1, "{language}", Values!H61) &amp; " " &amp;Values!$B$3, SUBSTITUTE(Values!$B$2, "{language}", Values!$H61) &amp; " " &amp;Values!$B$3))</f>
        <v>clavier de remplacement Lenovo T480s silver - US INT rétroéclairé pour Lenovo Thinkpad T480s, T490, E490, L480, L490, L380, L390, L380 Yoga, L390 Yoga, E490, E480</v>
      </c>
      <c r="G62" s="32" t="str">
        <f>IF(ISBLANK(Values!E61),"",IF(Values!$B$20="PartialUpdate","","TellusRem"))</f>
        <v/>
      </c>
      <c r="H62" s="27" t="str">
        <f>IF(ISBLANK(Values!E61),"",Values!$B$16)</f>
        <v>computer-keyboards</v>
      </c>
      <c r="I62" s="27" t="str">
        <f>IF(ISBLANK(Values!E61),"","4730574031")</f>
        <v>4730574031</v>
      </c>
      <c r="J62" s="39" t="str">
        <f>IF(ISBLANK(Values!E61),"",Values!F61 )</f>
        <v>Lenovo T480s silver - US INT</v>
      </c>
      <c r="K62" s="29" t="str">
        <f>IF(IF(ISBLANK(Values!E61),"",IF(Values!J61, Values!$B$4, Values!$B$5))=0,"",IF(ISBLANK(Values!E61),"",IF(Values!J61, Values!$B$4, Values!$B$5)))</f>
        <v/>
      </c>
      <c r="L62" s="40">
        <f>IF(ISBLANK(Values!E61),"",IF($CO62="DEFAULT", Values!$B$18, ""))</f>
        <v>5</v>
      </c>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Child</v>
      </c>
      <c r="X62" s="32" t="str">
        <f>IF(ISBLANK(Values!E61),"",Values!$B$13)</f>
        <v>Lenovo T490 Parent</v>
      </c>
      <c r="Y62" s="39" t="str">
        <f>IF(ISBLANK(Values!E61),"","Size-Color")</f>
        <v>Size-Color</v>
      </c>
      <c r="Z62" s="32" t="str">
        <f>IF(ISBLANK(Values!E61),"","variation")</f>
        <v>variation</v>
      </c>
      <c r="AA62" s="36" t="str">
        <f>IF(ISBLANK(Values!E61),"",Values!$B$20)</f>
        <v>PartialUpdate</v>
      </c>
      <c r="AB62" s="1" t="str">
        <f>IF(ISBLANK(Values!E61),"",Values!$B$29)</f>
        <v>Clavier distribué par Tellus Remarketing, leader européen des claviers portables. Le clavier a été nettoyé, emballé et testé dans notre ligne de production au Danemark. Pour toute question de compatibilité, contactez-nous via le site Web d'Amazon.</v>
      </c>
      <c r="AI62" s="41" t="str">
        <f>IF(ISBLANK(Values!E61),"",IF(Values!I61,Values!$B$23,Values!$B$33))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2" s="42" t="str">
        <f>IF(ISBLANK(Values!E61),"",Values!$B$24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2" s="1" t="str">
        <f>IF(ISBLANK(Values!E61),"",Values!$B$25)</f>
        <v xml:space="preserve">♻️ PRODUIT ÉCOLOGIQUE - Achetez remis à neuf, ACHETEZ VERT! Réduisez plus de 80% de dioxyde de carbone en achetant nos claviers remis à neuf, par rapport à l'achat d'un nouveau clavier! </v>
      </c>
      <c r="AL62" s="1" t="str">
        <f>IF(ISBLANK(Values!E61),"",SUBSTITUTE(SUBSTITUTE(IF(Values!$J61, Values!$B$26, Values!$B$33), "{language}", Values!$H61), "{flag}", INDEX(options!$E$1:$E$20, Values!$V61)))</f>
        <v>👉  DISPOSITION - 🇺🇸 with € symbol Lenovo T480s silver - US INT rétroéclairé.</v>
      </c>
      <c r="AM62" s="1" t="str">
        <f>SUBSTITUTE(IF(ISBLANK(Values!E61),"",Values!$B$27),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2" s="28" t="str">
        <f>IF(ISBLANK(Values!E61),"",Values!H61)</f>
        <v>Lenovo T480s silver - US INT</v>
      </c>
      <c r="AV62" s="1" t="str">
        <f>IF(ISBLANK(Values!E61),"",IF(Values!J61,"Backlit", "Non-Backlit"))</f>
        <v>Backlit</v>
      </c>
      <c r="AW62"/>
      <c r="BE62" s="27" t="str">
        <f>IF(ISBLANK(Values!E61),"","Professional Audience")</f>
        <v>Professional Audience</v>
      </c>
      <c r="BF62" s="27" t="str">
        <f>IF(ISBLANK(Values!E61),"","Consumer Audience")</f>
        <v>Consumer Audience</v>
      </c>
      <c r="BG62" s="27" t="str">
        <f>IF(ISBLANK(Values!E61),"","Adults")</f>
        <v>Adults</v>
      </c>
      <c r="BH62" s="27"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2" s="1" t="str">
        <f>IF(ISBLANK(Values!E61),"","No")</f>
        <v>No</v>
      </c>
      <c r="DA62" s="1" t="str">
        <f>IF(ISBLANK(Values!E61),"","No")</f>
        <v>No</v>
      </c>
      <c r="DO62" s="27" t="str">
        <f>IF(ISBLANK(Values!E61),"","Parts")</f>
        <v>Parts</v>
      </c>
      <c r="DP62" s="27" t="str">
        <f>IF(ISBLANK(Values!E61),"",Values!$B$31)</f>
        <v>Garantie de 6 mois après la date de livraison. En cas de dysfonctionnement du clavier, une nouvelle unité ou une pièce de rechange pour le clavier du produit sera envoyée. En cas de tri des stocks, un remboursement complet est effectué.</v>
      </c>
      <c r="DS62" s="31"/>
      <c r="DY62" t="str">
        <f>IF(ISBLANK(Values!$E61), "", "not_applicable")</f>
        <v>not_applicable</v>
      </c>
      <c r="DZ62" s="31"/>
      <c r="EA62" s="31"/>
      <c r="EB62" s="31"/>
      <c r="EC62" s="31"/>
      <c r="EI62" s="1" t="str">
        <f>IF(ISBLANK(Values!E61),"",Values!$B$31)</f>
        <v>Garantie de 6 mois après la date de livraison. En cas de dysfonctionnement du clavier, une nouvelle unité ou une pièce de rechange pour le clavier du produit sera envoyée. En cas de tri des stocks, un remboursement complet est effectué.</v>
      </c>
      <c r="ES62" s="1" t="str">
        <f>IF(ISBLANK(Values!E61),"","Amazon Tellus UPS")</f>
        <v>Amazon Tellus UPS</v>
      </c>
      <c r="EV62" s="3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computercomponent</v>
      </c>
      <c r="B63" s="38" t="str">
        <f>IF(ISBLANK(Values!E62),"",Values!F62)</f>
        <v>Lenovo T480s silver - RUS</v>
      </c>
      <c r="C63" s="32" t="str">
        <f>IF(ISBLANK(Values!E62),"","TellusRem")</f>
        <v>TellusRem</v>
      </c>
      <c r="D63" s="30">
        <f>IF(ISBLANK(Values!E62),"",Values!E62)</f>
        <v>5714401482192</v>
      </c>
      <c r="E63" s="31" t="str">
        <f>IF(ISBLANK(Values!E62),"","EAN")</f>
        <v>EAN</v>
      </c>
      <c r="F63" s="28" t="str">
        <f>IF(ISBLANK(Values!E62),"",IF(Values!J62, SUBSTITUTE(Values!$B$1, "{language}", Values!H62) &amp; " " &amp;Values!$B$3, SUBSTITUTE(Values!$B$2, "{language}", Values!$H62) &amp; " " &amp;Values!$B$3))</f>
        <v>clavier de remplacement Lenovo T480s silver - RUS rétroéclairé pour Lenovo Thinkpad T480s, T490, E490, L480, L490, L380, L390, L380 Yoga, L390 Yoga, E490, E480</v>
      </c>
      <c r="G63" s="32" t="str">
        <f>IF(ISBLANK(Values!E62),"",IF(Values!$B$20="PartialUpdate","","TellusRem"))</f>
        <v/>
      </c>
      <c r="H63" s="27" t="str">
        <f>IF(ISBLANK(Values!E62),"",Values!$B$16)</f>
        <v>computer-keyboards</v>
      </c>
      <c r="I63" s="27" t="str">
        <f>IF(ISBLANK(Values!E62),"","4730574031")</f>
        <v>4730574031</v>
      </c>
      <c r="J63" s="39" t="str">
        <f>IF(ISBLANK(Values!E62),"",Values!F62 )</f>
        <v>Lenovo T480s silver - RUS</v>
      </c>
      <c r="K63" s="29" t="str">
        <f>IF(IF(ISBLANK(Values!E62),"",IF(Values!J62, Values!$B$4, Values!$B$5))=0,"",IF(ISBLANK(Values!E62),"",IF(Values!J62, Values!$B$4, Values!$B$5)))</f>
        <v/>
      </c>
      <c r="L63" s="40">
        <f>IF(ISBLANK(Values!E62),"",IF($CO63="DEFAULT", Values!$B$18, ""))</f>
        <v>5</v>
      </c>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Child</v>
      </c>
      <c r="X63" s="32" t="str">
        <f>IF(ISBLANK(Values!E62),"",Values!$B$13)</f>
        <v>Lenovo T490 Parent</v>
      </c>
      <c r="Y63" s="39" t="str">
        <f>IF(ISBLANK(Values!E62),"","Size-Color")</f>
        <v>Size-Color</v>
      </c>
      <c r="Z63" s="32" t="str">
        <f>IF(ISBLANK(Values!E62),"","variation")</f>
        <v>variation</v>
      </c>
      <c r="AA63" s="36" t="str">
        <f>IF(ISBLANK(Values!E62),"",Values!$B$20)</f>
        <v>PartialUpdate</v>
      </c>
      <c r="AB63" s="1" t="str">
        <f>IF(ISBLANK(Values!E62),"",Values!$B$29)</f>
        <v>Clavier distribué par Tellus Remarketing, leader européen des claviers portables. Le clavier a été nettoyé, emballé et testé dans notre ligne de production au Danemark. Pour toute question de compatibilité, contactez-nous via le site Web d'Amazon.</v>
      </c>
      <c r="AI63" s="41" t="str">
        <f>IF(ISBLANK(Values!E62),"",IF(Values!I62,Values!$B$23,Values!$B$33))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3" s="42" t="str">
        <f>IF(ISBLANK(Values!E62),"",Values!$B$24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3" s="1" t="str">
        <f>IF(ISBLANK(Values!E62),"",Values!$B$25)</f>
        <v xml:space="preserve">♻️ PRODUIT ÉCOLOGIQUE - Achetez remis à neuf, ACHETEZ VERT! Réduisez plus de 80% de dioxyde de carbone en achetant nos claviers remis à neuf, par rapport à l'achat d'un nouveau clavier! </v>
      </c>
      <c r="AL63" s="1" t="str">
        <f>IF(ISBLANK(Values!E62),"",SUBSTITUTE(SUBSTITUTE(IF(Values!$J62, Values!$B$26, Values!$B$33), "{language}", Values!$H62), "{flag}", INDEX(options!$E$1:$E$20, Values!$V62)))</f>
        <v>👉  DISPOSITION - 🇷🇺 Lenovo T480s silver - RUS rétroéclairé.</v>
      </c>
      <c r="AM63" s="1" t="str">
        <f>SUBSTITUTE(IF(ISBLANK(Values!E62),"",Values!$B$27),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3" s="28" t="str">
        <f>IF(ISBLANK(Values!E62),"",Values!H62)</f>
        <v>Lenovo T480s silver - RUS</v>
      </c>
      <c r="AV63" s="1" t="str">
        <f>IF(ISBLANK(Values!E62),"",IF(Values!J62,"Backlit", "Non-Backlit"))</f>
        <v>Backlit</v>
      </c>
      <c r="AW63"/>
      <c r="BE63" s="27" t="str">
        <f>IF(ISBLANK(Values!E62),"","Professional Audience")</f>
        <v>Professional Audience</v>
      </c>
      <c r="BF63" s="27" t="str">
        <f>IF(ISBLANK(Values!E62),"","Consumer Audience")</f>
        <v>Consumer Audience</v>
      </c>
      <c r="BG63" s="27" t="str">
        <f>IF(ISBLANK(Values!E62),"","Adults")</f>
        <v>Adults</v>
      </c>
      <c r="BH63" s="27"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3" s="1" t="str">
        <f>IF(ISBLANK(Values!E62),"","No")</f>
        <v>No</v>
      </c>
      <c r="DA63" s="1" t="str">
        <f>IF(ISBLANK(Values!E62),"","No")</f>
        <v>No</v>
      </c>
      <c r="DO63" s="27" t="str">
        <f>IF(ISBLANK(Values!E62),"","Parts")</f>
        <v>Parts</v>
      </c>
      <c r="DP63" s="27" t="str">
        <f>IF(ISBLANK(Values!E62),"",Values!$B$31)</f>
        <v>Garantie de 6 mois après la date de livraison. En cas de dysfonctionnement du clavier, une nouvelle unité ou une pièce de rechange pour le clavier du produit sera envoyée. En cas de tri des stocks, un remboursement complet est effectué.</v>
      </c>
      <c r="DS63" s="31"/>
      <c r="DY63" t="str">
        <f>IF(ISBLANK(Values!$E62), "", "not_applicable")</f>
        <v>not_applicable</v>
      </c>
      <c r="DZ63" s="31"/>
      <c r="EA63" s="31"/>
      <c r="EB63" s="31"/>
      <c r="EC63" s="31"/>
      <c r="EI63" s="1" t="str">
        <f>IF(ISBLANK(Values!E62),"",Values!$B$31)</f>
        <v>Garantie de 6 mois après la date de livraison. En cas de dysfonctionnement du clavier, une nouvelle unité ou une pièce de rechange pour le clavier du produit sera envoyée. En cas de tri des stocks, un remboursement complet est effectué.</v>
      </c>
      <c r="ES63" s="1" t="str">
        <f>IF(ISBLANK(Values!E62),"","Amazon Tellus UPS")</f>
        <v>Amazon Tellus UPS</v>
      </c>
      <c r="EV63" s="3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computercomponent</v>
      </c>
      <c r="B64" s="38" t="str">
        <f>IF(ISBLANK(Values!E63),"",Values!F63)</f>
        <v>Lenovo T480s silver - US</v>
      </c>
      <c r="C64" s="32" t="str">
        <f>IF(ISBLANK(Values!E63),"","TellusRem")</f>
        <v>TellusRem</v>
      </c>
      <c r="D64" s="30">
        <f>IF(ISBLANK(Values!E63),"",Values!E63)</f>
        <v>5714401482208</v>
      </c>
      <c r="E64" s="31" t="str">
        <f>IF(ISBLANK(Values!E63),"","EAN")</f>
        <v>EAN</v>
      </c>
      <c r="F64" s="28" t="str">
        <f>IF(ISBLANK(Values!E63),"",IF(Values!J63, SUBSTITUTE(Values!$B$1, "{language}", Values!H63) &amp; " " &amp;Values!$B$3, SUBSTITUTE(Values!$B$2, "{language}", Values!$H63) &amp; " " &amp;Values!$B$3))</f>
        <v>clavier de remplacement Lenovo T480s silver - US rétroéclairé pour Lenovo Thinkpad T480s, T490, E490, L480, L490, L380, L390, L380 Yoga, L390 Yoga, E490, E480</v>
      </c>
      <c r="G64" s="32" t="str">
        <f>IF(ISBLANK(Values!E63),"",IF(Values!$B$20="PartialUpdate","","TellusRem"))</f>
        <v/>
      </c>
      <c r="H64" s="27" t="str">
        <f>IF(ISBLANK(Values!E63),"",Values!$B$16)</f>
        <v>computer-keyboards</v>
      </c>
      <c r="I64" s="27" t="str">
        <f>IF(ISBLANK(Values!E63),"","4730574031")</f>
        <v>4730574031</v>
      </c>
      <c r="J64" s="39" t="str">
        <f>IF(ISBLANK(Values!E63),"",Values!F63 )</f>
        <v>Lenovo T480s silver - US</v>
      </c>
      <c r="K64" s="29" t="str">
        <f>IF(IF(ISBLANK(Values!E63),"",IF(Values!J63, Values!$B$4, Values!$B$5))=0,"",IF(ISBLANK(Values!E63),"",IF(Values!J63, Values!$B$4, Values!$B$5)))</f>
        <v/>
      </c>
      <c r="L64" s="40">
        <f>IF(ISBLANK(Values!E63),"",IF($CO64="DEFAULT", Values!$B$18, ""))</f>
        <v>5</v>
      </c>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Child</v>
      </c>
      <c r="X64" s="32" t="str">
        <f>IF(ISBLANK(Values!E63),"",Values!$B$13)</f>
        <v>Lenovo T490 Parent</v>
      </c>
      <c r="Y64" s="39" t="str">
        <f>IF(ISBLANK(Values!E63),"","Size-Color")</f>
        <v>Size-Color</v>
      </c>
      <c r="Z64" s="32" t="str">
        <f>IF(ISBLANK(Values!E63),"","variation")</f>
        <v>variation</v>
      </c>
      <c r="AA64" s="36" t="str">
        <f>IF(ISBLANK(Values!E63),"",Values!$B$20)</f>
        <v>PartialUpdate</v>
      </c>
      <c r="AB64" s="1" t="str">
        <f>IF(ISBLANK(Values!E63),"",Values!$B$29)</f>
        <v>Clavier distribué par Tellus Remarketing, leader européen des claviers portables. Le clavier a été nettoyé, emballé et testé dans notre ligne de production au Danemark. Pour toute question de compatibilité, contactez-nous via le site Web d'Amazon.</v>
      </c>
      <c r="AI64" s="41" t="str">
        <f>IF(ISBLANK(Values!E63),"",IF(Values!I63,Values!$B$23,Values!$B$33))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4" s="42" t="str">
        <f>IF(ISBLANK(Values!E63),"",Values!$B$24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4" s="1" t="str">
        <f>IF(ISBLANK(Values!E63),"",Values!$B$25)</f>
        <v xml:space="preserve">♻️ PRODUIT ÉCOLOGIQUE - Achetez remis à neuf, ACHETEZ VERT! Réduisez plus de 80% de dioxyde de carbone en achetant nos claviers remis à neuf, par rapport à l'achat d'un nouveau clavier! </v>
      </c>
      <c r="AL64" s="1" t="str">
        <f>IF(ISBLANK(Values!E63),"",SUBSTITUTE(SUBSTITUTE(IF(Values!$J63, Values!$B$26, Values!$B$33), "{language}", Values!$H63), "{flag}", INDEX(options!$E$1:$E$20, Values!$V63)))</f>
        <v>👉  DISPOSITION - 🇺🇸 Lenovo T480s silver - US rétroéclairé.</v>
      </c>
      <c r="AM64" s="1" t="str">
        <f>SUBSTITUTE(IF(ISBLANK(Values!E63),"",Values!$B$27),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4" s="28" t="str">
        <f>IF(ISBLANK(Values!E63),"",Values!H63)</f>
        <v>Lenovo T480s silver - US</v>
      </c>
      <c r="AV64" s="1" t="str">
        <f>IF(ISBLANK(Values!E63),"",IF(Values!J63,"Backlit", "Non-Backlit"))</f>
        <v>Backlit</v>
      </c>
      <c r="AW64"/>
      <c r="BE64" s="27" t="str">
        <f>IF(ISBLANK(Values!E63),"","Professional Audience")</f>
        <v>Professional Audience</v>
      </c>
      <c r="BF64" s="27" t="str">
        <f>IF(ISBLANK(Values!E63),"","Consumer Audience")</f>
        <v>Consumer Audience</v>
      </c>
      <c r="BG64" s="27" t="str">
        <f>IF(ISBLANK(Values!E63),"","Adults")</f>
        <v>Adults</v>
      </c>
      <c r="BH64" s="27"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4" s="1" t="str">
        <f>IF(ISBLANK(Values!E63),"","No")</f>
        <v>No</v>
      </c>
      <c r="DA64" s="1" t="str">
        <f>IF(ISBLANK(Values!E63),"","No")</f>
        <v>No</v>
      </c>
      <c r="DO64" s="27" t="str">
        <f>IF(ISBLANK(Values!E63),"","Parts")</f>
        <v>Parts</v>
      </c>
      <c r="DP64" s="27" t="str">
        <f>IF(ISBLANK(Values!E63),"",Values!$B$31)</f>
        <v>Garantie de 6 mois après la date de livraison. En cas de dysfonctionnement du clavier, une nouvelle unité ou une pièce de rechange pour le clavier du produit sera envoyée. En cas de tri des stocks, un remboursement complet est effectué.</v>
      </c>
      <c r="DS64" s="31"/>
      <c r="DY64" t="str">
        <f>IF(ISBLANK(Values!$E63), "", "not_applicable")</f>
        <v>not_applicable</v>
      </c>
      <c r="DZ64" s="31"/>
      <c r="EA64" s="31"/>
      <c r="EB64" s="31"/>
      <c r="EC64" s="31"/>
      <c r="EI64" s="1" t="str">
        <f>IF(ISBLANK(Values!E63),"",Values!$B$31)</f>
        <v>Garantie de 6 mois après la date de livraison. En cas de dysfonctionnement du clavier, une nouvelle unité ou une pièce de rechange pour le clavier du produit sera envoyée. En cas de tri des stocks, un remboursement complet est effectué.</v>
      </c>
      <c r="ES64" s="1" t="str">
        <f>IF(ISBLANK(Values!E63),"","Amazon Tellus UPS")</f>
        <v>Amazon Tellus UPS</v>
      </c>
      <c r="EV64" s="3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computercomponent</v>
      </c>
      <c r="B65" s="38" t="str">
        <f>IF(ISBLANK(Values!E64),"",Values!F64)</f>
        <v>Lenovo T480s Regular Silver - DE</v>
      </c>
      <c r="C65" s="32" t="str">
        <f>IF(ISBLANK(Values!E64),"","TellusRem")</f>
        <v>TellusRem</v>
      </c>
      <c r="D65" s="30">
        <f>IF(ISBLANK(Values!E64),"",Values!E64)</f>
        <v>5714401483014</v>
      </c>
      <c r="E65" s="31" t="str">
        <f>IF(ISBLANK(Values!E64),"","EAN")</f>
        <v>EAN</v>
      </c>
      <c r="F65" s="28" t="str">
        <f>IF(ISBLANK(Values!E64),"",IF(Values!J64, SUBSTITUTE(Values!$B$1, "{language}", Values!H64) &amp; " " &amp;Values!$B$3, SUBSTITUTE(Values!$B$2, "{language}", Values!$H64) &amp; " " &amp;Values!$B$3))</f>
        <v>clavier de remplacement Lenovo T480s Regular Silver - DE non rétroéclairé pour Lenovo Thinkpad T480s, T490, E490, L480, L490, L380, L390, L380 Yoga, L390 Yoga, E490, E480</v>
      </c>
      <c r="G65" s="32" t="str">
        <f>IF(ISBLANK(Values!E64),"",IF(Values!$B$20="PartialUpdate","","TellusRem"))</f>
        <v/>
      </c>
      <c r="H65" s="27" t="str">
        <f>IF(ISBLANK(Values!E64),"",Values!$B$16)</f>
        <v>computer-keyboards</v>
      </c>
      <c r="I65" s="27" t="str">
        <f>IF(ISBLANK(Values!E64),"","4730574031")</f>
        <v>4730574031</v>
      </c>
      <c r="J65" s="39" t="str">
        <f>IF(ISBLANK(Values!E64),"",Values!F64 )</f>
        <v>Lenovo T480s Regular Silver - DE</v>
      </c>
      <c r="K65" s="29" t="str">
        <f>IF(IF(ISBLANK(Values!E64),"",IF(Values!J64, Values!$B$4, Values!$B$5))=0,"",IF(ISBLANK(Values!E64),"",IF(Values!J64, Values!$B$4, Values!$B$5)))</f>
        <v/>
      </c>
      <c r="L65" s="40" t="str">
        <f>IF(ISBLANK(Values!E64),"",IF($CO65="DEFAULT", Values!$B$18, ""))</f>
        <v/>
      </c>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Child</v>
      </c>
      <c r="X65" s="32" t="str">
        <f>IF(ISBLANK(Values!E64),"",Values!$B$13)</f>
        <v>Lenovo T490 Parent</v>
      </c>
      <c r="Y65" s="39" t="str">
        <f>IF(ISBLANK(Values!E64),"","Size-Color")</f>
        <v>Size-Color</v>
      </c>
      <c r="Z65" s="32" t="str">
        <f>IF(ISBLANK(Values!E64),"","variation")</f>
        <v>variation</v>
      </c>
      <c r="AA65" s="36" t="str">
        <f>IF(ISBLANK(Values!E64),"",Values!$B$20)</f>
        <v>PartialUpdate</v>
      </c>
      <c r="AB65" s="1" t="str">
        <f>IF(ISBLANK(Values!E64),"",Values!$B$29)</f>
        <v>Clavier distribué par Tellus Remarketing, leader européen des claviers portables. Le clavier a été nettoyé, emballé et testé dans notre ligne de production au Danemark. Pour toute question de compatibilité, contactez-nous via le site Web d'Amazon.</v>
      </c>
      <c r="AI65" s="41" t="str">
        <f>IF(ISBLANK(Values!E64),"",IF(Values!I64,Values!$B$23,Values!$B$33))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5" s="42" t="str">
        <f>IF(ISBLANK(Values!E64),"",Values!$B$24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5" s="1" t="str">
        <f>IF(ISBLANK(Values!E64),"",Values!$B$25)</f>
        <v xml:space="preserve">♻️ PRODUIT ÉCOLOGIQUE - Achetez remis à neuf, ACHETEZ VERT! Réduisez plus de 80% de dioxyde de carbone en achetant nos claviers remis à neuf, par rapport à l'achat d'un nouveau clavier! </v>
      </c>
      <c r="AL65" s="1" t="str">
        <f>IF(ISBLANK(Values!E64),"",SUBSTITUTE(SUBSTITUTE(IF(Values!$J64, Values!$B$26, Values!$B$33), "{language}", Values!$H64), "{flag}", INDEX(options!$E$1:$E$20, Values!$V64)))</f>
        <v>👉  DISPOSITION - 🇩🇪 Lenovo T480s Regular Silver - DE non rétroéclairé.</v>
      </c>
      <c r="AM65" s="1" t="str">
        <f>SUBSTITUTE(IF(ISBLANK(Values!E64),"",Values!$B$27),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5" s="28" t="str">
        <f>IF(ISBLANK(Values!E64),"",Values!H64)</f>
        <v>Lenovo T480s Regular Silver - DE</v>
      </c>
      <c r="AV65" s="1" t="str">
        <f>IF(ISBLANK(Values!E64),"",IF(Values!J64,"Backlit", "Non-Backlit"))</f>
        <v>Non-Backlit</v>
      </c>
      <c r="AW65"/>
      <c r="BE65" s="27" t="str">
        <f>IF(ISBLANK(Values!E64),"","Professional Audience")</f>
        <v>Professional Audience</v>
      </c>
      <c r="BF65" s="27" t="str">
        <f>IF(ISBLANK(Values!E64),"","Consumer Audience")</f>
        <v>Consumer Audience</v>
      </c>
      <c r="BG65" s="27" t="str">
        <f>IF(ISBLANK(Values!E64),"","Adults")</f>
        <v>Adults</v>
      </c>
      <c r="BH65" s="27"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5" s="1" t="str">
        <f>IF(ISBLANK(Values!E64),"","No")</f>
        <v>No</v>
      </c>
      <c r="DA65" s="1" t="str">
        <f>IF(ISBLANK(Values!E64),"","No")</f>
        <v>No</v>
      </c>
      <c r="DO65" s="27" t="str">
        <f>IF(ISBLANK(Values!E64),"","Parts")</f>
        <v>Parts</v>
      </c>
      <c r="DP65" s="27" t="str">
        <f>IF(ISBLANK(Values!E64),"",Values!$B$31)</f>
        <v>Garantie de 6 mois après la date de livraison. En cas de dysfonctionnement du clavier, une nouvelle unité ou une pièce de rechange pour le clavier du produit sera envoyée. En cas de tri des stocks, un remboursement complet est effectué.</v>
      </c>
      <c r="DS65" s="31"/>
      <c r="DY65" t="str">
        <f>IF(ISBLANK(Values!$E64), "", "not_applicable")</f>
        <v>not_applicable</v>
      </c>
      <c r="DZ65" s="31"/>
      <c r="EA65" s="31"/>
      <c r="EB65" s="31"/>
      <c r="EC65" s="31"/>
      <c r="EI65" s="1" t="str">
        <f>IF(ISBLANK(Values!E64),"",Values!$B$31)</f>
        <v>Garantie de 6 mois après la date de livraison. En cas de dysfonctionnement du clavier, une nouvelle unité ou une pièce de rechange pour le clavier du produit sera envoyée. En cas de tri des stocks, un remboursement complet est effectué.</v>
      </c>
      <c r="ES65" s="1" t="str">
        <f>IF(ISBLANK(Values!E64),"","Amazon Tellus UPS")</f>
        <v>Amazon Tellus UPS</v>
      </c>
      <c r="EV65" s="3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computercomponent</v>
      </c>
      <c r="B66" s="38" t="str">
        <f>IF(ISBLANK(Values!E65),"",Values!F65)</f>
        <v>Lenovo T480s Regular Silver - FR</v>
      </c>
      <c r="C66" s="32" t="str">
        <f>IF(ISBLANK(Values!E65),"","TellusRem")</f>
        <v>TellusRem</v>
      </c>
      <c r="D66" s="30">
        <f>IF(ISBLANK(Values!E65),"",Values!E65)</f>
        <v>5714401483021</v>
      </c>
      <c r="E66" s="31" t="str">
        <f>IF(ISBLANK(Values!E65),"","EAN")</f>
        <v>EAN</v>
      </c>
      <c r="F66" s="28" t="str">
        <f>IF(ISBLANK(Values!E65),"",IF(Values!J65, SUBSTITUTE(Values!$B$1, "{language}", Values!H65) &amp; " " &amp;Values!$B$3, SUBSTITUTE(Values!$B$2, "{language}", Values!$H65) &amp; " " &amp;Values!$B$3))</f>
        <v>clavier de remplacement Lenovo T480s Regular Silver - FR non rétroéclairé pour Lenovo Thinkpad T480s, T490, E490, L480, L490, L380, L390, L380 Yoga, L390 Yoga, E490, E480</v>
      </c>
      <c r="G66" s="32" t="str">
        <f>IF(ISBLANK(Values!E65),"",IF(Values!$B$20="PartialUpdate","","TellusRem"))</f>
        <v/>
      </c>
      <c r="H66" s="27" t="str">
        <f>IF(ISBLANK(Values!E65),"",Values!$B$16)</f>
        <v>computer-keyboards</v>
      </c>
      <c r="I66" s="27" t="str">
        <f>IF(ISBLANK(Values!E65),"","4730574031")</f>
        <v>4730574031</v>
      </c>
      <c r="J66" s="39" t="str">
        <f>IF(ISBLANK(Values!E65),"",Values!F65 )</f>
        <v>Lenovo T480s Regular Silver - FR</v>
      </c>
      <c r="K66" s="29" t="str">
        <f>IF(IF(ISBLANK(Values!E65),"",IF(Values!J65, Values!$B$4, Values!$B$5))=0,"",IF(ISBLANK(Values!E65),"",IF(Values!J65, Values!$B$4, Values!$B$5)))</f>
        <v/>
      </c>
      <c r="L66" s="40" t="str">
        <f>IF(ISBLANK(Values!E65),"",IF($CO66="DEFAULT", Values!$B$18, ""))</f>
        <v/>
      </c>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Child</v>
      </c>
      <c r="X66" s="32" t="str">
        <f>IF(ISBLANK(Values!E65),"",Values!$B$13)</f>
        <v>Lenovo T490 Parent</v>
      </c>
      <c r="Y66" s="39" t="str">
        <f>IF(ISBLANK(Values!E65),"","Size-Color")</f>
        <v>Size-Color</v>
      </c>
      <c r="Z66" s="32" t="str">
        <f>IF(ISBLANK(Values!E65),"","variation")</f>
        <v>variation</v>
      </c>
      <c r="AA66" s="36" t="str">
        <f>IF(ISBLANK(Values!E65),"",Values!$B$20)</f>
        <v>PartialUpdate</v>
      </c>
      <c r="AB66" s="1" t="str">
        <f>IF(ISBLANK(Values!E65),"",Values!$B$29)</f>
        <v>Clavier distribué par Tellus Remarketing, leader européen des claviers portables. Le clavier a été nettoyé, emballé et testé dans notre ligne de production au Danemark. Pour toute question de compatibilité, contactez-nous via le site Web d'Amazon.</v>
      </c>
      <c r="AI66" s="41" t="str">
        <f>IF(ISBLANK(Values!E65),"",IF(Values!I65,Values!$B$23,Values!$B$33))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6" s="42" t="str">
        <f>IF(ISBLANK(Values!E65),"",Values!$B$24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6" s="1" t="str">
        <f>IF(ISBLANK(Values!E65),"",Values!$B$25)</f>
        <v xml:space="preserve">♻️ PRODUIT ÉCOLOGIQUE - Achetez remis à neuf, ACHETEZ VERT! Réduisez plus de 80% de dioxyde de carbone en achetant nos claviers remis à neuf, par rapport à l'achat d'un nouveau clavier! </v>
      </c>
      <c r="AL66" s="1" t="str">
        <f>IF(ISBLANK(Values!E65),"",SUBSTITUTE(SUBSTITUTE(IF(Values!$J65, Values!$B$26, Values!$B$33), "{language}", Values!$H65), "{flag}", INDEX(options!$E$1:$E$20, Values!$V65)))</f>
        <v>👉  DISPOSITION - 🇫🇷 Lenovo T480s Regular Silver - FR non rétroéclairé.</v>
      </c>
      <c r="AM66" s="1" t="str">
        <f>SUBSTITUTE(IF(ISBLANK(Values!E65),"",Values!$B$27),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6" s="28" t="str">
        <f>IF(ISBLANK(Values!E65),"",Values!H65)</f>
        <v>Lenovo T480s Regular Silver - FR</v>
      </c>
      <c r="AV66" s="1" t="str">
        <f>IF(ISBLANK(Values!E65),"",IF(Values!J65,"Backlit", "Non-Backlit"))</f>
        <v>Non-Backlit</v>
      </c>
      <c r="AW66"/>
      <c r="BE66" s="27" t="str">
        <f>IF(ISBLANK(Values!E65),"","Professional Audience")</f>
        <v>Professional Audience</v>
      </c>
      <c r="BF66" s="27" t="str">
        <f>IF(ISBLANK(Values!E65),"","Consumer Audience")</f>
        <v>Consumer Audience</v>
      </c>
      <c r="BG66" s="27" t="str">
        <f>IF(ISBLANK(Values!E65),"","Adults")</f>
        <v>Adults</v>
      </c>
      <c r="BH66" s="27"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6" s="1" t="str">
        <f>IF(ISBLANK(Values!E65),"","No")</f>
        <v>No</v>
      </c>
      <c r="DA66" s="1" t="str">
        <f>IF(ISBLANK(Values!E65),"","No")</f>
        <v>No</v>
      </c>
      <c r="DO66" s="27" t="str">
        <f>IF(ISBLANK(Values!E65),"","Parts")</f>
        <v>Parts</v>
      </c>
      <c r="DP66" s="27" t="str">
        <f>IF(ISBLANK(Values!E65),"",Values!$B$31)</f>
        <v>Garantie de 6 mois après la date de livraison. En cas de dysfonctionnement du clavier, une nouvelle unité ou une pièce de rechange pour le clavier du produit sera envoyée. En cas de tri des stocks, un remboursement complet est effectué.</v>
      </c>
      <c r="DS66" s="31"/>
      <c r="DY66" t="str">
        <f>IF(ISBLANK(Values!$E65), "", "not_applicable")</f>
        <v>not_applicable</v>
      </c>
      <c r="DZ66" s="31"/>
      <c r="EA66" s="31"/>
      <c r="EB66" s="31"/>
      <c r="EC66" s="31"/>
      <c r="EI66" s="1" t="str">
        <f>IF(ISBLANK(Values!E65),"",Values!$B$31)</f>
        <v>Garantie de 6 mois après la date de livraison. En cas de dysfonctionnement du clavier, une nouvelle unité ou une pièce de rechange pour le clavier du produit sera envoyée. En cas de tri des stocks, un remboursement complet est effectué.</v>
      </c>
      <c r="ES66" s="1" t="str">
        <f>IF(ISBLANK(Values!E65),"","Amazon Tellus UPS")</f>
        <v>Amazon Tellus UPS</v>
      </c>
      <c r="EV66" s="3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computercomponent</v>
      </c>
      <c r="B67" s="38" t="str">
        <f>IF(ISBLANK(Values!E66),"",Values!F66)</f>
        <v>Lenovo T480s Regular Silver - IT</v>
      </c>
      <c r="C67" s="32" t="str">
        <f>IF(ISBLANK(Values!E66),"","TellusRem")</f>
        <v>TellusRem</v>
      </c>
      <c r="D67" s="30">
        <f>IF(ISBLANK(Values!E66),"",Values!E66)</f>
        <v>5714401483038</v>
      </c>
      <c r="E67" s="31" t="str">
        <f>IF(ISBLANK(Values!E66),"","EAN")</f>
        <v>EAN</v>
      </c>
      <c r="F67" s="28" t="str">
        <f>IF(ISBLANK(Values!E66),"",IF(Values!J66, SUBSTITUTE(Values!$B$1, "{language}", Values!H66) &amp; " " &amp;Values!$B$3, SUBSTITUTE(Values!$B$2, "{language}", Values!$H66) &amp; " " &amp;Values!$B$3))</f>
        <v>clavier de remplacement Lenovo T480s Regular Silver - IT non rétroéclairé pour Lenovo Thinkpad T480s, T490, E490, L480, L490, L380, L390, L380 Yoga, L390 Yoga, E490, E480</v>
      </c>
      <c r="G67" s="32" t="str">
        <f>IF(ISBLANK(Values!E66),"",IF(Values!$B$20="PartialUpdate","","TellusRem"))</f>
        <v/>
      </c>
      <c r="H67" s="27" t="str">
        <f>IF(ISBLANK(Values!E66),"",Values!$B$16)</f>
        <v>computer-keyboards</v>
      </c>
      <c r="I67" s="27" t="str">
        <f>IF(ISBLANK(Values!E66),"","4730574031")</f>
        <v>4730574031</v>
      </c>
      <c r="J67" s="39" t="str">
        <f>IF(ISBLANK(Values!E66),"",Values!F66 )</f>
        <v>Lenovo T480s Regular Silver - IT</v>
      </c>
      <c r="K67" s="29" t="str">
        <f>IF(IF(ISBLANK(Values!E66),"",IF(Values!J66, Values!$B$4, Values!$B$5))=0,"",IF(ISBLANK(Values!E66),"",IF(Values!J66, Values!$B$4, Values!$B$5)))</f>
        <v/>
      </c>
      <c r="L67" s="40" t="str">
        <f>IF(ISBLANK(Values!E66),"",IF($CO67="DEFAULT", Values!$B$18, ""))</f>
        <v/>
      </c>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Child</v>
      </c>
      <c r="X67" s="32" t="str">
        <f>IF(ISBLANK(Values!E66),"",Values!$B$13)</f>
        <v>Lenovo T490 Parent</v>
      </c>
      <c r="Y67" s="39" t="str">
        <f>IF(ISBLANK(Values!E66),"","Size-Color")</f>
        <v>Size-Color</v>
      </c>
      <c r="Z67" s="32" t="str">
        <f>IF(ISBLANK(Values!E66),"","variation")</f>
        <v>variation</v>
      </c>
      <c r="AA67" s="36" t="str">
        <f>IF(ISBLANK(Values!E66),"",Values!$B$20)</f>
        <v>PartialUpdate</v>
      </c>
      <c r="AB67" s="1" t="str">
        <f>IF(ISBLANK(Values!E66),"",Values!$B$29)</f>
        <v>Clavier distribué par Tellus Remarketing, leader européen des claviers portables. Le clavier a été nettoyé, emballé et testé dans notre ligne de production au Danemark. Pour toute question de compatibilité, contactez-nous via le site Web d'Amazon.</v>
      </c>
      <c r="AI67" s="41" t="str">
        <f>IF(ISBLANK(Values!E66),"",IF(Values!I66,Values!$B$23,Values!$B$33))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7" s="42" t="str">
        <f>IF(ISBLANK(Values!E66),"",Values!$B$24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7" s="1" t="str">
        <f>IF(ISBLANK(Values!E66),"",Values!$B$25)</f>
        <v xml:space="preserve">♻️ PRODUIT ÉCOLOGIQUE - Achetez remis à neuf, ACHETEZ VERT! Réduisez plus de 80% de dioxyde de carbone en achetant nos claviers remis à neuf, par rapport à l'achat d'un nouveau clavier! </v>
      </c>
      <c r="AL67" s="1" t="str">
        <f>IF(ISBLANK(Values!E66),"",SUBSTITUTE(SUBSTITUTE(IF(Values!$J66, Values!$B$26, Values!$B$33), "{language}", Values!$H66), "{flag}", INDEX(options!$E$1:$E$20, Values!$V66)))</f>
        <v>👉  DISPOSITION - 🇮🇹 Lenovo T480s Regular Silver - IT non rétroéclairé.</v>
      </c>
      <c r="AM67" s="1" t="str">
        <f>SUBSTITUTE(IF(ISBLANK(Values!E66),"",Values!$B$27),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7" s="28" t="str">
        <f>IF(ISBLANK(Values!E66),"",Values!H66)</f>
        <v>Lenovo T480s Regular Silver - IT</v>
      </c>
      <c r="AV67" s="1" t="str">
        <f>IF(ISBLANK(Values!E66),"",IF(Values!J66,"Backlit", "Non-Backlit"))</f>
        <v>Non-Backlit</v>
      </c>
      <c r="AW67"/>
      <c r="BE67" s="27" t="str">
        <f>IF(ISBLANK(Values!E66),"","Professional Audience")</f>
        <v>Professional Audience</v>
      </c>
      <c r="BF67" s="27" t="str">
        <f>IF(ISBLANK(Values!E66),"","Consumer Audience")</f>
        <v>Consumer Audience</v>
      </c>
      <c r="BG67" s="27" t="str">
        <f>IF(ISBLANK(Values!E66),"","Adults")</f>
        <v>Adults</v>
      </c>
      <c r="BH67" s="27"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Danemark</v>
      </c>
      <c r="CZ67" s="1" t="str">
        <f>IF(ISBLANK(Values!E66),"","No")</f>
        <v>No</v>
      </c>
      <c r="DA67" s="1" t="str">
        <f>IF(ISBLANK(Values!E66),"","No")</f>
        <v>No</v>
      </c>
      <c r="DO67" s="27" t="str">
        <f>IF(ISBLANK(Values!E66),"","Parts")</f>
        <v>Parts</v>
      </c>
      <c r="DP67" s="27" t="str">
        <f>IF(ISBLANK(Values!E66),"",Values!$B$31)</f>
        <v>Garantie de 6 mois après la date de livraison. En cas de dysfonctionnement du clavier, une nouvelle unité ou une pièce de rechange pour le clavier du produit sera envoyée. En cas de tri des stocks, un remboursement complet est effectué.</v>
      </c>
      <c r="DS67" s="31"/>
      <c r="DY67" t="str">
        <f>IF(ISBLANK(Values!$E66), "", "not_applicable")</f>
        <v>not_applicable</v>
      </c>
      <c r="DZ67" s="31"/>
      <c r="EA67" s="31"/>
      <c r="EB67" s="31"/>
      <c r="EC67" s="31"/>
      <c r="EI67" s="1" t="str">
        <f>IF(ISBLANK(Values!E66),"",Values!$B$31)</f>
        <v>Garantie de 6 mois après la date de livraison. En cas de dysfonctionnement du clavier, une nouvelle unité ou une pièce de rechange pour le clavier du produit sera envoyée. En cas de tri des stocks, un remboursement complet est effectué.</v>
      </c>
      <c r="ES67" s="1" t="str">
        <f>IF(ISBLANK(Values!E66),"","Amazon Tellus UPS")</f>
        <v>Amazon Tellus UPS</v>
      </c>
      <c r="EV67" s="3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computercomponent</v>
      </c>
      <c r="B68" s="38" t="str">
        <f>IF(ISBLANK(Values!E67),"",Values!F67)</f>
        <v>Lenovo T480s Regular Silver - ES</v>
      </c>
      <c r="C68" s="32" t="str">
        <f>IF(ISBLANK(Values!E67),"","TellusRem")</f>
        <v>TellusRem</v>
      </c>
      <c r="D68" s="30">
        <f>IF(ISBLANK(Values!E67),"",Values!E67)</f>
        <v>5714401483045</v>
      </c>
      <c r="E68" s="31" t="str">
        <f>IF(ISBLANK(Values!E67),"","EAN")</f>
        <v>EAN</v>
      </c>
      <c r="F68" s="28" t="str">
        <f>IF(ISBLANK(Values!E67),"",IF(Values!J67, SUBSTITUTE(Values!$B$1, "{language}", Values!H67) &amp; " " &amp;Values!$B$3, SUBSTITUTE(Values!$B$2, "{language}", Values!$H67) &amp; " " &amp;Values!$B$3))</f>
        <v>clavier de remplacement Lenovo T480s Regular Silver - ES non rétroéclairé pour Lenovo Thinkpad T480s, T490, E490, L480, L490, L380, L390, L380 Yoga, L390 Yoga, E490, E480</v>
      </c>
      <c r="G68" s="32" t="str">
        <f>IF(ISBLANK(Values!E67),"",IF(Values!$B$20="PartialUpdate","","TellusRem"))</f>
        <v/>
      </c>
      <c r="H68" s="27" t="str">
        <f>IF(ISBLANK(Values!E67),"",Values!$B$16)</f>
        <v>computer-keyboards</v>
      </c>
      <c r="I68" s="27" t="str">
        <f>IF(ISBLANK(Values!E67),"","4730574031")</f>
        <v>4730574031</v>
      </c>
      <c r="J68" s="39" t="str">
        <f>IF(ISBLANK(Values!E67),"",Values!F67 )</f>
        <v>Lenovo T480s Regular Silver - ES</v>
      </c>
      <c r="K68" s="29" t="str">
        <f>IF(IF(ISBLANK(Values!E67),"",IF(Values!J67, Values!$B$4, Values!$B$5))=0,"",IF(ISBLANK(Values!E67),"",IF(Values!J67, Values!$B$4, Values!$B$5)))</f>
        <v/>
      </c>
      <c r="L68" s="40" t="str">
        <f>IF(ISBLANK(Values!E67),"",IF($CO68="DEFAULT", Values!$B$18, ""))</f>
        <v/>
      </c>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Child</v>
      </c>
      <c r="X68" s="32" t="str">
        <f>IF(ISBLANK(Values!E67),"",Values!$B$13)</f>
        <v>Lenovo T490 Parent</v>
      </c>
      <c r="Y68" s="39" t="str">
        <f>IF(ISBLANK(Values!E67),"","Size-Color")</f>
        <v>Size-Color</v>
      </c>
      <c r="Z68" s="32" t="str">
        <f>IF(ISBLANK(Values!E67),"","variation")</f>
        <v>variation</v>
      </c>
      <c r="AA68" s="36" t="str">
        <f>IF(ISBLANK(Values!E67),"",Values!$B$20)</f>
        <v>PartialUpdate</v>
      </c>
      <c r="AB68" s="1" t="str">
        <f>IF(ISBLANK(Values!E67),"",Values!$B$29)</f>
        <v>Clavier distribué par Tellus Remarketing, leader européen des claviers portables. Le clavier a été nettoyé, emballé et testé dans notre ligne de production au Danemark. Pour toute question de compatibilité, contactez-nous via le site Web d'Amazon.</v>
      </c>
      <c r="AI68" s="41" t="str">
        <f>IF(ISBLANK(Values!E67),"",IF(Values!I67,Values!$B$23,Values!$B$33))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8" s="42" t="str">
        <f>IF(ISBLANK(Values!E67),"",Values!$B$24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8" s="1" t="str">
        <f>IF(ISBLANK(Values!E67),"",Values!$B$25)</f>
        <v xml:space="preserve">♻️ PRODUIT ÉCOLOGIQUE - Achetez remis à neuf, ACHETEZ VERT! Réduisez plus de 80% de dioxyde de carbone en achetant nos claviers remis à neuf, par rapport à l'achat d'un nouveau clavier! </v>
      </c>
      <c r="AL68" s="1" t="str">
        <f>IF(ISBLANK(Values!E67),"",SUBSTITUTE(SUBSTITUTE(IF(Values!$J67, Values!$B$26, Values!$B$33), "{language}", Values!$H67), "{flag}", INDEX(options!$E$1:$E$20, Values!$V67)))</f>
        <v>👉  DISPOSITION - 🇪🇸 Lenovo T480s Regular Silver - ES non rétroéclairé.</v>
      </c>
      <c r="AM68" s="1" t="str">
        <f>SUBSTITUTE(IF(ISBLANK(Values!E67),"",Values!$B$27),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8" s="28" t="str">
        <f>IF(ISBLANK(Values!E67),"",Values!H67)</f>
        <v>Lenovo T480s Regular Silver - ES</v>
      </c>
      <c r="AV68" s="1" t="str">
        <f>IF(ISBLANK(Values!E67),"",IF(Values!J67,"Backlit", "Non-Backlit"))</f>
        <v>Non-Backlit</v>
      </c>
      <c r="AW68"/>
      <c r="BE68" s="27" t="str">
        <f>IF(ISBLANK(Values!E67),"","Professional Audience")</f>
        <v>Professional Audience</v>
      </c>
      <c r="BF68" s="27" t="str">
        <f>IF(ISBLANK(Values!E67),"","Consumer Audience")</f>
        <v>Consumer Audience</v>
      </c>
      <c r="BG68" s="27" t="str">
        <f>IF(ISBLANK(Values!E67),"","Adults")</f>
        <v>Adults</v>
      </c>
      <c r="BH68" s="27"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Danemark</v>
      </c>
      <c r="CZ68" s="1" t="str">
        <f>IF(ISBLANK(Values!E67),"","No")</f>
        <v>No</v>
      </c>
      <c r="DA68" s="1" t="str">
        <f>IF(ISBLANK(Values!E67),"","No")</f>
        <v>No</v>
      </c>
      <c r="DO68" s="27" t="str">
        <f>IF(ISBLANK(Values!E67),"","Parts")</f>
        <v>Parts</v>
      </c>
      <c r="DP68" s="27" t="str">
        <f>IF(ISBLANK(Values!E67),"",Values!$B$31)</f>
        <v>Garantie de 6 mois après la date de livraison. En cas de dysfonctionnement du clavier, une nouvelle unité ou une pièce de rechange pour le clavier du produit sera envoyée. En cas de tri des stocks, un remboursement complet est effectué.</v>
      </c>
      <c r="DS68" s="31"/>
      <c r="DY68" t="str">
        <f>IF(ISBLANK(Values!$E67), "", "not_applicable")</f>
        <v>not_applicable</v>
      </c>
      <c r="DZ68" s="31"/>
      <c r="EA68" s="31"/>
      <c r="EB68" s="31"/>
      <c r="EC68" s="31"/>
      <c r="EI68" s="1" t="str">
        <f>IF(ISBLANK(Values!E67),"",Values!$B$31)</f>
        <v>Garantie de 6 mois après la date de livraison. En cas de dysfonctionnement du clavier, une nouvelle unité ou une pièce de rechange pour le clavier du produit sera envoyée. En cas de tri des stocks, un remboursement complet est effectué.</v>
      </c>
      <c r="ES68" s="1" t="str">
        <f>IF(ISBLANK(Values!E67),"","Amazon Tellus UPS")</f>
        <v>Amazon Tellus UPS</v>
      </c>
      <c r="EV68" s="3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computercomponent</v>
      </c>
      <c r="B69" s="38" t="str">
        <f>IF(ISBLANK(Values!E68),"",Values!F68)</f>
        <v>Lenovo T480s Regular Silver - UK</v>
      </c>
      <c r="C69" s="32" t="str">
        <f>IF(ISBLANK(Values!E68),"","TellusRem")</f>
        <v>TellusRem</v>
      </c>
      <c r="D69" s="30">
        <f>IF(ISBLANK(Values!E68),"",Values!E68)</f>
        <v>5714401483052</v>
      </c>
      <c r="E69" s="31" t="str">
        <f>IF(ISBLANK(Values!E68),"","EAN")</f>
        <v>EAN</v>
      </c>
      <c r="F69" s="28" t="str">
        <f>IF(ISBLANK(Values!E68),"",IF(Values!J68, SUBSTITUTE(Values!$B$1, "{language}", Values!H68) &amp; " " &amp;Values!$B$3, SUBSTITUTE(Values!$B$2, "{language}", Values!$H68) &amp; " " &amp;Values!$B$3))</f>
        <v>clavier de remplacement Lenovo T480s Regular Silver - UK non rétroéclairé pour Lenovo Thinkpad T480s, T490, E490, L480, L490, L380, L390, L380 Yoga, L390 Yoga, E490, E480</v>
      </c>
      <c r="G69" s="32" t="str">
        <f>IF(ISBLANK(Values!E68),"",IF(Values!$B$20="PartialUpdate","","TellusRem"))</f>
        <v/>
      </c>
      <c r="H69" s="27" t="str">
        <f>IF(ISBLANK(Values!E68),"",Values!$B$16)</f>
        <v>computer-keyboards</v>
      </c>
      <c r="I69" s="27" t="str">
        <f>IF(ISBLANK(Values!E68),"","4730574031")</f>
        <v>4730574031</v>
      </c>
      <c r="J69" s="39" t="str">
        <f>IF(ISBLANK(Values!E68),"",Values!F68 )</f>
        <v>Lenovo T480s Regular Silver - UK</v>
      </c>
      <c r="K69" s="29" t="str">
        <f>IF(IF(ISBLANK(Values!E68),"",IF(Values!J68, Values!$B$4, Values!$B$5))=0,"",IF(ISBLANK(Values!E68),"",IF(Values!J68, Values!$B$4, Values!$B$5)))</f>
        <v/>
      </c>
      <c r="L69" s="40" t="str">
        <f>IF(ISBLANK(Values!E68),"",IF($CO69="DEFAULT", Values!$B$18, ""))</f>
        <v/>
      </c>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Child</v>
      </c>
      <c r="X69" s="32" t="str">
        <f>IF(ISBLANK(Values!E68),"",Values!$B$13)</f>
        <v>Lenovo T490 Parent</v>
      </c>
      <c r="Y69" s="39" t="str">
        <f>IF(ISBLANK(Values!E68),"","Size-Color")</f>
        <v>Size-Color</v>
      </c>
      <c r="Z69" s="32" t="str">
        <f>IF(ISBLANK(Values!E68),"","variation")</f>
        <v>variation</v>
      </c>
      <c r="AA69" s="36" t="str">
        <f>IF(ISBLANK(Values!E68),"",Values!$B$20)</f>
        <v>PartialUpdate</v>
      </c>
      <c r="AB69" s="1" t="str">
        <f>IF(ISBLANK(Values!E68),"",Values!$B$29)</f>
        <v>Clavier distribué par Tellus Remarketing, leader européen des claviers portables. Le clavier a été nettoyé, emballé et testé dans notre ligne de production au Danemark. Pour toute question de compatibilité, contactez-nous via le site Web d'Amazon.</v>
      </c>
      <c r="AI69" s="41" t="str">
        <f>IF(ISBLANK(Values!E68),"",IF(Values!I68,Values!$B$23,Values!$B$33))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9" s="42" t="str">
        <f>IF(ISBLANK(Values!E68),"",Values!$B$24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9" s="1" t="str">
        <f>IF(ISBLANK(Values!E68),"",Values!$B$25)</f>
        <v xml:space="preserve">♻️ PRODUIT ÉCOLOGIQUE - Achetez remis à neuf, ACHETEZ VERT! Réduisez plus de 80% de dioxyde de carbone en achetant nos claviers remis à neuf, par rapport à l'achat d'un nouveau clavier! </v>
      </c>
      <c r="AL69" s="1" t="str">
        <f>IF(ISBLANK(Values!E68),"",SUBSTITUTE(SUBSTITUTE(IF(Values!$J68, Values!$B$26, Values!$B$33), "{language}", Values!$H68), "{flag}", INDEX(options!$E$1:$E$20, Values!$V68)))</f>
        <v>👉  DISPOSITION - 🇬🇧 Lenovo T480s Regular Silver - UK non rétroéclairé.</v>
      </c>
      <c r="AM69" s="1" t="str">
        <f>SUBSTITUTE(IF(ISBLANK(Values!E68),"",Values!$B$27),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9" s="28" t="str">
        <f>IF(ISBLANK(Values!E68),"",Values!H68)</f>
        <v>Lenovo T480s Regular Silver - UK</v>
      </c>
      <c r="AV69" s="1" t="str">
        <f>IF(ISBLANK(Values!E68),"",IF(Values!J68,"Backlit", "Non-Backlit"))</f>
        <v>Non-Backlit</v>
      </c>
      <c r="AW69"/>
      <c r="BE69" s="27" t="str">
        <f>IF(ISBLANK(Values!E68),"","Professional Audience")</f>
        <v>Professional Audience</v>
      </c>
      <c r="BF69" s="27" t="str">
        <f>IF(ISBLANK(Values!E68),"","Consumer Audience")</f>
        <v>Consumer Audience</v>
      </c>
      <c r="BG69" s="27" t="str">
        <f>IF(ISBLANK(Values!E68),"","Adults")</f>
        <v>Adults</v>
      </c>
      <c r="BH69" s="27"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Danemark</v>
      </c>
      <c r="CZ69" s="1" t="str">
        <f>IF(ISBLANK(Values!E68),"","No")</f>
        <v>No</v>
      </c>
      <c r="DA69" s="1" t="str">
        <f>IF(ISBLANK(Values!E68),"","No")</f>
        <v>No</v>
      </c>
      <c r="DO69" s="27" t="str">
        <f>IF(ISBLANK(Values!E68),"","Parts")</f>
        <v>Parts</v>
      </c>
      <c r="DP69" s="27" t="str">
        <f>IF(ISBLANK(Values!E68),"",Values!$B$31)</f>
        <v>Garantie de 6 mois après la date de livraison. En cas de dysfonctionnement du clavier, une nouvelle unité ou une pièce de rechange pour le clavier du produit sera envoyée. En cas de tri des stocks, un remboursement complet est effectué.</v>
      </c>
      <c r="DS69" s="31"/>
      <c r="DY69" t="str">
        <f>IF(ISBLANK(Values!$E68), "", "not_applicable")</f>
        <v>not_applicable</v>
      </c>
      <c r="DZ69" s="31"/>
      <c r="EA69" s="31"/>
      <c r="EB69" s="31"/>
      <c r="EC69" s="31"/>
      <c r="EI69" s="1" t="str">
        <f>IF(ISBLANK(Values!E68),"",Values!$B$31)</f>
        <v>Garantie de 6 mois après la date de livraison. En cas de dysfonctionnement du clavier, une nouvelle unité ou une pièce de rechange pour le clavier du produit sera envoyée. En cas de tri des stocks, un remboursement complet est effectué.</v>
      </c>
      <c r="ES69" s="1" t="str">
        <f>IF(ISBLANK(Values!E68),"","Amazon Tellus UPS")</f>
        <v>Amazon Tellus UPS</v>
      </c>
      <c r="EV69" s="3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computercomponent</v>
      </c>
      <c r="B70" s="38" t="str">
        <f>IF(ISBLANK(Values!E69),"",Values!F69)</f>
        <v>Lenovo T480s Regular Silver - NOR</v>
      </c>
      <c r="C70" s="32" t="str">
        <f>IF(ISBLANK(Values!E69),"","TellusRem")</f>
        <v>TellusRem</v>
      </c>
      <c r="D70" s="30">
        <f>IF(ISBLANK(Values!E69),"",Values!E69)</f>
        <v>5714401483069</v>
      </c>
      <c r="E70" s="31" t="str">
        <f>IF(ISBLANK(Values!E69),"","EAN")</f>
        <v>EAN</v>
      </c>
      <c r="F70" s="28" t="str">
        <f>IF(ISBLANK(Values!E69),"",IF(Values!J69, SUBSTITUTE(Values!$B$1, "{language}", Values!H69) &amp; " " &amp;Values!$B$3, SUBSTITUTE(Values!$B$2, "{language}", Values!$H69) &amp; " " &amp;Values!$B$3))</f>
        <v>clavier de remplacement Lenovo T480s Regular Silver - NOR non rétroéclairé pour Lenovo Thinkpad T480s, T490, E490, L480, L490, L380, L390, L380 Yoga, L390 Yoga, E490, E480</v>
      </c>
      <c r="G70" s="32" t="str">
        <f>IF(ISBLANK(Values!E69),"",IF(Values!$B$20="PartialUpdate","","TellusRem"))</f>
        <v/>
      </c>
      <c r="H70" s="27" t="str">
        <f>IF(ISBLANK(Values!E69),"",Values!$B$16)</f>
        <v>computer-keyboards</v>
      </c>
      <c r="I70" s="27" t="str">
        <f>IF(ISBLANK(Values!E69),"","4730574031")</f>
        <v>4730574031</v>
      </c>
      <c r="J70" s="39" t="str">
        <f>IF(ISBLANK(Values!E69),"",Values!F69 )</f>
        <v>Lenovo T480s Regular Silver - NOR</v>
      </c>
      <c r="K70" s="29" t="str">
        <f>IF(IF(ISBLANK(Values!E69),"",IF(Values!J69, Values!$B$4, Values!$B$5))=0,"",IF(ISBLANK(Values!E69),"",IF(Values!J69, Values!$B$4, Values!$B$5)))</f>
        <v/>
      </c>
      <c r="L70" s="40">
        <f>IF(ISBLANK(Values!E69),"",IF($CO70="DEFAULT", Values!$B$18, ""))</f>
        <v>5</v>
      </c>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Child</v>
      </c>
      <c r="X70" s="32" t="str">
        <f>IF(ISBLANK(Values!E69),"",Values!$B$13)</f>
        <v>Lenovo T490 Parent</v>
      </c>
      <c r="Y70" s="39" t="str">
        <f>IF(ISBLANK(Values!E69),"","Size-Color")</f>
        <v>Size-Color</v>
      </c>
      <c r="Z70" s="32" t="str">
        <f>IF(ISBLANK(Values!E69),"","variation")</f>
        <v>variation</v>
      </c>
      <c r="AA70" s="36" t="str">
        <f>IF(ISBLANK(Values!E69),"",Values!$B$20)</f>
        <v>PartialUpdate</v>
      </c>
      <c r="AB70" s="1" t="str">
        <f>IF(ISBLANK(Values!E69),"",Values!$B$29)</f>
        <v>Clavier distribué par Tellus Remarketing, leader européen des claviers portables. Le clavier a été nettoyé, emballé et testé dans notre ligne de production au Danemark. Pour toute question de compatibilité, contactez-nous via le site Web d'Amazon.</v>
      </c>
      <c r="AI70" s="41" t="str">
        <f>IF(ISBLANK(Values!E69),"",IF(Values!I69,Values!$B$23,Values!$B$33))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0" s="42" t="str">
        <f>IF(ISBLANK(Values!E69),"",Values!$B$24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0" s="1" t="str">
        <f>IF(ISBLANK(Values!E69),"",Values!$B$25)</f>
        <v xml:space="preserve">♻️ PRODUIT ÉCOLOGIQUE - Achetez remis à neuf, ACHETEZ VERT! Réduisez plus de 80% de dioxyde de carbone en achetant nos claviers remis à neuf, par rapport à l'achat d'un nouveau clavier! </v>
      </c>
      <c r="AL70" s="1" t="str">
        <f>IF(ISBLANK(Values!E69),"",SUBSTITUTE(SUBSTITUTE(IF(Values!$J69, Values!$B$26, Values!$B$33), "{language}", Values!$H69), "{flag}", INDEX(options!$E$1:$E$20, Values!$V69)))</f>
        <v>👉  DISPOSITION - 🇸🇪 🇫🇮 🇳🇴 🇩🇰 Lenovo T480s Regular Silver - NOR non rétroéclairé.</v>
      </c>
      <c r="AM70" s="1" t="str">
        <f>SUBSTITUTE(IF(ISBLANK(Values!E69),"",Values!$B$27),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0" s="28" t="str">
        <f>IF(ISBLANK(Values!E69),"",Values!H69)</f>
        <v>Lenovo T480s Regular Silver - NOR</v>
      </c>
      <c r="AV70" s="1" t="str">
        <f>IF(ISBLANK(Values!E69),"",IF(Values!J69,"Backlit", "Non-Backlit"))</f>
        <v>Non-Backlit</v>
      </c>
      <c r="AW70"/>
      <c r="BE70" s="27" t="str">
        <f>IF(ISBLANK(Values!E69),"","Professional Audience")</f>
        <v>Professional Audience</v>
      </c>
      <c r="BF70" s="27" t="str">
        <f>IF(ISBLANK(Values!E69),"","Consumer Audience")</f>
        <v>Consumer Audience</v>
      </c>
      <c r="BG70" s="27" t="str">
        <f>IF(ISBLANK(Values!E69),"","Adults")</f>
        <v>Adults</v>
      </c>
      <c r="BH70" s="27"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Danemark</v>
      </c>
      <c r="CZ70" s="1" t="str">
        <f>IF(ISBLANK(Values!E69),"","No")</f>
        <v>No</v>
      </c>
      <c r="DA70" s="1" t="str">
        <f>IF(ISBLANK(Values!E69),"","No")</f>
        <v>No</v>
      </c>
      <c r="DO70" s="27" t="str">
        <f>IF(ISBLANK(Values!E69),"","Parts")</f>
        <v>Parts</v>
      </c>
      <c r="DP70" s="27" t="str">
        <f>IF(ISBLANK(Values!E69),"",Values!$B$31)</f>
        <v>Garantie de 6 mois après la date de livraison. En cas de dysfonctionnement du clavier, une nouvelle unité ou une pièce de rechange pour le clavier du produit sera envoyée. En cas de tri des stocks, un remboursement complet est effectué.</v>
      </c>
      <c r="DS70" s="31"/>
      <c r="DY70" t="str">
        <f>IF(ISBLANK(Values!$E69), "", "not_applicable")</f>
        <v>not_applicable</v>
      </c>
      <c r="DZ70" s="31"/>
      <c r="EA70" s="31"/>
      <c r="EB70" s="31"/>
      <c r="EC70" s="31"/>
      <c r="EI70" s="1" t="str">
        <f>IF(ISBLANK(Values!E69),"",Values!$B$31)</f>
        <v>Garantie de 6 mois après la date de livraison. En cas de dysfonctionnement du clavier, une nouvelle unité ou une pièce de rechange pour le clavier du produit sera envoyée. En cas de tri des stocks, un remboursement complet est effectué.</v>
      </c>
      <c r="ES70" s="1" t="str">
        <f>IF(ISBLANK(Values!E69),"","Amazon Tellus UPS")</f>
        <v>Amazon Tellus UPS</v>
      </c>
      <c r="EV70" s="3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computercomponent</v>
      </c>
      <c r="B71" s="38" t="str">
        <f>IF(ISBLANK(Values!E70),"",Values!F70)</f>
        <v>Lenovo T480s Regular Silver - BE</v>
      </c>
      <c r="C71" s="32" t="str">
        <f>IF(ISBLANK(Values!E70),"","TellusRem")</f>
        <v>TellusRem</v>
      </c>
      <c r="D71" s="30">
        <f>IF(ISBLANK(Values!E70),"",Values!E70)</f>
        <v>5714401483076</v>
      </c>
      <c r="E71" s="31" t="str">
        <f>IF(ISBLANK(Values!E70),"","EAN")</f>
        <v>EAN</v>
      </c>
      <c r="F71" s="28" t="str">
        <f>IF(ISBLANK(Values!E70),"",IF(Values!J70, SUBSTITUTE(Values!$B$1, "{language}", Values!H70) &amp; " " &amp;Values!$B$3, SUBSTITUTE(Values!$B$2, "{language}", Values!$H70) &amp; " " &amp;Values!$B$3))</f>
        <v>clavier de remplacement Lenovo T480s Regular Silver - BE non rétroéclairé pour Lenovo Thinkpad T480s, T490, E490, L480, L490, L380, L390, L380 Yoga, L390 Yoga, E490, E480</v>
      </c>
      <c r="G71" s="32" t="str">
        <f>IF(ISBLANK(Values!E70),"",IF(Values!$B$20="PartialUpdate","","TellusRem"))</f>
        <v/>
      </c>
      <c r="H71" s="27" t="str">
        <f>IF(ISBLANK(Values!E70),"",Values!$B$16)</f>
        <v>computer-keyboards</v>
      </c>
      <c r="I71" s="27" t="str">
        <f>IF(ISBLANK(Values!E70),"","4730574031")</f>
        <v>4730574031</v>
      </c>
      <c r="J71" s="39" t="str">
        <f>IF(ISBLANK(Values!E70),"",Values!F70 )</f>
        <v>Lenovo T480s Regular Silver - BE</v>
      </c>
      <c r="K71" s="29" t="str">
        <f>IF(IF(ISBLANK(Values!E70),"",IF(Values!J70, Values!$B$4, Values!$B$5))=0,"",IF(ISBLANK(Values!E70),"",IF(Values!J70, Values!$B$4, Values!$B$5)))</f>
        <v/>
      </c>
      <c r="L71" s="40">
        <f>IF(ISBLANK(Values!E70),"",IF($CO71="DEFAULT", Values!$B$18, ""))</f>
        <v>5</v>
      </c>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Child</v>
      </c>
      <c r="X71" s="32" t="str">
        <f>IF(ISBLANK(Values!E70),"",Values!$B$13)</f>
        <v>Lenovo T490 Parent</v>
      </c>
      <c r="Y71" s="39" t="str">
        <f>IF(ISBLANK(Values!E70),"","Size-Color")</f>
        <v>Size-Color</v>
      </c>
      <c r="Z71" s="32" t="str">
        <f>IF(ISBLANK(Values!E70),"","variation")</f>
        <v>variation</v>
      </c>
      <c r="AA71" s="36" t="str">
        <f>IF(ISBLANK(Values!E70),"",Values!$B$20)</f>
        <v>PartialUpdate</v>
      </c>
      <c r="AB71" s="1" t="str">
        <f>IF(ISBLANK(Values!E70),"",Values!$B$29)</f>
        <v>Clavier distribué par Tellus Remarketing, leader européen des claviers portables. Le clavier a été nettoyé, emballé et testé dans notre ligne de production au Danemark. Pour toute question de compatibilité, contactez-nous via le site Web d'Amazon.</v>
      </c>
      <c r="AI71" s="41" t="str">
        <f>IF(ISBLANK(Values!E70),"",IF(Values!I70,Values!$B$23,Values!$B$33))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1" s="42" t="str">
        <f>IF(ISBLANK(Values!E70),"",Values!$B$24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1" s="1" t="str">
        <f>IF(ISBLANK(Values!E70),"",Values!$B$25)</f>
        <v xml:space="preserve">♻️ PRODUIT ÉCOLOGIQUE - Achetez remis à neuf, ACHETEZ VERT! Réduisez plus de 80% de dioxyde de carbone en achetant nos claviers remis à neuf, par rapport à l'achat d'un nouveau clavier! </v>
      </c>
      <c r="AL71" s="1" t="str">
        <f>IF(ISBLANK(Values!E70),"",SUBSTITUTE(SUBSTITUTE(IF(Values!$J70, Values!$B$26, Values!$B$33), "{language}", Values!$H70), "{flag}", INDEX(options!$E$1:$E$20, Values!$V70)))</f>
        <v>👉  DISPOSITION - 🇧🇪 Lenovo T480s Regular Silver - BE non rétroéclairé.</v>
      </c>
      <c r="AM71" s="1" t="str">
        <f>SUBSTITUTE(IF(ISBLANK(Values!E70),"",Values!$B$27),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1" s="28" t="str">
        <f>IF(ISBLANK(Values!E70),"",Values!H70)</f>
        <v>Lenovo T480s Regular Silver - BE</v>
      </c>
      <c r="AV71" s="1" t="str">
        <f>IF(ISBLANK(Values!E70),"",IF(Values!J70,"Backlit", "Non-Backlit"))</f>
        <v>Non-Backlit</v>
      </c>
      <c r="AW71"/>
      <c r="BE71" s="27" t="str">
        <f>IF(ISBLANK(Values!E70),"","Professional Audience")</f>
        <v>Professional Audience</v>
      </c>
      <c r="BF71" s="27" t="str">
        <f>IF(ISBLANK(Values!E70),"","Consumer Audience")</f>
        <v>Consumer Audience</v>
      </c>
      <c r="BG71" s="27" t="str">
        <f>IF(ISBLANK(Values!E70),"","Adults")</f>
        <v>Adults</v>
      </c>
      <c r="BH71" s="27"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Danemark</v>
      </c>
      <c r="CZ71" s="1" t="str">
        <f>IF(ISBLANK(Values!E70),"","No")</f>
        <v>No</v>
      </c>
      <c r="DA71" s="1" t="str">
        <f>IF(ISBLANK(Values!E70),"","No")</f>
        <v>No</v>
      </c>
      <c r="DO71" s="27" t="str">
        <f>IF(ISBLANK(Values!E70),"","Parts")</f>
        <v>Parts</v>
      </c>
      <c r="DP71" s="27" t="str">
        <f>IF(ISBLANK(Values!E70),"",Values!$B$31)</f>
        <v>Garantie de 6 mois après la date de livraison. En cas de dysfonctionnement du clavier, une nouvelle unité ou une pièce de rechange pour le clavier du produit sera envoyée. En cas de tri des stocks, un remboursement complet est effectué.</v>
      </c>
      <c r="DS71" s="31"/>
      <c r="DY71" t="str">
        <f>IF(ISBLANK(Values!$E70), "", "not_applicable")</f>
        <v>not_applicable</v>
      </c>
      <c r="DZ71" s="31"/>
      <c r="EA71" s="31"/>
      <c r="EB71" s="31"/>
      <c r="EC71" s="31"/>
      <c r="EI71" s="1" t="str">
        <f>IF(ISBLANK(Values!E70),"",Values!$B$31)</f>
        <v>Garantie de 6 mois après la date de livraison. En cas de dysfonctionnement du clavier, une nouvelle unité ou une pièce de rechange pour le clavier du produit sera envoyée. En cas de tri des stocks, un remboursement complet est effectué.</v>
      </c>
      <c r="ES71" s="1" t="str">
        <f>IF(ISBLANK(Values!E70),"","Amazon Tellus UPS")</f>
        <v>Amazon Tellus UPS</v>
      </c>
      <c r="EV71" s="3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computercomponent</v>
      </c>
      <c r="B72" s="38" t="str">
        <f>IF(ISBLANK(Values!E71),"",Values!F71)</f>
        <v>Lenovo T480s Regular Silver - BG</v>
      </c>
      <c r="C72" s="32" t="str">
        <f>IF(ISBLANK(Values!E71),"","TellusRem")</f>
        <v>TellusRem</v>
      </c>
      <c r="D72" s="30">
        <f>IF(ISBLANK(Values!E71),"",Values!E71)</f>
        <v>5714401483083</v>
      </c>
      <c r="E72" s="31" t="str">
        <f>IF(ISBLANK(Values!E71),"","EAN")</f>
        <v>EAN</v>
      </c>
      <c r="F72" s="28" t="str">
        <f>IF(ISBLANK(Values!E71),"",IF(Values!J71, SUBSTITUTE(Values!$B$1, "{language}", Values!H71) &amp; " " &amp;Values!$B$3, SUBSTITUTE(Values!$B$2, "{language}", Values!$H71) &amp; " " &amp;Values!$B$3))</f>
        <v>clavier de remplacement Lenovo T480s Regular Silver - BG non rétroéclairé pour Lenovo Thinkpad T480s, T490, E490, L480, L490, L380, L390, L380 Yoga, L390 Yoga, E490, E480</v>
      </c>
      <c r="G72" s="32" t="str">
        <f>IF(ISBLANK(Values!E71),"",IF(Values!$B$20="PartialUpdate","","TellusRem"))</f>
        <v/>
      </c>
      <c r="H72" s="27" t="str">
        <f>IF(ISBLANK(Values!E71),"",Values!$B$16)</f>
        <v>computer-keyboards</v>
      </c>
      <c r="I72" s="27" t="str">
        <f>IF(ISBLANK(Values!E71),"","4730574031")</f>
        <v>4730574031</v>
      </c>
      <c r="J72" s="39" t="str">
        <f>IF(ISBLANK(Values!E71),"",Values!F71 )</f>
        <v>Lenovo T480s Regular Silver - BG</v>
      </c>
      <c r="K72" s="29" t="str">
        <f>IF(IF(ISBLANK(Values!E71),"",IF(Values!J71, Values!$B$4, Values!$B$5))=0,"",IF(ISBLANK(Values!E71),"",IF(Values!J71, Values!$B$4, Values!$B$5)))</f>
        <v/>
      </c>
      <c r="L72" s="40">
        <f>IF(ISBLANK(Values!E71),"",IF($CO72="DEFAULT", Values!$B$18, ""))</f>
        <v>5</v>
      </c>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Child</v>
      </c>
      <c r="X72" s="32" t="str">
        <f>IF(ISBLANK(Values!E71),"",Values!$B$13)</f>
        <v>Lenovo T490 Parent</v>
      </c>
      <c r="Y72" s="39" t="str">
        <f>IF(ISBLANK(Values!E71),"","Size-Color")</f>
        <v>Size-Color</v>
      </c>
      <c r="Z72" s="32" t="str">
        <f>IF(ISBLANK(Values!E71),"","variation")</f>
        <v>variation</v>
      </c>
      <c r="AA72" s="36" t="str">
        <f>IF(ISBLANK(Values!E71),"",Values!$B$20)</f>
        <v>PartialUpdate</v>
      </c>
      <c r="AB72" s="1" t="str">
        <f>IF(ISBLANK(Values!E71),"",Values!$B$29)</f>
        <v>Clavier distribué par Tellus Remarketing, leader européen des claviers portables. Le clavier a été nettoyé, emballé et testé dans notre ligne de production au Danemark. Pour toute question de compatibilité, contactez-nous via le site Web d'Amazon.</v>
      </c>
      <c r="AI72" s="41" t="str">
        <f>IF(ISBLANK(Values!E71),"",IF(Values!I71,Values!$B$23,Values!$B$33))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2" s="42" t="str">
        <f>IF(ISBLANK(Values!E71),"",Values!$B$24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2" s="1" t="str">
        <f>IF(ISBLANK(Values!E71),"",Values!$B$25)</f>
        <v xml:space="preserve">♻️ PRODUIT ÉCOLOGIQUE - Achetez remis à neuf, ACHETEZ VERT! Réduisez plus de 80% de dioxyde de carbone en achetant nos claviers remis à neuf, par rapport à l'achat d'un nouveau clavier! </v>
      </c>
      <c r="AL72" s="1" t="str">
        <f>IF(ISBLANK(Values!E71),"",SUBSTITUTE(SUBSTITUTE(IF(Values!$J71, Values!$B$26, Values!$B$33), "{language}", Values!$H71), "{flag}", INDEX(options!$E$1:$E$20, Values!$V71)))</f>
        <v>👉  DISPOSITION - 🇧🇬 Lenovo T480s Regular Silver - BG non rétroéclairé.</v>
      </c>
      <c r="AM72" s="1" t="str">
        <f>SUBSTITUTE(IF(ISBLANK(Values!E71),"",Values!$B$27),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2" s="28" t="str">
        <f>IF(ISBLANK(Values!E71),"",Values!H71)</f>
        <v>Lenovo T480s Regular Silver - BG</v>
      </c>
      <c r="AV72" s="1" t="str">
        <f>IF(ISBLANK(Values!E71),"",IF(Values!J71,"Backlit", "Non-Backlit"))</f>
        <v>Non-Backlit</v>
      </c>
      <c r="AW72"/>
      <c r="BE72" s="27" t="str">
        <f>IF(ISBLANK(Values!E71),"","Professional Audience")</f>
        <v>Professional Audience</v>
      </c>
      <c r="BF72" s="27" t="str">
        <f>IF(ISBLANK(Values!E71),"","Consumer Audience")</f>
        <v>Consumer Audience</v>
      </c>
      <c r="BG72" s="27" t="str">
        <f>IF(ISBLANK(Values!E71),"","Adults")</f>
        <v>Adults</v>
      </c>
      <c r="BH72" s="27"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Danemark</v>
      </c>
      <c r="CZ72" s="1" t="str">
        <f>IF(ISBLANK(Values!E71),"","No")</f>
        <v>No</v>
      </c>
      <c r="DA72" s="1" t="str">
        <f>IF(ISBLANK(Values!E71),"","No")</f>
        <v>No</v>
      </c>
      <c r="DO72" s="27" t="str">
        <f>IF(ISBLANK(Values!E71),"","Parts")</f>
        <v>Parts</v>
      </c>
      <c r="DP72" s="27" t="str">
        <f>IF(ISBLANK(Values!E71),"",Values!$B$31)</f>
        <v>Garantie de 6 mois après la date de livraison. En cas de dysfonctionnement du clavier, une nouvelle unité ou une pièce de rechange pour le clavier du produit sera envoyée. En cas de tri des stocks, un remboursement complet est effectué.</v>
      </c>
      <c r="DS72" s="31"/>
      <c r="DY72" t="str">
        <f>IF(ISBLANK(Values!$E71), "", "not_applicable")</f>
        <v>not_applicable</v>
      </c>
      <c r="DZ72" s="31"/>
      <c r="EA72" s="31"/>
      <c r="EB72" s="31"/>
      <c r="EC72" s="31"/>
      <c r="EI72" s="1" t="str">
        <f>IF(ISBLANK(Values!E71),"",Values!$B$31)</f>
        <v>Garantie de 6 mois après la date de livraison. En cas de dysfonctionnement du clavier, une nouvelle unité ou une pièce de rechange pour le clavier du produit sera envoyée. En cas de tri des stocks, un remboursement complet est effectué.</v>
      </c>
      <c r="ES72" s="1" t="str">
        <f>IF(ISBLANK(Values!E71),"","Amazon Tellus UPS")</f>
        <v>Amazon Tellus UPS</v>
      </c>
      <c r="EV72" s="3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computercomponent</v>
      </c>
      <c r="B73" s="38" t="str">
        <f>IF(ISBLANK(Values!E72),"",Values!F72)</f>
        <v>Lenovo T480s Regular Silver - CZ</v>
      </c>
      <c r="C73" s="32" t="str">
        <f>IF(ISBLANK(Values!E72),"","TellusRem")</f>
        <v>TellusRem</v>
      </c>
      <c r="D73" s="30">
        <f>IF(ISBLANK(Values!E72),"",Values!E72)</f>
        <v>5714401483090</v>
      </c>
      <c r="E73" s="31" t="str">
        <f>IF(ISBLANK(Values!E72),"","EAN")</f>
        <v>EAN</v>
      </c>
      <c r="F73" s="28" t="str">
        <f>IF(ISBLANK(Values!E72),"",IF(Values!J72, SUBSTITUTE(Values!$B$1, "{language}", Values!H72) &amp; " " &amp;Values!$B$3, SUBSTITUTE(Values!$B$2, "{language}", Values!$H72) &amp; " " &amp;Values!$B$3))</f>
        <v>clavier de remplacement Lenovo T480s Regular Silver - CZ non rétroéclairé pour Lenovo Thinkpad T480s, T490, E490, L480, L490, L380, L390, L380 Yoga, L390 Yoga, E490, E480</v>
      </c>
      <c r="G73" s="32" t="str">
        <f>IF(ISBLANK(Values!E72),"",IF(Values!$B$20="PartialUpdate","","TellusRem"))</f>
        <v/>
      </c>
      <c r="H73" s="27" t="str">
        <f>IF(ISBLANK(Values!E72),"",Values!$B$16)</f>
        <v>computer-keyboards</v>
      </c>
      <c r="I73" s="27" t="str">
        <f>IF(ISBLANK(Values!E72),"","4730574031")</f>
        <v>4730574031</v>
      </c>
      <c r="J73" s="39" t="str">
        <f>IF(ISBLANK(Values!E72),"",Values!F72 )</f>
        <v>Lenovo T480s Regular Silver - CZ</v>
      </c>
      <c r="K73" s="29" t="str">
        <f>IF(IF(ISBLANK(Values!E72),"",IF(Values!J72, Values!$B$4, Values!$B$5))=0,"",IF(ISBLANK(Values!E72),"",IF(Values!J72, Values!$B$4, Values!$B$5)))</f>
        <v/>
      </c>
      <c r="L73" s="40">
        <f>IF(ISBLANK(Values!E72),"",IF($CO73="DEFAULT", Values!$B$18, ""))</f>
        <v>5</v>
      </c>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Child</v>
      </c>
      <c r="X73" s="32" t="str">
        <f>IF(ISBLANK(Values!E72),"",Values!$B$13)</f>
        <v>Lenovo T490 Parent</v>
      </c>
      <c r="Y73" s="39" t="str">
        <f>IF(ISBLANK(Values!E72),"","Size-Color")</f>
        <v>Size-Color</v>
      </c>
      <c r="Z73" s="32" t="str">
        <f>IF(ISBLANK(Values!E72),"","variation")</f>
        <v>variation</v>
      </c>
      <c r="AA73" s="36" t="str">
        <f>IF(ISBLANK(Values!E72),"",Values!$B$20)</f>
        <v>PartialUpdate</v>
      </c>
      <c r="AB73" s="1" t="str">
        <f>IF(ISBLANK(Values!E72),"",Values!$B$29)</f>
        <v>Clavier distribué par Tellus Remarketing, leader européen des claviers portables. Le clavier a été nettoyé, emballé et testé dans notre ligne de production au Danemark. Pour toute question de compatibilité, contactez-nous via le site Web d'Amazon.</v>
      </c>
      <c r="AI73" s="41" t="str">
        <f>IF(ISBLANK(Values!E72),"",IF(Values!I72,Values!$B$23,Values!$B$33))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3" s="42" t="str">
        <f>IF(ISBLANK(Values!E72),"",Values!$B$24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3" s="1" t="str">
        <f>IF(ISBLANK(Values!E72),"",Values!$B$25)</f>
        <v xml:space="preserve">♻️ PRODUIT ÉCOLOGIQUE - Achetez remis à neuf, ACHETEZ VERT! Réduisez plus de 80% de dioxyde de carbone en achetant nos claviers remis à neuf, par rapport à l'achat d'un nouveau clavier! </v>
      </c>
      <c r="AL73" s="1" t="str">
        <f>IF(ISBLANK(Values!E72),"",SUBSTITUTE(SUBSTITUTE(IF(Values!$J72, Values!$B$26, Values!$B$33), "{language}", Values!$H72), "{flag}", INDEX(options!$E$1:$E$20, Values!$V72)))</f>
        <v>👉  DISPOSITION - 🇨🇿 Lenovo T480s Regular Silver - CZ non rétroéclairé.</v>
      </c>
      <c r="AM73" s="1" t="str">
        <f>SUBSTITUTE(IF(ISBLANK(Values!E72),"",Values!$B$27),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3" s="28" t="str">
        <f>IF(ISBLANK(Values!E72),"",Values!H72)</f>
        <v>Lenovo T480s Regular Silver - CZ</v>
      </c>
      <c r="AV73" s="1" t="str">
        <f>IF(ISBLANK(Values!E72),"",IF(Values!J72,"Backlit", "Non-Backlit"))</f>
        <v>Non-Backlit</v>
      </c>
      <c r="AW73"/>
      <c r="BE73" s="27" t="str">
        <f>IF(ISBLANK(Values!E72),"","Professional Audience")</f>
        <v>Professional Audience</v>
      </c>
      <c r="BF73" s="27" t="str">
        <f>IF(ISBLANK(Values!E72),"","Consumer Audience")</f>
        <v>Consumer Audience</v>
      </c>
      <c r="BG73" s="27" t="str">
        <f>IF(ISBLANK(Values!E72),"","Adults")</f>
        <v>Adults</v>
      </c>
      <c r="BH73" s="27"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Danemark</v>
      </c>
      <c r="CZ73" s="1" t="str">
        <f>IF(ISBLANK(Values!E72),"","No")</f>
        <v>No</v>
      </c>
      <c r="DA73" s="1" t="str">
        <f>IF(ISBLANK(Values!E72),"","No")</f>
        <v>No</v>
      </c>
      <c r="DO73" s="27" t="str">
        <f>IF(ISBLANK(Values!E72),"","Parts")</f>
        <v>Parts</v>
      </c>
      <c r="DP73" s="27" t="str">
        <f>IF(ISBLANK(Values!E72),"",Values!$B$31)</f>
        <v>Garantie de 6 mois après la date de livraison. En cas de dysfonctionnement du clavier, une nouvelle unité ou une pièce de rechange pour le clavier du produit sera envoyée. En cas de tri des stocks, un remboursement complet est effectué.</v>
      </c>
      <c r="DS73" s="31"/>
      <c r="DY73" t="str">
        <f>IF(ISBLANK(Values!$E72), "", "not_applicable")</f>
        <v>not_applicable</v>
      </c>
      <c r="DZ73" s="31"/>
      <c r="EA73" s="31"/>
      <c r="EB73" s="31"/>
      <c r="EC73" s="31"/>
      <c r="EI73" s="1" t="str">
        <f>IF(ISBLANK(Values!E72),"",Values!$B$31)</f>
        <v>Garantie de 6 mois après la date de livraison. En cas de dysfonctionnement du clavier, une nouvelle unité ou une pièce de rechange pour le clavier du produit sera envoyée. En cas de tri des stocks, un remboursement complet est effectué.</v>
      </c>
      <c r="ES73" s="1" t="str">
        <f>IF(ISBLANK(Values!E72),"","Amazon Tellus UPS")</f>
        <v>Amazon Tellus UPS</v>
      </c>
      <c r="EV73" s="3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computercomponent</v>
      </c>
      <c r="B74" s="38" t="str">
        <f>IF(ISBLANK(Values!E73),"",Values!F73)</f>
        <v>Lenovo T480s Regular Silver - DK</v>
      </c>
      <c r="C74" s="32" t="str">
        <f>IF(ISBLANK(Values!E73),"","TellusRem")</f>
        <v>TellusRem</v>
      </c>
      <c r="D74" s="30">
        <f>IF(ISBLANK(Values!E73),"",Values!E73)</f>
        <v>5714401483106</v>
      </c>
      <c r="E74" s="31" t="str">
        <f>IF(ISBLANK(Values!E73),"","EAN")</f>
        <v>EAN</v>
      </c>
      <c r="F74" s="28" t="str">
        <f>IF(ISBLANK(Values!E73),"",IF(Values!J73, SUBSTITUTE(Values!$B$1, "{language}", Values!H73) &amp; " " &amp;Values!$B$3, SUBSTITUTE(Values!$B$2, "{language}", Values!$H73) &amp; " " &amp;Values!$B$3))</f>
        <v>clavier de remplacement Lenovo T480s Regular Silver - DK non rétroéclairé pour Lenovo Thinkpad T480s, T490, E490, L480, L490, L380, L390, L380 Yoga, L390 Yoga, E490, E480</v>
      </c>
      <c r="G74" s="32" t="str">
        <f>IF(ISBLANK(Values!E73),"",IF(Values!$B$20="PartialUpdate","","TellusRem"))</f>
        <v/>
      </c>
      <c r="H74" s="27" t="str">
        <f>IF(ISBLANK(Values!E73),"",Values!$B$16)</f>
        <v>computer-keyboards</v>
      </c>
      <c r="I74" s="27" t="str">
        <f>IF(ISBLANK(Values!E73),"","4730574031")</f>
        <v>4730574031</v>
      </c>
      <c r="J74" s="39" t="str">
        <f>IF(ISBLANK(Values!E73),"",Values!F73 )</f>
        <v>Lenovo T480s Regular Silver - DK</v>
      </c>
      <c r="K74" s="29" t="str">
        <f>IF(IF(ISBLANK(Values!E73),"",IF(Values!J73, Values!$B$4, Values!$B$5))=0,"",IF(ISBLANK(Values!E73),"",IF(Values!J73, Values!$B$4, Values!$B$5)))</f>
        <v/>
      </c>
      <c r="L74" s="40">
        <f>IF(ISBLANK(Values!E73),"",IF($CO74="DEFAULT", Values!$B$18, ""))</f>
        <v>5</v>
      </c>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Child</v>
      </c>
      <c r="X74" s="32" t="str">
        <f>IF(ISBLANK(Values!E73),"",Values!$B$13)</f>
        <v>Lenovo T490 Parent</v>
      </c>
      <c r="Y74" s="39" t="str">
        <f>IF(ISBLANK(Values!E73),"","Size-Color")</f>
        <v>Size-Color</v>
      </c>
      <c r="Z74" s="32" t="str">
        <f>IF(ISBLANK(Values!E73),"","variation")</f>
        <v>variation</v>
      </c>
      <c r="AA74" s="36" t="str">
        <f>IF(ISBLANK(Values!E73),"",Values!$B$20)</f>
        <v>PartialUpdate</v>
      </c>
      <c r="AB74" s="1" t="str">
        <f>IF(ISBLANK(Values!E73),"",Values!$B$29)</f>
        <v>Clavier distribué par Tellus Remarketing, leader européen des claviers portables. Le clavier a été nettoyé, emballé et testé dans notre ligne de production au Danemark. Pour toute question de compatibilité, contactez-nous via le site Web d'Amazon.</v>
      </c>
      <c r="AI74" s="41" t="str">
        <f>IF(ISBLANK(Values!E73),"",IF(Values!I73,Values!$B$23,Values!$B$33))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4" s="42" t="str">
        <f>IF(ISBLANK(Values!E73),"",Values!$B$24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4" s="1" t="str">
        <f>IF(ISBLANK(Values!E73),"",Values!$B$25)</f>
        <v xml:space="preserve">♻️ PRODUIT ÉCOLOGIQUE - Achetez remis à neuf, ACHETEZ VERT! Réduisez plus de 80% de dioxyde de carbone en achetant nos claviers remis à neuf, par rapport à l'achat d'un nouveau clavier! </v>
      </c>
      <c r="AL74" s="1" t="str">
        <f>IF(ISBLANK(Values!E73),"",SUBSTITUTE(SUBSTITUTE(IF(Values!$J73, Values!$B$26, Values!$B$33), "{language}", Values!$H73), "{flag}", INDEX(options!$E$1:$E$20, Values!$V73)))</f>
        <v>👉  DISPOSITION - 🇩🇰 Lenovo T480s Regular Silver - DK non rétroéclairé.</v>
      </c>
      <c r="AM74" s="1" t="str">
        <f>SUBSTITUTE(IF(ISBLANK(Values!E73),"",Values!$B$27),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4" s="28" t="str">
        <f>IF(ISBLANK(Values!E73),"",Values!H73)</f>
        <v>Lenovo T480s Regular Silver - DK</v>
      </c>
      <c r="AV74" s="1" t="str">
        <f>IF(ISBLANK(Values!E73),"",IF(Values!J73,"Backlit", "Non-Backlit"))</f>
        <v>Non-Backlit</v>
      </c>
      <c r="AW74"/>
      <c r="BE74" s="27" t="str">
        <f>IF(ISBLANK(Values!E73),"","Professional Audience")</f>
        <v>Professional Audience</v>
      </c>
      <c r="BF74" s="27" t="str">
        <f>IF(ISBLANK(Values!E73),"","Consumer Audience")</f>
        <v>Consumer Audience</v>
      </c>
      <c r="BG74" s="27" t="str">
        <f>IF(ISBLANK(Values!E73),"","Adults")</f>
        <v>Adults</v>
      </c>
      <c r="BH74" s="27"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Danemark</v>
      </c>
      <c r="CZ74" s="1" t="str">
        <f>IF(ISBLANK(Values!E73),"","No")</f>
        <v>No</v>
      </c>
      <c r="DA74" s="1" t="str">
        <f>IF(ISBLANK(Values!E73),"","No")</f>
        <v>No</v>
      </c>
      <c r="DO74" s="27" t="str">
        <f>IF(ISBLANK(Values!E73),"","Parts")</f>
        <v>Parts</v>
      </c>
      <c r="DP74" s="27" t="str">
        <f>IF(ISBLANK(Values!E73),"",Values!$B$31)</f>
        <v>Garantie de 6 mois après la date de livraison. En cas de dysfonctionnement du clavier, une nouvelle unité ou une pièce de rechange pour le clavier du produit sera envoyée. En cas de tri des stocks, un remboursement complet est effectué.</v>
      </c>
      <c r="DS74" s="31"/>
      <c r="DY74" t="str">
        <f>IF(ISBLANK(Values!$E73), "", "not_applicable")</f>
        <v>not_applicable</v>
      </c>
      <c r="DZ74" s="31"/>
      <c r="EA74" s="31"/>
      <c r="EB74" s="31"/>
      <c r="EC74" s="31"/>
      <c r="EI74" s="1" t="str">
        <f>IF(ISBLANK(Values!E73),"",Values!$B$31)</f>
        <v>Garantie de 6 mois après la date de livraison. En cas de dysfonctionnement du clavier, une nouvelle unité ou une pièce de rechange pour le clavier du produit sera envoyée. En cas de tri des stocks, un remboursement complet est effectué.</v>
      </c>
      <c r="ES74" s="1" t="str">
        <f>IF(ISBLANK(Values!E73),"","Amazon Tellus UPS")</f>
        <v>Amazon Tellus UPS</v>
      </c>
      <c r="EV74" s="3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computercomponent</v>
      </c>
      <c r="B75" s="38" t="str">
        <f>IF(ISBLANK(Values!E74),"",Values!F74)</f>
        <v>Lenovo T480s Regular Silver - HU</v>
      </c>
      <c r="C75" s="32" t="str">
        <f>IF(ISBLANK(Values!E74),"","TellusRem")</f>
        <v>TellusRem</v>
      </c>
      <c r="D75" s="30">
        <f>IF(ISBLANK(Values!E74),"",Values!E74)</f>
        <v>5714401483113</v>
      </c>
      <c r="E75" s="31" t="str">
        <f>IF(ISBLANK(Values!E74),"","EAN")</f>
        <v>EAN</v>
      </c>
      <c r="F75" s="28" t="str">
        <f>IF(ISBLANK(Values!E74),"",IF(Values!J74, SUBSTITUTE(Values!$B$1, "{language}", Values!H74) &amp; " " &amp;Values!$B$3, SUBSTITUTE(Values!$B$2, "{language}", Values!$H74) &amp; " " &amp;Values!$B$3))</f>
        <v>clavier de remplacement Lenovo T480s Regular Silver - HU non rétroéclairé pour Lenovo Thinkpad T480s, T490, E490, L480, L490, L380, L390, L380 Yoga, L390 Yoga, E490, E480</v>
      </c>
      <c r="G75" s="32" t="str">
        <f>IF(ISBLANK(Values!E74),"",IF(Values!$B$20="PartialUpdate","","TellusRem"))</f>
        <v/>
      </c>
      <c r="H75" s="27" t="str">
        <f>IF(ISBLANK(Values!E74),"",Values!$B$16)</f>
        <v>computer-keyboards</v>
      </c>
      <c r="I75" s="27" t="str">
        <f>IF(ISBLANK(Values!E74),"","4730574031")</f>
        <v>4730574031</v>
      </c>
      <c r="J75" s="39" t="str">
        <f>IF(ISBLANK(Values!E74),"",Values!F74 )</f>
        <v>Lenovo T480s Regular Silver - HU</v>
      </c>
      <c r="K75" s="29" t="str">
        <f>IF(IF(ISBLANK(Values!E74),"",IF(Values!J74, Values!$B$4, Values!$B$5))=0,"",IF(ISBLANK(Values!E74),"",IF(Values!J74, Values!$B$4, Values!$B$5)))</f>
        <v/>
      </c>
      <c r="L75" s="40">
        <f>IF(ISBLANK(Values!E74),"",IF($CO75="DEFAULT", Values!$B$18, ""))</f>
        <v>5</v>
      </c>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Child</v>
      </c>
      <c r="X75" s="32" t="str">
        <f>IF(ISBLANK(Values!E74),"",Values!$B$13)</f>
        <v>Lenovo T490 Parent</v>
      </c>
      <c r="Y75" s="39" t="str">
        <f>IF(ISBLANK(Values!E74),"","Size-Color")</f>
        <v>Size-Color</v>
      </c>
      <c r="Z75" s="32" t="str">
        <f>IF(ISBLANK(Values!E74),"","variation")</f>
        <v>variation</v>
      </c>
      <c r="AA75" s="36" t="str">
        <f>IF(ISBLANK(Values!E74),"",Values!$B$20)</f>
        <v>PartialUpdate</v>
      </c>
      <c r="AB75" s="1" t="str">
        <f>IF(ISBLANK(Values!E74),"",Values!$B$29)</f>
        <v>Clavier distribué par Tellus Remarketing, leader européen des claviers portables. Le clavier a été nettoyé, emballé et testé dans notre ligne de production au Danemark. Pour toute question de compatibilité, contactez-nous via le site Web d'Amazon.</v>
      </c>
      <c r="AI75" s="41" t="str">
        <f>IF(ISBLANK(Values!E74),"",IF(Values!I74,Values!$B$23,Values!$B$33))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5" s="42" t="str">
        <f>IF(ISBLANK(Values!E74),"",Values!$B$24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5" s="1" t="str">
        <f>IF(ISBLANK(Values!E74),"",Values!$B$25)</f>
        <v xml:space="preserve">♻️ PRODUIT ÉCOLOGIQUE - Achetez remis à neuf, ACHETEZ VERT! Réduisez plus de 80% de dioxyde de carbone en achetant nos claviers remis à neuf, par rapport à l'achat d'un nouveau clavier! </v>
      </c>
      <c r="AL75" s="1" t="str">
        <f>IF(ISBLANK(Values!E74),"",SUBSTITUTE(SUBSTITUTE(IF(Values!$J74, Values!$B$26, Values!$B$33), "{language}", Values!$H74), "{flag}", INDEX(options!$E$1:$E$20, Values!$V74)))</f>
        <v>👉  DISPOSITION - 🇭🇺 Lenovo T480s Regular Silver - HU non rétroéclairé.</v>
      </c>
      <c r="AM75" s="1" t="str">
        <f>SUBSTITUTE(IF(ISBLANK(Values!E74),"",Values!$B$27),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5" s="28" t="str">
        <f>IF(ISBLANK(Values!E74),"",Values!H74)</f>
        <v>Lenovo T480s Regular Silver - HU</v>
      </c>
      <c r="AV75" s="1" t="str">
        <f>IF(ISBLANK(Values!E74),"",IF(Values!J74,"Backlit", "Non-Backlit"))</f>
        <v>Non-Backlit</v>
      </c>
      <c r="AW75"/>
      <c r="BE75" s="27" t="str">
        <f>IF(ISBLANK(Values!E74),"","Professional Audience")</f>
        <v>Professional Audience</v>
      </c>
      <c r="BF75" s="27" t="str">
        <f>IF(ISBLANK(Values!E74),"","Consumer Audience")</f>
        <v>Consumer Audience</v>
      </c>
      <c r="BG75" s="27" t="str">
        <f>IF(ISBLANK(Values!E74),"","Adults")</f>
        <v>Adults</v>
      </c>
      <c r="BH75" s="27"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Danemark</v>
      </c>
      <c r="CZ75" s="1" t="str">
        <f>IF(ISBLANK(Values!E74),"","No")</f>
        <v>No</v>
      </c>
      <c r="DA75" s="1" t="str">
        <f>IF(ISBLANK(Values!E74),"","No")</f>
        <v>No</v>
      </c>
      <c r="DO75" s="27" t="str">
        <f>IF(ISBLANK(Values!E74),"","Parts")</f>
        <v>Parts</v>
      </c>
      <c r="DP75" s="27" t="str">
        <f>IF(ISBLANK(Values!E74),"",Values!$B$31)</f>
        <v>Garantie de 6 mois après la date de livraison. En cas de dysfonctionnement du clavier, une nouvelle unité ou une pièce de rechange pour le clavier du produit sera envoyée. En cas de tri des stocks, un remboursement complet est effectué.</v>
      </c>
      <c r="DS75" s="31"/>
      <c r="DY75" t="str">
        <f>IF(ISBLANK(Values!$E74), "", "not_applicable")</f>
        <v>not_applicable</v>
      </c>
      <c r="DZ75" s="31"/>
      <c r="EA75" s="31"/>
      <c r="EB75" s="31"/>
      <c r="EC75" s="31"/>
      <c r="EI75" s="1" t="str">
        <f>IF(ISBLANK(Values!E74),"",Values!$B$31)</f>
        <v>Garantie de 6 mois après la date de livraison. En cas de dysfonctionnement du clavier, une nouvelle unité ou une pièce de rechange pour le clavier du produit sera envoyée. En cas de tri des stocks, un remboursement complet est effectué.</v>
      </c>
      <c r="ES75" s="1" t="str">
        <f>IF(ISBLANK(Values!E74),"","Amazon Tellus UPS")</f>
        <v>Amazon Tellus UPS</v>
      </c>
      <c r="EV75" s="3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computercomponent</v>
      </c>
      <c r="B76" s="38" t="str">
        <f>IF(ISBLANK(Values!E75),"",Values!F75)</f>
        <v>Lenovo T480s Regular Silver - NL</v>
      </c>
      <c r="C76" s="32" t="str">
        <f>IF(ISBLANK(Values!E75),"","TellusRem")</f>
        <v>TellusRem</v>
      </c>
      <c r="D76" s="30">
        <f>IF(ISBLANK(Values!E75),"",Values!E75)</f>
        <v>5714401483120</v>
      </c>
      <c r="E76" s="31" t="str">
        <f>IF(ISBLANK(Values!E75),"","EAN")</f>
        <v>EAN</v>
      </c>
      <c r="F76" s="28" t="str">
        <f>IF(ISBLANK(Values!E75),"",IF(Values!J75, SUBSTITUTE(Values!$B$1, "{language}", Values!H75) &amp; " " &amp;Values!$B$3, SUBSTITUTE(Values!$B$2, "{language}", Values!$H75) &amp; " " &amp;Values!$B$3))</f>
        <v>clavier de remplacement Lenovo T480s Regular Silver - NL non rétroéclairé pour Lenovo Thinkpad T480s, T490, E490, L480, L490, L380, L390, L380 Yoga, L390 Yoga, E490, E480</v>
      </c>
      <c r="G76" s="32" t="str">
        <f>IF(ISBLANK(Values!E75),"",IF(Values!$B$20="PartialUpdate","","TellusRem"))</f>
        <v/>
      </c>
      <c r="H76" s="27" t="str">
        <f>IF(ISBLANK(Values!E75),"",Values!$B$16)</f>
        <v>computer-keyboards</v>
      </c>
      <c r="I76" s="27" t="str">
        <f>IF(ISBLANK(Values!E75),"","4730574031")</f>
        <v>4730574031</v>
      </c>
      <c r="J76" s="39" t="str">
        <f>IF(ISBLANK(Values!E75),"",Values!F75 )</f>
        <v>Lenovo T480s Regular Silver - NL</v>
      </c>
      <c r="K76" s="29" t="str">
        <f>IF(IF(ISBLANK(Values!E75),"",IF(Values!J75, Values!$B$4, Values!$B$5))=0,"",IF(ISBLANK(Values!E75),"",IF(Values!J75, Values!$B$4, Values!$B$5)))</f>
        <v/>
      </c>
      <c r="L76" s="40">
        <f>IF(ISBLANK(Values!E75),"",IF($CO76="DEFAULT", Values!$B$18, ""))</f>
        <v>5</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Child</v>
      </c>
      <c r="X76" s="32" t="str">
        <f>IF(ISBLANK(Values!E75),"",Values!$B$13)</f>
        <v>Lenovo T490 Parent</v>
      </c>
      <c r="Y76" s="39" t="str">
        <f>IF(ISBLANK(Values!E75),"","Size-Color")</f>
        <v>Size-Color</v>
      </c>
      <c r="Z76" s="32" t="str">
        <f>IF(ISBLANK(Values!E75),"","variation")</f>
        <v>variation</v>
      </c>
      <c r="AA76" s="36" t="str">
        <f>IF(ISBLANK(Values!E75),"",Values!$B$20)</f>
        <v>PartialUpdate</v>
      </c>
      <c r="AB76" s="1" t="str">
        <f>IF(ISBLANK(Values!E75),"",Values!$B$29)</f>
        <v>Clavier distribué par Tellus Remarketing, leader européen des claviers portables. Le clavier a été nettoyé, emballé et testé dans notre ligne de production au Danemark. Pour toute question de compatibilité, contactez-nous via le site Web d'Amazon.</v>
      </c>
      <c r="AI76" s="41" t="str">
        <f>IF(ISBLANK(Values!E75),"",IF(Values!I75,Values!$B$23,Values!$B$33))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6" s="42" t="str">
        <f>IF(ISBLANK(Values!E75),"",Values!$B$24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6" s="1" t="str">
        <f>IF(ISBLANK(Values!E75),"",Values!$B$25)</f>
        <v xml:space="preserve">♻️ PRODUIT ÉCOLOGIQUE - Achetez remis à neuf, ACHETEZ VERT! Réduisez plus de 80% de dioxyde de carbone en achetant nos claviers remis à neuf, par rapport à l'achat d'un nouveau clavier! </v>
      </c>
      <c r="AL76" s="1" t="str">
        <f>IF(ISBLANK(Values!E75),"",SUBSTITUTE(SUBSTITUTE(IF(Values!$J75, Values!$B$26, Values!$B$33), "{language}", Values!$H75), "{flag}", INDEX(options!$E$1:$E$20, Values!$V75)))</f>
        <v>👉  DISPOSITION - 🇳🇱 Lenovo T480s Regular Silver - NL non rétroéclairé.</v>
      </c>
      <c r="AM76" s="1" t="str">
        <f>SUBSTITUTE(IF(ISBLANK(Values!E75),"",Values!$B$27),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6" s="28" t="str">
        <f>IF(ISBLANK(Values!E75),"",Values!H75)</f>
        <v>Lenovo T480s Regular Silver - NL</v>
      </c>
      <c r="AV76" s="1" t="str">
        <f>IF(ISBLANK(Values!E75),"",IF(Values!J75,"Backlit", "Non-Backlit"))</f>
        <v>Non-Backlit</v>
      </c>
      <c r="AW76"/>
      <c r="BE76" s="27" t="str">
        <f>IF(ISBLANK(Values!E75),"","Professional Audience")</f>
        <v>Professional Audience</v>
      </c>
      <c r="BF76" s="27" t="str">
        <f>IF(ISBLANK(Values!E75),"","Consumer Audience")</f>
        <v>Consumer Audience</v>
      </c>
      <c r="BG76" s="27" t="str">
        <f>IF(ISBLANK(Values!E75),"","Adults")</f>
        <v>Adults</v>
      </c>
      <c r="BH76" s="27"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Danemark</v>
      </c>
      <c r="CZ76" s="1" t="str">
        <f>IF(ISBLANK(Values!E75),"","No")</f>
        <v>No</v>
      </c>
      <c r="DA76" s="1" t="str">
        <f>IF(ISBLANK(Values!E75),"","No")</f>
        <v>No</v>
      </c>
      <c r="DO76" s="27" t="str">
        <f>IF(ISBLANK(Values!E75),"","Parts")</f>
        <v>Parts</v>
      </c>
      <c r="DP76" s="27" t="str">
        <f>IF(ISBLANK(Values!E75),"",Values!$B$31)</f>
        <v>Garantie de 6 mois après la date de livraison. En cas de dysfonctionnement du clavier, une nouvelle unité ou une pièce de rechange pour le clavier du produit sera envoyée. En cas de tri des stocks, un remboursement complet est effectué.</v>
      </c>
      <c r="DS76" s="31"/>
      <c r="DY76" t="str">
        <f>IF(ISBLANK(Values!$E75), "", "not_applicable")</f>
        <v>not_applicable</v>
      </c>
      <c r="DZ76" s="31"/>
      <c r="EA76" s="31"/>
      <c r="EB76" s="31"/>
      <c r="EC76" s="31"/>
      <c r="EI76" s="1" t="str">
        <f>IF(ISBLANK(Values!E75),"",Values!$B$31)</f>
        <v>Garantie de 6 mois après la date de livraison. En cas de dysfonctionnement du clavier, une nouvelle unité ou une pièce de rechange pour le clavier du produit sera envoyée. En cas de tri des stocks, un remboursement complet est effectué.</v>
      </c>
      <c r="ES76" s="1" t="str">
        <f>IF(ISBLANK(Values!E75),"","Amazon Tellus UPS")</f>
        <v>Amazon Tellus UPS</v>
      </c>
      <c r="EV76" s="3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computercomponent</v>
      </c>
      <c r="B77" s="38" t="str">
        <f>IF(ISBLANK(Values!E76),"",Values!F76)</f>
        <v>Lenovo T480s Regular Silver - NO</v>
      </c>
      <c r="C77" s="32" t="str">
        <f>IF(ISBLANK(Values!E76),"","TellusRem")</f>
        <v>TellusRem</v>
      </c>
      <c r="D77" s="30">
        <f>IF(ISBLANK(Values!E76),"",Values!E76)</f>
        <v>5714401483137</v>
      </c>
      <c r="E77" s="31" t="str">
        <f>IF(ISBLANK(Values!E76),"","EAN")</f>
        <v>EAN</v>
      </c>
      <c r="F77" s="28" t="str">
        <f>IF(ISBLANK(Values!E76),"",IF(Values!J76, SUBSTITUTE(Values!$B$1, "{language}", Values!H76) &amp; " " &amp;Values!$B$3, SUBSTITUTE(Values!$B$2, "{language}", Values!$H76) &amp; " " &amp;Values!$B$3))</f>
        <v>clavier de remplacement Lenovo T480s Regular Silver - NO non rétroéclairé pour Lenovo Thinkpad T480s, T490, E490, L480, L490, L380, L390, L380 Yoga, L390 Yoga, E490, E480</v>
      </c>
      <c r="G77" s="32" t="str">
        <f>IF(ISBLANK(Values!E76),"",IF(Values!$B$20="PartialUpdate","","TellusRem"))</f>
        <v/>
      </c>
      <c r="H77" s="27" t="str">
        <f>IF(ISBLANK(Values!E76),"",Values!$B$16)</f>
        <v>computer-keyboards</v>
      </c>
      <c r="I77" s="27" t="str">
        <f>IF(ISBLANK(Values!E76),"","4730574031")</f>
        <v>4730574031</v>
      </c>
      <c r="J77" s="39" t="str">
        <f>IF(ISBLANK(Values!E76),"",Values!F76 )</f>
        <v>Lenovo T480s Regular Silver - NO</v>
      </c>
      <c r="K77" s="29" t="str">
        <f>IF(IF(ISBLANK(Values!E76),"",IF(Values!J76, Values!$B$4, Values!$B$5))=0,"",IF(ISBLANK(Values!E76),"",IF(Values!J76, Values!$B$4, Values!$B$5)))</f>
        <v/>
      </c>
      <c r="L77" s="40">
        <f>IF(ISBLANK(Values!E76),"",IF($CO77="DEFAULT", Values!$B$18, ""))</f>
        <v>5</v>
      </c>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Child</v>
      </c>
      <c r="X77" s="32" t="str">
        <f>IF(ISBLANK(Values!E76),"",Values!$B$13)</f>
        <v>Lenovo T490 Parent</v>
      </c>
      <c r="Y77" s="39" t="str">
        <f>IF(ISBLANK(Values!E76),"","Size-Color")</f>
        <v>Size-Color</v>
      </c>
      <c r="Z77" s="32" t="str">
        <f>IF(ISBLANK(Values!E76),"","variation")</f>
        <v>variation</v>
      </c>
      <c r="AA77" s="36" t="str">
        <f>IF(ISBLANK(Values!E76),"",Values!$B$20)</f>
        <v>PartialUpdate</v>
      </c>
      <c r="AB77" s="1" t="str">
        <f>IF(ISBLANK(Values!E76),"",Values!$B$29)</f>
        <v>Clavier distribué par Tellus Remarketing, leader européen des claviers portables. Le clavier a été nettoyé, emballé et testé dans notre ligne de production au Danemark. Pour toute question de compatibilité, contactez-nous via le site Web d'Amazon.</v>
      </c>
      <c r="AI77" s="41" t="str">
        <f>IF(ISBLANK(Values!E76),"",IF(Values!I76,Values!$B$23,Values!$B$33))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7" s="42" t="str">
        <f>IF(ISBLANK(Values!E76),"",Values!$B$24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7" s="1" t="str">
        <f>IF(ISBLANK(Values!E76),"",Values!$B$25)</f>
        <v xml:space="preserve">♻️ PRODUIT ÉCOLOGIQUE - Achetez remis à neuf, ACHETEZ VERT! Réduisez plus de 80% de dioxyde de carbone en achetant nos claviers remis à neuf, par rapport à l'achat d'un nouveau clavier! </v>
      </c>
      <c r="AL77" s="1" t="str">
        <f>IF(ISBLANK(Values!E76),"",SUBSTITUTE(SUBSTITUTE(IF(Values!$J76, Values!$B$26, Values!$B$33), "{language}", Values!$H76), "{flag}", INDEX(options!$E$1:$E$20, Values!$V76)))</f>
        <v>👉  DISPOSITION - 🇳🇴 Lenovo T480s Regular Silver - NO non rétroéclairé.</v>
      </c>
      <c r="AM77" s="1" t="str">
        <f>SUBSTITUTE(IF(ISBLANK(Values!E76),"",Values!$B$27),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7" s="28" t="str">
        <f>IF(ISBLANK(Values!E76),"",Values!H76)</f>
        <v>Lenovo T480s Regular Silver - NO</v>
      </c>
      <c r="AV77" s="1" t="str">
        <f>IF(ISBLANK(Values!E76),"",IF(Values!J76,"Backlit", "Non-Backlit"))</f>
        <v>Non-Backlit</v>
      </c>
      <c r="AW77"/>
      <c r="BE77" s="27" t="str">
        <f>IF(ISBLANK(Values!E76),"","Professional Audience")</f>
        <v>Professional Audience</v>
      </c>
      <c r="BF77" s="27" t="str">
        <f>IF(ISBLANK(Values!E76),"","Consumer Audience")</f>
        <v>Consumer Audience</v>
      </c>
      <c r="BG77" s="27" t="str">
        <f>IF(ISBLANK(Values!E76),"","Adults")</f>
        <v>Adults</v>
      </c>
      <c r="BH77" s="27"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Danemark</v>
      </c>
      <c r="CZ77" s="1" t="str">
        <f>IF(ISBLANK(Values!E76),"","No")</f>
        <v>No</v>
      </c>
      <c r="DA77" s="1" t="str">
        <f>IF(ISBLANK(Values!E76),"","No")</f>
        <v>No</v>
      </c>
      <c r="DO77" s="27" t="str">
        <f>IF(ISBLANK(Values!E76),"","Parts")</f>
        <v>Parts</v>
      </c>
      <c r="DP77" s="27" t="str">
        <f>IF(ISBLANK(Values!E76),"",Values!$B$31)</f>
        <v>Garantie de 6 mois après la date de livraison. En cas de dysfonctionnement du clavier, une nouvelle unité ou une pièce de rechange pour le clavier du produit sera envoyée. En cas de tri des stocks, un remboursement complet est effectué.</v>
      </c>
      <c r="DS77" s="31"/>
      <c r="DY77" t="str">
        <f>IF(ISBLANK(Values!$E76), "", "not_applicable")</f>
        <v>not_applicable</v>
      </c>
      <c r="DZ77" s="31"/>
      <c r="EA77" s="31"/>
      <c r="EB77" s="31"/>
      <c r="EC77" s="31"/>
      <c r="EI77" s="1" t="str">
        <f>IF(ISBLANK(Values!E76),"",Values!$B$31)</f>
        <v>Garantie de 6 mois après la date de livraison. En cas de dysfonctionnement du clavier, une nouvelle unité ou une pièce de rechange pour le clavier du produit sera envoyée. En cas de tri des stocks, un remboursement complet est effectué.</v>
      </c>
      <c r="ES77" s="1" t="str">
        <f>IF(ISBLANK(Values!E76),"","Amazon Tellus UPS")</f>
        <v>Amazon Tellus UPS</v>
      </c>
      <c r="EV77" s="3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computercomponent</v>
      </c>
      <c r="B78" s="38" t="str">
        <f>IF(ISBLANK(Values!E77),"",Values!F77)</f>
        <v>Lenovo T480s Regular Silver - PL</v>
      </c>
      <c r="C78" s="32" t="str">
        <f>IF(ISBLANK(Values!E77),"","TellusRem")</f>
        <v>TellusRem</v>
      </c>
      <c r="D78" s="30">
        <f>IF(ISBLANK(Values!E77),"",Values!E77)</f>
        <v>5714401483144</v>
      </c>
      <c r="E78" s="31" t="str">
        <f>IF(ISBLANK(Values!E77),"","EAN")</f>
        <v>EAN</v>
      </c>
      <c r="F78" s="28" t="str">
        <f>IF(ISBLANK(Values!E77),"",IF(Values!J77, SUBSTITUTE(Values!$B$1, "{language}", Values!H77) &amp; " " &amp;Values!$B$3, SUBSTITUTE(Values!$B$2, "{language}", Values!$H77) &amp; " " &amp;Values!$B$3))</f>
        <v>clavier de remplacement Lenovo T480s Regular Silver - PL non rétroéclairé pour Lenovo Thinkpad T480s, T490, E490, L480, L490, L380, L390, L380 Yoga, L390 Yoga, E490, E480</v>
      </c>
      <c r="G78" s="32" t="str">
        <f>IF(ISBLANK(Values!E77),"",IF(Values!$B$20="PartialUpdate","","TellusRem"))</f>
        <v/>
      </c>
      <c r="H78" s="27" t="str">
        <f>IF(ISBLANK(Values!E77),"",Values!$B$16)</f>
        <v>computer-keyboards</v>
      </c>
      <c r="I78" s="27" t="str">
        <f>IF(ISBLANK(Values!E77),"","4730574031")</f>
        <v>4730574031</v>
      </c>
      <c r="J78" s="39" t="str">
        <f>IF(ISBLANK(Values!E77),"",Values!F77 )</f>
        <v>Lenovo T480s Regular Silver - PL</v>
      </c>
      <c r="K78" s="29" t="str">
        <f>IF(IF(ISBLANK(Values!E77),"",IF(Values!J77, Values!$B$4, Values!$B$5))=0,"",IF(ISBLANK(Values!E77),"",IF(Values!J77, Values!$B$4, Values!$B$5)))</f>
        <v/>
      </c>
      <c r="L78" s="40">
        <f>IF(ISBLANK(Values!E77),"",IF($CO78="DEFAULT", Values!$B$18, ""))</f>
        <v>5</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Child</v>
      </c>
      <c r="X78" s="32" t="str">
        <f>IF(ISBLANK(Values!E77),"",Values!$B$13)</f>
        <v>Lenovo T490 Parent</v>
      </c>
      <c r="Y78" s="39" t="str">
        <f>IF(ISBLANK(Values!E77),"","Size-Color")</f>
        <v>Size-Color</v>
      </c>
      <c r="Z78" s="32" t="str">
        <f>IF(ISBLANK(Values!E77),"","variation")</f>
        <v>variation</v>
      </c>
      <c r="AA78" s="36" t="str">
        <f>IF(ISBLANK(Values!E77),"",Values!$B$20)</f>
        <v>PartialUpdate</v>
      </c>
      <c r="AB78" s="1" t="str">
        <f>IF(ISBLANK(Values!E77),"",Values!$B$29)</f>
        <v>Clavier distribué par Tellus Remarketing, leader européen des claviers portables. Le clavier a été nettoyé, emballé et testé dans notre ligne de production au Danemark. Pour toute question de compatibilité, contactez-nous via le site Web d'Amazon.</v>
      </c>
      <c r="AI78" s="41" t="str">
        <f>IF(ISBLANK(Values!E77),"",IF(Values!I77,Values!$B$23,Values!$B$33))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8" s="42" t="str">
        <f>IF(ISBLANK(Values!E77),"",Values!$B$24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8" s="1" t="str">
        <f>IF(ISBLANK(Values!E77),"",Values!$B$25)</f>
        <v xml:space="preserve">♻️ PRODUIT ÉCOLOGIQUE - Achetez remis à neuf, ACHETEZ VERT! Réduisez plus de 80% de dioxyde de carbone en achetant nos claviers remis à neuf, par rapport à l'achat d'un nouveau clavier! </v>
      </c>
      <c r="AL78" s="1" t="str">
        <f>IF(ISBLANK(Values!E77),"",SUBSTITUTE(SUBSTITUTE(IF(Values!$J77, Values!$B$26, Values!$B$33), "{language}", Values!$H77), "{flag}", INDEX(options!$E$1:$E$20, Values!$V77)))</f>
        <v>👉  DISPOSITION - 🇵🇱 Lenovo T480s Regular Silver - PL non rétroéclairé.</v>
      </c>
      <c r="AM78" s="1" t="str">
        <f>SUBSTITUTE(IF(ISBLANK(Values!E77),"",Values!$B$27),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8" s="28" t="str">
        <f>IF(ISBLANK(Values!E77),"",Values!H77)</f>
        <v>Lenovo T480s Regular Silver - PL</v>
      </c>
      <c r="AV78" s="1" t="str">
        <f>IF(ISBLANK(Values!E77),"",IF(Values!J77,"Backlit", "Non-Backlit"))</f>
        <v>Non-Backlit</v>
      </c>
      <c r="AW78"/>
      <c r="BE78" s="27" t="str">
        <f>IF(ISBLANK(Values!E77),"","Professional Audience")</f>
        <v>Professional Audience</v>
      </c>
      <c r="BF78" s="27" t="str">
        <f>IF(ISBLANK(Values!E77),"","Consumer Audience")</f>
        <v>Consumer Audience</v>
      </c>
      <c r="BG78" s="27" t="str">
        <f>IF(ISBLANK(Values!E77),"","Adults")</f>
        <v>Adults</v>
      </c>
      <c r="BH78" s="27"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Danemark</v>
      </c>
      <c r="CZ78" s="1" t="str">
        <f>IF(ISBLANK(Values!E77),"","No")</f>
        <v>No</v>
      </c>
      <c r="DA78" s="1" t="str">
        <f>IF(ISBLANK(Values!E77),"","No")</f>
        <v>No</v>
      </c>
      <c r="DO78" s="27" t="str">
        <f>IF(ISBLANK(Values!E77),"","Parts")</f>
        <v>Parts</v>
      </c>
      <c r="DP78" s="27" t="str">
        <f>IF(ISBLANK(Values!E77),"",Values!$B$31)</f>
        <v>Garantie de 6 mois après la date de livraison. En cas de dysfonctionnement du clavier, une nouvelle unité ou une pièce de rechange pour le clavier du produit sera envoyée. En cas de tri des stocks, un remboursement complet est effectué.</v>
      </c>
      <c r="DS78" s="31"/>
      <c r="DY78" t="str">
        <f>IF(ISBLANK(Values!$E77), "", "not_applicable")</f>
        <v>not_applicable</v>
      </c>
      <c r="DZ78" s="31"/>
      <c r="EA78" s="31"/>
      <c r="EB78" s="31"/>
      <c r="EC78" s="31"/>
      <c r="EI78" s="1" t="str">
        <f>IF(ISBLANK(Values!E77),"",Values!$B$31)</f>
        <v>Garantie de 6 mois après la date de livraison. En cas de dysfonctionnement du clavier, une nouvelle unité ou une pièce de rechange pour le clavier du produit sera envoyée. En cas de tri des stocks, un remboursement complet est effectué.</v>
      </c>
      <c r="ES78" s="1" t="str">
        <f>IF(ISBLANK(Values!E77),"","Amazon Tellus UPS")</f>
        <v>Amazon Tellus UPS</v>
      </c>
      <c r="EV78" s="3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computercomponent</v>
      </c>
      <c r="B79" s="38" t="str">
        <f>IF(ISBLANK(Values!E78),"",Values!F78)</f>
        <v>Lenovo T480s Regular Silver - PT</v>
      </c>
      <c r="C79" s="32" t="str">
        <f>IF(ISBLANK(Values!E78),"","TellusRem")</f>
        <v>TellusRem</v>
      </c>
      <c r="D79" s="30">
        <f>IF(ISBLANK(Values!E78),"",Values!E78)</f>
        <v>5714401483151</v>
      </c>
      <c r="E79" s="31" t="str">
        <f>IF(ISBLANK(Values!E78),"","EAN")</f>
        <v>EAN</v>
      </c>
      <c r="F79" s="28" t="str">
        <f>IF(ISBLANK(Values!E78),"",IF(Values!J78, SUBSTITUTE(Values!$B$1, "{language}", Values!H78) &amp; " " &amp;Values!$B$3, SUBSTITUTE(Values!$B$2, "{language}", Values!$H78) &amp; " " &amp;Values!$B$3))</f>
        <v>clavier de remplacement Lenovo T480s Regular Silver - PT non rétroéclairé pour Lenovo Thinkpad T480s, T490, E490, L480, L490, L380, L390, L380 Yoga, L390 Yoga, E490, E480</v>
      </c>
      <c r="G79" s="32" t="str">
        <f>IF(ISBLANK(Values!E78),"",IF(Values!$B$20="PartialUpdate","","TellusRem"))</f>
        <v/>
      </c>
      <c r="H79" s="27" t="str">
        <f>IF(ISBLANK(Values!E78),"",Values!$B$16)</f>
        <v>computer-keyboards</v>
      </c>
      <c r="I79" s="27" t="str">
        <f>IF(ISBLANK(Values!E78),"","4730574031")</f>
        <v>4730574031</v>
      </c>
      <c r="J79" s="39" t="str">
        <f>IF(ISBLANK(Values!E78),"",Values!F78 )</f>
        <v>Lenovo T480s Regular Silver - PT</v>
      </c>
      <c r="K79" s="29" t="str">
        <f>IF(IF(ISBLANK(Values!E78),"",IF(Values!J78, Values!$B$4, Values!$B$5))=0,"",IF(ISBLANK(Values!E78),"",IF(Values!J78, Values!$B$4, Values!$B$5)))</f>
        <v/>
      </c>
      <c r="L79" s="40">
        <f>IF(ISBLANK(Values!E78),"",IF($CO79="DEFAULT", Values!$B$18, ""))</f>
        <v>5</v>
      </c>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Child</v>
      </c>
      <c r="X79" s="32" t="str">
        <f>IF(ISBLANK(Values!E78),"",Values!$B$13)</f>
        <v>Lenovo T490 Parent</v>
      </c>
      <c r="Y79" s="39" t="str">
        <f>IF(ISBLANK(Values!E78),"","Size-Color")</f>
        <v>Size-Color</v>
      </c>
      <c r="Z79" s="32" t="str">
        <f>IF(ISBLANK(Values!E78),"","variation")</f>
        <v>variation</v>
      </c>
      <c r="AA79" s="36" t="str">
        <f>IF(ISBLANK(Values!E78),"",Values!$B$20)</f>
        <v>PartialUpdate</v>
      </c>
      <c r="AB79" s="1" t="str">
        <f>IF(ISBLANK(Values!E78),"",Values!$B$29)</f>
        <v>Clavier distribué par Tellus Remarketing, leader européen des claviers portables. Le clavier a été nettoyé, emballé et testé dans notre ligne de production au Danemark. Pour toute question de compatibilité, contactez-nous via le site Web d'Amazon.</v>
      </c>
      <c r="AI79" s="41" t="str">
        <f>IF(ISBLANK(Values!E78),"",IF(Values!I78,Values!$B$23,Values!$B$33))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9" s="42" t="str">
        <f>IF(ISBLANK(Values!E78),"",Values!$B$24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9" s="1" t="str">
        <f>IF(ISBLANK(Values!E78),"",Values!$B$25)</f>
        <v xml:space="preserve">♻️ PRODUIT ÉCOLOGIQUE - Achetez remis à neuf, ACHETEZ VERT! Réduisez plus de 80% de dioxyde de carbone en achetant nos claviers remis à neuf, par rapport à l'achat d'un nouveau clavier! </v>
      </c>
      <c r="AL79" s="1" t="str">
        <f>IF(ISBLANK(Values!E78),"",SUBSTITUTE(SUBSTITUTE(IF(Values!$J78, Values!$B$26, Values!$B$33), "{language}", Values!$H78), "{flag}", INDEX(options!$E$1:$E$20, Values!$V78)))</f>
        <v>👉  DISPOSITION - 🇵🇹 Lenovo T480s Regular Silver - PT non rétroéclairé.</v>
      </c>
      <c r="AM79" s="1" t="str">
        <f>SUBSTITUTE(IF(ISBLANK(Values!E78),"",Values!$B$27),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9" s="28" t="str">
        <f>IF(ISBLANK(Values!E78),"",Values!H78)</f>
        <v>Lenovo T480s Regular Silver - PT</v>
      </c>
      <c r="AV79" s="1" t="str">
        <f>IF(ISBLANK(Values!E78),"",IF(Values!J78,"Backlit", "Non-Backlit"))</f>
        <v>Non-Backlit</v>
      </c>
      <c r="AW79"/>
      <c r="BE79" s="27" t="str">
        <f>IF(ISBLANK(Values!E78),"","Professional Audience")</f>
        <v>Professional Audience</v>
      </c>
      <c r="BF79" s="27" t="str">
        <f>IF(ISBLANK(Values!E78),"","Consumer Audience")</f>
        <v>Consumer Audience</v>
      </c>
      <c r="BG79" s="27" t="str">
        <f>IF(ISBLANK(Values!E78),"","Adults")</f>
        <v>Adults</v>
      </c>
      <c r="BH79" s="27"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Danemark</v>
      </c>
      <c r="CZ79" s="1" t="str">
        <f>IF(ISBLANK(Values!E78),"","No")</f>
        <v>No</v>
      </c>
      <c r="DA79" s="1" t="str">
        <f>IF(ISBLANK(Values!E78),"","No")</f>
        <v>No</v>
      </c>
      <c r="DO79" s="27" t="str">
        <f>IF(ISBLANK(Values!E78),"","Parts")</f>
        <v>Parts</v>
      </c>
      <c r="DP79" s="27" t="str">
        <f>IF(ISBLANK(Values!E78),"",Values!$B$31)</f>
        <v>Garantie de 6 mois après la date de livraison. En cas de dysfonctionnement du clavier, une nouvelle unité ou une pièce de rechange pour le clavier du produit sera envoyée. En cas de tri des stocks, un remboursement complet est effectué.</v>
      </c>
      <c r="DS79" s="31"/>
      <c r="DY79" t="str">
        <f>IF(ISBLANK(Values!$E78), "", "not_applicable")</f>
        <v>not_applicable</v>
      </c>
      <c r="DZ79" s="31"/>
      <c r="EA79" s="31"/>
      <c r="EB79" s="31"/>
      <c r="EC79" s="31"/>
      <c r="EI79" s="1" t="str">
        <f>IF(ISBLANK(Values!E78),"",Values!$B$31)</f>
        <v>Garantie de 6 mois après la date de livraison. En cas de dysfonctionnement du clavier, une nouvelle unité ou une pièce de rechange pour le clavier du produit sera envoyée. En cas de tri des stocks, un remboursement complet est effectué.</v>
      </c>
      <c r="ES79" s="1" t="str">
        <f>IF(ISBLANK(Values!E78),"","Amazon Tellus UPS")</f>
        <v>Amazon Tellus UPS</v>
      </c>
      <c r="EV79" s="3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computercomponent</v>
      </c>
      <c r="B80" s="38" t="str">
        <f>IF(ISBLANK(Values!E79),"",Values!F79)</f>
        <v>Lenovo T480s Regular Silver - SE/FI</v>
      </c>
      <c r="C80" s="32" t="str">
        <f>IF(ISBLANK(Values!E79),"","TellusRem")</f>
        <v>TellusRem</v>
      </c>
      <c r="D80" s="30">
        <f>IF(ISBLANK(Values!E79),"",Values!E79)</f>
        <v>5714401483168</v>
      </c>
      <c r="E80" s="31" t="str">
        <f>IF(ISBLANK(Values!E79),"","EAN")</f>
        <v>EAN</v>
      </c>
      <c r="F80" s="28" t="str">
        <f>IF(ISBLANK(Values!E79),"",IF(Values!J79, SUBSTITUTE(Values!$B$1, "{language}", Values!H79) &amp; " " &amp;Values!$B$3, SUBSTITUTE(Values!$B$2, "{language}", Values!$H79) &amp; " " &amp;Values!$B$3))</f>
        <v>clavier de remplacement Lenovo T480s Regular Silver - SE/FI non rétroéclairé pour Lenovo Thinkpad T480s, T490, E490, L480, L490, L380, L390, L380 Yoga, L390 Yoga, E490, E480</v>
      </c>
      <c r="G80" s="32" t="str">
        <f>IF(ISBLANK(Values!E79),"",IF(Values!$B$20="PartialUpdate","","TellusRem"))</f>
        <v/>
      </c>
      <c r="H80" s="27" t="str">
        <f>IF(ISBLANK(Values!E79),"",Values!$B$16)</f>
        <v>computer-keyboards</v>
      </c>
      <c r="I80" s="27" t="str">
        <f>IF(ISBLANK(Values!E79),"","4730574031")</f>
        <v>4730574031</v>
      </c>
      <c r="J80" s="39" t="str">
        <f>IF(ISBLANK(Values!E79),"",Values!F79 )</f>
        <v>Lenovo T480s Regular Silver - SE/FI</v>
      </c>
      <c r="K80" s="29" t="str">
        <f>IF(IF(ISBLANK(Values!E79),"",IF(Values!J79, Values!$B$4, Values!$B$5))=0,"",IF(ISBLANK(Values!E79),"",IF(Values!J79, Values!$B$4, Values!$B$5)))</f>
        <v/>
      </c>
      <c r="L80" s="40">
        <f>IF(ISBLANK(Values!E79),"",IF($CO80="DEFAULT", Values!$B$18, ""))</f>
        <v>5</v>
      </c>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Child</v>
      </c>
      <c r="X80" s="32" t="str">
        <f>IF(ISBLANK(Values!E79),"",Values!$B$13)</f>
        <v>Lenovo T490 Parent</v>
      </c>
      <c r="Y80" s="39" t="str">
        <f>IF(ISBLANK(Values!E79),"","Size-Color")</f>
        <v>Size-Color</v>
      </c>
      <c r="Z80" s="32" t="str">
        <f>IF(ISBLANK(Values!E79),"","variation")</f>
        <v>variation</v>
      </c>
      <c r="AA80" s="36" t="str">
        <f>IF(ISBLANK(Values!E79),"",Values!$B$20)</f>
        <v>PartialUpdate</v>
      </c>
      <c r="AB80" s="1" t="str">
        <f>IF(ISBLANK(Values!E79),"",Values!$B$29)</f>
        <v>Clavier distribué par Tellus Remarketing, leader européen des claviers portables. Le clavier a été nettoyé, emballé et testé dans notre ligne de production au Danemark. Pour toute question de compatibilité, contactez-nous via le site Web d'Amazon.</v>
      </c>
      <c r="AI80" s="41" t="str">
        <f>IF(ISBLANK(Values!E79),"",IF(Values!I79,Values!$B$23,Values!$B$33))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0" s="42" t="str">
        <f>IF(ISBLANK(Values!E79),"",Values!$B$24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80" s="1" t="str">
        <f>IF(ISBLANK(Values!E79),"",Values!$B$25)</f>
        <v xml:space="preserve">♻️ PRODUIT ÉCOLOGIQUE - Achetez remis à neuf, ACHETEZ VERT! Réduisez plus de 80% de dioxyde de carbone en achetant nos claviers remis à neuf, par rapport à l'achat d'un nouveau clavier! </v>
      </c>
      <c r="AL80" s="1" t="str">
        <f>IF(ISBLANK(Values!E79),"",SUBSTITUTE(SUBSTITUTE(IF(Values!$J79, Values!$B$26, Values!$B$33), "{language}", Values!$H79), "{flag}", INDEX(options!$E$1:$E$20, Values!$V79)))</f>
        <v>👉  DISPOSITION - 🇸🇪 🇫🇮 Lenovo T480s Regular Silver - SE/FI non rétroéclairé.</v>
      </c>
      <c r="AM80" s="1" t="str">
        <f>SUBSTITUTE(IF(ISBLANK(Values!E79),"",Values!$B$27),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80" s="28" t="str">
        <f>IF(ISBLANK(Values!E79),"",Values!H79)</f>
        <v>Lenovo T480s Regular Silver - SE/FI</v>
      </c>
      <c r="AV80" s="1" t="str">
        <f>IF(ISBLANK(Values!E79),"",IF(Values!J79,"Backlit", "Non-Backlit"))</f>
        <v>Non-Backlit</v>
      </c>
      <c r="AW80"/>
      <c r="BE80" s="27" t="str">
        <f>IF(ISBLANK(Values!E79),"","Professional Audience")</f>
        <v>Professional Audience</v>
      </c>
      <c r="BF80" s="27" t="str">
        <f>IF(ISBLANK(Values!E79),"","Consumer Audience")</f>
        <v>Consumer Audience</v>
      </c>
      <c r="BG80" s="27" t="str">
        <f>IF(ISBLANK(Values!E79),"","Adults")</f>
        <v>Adults</v>
      </c>
      <c r="BH80" s="27"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Danemark</v>
      </c>
      <c r="CZ80" s="1" t="str">
        <f>IF(ISBLANK(Values!E79),"","No")</f>
        <v>No</v>
      </c>
      <c r="DA80" s="1" t="str">
        <f>IF(ISBLANK(Values!E79),"","No")</f>
        <v>No</v>
      </c>
      <c r="DO80" s="27" t="str">
        <f>IF(ISBLANK(Values!E79),"","Parts")</f>
        <v>Parts</v>
      </c>
      <c r="DP80" s="27" t="str">
        <f>IF(ISBLANK(Values!E79),"",Values!$B$31)</f>
        <v>Garantie de 6 mois après la date de livraison. En cas de dysfonctionnement du clavier, une nouvelle unité ou une pièce de rechange pour le clavier du produit sera envoyée. En cas de tri des stocks, un remboursement complet est effectué.</v>
      </c>
      <c r="DS80" s="31"/>
      <c r="DY80" t="str">
        <f>IF(ISBLANK(Values!$E79), "", "not_applicable")</f>
        <v>not_applicable</v>
      </c>
      <c r="DZ80" s="31"/>
      <c r="EA80" s="31"/>
      <c r="EB80" s="31"/>
      <c r="EC80" s="31"/>
      <c r="EI80" s="1" t="str">
        <f>IF(ISBLANK(Values!E79),"",Values!$B$31)</f>
        <v>Garantie de 6 mois après la date de livraison. En cas de dysfonctionnement du clavier, une nouvelle unité ou une pièce de rechange pour le clavier du produit sera envoyée. En cas de tri des stocks, un remboursement complet est effectué.</v>
      </c>
      <c r="ES80" s="1" t="str">
        <f>IF(ISBLANK(Values!E79),"","Amazon Tellus UPS")</f>
        <v>Amazon Tellus UPS</v>
      </c>
      <c r="EV80" s="3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computercomponent</v>
      </c>
      <c r="B81" s="38" t="str">
        <f>IF(ISBLANK(Values!E80),"",Values!F80)</f>
        <v>Lenovo T480s Regular Silver - CH</v>
      </c>
      <c r="C81" s="32" t="str">
        <f>IF(ISBLANK(Values!E80),"","TellusRem")</f>
        <v>TellusRem</v>
      </c>
      <c r="D81" s="30">
        <f>IF(ISBLANK(Values!E80),"",Values!E80)</f>
        <v>5714401483175</v>
      </c>
      <c r="E81" s="31" t="str">
        <f>IF(ISBLANK(Values!E80),"","EAN")</f>
        <v>EAN</v>
      </c>
      <c r="F81" s="28" t="str">
        <f>IF(ISBLANK(Values!E80),"",IF(Values!J80, SUBSTITUTE(Values!$B$1, "{language}", Values!H80) &amp; " " &amp;Values!$B$3, SUBSTITUTE(Values!$B$2, "{language}", Values!$H80) &amp; " " &amp;Values!$B$3))</f>
        <v>clavier de remplacement Lenovo T480s Regular Silver - CH non rétroéclairé pour Lenovo Thinkpad T480s, T490, E490, L480, L490, L380, L390, L380 Yoga, L390 Yoga, E490, E480</v>
      </c>
      <c r="G81" s="32" t="str">
        <f>IF(ISBLANK(Values!E80),"",IF(Values!$B$20="PartialUpdate","","TellusRem"))</f>
        <v/>
      </c>
      <c r="H81" s="27" t="str">
        <f>IF(ISBLANK(Values!E80),"",Values!$B$16)</f>
        <v>computer-keyboards</v>
      </c>
      <c r="I81" s="27" t="str">
        <f>IF(ISBLANK(Values!E80),"","4730574031")</f>
        <v>4730574031</v>
      </c>
      <c r="J81" s="39" t="str">
        <f>IF(ISBLANK(Values!E80),"",Values!F80 )</f>
        <v>Lenovo T480s Regular Silver - CH</v>
      </c>
      <c r="K81" s="29" t="str">
        <f>IF(IF(ISBLANK(Values!E80),"",IF(Values!J80, Values!$B$4, Values!$B$5))=0,"",IF(ISBLANK(Values!E80),"",IF(Values!J80, Values!$B$4, Values!$B$5)))</f>
        <v/>
      </c>
      <c r="L81" s="40">
        <f>IF(ISBLANK(Values!E80),"",IF($CO81="DEFAULT", Values!$B$18, ""))</f>
        <v>5</v>
      </c>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Child</v>
      </c>
      <c r="X81" s="32" t="str">
        <f>IF(ISBLANK(Values!E80),"",Values!$B$13)</f>
        <v>Lenovo T490 Parent</v>
      </c>
      <c r="Y81" s="39" t="str">
        <f>IF(ISBLANK(Values!E80),"","Size-Color")</f>
        <v>Size-Color</v>
      </c>
      <c r="Z81" s="32" t="str">
        <f>IF(ISBLANK(Values!E80),"","variation")</f>
        <v>variation</v>
      </c>
      <c r="AA81" s="36" t="str">
        <f>IF(ISBLANK(Values!E80),"",Values!$B$20)</f>
        <v>PartialUpdate</v>
      </c>
      <c r="AB81" s="1" t="str">
        <f>IF(ISBLANK(Values!E80),"",Values!$B$29)</f>
        <v>Clavier distribué par Tellus Remarketing, leader européen des claviers portables. Le clavier a été nettoyé, emballé et testé dans notre ligne de production au Danemark. Pour toute question de compatibilité, contactez-nous via le site Web d'Amazon.</v>
      </c>
      <c r="AI81" s="41" t="str">
        <f>IF(ISBLANK(Values!E80),"",IF(Values!I80,Values!$B$23,Values!$B$33))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1" s="42" t="str">
        <f>IF(ISBLANK(Values!E80),"",Values!$B$24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81" s="1" t="str">
        <f>IF(ISBLANK(Values!E80),"",Values!$B$25)</f>
        <v xml:space="preserve">♻️ PRODUIT ÉCOLOGIQUE - Achetez remis à neuf, ACHETEZ VERT! Réduisez plus de 80% de dioxyde de carbone en achetant nos claviers remis à neuf, par rapport à l'achat d'un nouveau clavier! </v>
      </c>
      <c r="AL81" s="1" t="str">
        <f>IF(ISBLANK(Values!E80),"",SUBSTITUTE(SUBSTITUTE(IF(Values!$J80, Values!$B$26, Values!$B$33), "{language}", Values!$H80), "{flag}", INDEX(options!$E$1:$E$20, Values!$V80)))</f>
        <v>👉  DISPOSITION - 🇨🇭 Lenovo T480s Regular Silver - CH non rétroéclairé.</v>
      </c>
      <c r="AM81" s="1" t="str">
        <f>SUBSTITUTE(IF(ISBLANK(Values!E80),"",Values!$B$27),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81" s="28" t="str">
        <f>IF(ISBLANK(Values!E80),"",Values!H80)</f>
        <v>Lenovo T480s Regular Silver - CH</v>
      </c>
      <c r="AV81" s="1" t="str">
        <f>IF(ISBLANK(Values!E80),"",IF(Values!J80,"Backlit", "Non-Backlit"))</f>
        <v>Non-Backlit</v>
      </c>
      <c r="AW81"/>
      <c r="BE81" s="27" t="str">
        <f>IF(ISBLANK(Values!E80),"","Professional Audience")</f>
        <v>Professional Audience</v>
      </c>
      <c r="BF81" s="27" t="str">
        <f>IF(ISBLANK(Values!E80),"","Consumer Audience")</f>
        <v>Consumer Audience</v>
      </c>
      <c r="BG81" s="27" t="str">
        <f>IF(ISBLANK(Values!E80),"","Adults")</f>
        <v>Adults</v>
      </c>
      <c r="BH81" s="27"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Danemark</v>
      </c>
      <c r="CZ81" s="1" t="str">
        <f>IF(ISBLANK(Values!E80),"","No")</f>
        <v>No</v>
      </c>
      <c r="DA81" s="1" t="str">
        <f>IF(ISBLANK(Values!E80),"","No")</f>
        <v>No</v>
      </c>
      <c r="DO81" s="27" t="str">
        <f>IF(ISBLANK(Values!E80),"","Parts")</f>
        <v>Parts</v>
      </c>
      <c r="DP81" s="27" t="str">
        <f>IF(ISBLANK(Values!E80),"",Values!$B$31)</f>
        <v>Garantie de 6 mois après la date de livraison. En cas de dysfonctionnement du clavier, une nouvelle unité ou une pièce de rechange pour le clavier du produit sera envoyée. En cas de tri des stocks, un remboursement complet est effectué.</v>
      </c>
      <c r="DS81" s="31"/>
      <c r="DY81" t="str">
        <f>IF(ISBLANK(Values!$E80), "", "not_applicable")</f>
        <v>not_applicable</v>
      </c>
      <c r="DZ81" s="31"/>
      <c r="EA81" s="31"/>
      <c r="EB81" s="31"/>
      <c r="EC81" s="31"/>
      <c r="EI81" s="1" t="str">
        <f>IF(ISBLANK(Values!E80),"",Values!$B$31)</f>
        <v>Garantie de 6 mois après la date de livraison. En cas de dysfonctionnement du clavier, une nouvelle unité ou une pièce de rechange pour le clavier du produit sera envoyée. En cas de tri des stocks, un remboursement complet est effectué.</v>
      </c>
      <c r="ES81" s="1" t="str">
        <f>IF(ISBLANK(Values!E80),"","Amazon Tellus UPS")</f>
        <v>Amazon Tellus UPS</v>
      </c>
      <c r="EV81" s="3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computercomponent</v>
      </c>
      <c r="B82" s="38" t="str">
        <f>IF(ISBLANK(Values!E81),"",Values!F81)</f>
        <v>Lenovo T480s Regular Silver - US INT</v>
      </c>
      <c r="C82" s="32" t="str">
        <f>IF(ISBLANK(Values!E81),"","TellusRem")</f>
        <v>TellusRem</v>
      </c>
      <c r="D82" s="30">
        <f>IF(ISBLANK(Values!E81),"",Values!E81)</f>
        <v>5714401483182</v>
      </c>
      <c r="E82" s="31" t="str">
        <f>IF(ISBLANK(Values!E81),"","EAN")</f>
        <v>EAN</v>
      </c>
      <c r="F82" s="28" t="str">
        <f>IF(ISBLANK(Values!E81),"",IF(Values!J81, SUBSTITUTE(Values!$B$1, "{language}", Values!H81) &amp; " " &amp;Values!$B$3, SUBSTITUTE(Values!$B$2, "{language}", Values!$H81) &amp; " " &amp;Values!$B$3))</f>
        <v>clavier de remplacement Lenovo T480s Regular Silver - US INT non rétroéclairé pour Lenovo Thinkpad T480s, T490, E490, L480, L490, L380, L390, L380 Yoga, L390 Yoga, E490, E480</v>
      </c>
      <c r="G82" s="32" t="str">
        <f>IF(ISBLANK(Values!E81),"",IF(Values!$B$20="PartialUpdate","","TellusRem"))</f>
        <v/>
      </c>
      <c r="H82" s="27" t="str">
        <f>IF(ISBLANK(Values!E81),"",Values!$B$16)</f>
        <v>computer-keyboards</v>
      </c>
      <c r="I82" s="27" t="str">
        <f>IF(ISBLANK(Values!E81),"","4730574031")</f>
        <v>4730574031</v>
      </c>
      <c r="J82" s="39" t="str">
        <f>IF(ISBLANK(Values!E81),"",Values!F81 )</f>
        <v>Lenovo T480s Regular Silver - US INT</v>
      </c>
      <c r="K82" s="29" t="str">
        <f>IF(IF(ISBLANK(Values!E81),"",IF(Values!J81, Values!$B$4, Values!$B$5))=0,"",IF(ISBLANK(Values!E81),"",IF(Values!J81, Values!$B$4, Values!$B$5)))</f>
        <v/>
      </c>
      <c r="L82" s="40">
        <f>IF(ISBLANK(Values!E81),"",IF($CO82="DEFAULT", Values!$B$18, ""))</f>
        <v>5</v>
      </c>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Child</v>
      </c>
      <c r="X82" s="32" t="str">
        <f>IF(ISBLANK(Values!E81),"",Values!$B$13)</f>
        <v>Lenovo T490 Parent</v>
      </c>
      <c r="Y82" s="39" t="str">
        <f>IF(ISBLANK(Values!E81),"","Size-Color")</f>
        <v>Size-Color</v>
      </c>
      <c r="Z82" s="32" t="str">
        <f>IF(ISBLANK(Values!E81),"","variation")</f>
        <v>variation</v>
      </c>
      <c r="AA82" s="36" t="str">
        <f>IF(ISBLANK(Values!E81),"",Values!$B$20)</f>
        <v>PartialUpdate</v>
      </c>
      <c r="AB82" s="1" t="str">
        <f>IF(ISBLANK(Values!E81),"",Values!$B$29)</f>
        <v>Clavier distribué par Tellus Remarketing, leader européen des claviers portables. Le clavier a été nettoyé, emballé et testé dans notre ligne de production au Danemark. Pour toute question de compatibilité, contactez-nous via le site Web d'Amazon.</v>
      </c>
      <c r="AI82" s="41" t="str">
        <f>IF(ISBLANK(Values!E81),"",IF(Values!I81,Values!$B$23,Values!$B$33))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2" s="42" t="str">
        <f>IF(ISBLANK(Values!E81),"",Values!$B$24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82" s="1" t="str">
        <f>IF(ISBLANK(Values!E81),"",Values!$B$25)</f>
        <v xml:space="preserve">♻️ PRODUIT ÉCOLOGIQUE - Achetez remis à neuf, ACHETEZ VERT! Réduisez plus de 80% de dioxyde de carbone en achetant nos claviers remis à neuf, par rapport à l'achat d'un nouveau clavier! </v>
      </c>
      <c r="AL82" s="1" t="str">
        <f>IF(ISBLANK(Values!E81),"",SUBSTITUTE(SUBSTITUTE(IF(Values!$J81, Values!$B$26, Values!$B$33), "{language}", Values!$H81), "{flag}", INDEX(options!$E$1:$E$20, Values!$V81)))</f>
        <v>👉  DISPOSITION - 🇺🇸 with € symbol Lenovo T480s Regular Silver - US INT non rétroéclairé.</v>
      </c>
      <c r="AM82" s="1" t="str">
        <f>SUBSTITUTE(IF(ISBLANK(Values!E81),"",Values!$B$27),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82" s="28" t="str">
        <f>IF(ISBLANK(Values!E81),"",Values!H81)</f>
        <v>Lenovo T480s Regular Silver - US INT</v>
      </c>
      <c r="AV82" s="1" t="str">
        <f>IF(ISBLANK(Values!E81),"",IF(Values!J81,"Backlit", "Non-Backlit"))</f>
        <v>Non-Backlit</v>
      </c>
      <c r="AW82"/>
      <c r="BE82" s="27" t="str">
        <f>IF(ISBLANK(Values!E81),"","Professional Audience")</f>
        <v>Professional Audience</v>
      </c>
      <c r="BF82" s="27" t="str">
        <f>IF(ISBLANK(Values!E81),"","Consumer Audience")</f>
        <v>Consumer Audience</v>
      </c>
      <c r="BG82" s="27" t="str">
        <f>IF(ISBLANK(Values!E81),"","Adults")</f>
        <v>Adults</v>
      </c>
      <c r="BH82" s="27"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Danemark</v>
      </c>
      <c r="CZ82" s="1" t="str">
        <f>IF(ISBLANK(Values!E81),"","No")</f>
        <v>No</v>
      </c>
      <c r="DA82" s="1" t="str">
        <f>IF(ISBLANK(Values!E81),"","No")</f>
        <v>No</v>
      </c>
      <c r="DO82" s="27" t="str">
        <f>IF(ISBLANK(Values!E81),"","Parts")</f>
        <v>Parts</v>
      </c>
      <c r="DP82" s="27" t="str">
        <f>IF(ISBLANK(Values!E81),"",Values!$B$31)</f>
        <v>Garantie de 6 mois après la date de livraison. En cas de dysfonctionnement du clavier, une nouvelle unité ou une pièce de rechange pour le clavier du produit sera envoyée. En cas de tri des stocks, un remboursement complet est effectué.</v>
      </c>
      <c r="DS82" s="31"/>
      <c r="DY82" t="str">
        <f>IF(ISBLANK(Values!$E81), "", "not_applicable")</f>
        <v>not_applicable</v>
      </c>
      <c r="DZ82" s="31"/>
      <c r="EA82" s="31"/>
      <c r="EB82" s="31"/>
      <c r="EC82" s="31"/>
      <c r="EI82" s="1" t="str">
        <f>IF(ISBLANK(Values!E81),"",Values!$B$31)</f>
        <v>Garantie de 6 mois après la date de livraison. En cas de dysfonctionnement du clavier, une nouvelle unité ou une pièce de rechange pour le clavier du produit sera envoyée. En cas de tri des stocks, un remboursement complet est effectué.</v>
      </c>
      <c r="ES82" s="1" t="str">
        <f>IF(ISBLANK(Values!E81),"","Amazon Tellus UPS")</f>
        <v>Amazon Tellus UPS</v>
      </c>
      <c r="EV82" s="3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computercomponent</v>
      </c>
      <c r="B83" s="38" t="str">
        <f>IF(ISBLANK(Values!E82),"",Values!F82)</f>
        <v>Lenovo T480s Regular Silver - RUS</v>
      </c>
      <c r="C83" s="32" t="str">
        <f>IF(ISBLANK(Values!E82),"","TellusRem")</f>
        <v>TellusRem</v>
      </c>
      <c r="D83" s="30">
        <f>IF(ISBLANK(Values!E82),"",Values!E82)</f>
        <v>5714401483199</v>
      </c>
      <c r="E83" s="31" t="str">
        <f>IF(ISBLANK(Values!E82),"","EAN")</f>
        <v>EAN</v>
      </c>
      <c r="F83" s="28" t="str">
        <f>IF(ISBLANK(Values!E82),"",IF(Values!J82, SUBSTITUTE(Values!$B$1, "{language}", Values!H82) &amp; " " &amp;Values!$B$3, SUBSTITUTE(Values!$B$2, "{language}", Values!$H82) &amp; " " &amp;Values!$B$3))</f>
        <v>clavier de remplacement Lenovo T480s Regular Silver - RUS non rétroéclairé pour Lenovo Thinkpad T480s, T490, E490, L480, L490, L380, L390, L380 Yoga, L390 Yoga, E490, E480</v>
      </c>
      <c r="G83" s="32" t="str">
        <f>IF(ISBLANK(Values!E82),"",IF(Values!$B$20="PartialUpdate","","TellusRem"))</f>
        <v/>
      </c>
      <c r="H83" s="27" t="str">
        <f>IF(ISBLANK(Values!E82),"",Values!$B$16)</f>
        <v>computer-keyboards</v>
      </c>
      <c r="I83" s="27" t="str">
        <f>IF(ISBLANK(Values!E82),"","4730574031")</f>
        <v>4730574031</v>
      </c>
      <c r="J83" s="39" t="str">
        <f>IF(ISBLANK(Values!E82),"",Values!F82 )</f>
        <v>Lenovo T480s Regular Silver - RUS</v>
      </c>
      <c r="K83" s="29" t="str">
        <f>IF(IF(ISBLANK(Values!E82),"",IF(Values!J82, Values!$B$4, Values!$B$5))=0,"",IF(ISBLANK(Values!E82),"",IF(Values!J82, Values!$B$4, Values!$B$5)))</f>
        <v/>
      </c>
      <c r="L83" s="40">
        <f>IF(ISBLANK(Values!E82),"",IF($CO83="DEFAULT", Values!$B$18, ""))</f>
        <v>5</v>
      </c>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Child</v>
      </c>
      <c r="X83" s="32" t="str">
        <f>IF(ISBLANK(Values!E82),"",Values!$B$13)</f>
        <v>Lenovo T490 Parent</v>
      </c>
      <c r="Y83" s="39" t="str">
        <f>IF(ISBLANK(Values!E82),"","Size-Color")</f>
        <v>Size-Color</v>
      </c>
      <c r="Z83" s="32" t="str">
        <f>IF(ISBLANK(Values!E82),"","variation")</f>
        <v>variation</v>
      </c>
      <c r="AA83" s="36" t="str">
        <f>IF(ISBLANK(Values!E82),"",Values!$B$20)</f>
        <v>PartialUpdate</v>
      </c>
      <c r="AB83" s="1" t="str">
        <f>IF(ISBLANK(Values!E82),"",Values!$B$29)</f>
        <v>Clavier distribué par Tellus Remarketing, leader européen des claviers portables. Le clavier a été nettoyé, emballé et testé dans notre ligne de production au Danemark. Pour toute question de compatibilité, contactez-nous via le site Web d'Amazon.</v>
      </c>
      <c r="AI83" s="41" t="str">
        <f>IF(ISBLANK(Values!E82),"",IF(Values!I82,Values!$B$23,Values!$B$33))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3" s="42" t="str">
        <f>IF(ISBLANK(Values!E82),"",Values!$B$24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83" s="1" t="str">
        <f>IF(ISBLANK(Values!E82),"",Values!$B$25)</f>
        <v xml:space="preserve">♻️ PRODUIT ÉCOLOGIQUE - Achetez remis à neuf, ACHETEZ VERT! Réduisez plus de 80% de dioxyde de carbone en achetant nos claviers remis à neuf, par rapport à l'achat d'un nouveau clavier! </v>
      </c>
      <c r="AL83" s="1" t="str">
        <f>IF(ISBLANK(Values!E82),"",SUBSTITUTE(SUBSTITUTE(IF(Values!$J82, Values!$B$26, Values!$B$33), "{language}", Values!$H82), "{flag}", INDEX(options!$E$1:$E$20, Values!$V82)))</f>
        <v>👉  DISPOSITION - 🇷🇺 Lenovo T480s Regular Silver - RUS non rétroéclairé.</v>
      </c>
      <c r="AM83" s="1" t="str">
        <f>SUBSTITUTE(IF(ISBLANK(Values!E82),"",Values!$B$27),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83" s="28" t="str">
        <f>IF(ISBLANK(Values!E82),"",Values!H82)</f>
        <v>Lenovo T480s Regular Silver - RUS</v>
      </c>
      <c r="AV83" s="1" t="str">
        <f>IF(ISBLANK(Values!E82),"",IF(Values!J82,"Backlit", "Non-Backlit"))</f>
        <v>Non-Backlit</v>
      </c>
      <c r="AW83"/>
      <c r="BE83" s="27" t="str">
        <f>IF(ISBLANK(Values!E82),"","Professional Audience")</f>
        <v>Professional Audience</v>
      </c>
      <c r="BF83" s="27" t="str">
        <f>IF(ISBLANK(Values!E82),"","Consumer Audience")</f>
        <v>Consumer Audience</v>
      </c>
      <c r="BG83" s="27" t="str">
        <f>IF(ISBLANK(Values!E82),"","Adults")</f>
        <v>Adults</v>
      </c>
      <c r="BH83" s="27"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Danemark</v>
      </c>
      <c r="CZ83" s="1" t="str">
        <f>IF(ISBLANK(Values!E82),"","No")</f>
        <v>No</v>
      </c>
      <c r="DA83" s="1" t="str">
        <f>IF(ISBLANK(Values!E82),"","No")</f>
        <v>No</v>
      </c>
      <c r="DO83" s="27" t="str">
        <f>IF(ISBLANK(Values!E82),"","Parts")</f>
        <v>Parts</v>
      </c>
      <c r="DP83" s="27" t="str">
        <f>IF(ISBLANK(Values!E82),"",Values!$B$31)</f>
        <v>Garantie de 6 mois après la date de livraison. En cas de dysfonctionnement du clavier, une nouvelle unité ou une pièce de rechange pour le clavier du produit sera envoyée. En cas de tri des stocks, un remboursement complet est effectué.</v>
      </c>
      <c r="DS83" s="31"/>
      <c r="DY83" t="str">
        <f>IF(ISBLANK(Values!$E82), "", "not_applicable")</f>
        <v>not_applicable</v>
      </c>
      <c r="DZ83" s="31"/>
      <c r="EA83" s="31"/>
      <c r="EB83" s="31"/>
      <c r="EC83" s="31"/>
      <c r="EI83" s="1" t="str">
        <f>IF(ISBLANK(Values!E82),"",Values!$B$31)</f>
        <v>Garantie de 6 mois après la date de livraison. En cas de dysfonctionnement du clavier, une nouvelle unité ou une pièce de rechange pour le clavier du produit sera envoyée. En cas de tri des stocks, un remboursement complet est effectué.</v>
      </c>
      <c r="ES83" s="1" t="str">
        <f>IF(ISBLANK(Values!E82),"","Amazon Tellus UPS")</f>
        <v>Amazon Tellus UPS</v>
      </c>
      <c r="EV83" s="3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computercomponent</v>
      </c>
      <c r="B84" s="38" t="str">
        <f>IF(ISBLANK(Values!E83),"",Values!F83)</f>
        <v>Lenovo T480s Regular Silver - US</v>
      </c>
      <c r="C84" s="32" t="str">
        <f>IF(ISBLANK(Values!E83),"","TellusRem")</f>
        <v>TellusRem</v>
      </c>
      <c r="D84" s="30">
        <f>IF(ISBLANK(Values!E83),"",Values!E83)</f>
        <v>5714401483205</v>
      </c>
      <c r="E84" s="31" t="str">
        <f>IF(ISBLANK(Values!E83),"","EAN")</f>
        <v>EAN</v>
      </c>
      <c r="F84" s="28" t="str">
        <f>IF(ISBLANK(Values!E83),"",IF(Values!J83, SUBSTITUTE(Values!$B$1, "{language}", Values!H83) &amp; " " &amp;Values!$B$3, SUBSTITUTE(Values!$B$2, "{language}", Values!$H83) &amp; " " &amp;Values!$B$3))</f>
        <v>clavier de remplacement Lenovo T480s Regular Silver - US non rétroéclairé pour Lenovo Thinkpad T480s, T490, E490, L480, L490, L380, L390, L380 Yoga, L390 Yoga, E490, E480</v>
      </c>
      <c r="G84" s="32" t="str">
        <f>IF(ISBLANK(Values!E83),"",IF(Values!$B$20="PartialUpdate","","TellusRem"))</f>
        <v/>
      </c>
      <c r="H84" s="27" t="str">
        <f>IF(ISBLANK(Values!E83),"",Values!$B$16)</f>
        <v>computer-keyboards</v>
      </c>
      <c r="I84" s="27" t="str">
        <f>IF(ISBLANK(Values!E83),"","4730574031")</f>
        <v>4730574031</v>
      </c>
      <c r="J84" s="39" t="str">
        <f>IF(ISBLANK(Values!E83),"",Values!F83 )</f>
        <v>Lenovo T480s Regular Silver - US</v>
      </c>
      <c r="K84" s="29" t="str">
        <f>IF(IF(ISBLANK(Values!E83),"",IF(Values!J83, Values!$B$4, Values!$B$5))=0,"",IF(ISBLANK(Values!E83),"",IF(Values!J83, Values!$B$4, Values!$B$5)))</f>
        <v/>
      </c>
      <c r="L84" s="40">
        <f>IF(ISBLANK(Values!E83),"",IF($CO84="DEFAULT", Values!$B$18, ""))</f>
        <v>5</v>
      </c>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Child</v>
      </c>
      <c r="X84" s="32" t="str">
        <f>IF(ISBLANK(Values!E83),"",Values!$B$13)</f>
        <v>Lenovo T490 Parent</v>
      </c>
      <c r="Y84" s="39" t="str">
        <f>IF(ISBLANK(Values!E83),"","Size-Color")</f>
        <v>Size-Color</v>
      </c>
      <c r="Z84" s="32" t="str">
        <f>IF(ISBLANK(Values!E83),"","variation")</f>
        <v>variation</v>
      </c>
      <c r="AA84" s="36" t="str">
        <f>IF(ISBLANK(Values!E83),"",Values!$B$20)</f>
        <v>PartialUpdate</v>
      </c>
      <c r="AB84" s="1" t="str">
        <f>IF(ISBLANK(Values!E83),"",Values!$B$29)</f>
        <v>Clavier distribué par Tellus Remarketing, leader européen des claviers portables. Le clavier a été nettoyé, emballé et testé dans notre ligne de production au Danemark. Pour toute question de compatibilité, contactez-nous via le site Web d'Amazon.</v>
      </c>
      <c r="AI84" s="41" t="str">
        <f>IF(ISBLANK(Values!E83),"",IF(Values!I83,Values!$B$23,Values!$B$33))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4" s="42" t="str">
        <f>IF(ISBLANK(Values!E83),"",Values!$B$24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84" s="1" t="str">
        <f>IF(ISBLANK(Values!E83),"",Values!$B$25)</f>
        <v xml:space="preserve">♻️ PRODUIT ÉCOLOGIQUE - Achetez remis à neuf, ACHETEZ VERT! Réduisez plus de 80% de dioxyde de carbone en achetant nos claviers remis à neuf, par rapport à l'achat d'un nouveau clavier! </v>
      </c>
      <c r="AL84" s="1" t="str">
        <f>IF(ISBLANK(Values!E83),"",SUBSTITUTE(SUBSTITUTE(IF(Values!$J83, Values!$B$26, Values!$B$33), "{language}", Values!$H83), "{flag}", INDEX(options!$E$1:$E$20, Values!$V83)))</f>
        <v>👉  DISPOSITION - 🇺🇸 Lenovo T480s Regular Silver - US non rétroéclairé.</v>
      </c>
      <c r="AM84" s="1" t="str">
        <f>SUBSTITUTE(IF(ISBLANK(Values!E83),"",Values!$B$27),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84" s="28" t="str">
        <f>IF(ISBLANK(Values!E83),"",Values!H83)</f>
        <v>Lenovo T480s Regular Silver - US</v>
      </c>
      <c r="AV84" s="1" t="str">
        <f>IF(ISBLANK(Values!E83),"",IF(Values!J83,"Backlit", "Non-Backlit"))</f>
        <v>Non-Backlit</v>
      </c>
      <c r="AW84"/>
      <c r="BE84" s="27" t="str">
        <f>IF(ISBLANK(Values!E83),"","Professional Audience")</f>
        <v>Professional Audience</v>
      </c>
      <c r="BF84" s="27" t="str">
        <f>IF(ISBLANK(Values!E83),"","Consumer Audience")</f>
        <v>Consumer Audience</v>
      </c>
      <c r="BG84" s="27" t="str">
        <f>IF(ISBLANK(Values!E83),"","Adults")</f>
        <v>Adults</v>
      </c>
      <c r="BH84" s="27"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Danemark</v>
      </c>
      <c r="CZ84" s="1" t="str">
        <f>IF(ISBLANK(Values!E83),"","No")</f>
        <v>No</v>
      </c>
      <c r="DA84" s="1" t="str">
        <f>IF(ISBLANK(Values!E83),"","No")</f>
        <v>No</v>
      </c>
      <c r="DO84" s="27" t="str">
        <f>IF(ISBLANK(Values!E83),"","Parts")</f>
        <v>Parts</v>
      </c>
      <c r="DP84" s="27" t="str">
        <f>IF(ISBLANK(Values!E83),"",Values!$B$31)</f>
        <v>Garantie de 6 mois après la date de livraison. En cas de dysfonctionnement du clavier, une nouvelle unité ou une pièce de rechange pour le clavier du produit sera envoyée. En cas de tri des stocks, un remboursement complet est effectué.</v>
      </c>
      <c r="DS84" s="31"/>
      <c r="DY84" t="str">
        <f>IF(ISBLANK(Values!$E83), "", "not_applicable")</f>
        <v>not_applicable</v>
      </c>
      <c r="DZ84" s="31"/>
      <c r="EA84" s="31"/>
      <c r="EB84" s="31"/>
      <c r="EC84" s="31"/>
      <c r="EI84" s="1" t="str">
        <f>IF(ISBLANK(Values!E83),"",Values!$B$31)</f>
        <v>Garantie de 6 mois après la date de livraison. En cas de dysfonctionnement du clavier, une nouvelle unité ou une pièce de rechange pour le clavier du produit sera envoyée. En cas de tri des stocks, un remboursement complet est effectué.</v>
      </c>
      <c r="ES84" s="1" t="str">
        <f>IF(ISBLANK(Values!E83),"","Amazon Tellus UPS")</f>
        <v>Amazon Tellus UPS</v>
      </c>
      <c r="EV84" s="3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73" t="s">
        <v>756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c r="C4" s="50" t="b">
        <f>FALSE()</f>
        <v>0</v>
      </c>
      <c r="D4" s="50" t="b">
        <f>TRUE()</f>
        <v>1</v>
      </c>
      <c r="E4" s="44">
        <v>5714401480013</v>
      </c>
      <c r="F4" s="44" t="s">
        <v>676</v>
      </c>
      <c r="G4" s="74" t="s">
        <v>370</v>
      </c>
      <c r="H4" s="44" t="s">
        <v>676</v>
      </c>
      <c r="I4" s="52" t="b">
        <f>TRUE()</f>
        <v>1</v>
      </c>
      <c r="J4" s="53" t="b">
        <f>TRUE()</f>
        <v>1</v>
      </c>
      <c r="K4" s="44" t="s">
        <v>806</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57">
        <f>MATCH(G4,options!$D$1:$D$20,0)</f>
        <v>1</v>
      </c>
    </row>
    <row r="5" spans="1:22" ht="42" x14ac:dyDescent="0.15">
      <c r="A5" s="45" t="s">
        <v>371</v>
      </c>
      <c r="B5" s="49"/>
      <c r="C5" s="50" t="b">
        <f>FALSE()</f>
        <v>0</v>
      </c>
      <c r="D5" s="50" t="b">
        <f>TRUE()</f>
        <v>1</v>
      </c>
      <c r="E5" s="44">
        <v>5714401480020</v>
      </c>
      <c r="F5" s="44" t="s">
        <v>677</v>
      </c>
      <c r="G5" s="74" t="s">
        <v>372</v>
      </c>
      <c r="H5" s="44" t="s">
        <v>677</v>
      </c>
      <c r="I5" s="52" t="b">
        <f>TRUE()</f>
        <v>1</v>
      </c>
      <c r="J5" s="53" t="b">
        <f>TRUE()</f>
        <v>1</v>
      </c>
      <c r="K5" s="44" t="s">
        <v>807</v>
      </c>
      <c r="L5" s="54" t="b">
        <v>1</v>
      </c>
      <c r="M5" s="55" t="str">
        <f t="shared" si="0"/>
        <v>https://raw.githubusercontent.com/PatrickVibild/TellusAmazonPictures/master/pictures/Lenovo/T480S/BL/FR/1.jpg</v>
      </c>
      <c r="N5" s="55" t="str">
        <f t="shared" si="1"/>
        <v>https://raw.githubusercontent.com/PatrickVibild/TellusAmazonPictures/master/pictures/Lenovo/T480S/BL/FR/2.jpg</v>
      </c>
      <c r="O5" s="56"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57">
        <f>MATCH(G5,options!$D$1:$D$20,0)</f>
        <v>2</v>
      </c>
    </row>
    <row r="6" spans="1:22" ht="42" x14ac:dyDescent="0.15">
      <c r="A6" s="45" t="s">
        <v>373</v>
      </c>
      <c r="B6" s="58" t="s">
        <v>414</v>
      </c>
      <c r="C6" s="50" t="b">
        <f>FALSE()</f>
        <v>0</v>
      </c>
      <c r="D6" s="50" t="b">
        <f>TRUE()</f>
        <v>1</v>
      </c>
      <c r="E6" s="44">
        <v>5714401480037</v>
      </c>
      <c r="F6" s="44" t="s">
        <v>678</v>
      </c>
      <c r="G6" s="74" t="s">
        <v>375</v>
      </c>
      <c r="H6" s="44" t="s">
        <v>678</v>
      </c>
      <c r="I6" s="52" t="b">
        <f>TRUE()</f>
        <v>1</v>
      </c>
      <c r="J6" s="53" t="b">
        <f>TRUE()</f>
        <v>1</v>
      </c>
      <c r="K6" s="44" t="s">
        <v>808</v>
      </c>
      <c r="L6" s="54" t="b">
        <v>1</v>
      </c>
      <c r="M6" s="55" t="str">
        <f t="shared" si="0"/>
        <v>https://raw.githubusercontent.com/PatrickVibild/TellusAmazonPictures/master/pictures/Lenovo/T480S/BL/IT/1.jpg</v>
      </c>
      <c r="N6" s="55" t="str">
        <f t="shared" si="1"/>
        <v>https://raw.githubusercontent.com/PatrickVibild/TellusAmazonPictures/master/pictures/Lenovo/T480S/BL/IT/2.jpg</v>
      </c>
      <c r="O6" s="56"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57">
        <f>MATCH(G6,options!$D$1:$D$20,0)</f>
        <v>3</v>
      </c>
    </row>
    <row r="7" spans="1:22" ht="42" x14ac:dyDescent="0.15">
      <c r="A7" s="45" t="s">
        <v>376</v>
      </c>
      <c r="B7" s="59" t="str">
        <f>IF(B6=options!C1,"32","41")</f>
        <v>32</v>
      </c>
      <c r="C7" s="50" t="b">
        <f>FALSE()</f>
        <v>0</v>
      </c>
      <c r="D7" s="50" t="b">
        <f>TRUE()</f>
        <v>1</v>
      </c>
      <c r="E7" s="44">
        <v>5714401480044</v>
      </c>
      <c r="F7" s="44" t="s">
        <v>679</v>
      </c>
      <c r="G7" s="74" t="s">
        <v>377</v>
      </c>
      <c r="H7" s="44" t="s">
        <v>679</v>
      </c>
      <c r="I7" s="52" t="b">
        <f>TRUE()</f>
        <v>1</v>
      </c>
      <c r="J7" s="53" t="b">
        <f>TRUE()</f>
        <v>1</v>
      </c>
      <c r="K7" s="44" t="s">
        <v>809</v>
      </c>
      <c r="L7" s="54" t="b">
        <v>1</v>
      </c>
      <c r="M7" s="55" t="str">
        <f t="shared" si="0"/>
        <v>https://raw.githubusercontent.com/PatrickVibild/TellusAmazonPictures/master/pictures/Lenovo/T480S/BL/ES/1.jpg</v>
      </c>
      <c r="N7" s="55" t="str">
        <f t="shared" si="1"/>
        <v>https://raw.githubusercontent.com/PatrickVibild/TellusAmazonPictures/master/pictures/Lenovo/T480S/BL/ES/2.jpg</v>
      </c>
      <c r="O7" s="56"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57">
        <f>MATCH(G7,options!$D$1:$D$20,0)</f>
        <v>4</v>
      </c>
    </row>
    <row r="8" spans="1:22" ht="42" x14ac:dyDescent="0.15">
      <c r="A8" s="45" t="s">
        <v>378</v>
      </c>
      <c r="B8" s="59" t="str">
        <f>IF(B6=options!C1,"18","17")</f>
        <v>18</v>
      </c>
      <c r="C8" s="50" t="b">
        <f>FALSE()</f>
        <v>0</v>
      </c>
      <c r="D8" s="50" t="b">
        <f>TRUE()</f>
        <v>1</v>
      </c>
      <c r="E8" s="44">
        <v>5714401480051</v>
      </c>
      <c r="F8" s="44" t="s">
        <v>680</v>
      </c>
      <c r="G8" s="74" t="s">
        <v>379</v>
      </c>
      <c r="H8" s="44" t="s">
        <v>680</v>
      </c>
      <c r="I8" s="52" t="b">
        <f>TRUE()</f>
        <v>1</v>
      </c>
      <c r="J8" s="53" t="b">
        <f>TRUE()</f>
        <v>1</v>
      </c>
      <c r="K8" s="44" t="s">
        <v>810</v>
      </c>
      <c r="L8" s="54" t="b">
        <v>1</v>
      </c>
      <c r="M8" s="55" t="str">
        <f t="shared" si="0"/>
        <v>https://raw.githubusercontent.com/PatrickVibild/TellusAmazonPictures/master/pictures/Lenovo/T480S/BL/UK/1.jpg</v>
      </c>
      <c r="N8" s="55" t="str">
        <f t="shared" si="1"/>
        <v>https://raw.githubusercontent.com/PatrickVibild/TellusAmazonPictures/master/pictures/Lenovo/T480S/BL/UK/2.jpg</v>
      </c>
      <c r="O8" s="56"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57">
        <f>MATCH(G8,options!$D$1:$D$20,0)</f>
        <v>5</v>
      </c>
    </row>
    <row r="9" spans="1:22" ht="42" x14ac:dyDescent="0.15">
      <c r="A9" s="45" t="s">
        <v>380</v>
      </c>
      <c r="B9" s="59" t="str">
        <f>IF(B6=options!C1,"2","5")</f>
        <v>2</v>
      </c>
      <c r="C9" s="50" t="b">
        <f>FALSE()</f>
        <v>0</v>
      </c>
      <c r="D9" s="50" t="b">
        <f>FALSE()</f>
        <v>0</v>
      </c>
      <c r="E9" s="44">
        <v>5714401480068</v>
      </c>
      <c r="F9" s="44" t="s">
        <v>681</v>
      </c>
      <c r="G9" s="74" t="s">
        <v>381</v>
      </c>
      <c r="H9" s="44" t="s">
        <v>681</v>
      </c>
      <c r="I9" s="52" t="b">
        <f>TRUE()</f>
        <v>1</v>
      </c>
      <c r="J9" s="53" t="b">
        <f>TRUE()</f>
        <v>1</v>
      </c>
      <c r="K9" s="44" t="s">
        <v>811</v>
      </c>
      <c r="L9" s="54" t="b">
        <v>1</v>
      </c>
      <c r="M9" s="55" t="str">
        <f t="shared" si="0"/>
        <v>https://raw.githubusercontent.com/PatrickVibild/TellusAmazonPictures/master/pictures/Lenovo/T480S/BL/NOR/1.jpg</v>
      </c>
      <c r="N9" s="55" t="str">
        <f t="shared" si="1"/>
        <v>https://raw.githubusercontent.com/PatrickVibild/TellusAmazonPictures/master/pictures/Lenovo/T480S/BL/NOR/2.jpg</v>
      </c>
      <c r="O9" s="56"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57">
        <f>MATCH(G9,options!$D$1:$D$20,0)</f>
        <v>6</v>
      </c>
    </row>
    <row r="10" spans="1:22" ht="42" x14ac:dyDescent="0.15">
      <c r="A10" t="s">
        <v>382</v>
      </c>
      <c r="B10" s="60"/>
      <c r="C10" s="50" t="b">
        <f>FALSE()</f>
        <v>0</v>
      </c>
      <c r="D10" s="50" t="b">
        <f>FALSE()</f>
        <v>0</v>
      </c>
      <c r="E10" s="44">
        <v>5714401480075</v>
      </c>
      <c r="F10" s="44" t="s">
        <v>682</v>
      </c>
      <c r="G10" s="74" t="s">
        <v>383</v>
      </c>
      <c r="H10" s="44" t="s">
        <v>682</v>
      </c>
      <c r="I10" s="52" t="b">
        <f>TRUE()</f>
        <v>1</v>
      </c>
      <c r="J10" s="53" t="b">
        <f>TRUE()</f>
        <v>1</v>
      </c>
      <c r="K10" s="44" t="s">
        <v>758</v>
      </c>
      <c r="L10" s="54" t="b">
        <f>FALSE()</f>
        <v>0</v>
      </c>
      <c r="M10" s="55" t="str">
        <f t="shared" si="0"/>
        <v>https://download.lenovo.com/Images/Parts/01YP366/01YP366_A.jpg</v>
      </c>
      <c r="N10" s="55" t="str">
        <f t="shared" si="1"/>
        <v>https://download.lenovo.com/Images/Parts/01YP366/01YP366_B.jpg</v>
      </c>
      <c r="O10" s="56" t="str">
        <f t="shared" si="2"/>
        <v>https://download.lenovo.com/Images/Parts/01YP366/01YP366_details.jpg</v>
      </c>
      <c r="P10" t="str">
        <f t="shared" si="3"/>
        <v/>
      </c>
      <c r="Q10" t="str">
        <f t="shared" si="4"/>
        <v/>
      </c>
      <c r="R10" t="str">
        <f t="shared" si="5"/>
        <v/>
      </c>
      <c r="S10" t="str">
        <f t="shared" si="6"/>
        <v/>
      </c>
      <c r="T10" t="str">
        <f t="shared" si="7"/>
        <v/>
      </c>
      <c r="U10" t="str">
        <f t="shared" si="8"/>
        <v/>
      </c>
      <c r="V10" s="57">
        <f>MATCH(G10,options!$D$1:$D$20,0)</f>
        <v>7</v>
      </c>
    </row>
    <row r="11" spans="1:22" ht="42" x14ac:dyDescent="0.15">
      <c r="A11" s="45" t="s">
        <v>384</v>
      </c>
      <c r="B11" s="61">
        <v>150</v>
      </c>
      <c r="C11" s="50" t="b">
        <f>FALSE()</f>
        <v>0</v>
      </c>
      <c r="D11" s="50" t="b">
        <f>FALSE()</f>
        <v>0</v>
      </c>
      <c r="E11" s="44">
        <v>5714401480082</v>
      </c>
      <c r="F11" s="44" t="s">
        <v>683</v>
      </c>
      <c r="G11" s="74" t="s">
        <v>385</v>
      </c>
      <c r="H11" s="44" t="s">
        <v>683</v>
      </c>
      <c r="I11" s="52" t="b">
        <f>TRUE()</f>
        <v>1</v>
      </c>
      <c r="J11" s="53" t="b">
        <f>TRUE()</f>
        <v>1</v>
      </c>
      <c r="K11" s="44" t="s">
        <v>759</v>
      </c>
      <c r="L11" s="54" t="b">
        <f>FALSE()</f>
        <v>0</v>
      </c>
      <c r="M11" s="55" t="str">
        <f t="shared" si="0"/>
        <v>https://download.lenovo.com/Images/Parts/01YP287/01YP287_A.jpg</v>
      </c>
      <c r="N11" s="55" t="str">
        <f t="shared" si="1"/>
        <v>https://download.lenovo.com/Images/Parts/01YP287/01YP287_B.jpg</v>
      </c>
      <c r="O11" s="56" t="str">
        <f t="shared" si="2"/>
        <v>https://download.lenovo.com/Images/Parts/01YP287/01YP287_details.jpg</v>
      </c>
      <c r="P11" t="str">
        <f t="shared" si="3"/>
        <v/>
      </c>
      <c r="Q11" t="str">
        <f t="shared" si="4"/>
        <v/>
      </c>
      <c r="R11" t="str">
        <f t="shared" si="5"/>
        <v/>
      </c>
      <c r="S11" t="str">
        <f t="shared" si="6"/>
        <v/>
      </c>
      <c r="T11" t="str">
        <f t="shared" si="7"/>
        <v/>
      </c>
      <c r="U11" t="str">
        <f t="shared" si="8"/>
        <v/>
      </c>
      <c r="V11" s="57">
        <f>MATCH(G11,options!$D$1:$D$20,0)</f>
        <v>8</v>
      </c>
    </row>
    <row r="12" spans="1:22" ht="42" x14ac:dyDescent="0.15">
      <c r="B12" s="60"/>
      <c r="C12" s="50" t="b">
        <f>FALSE()</f>
        <v>0</v>
      </c>
      <c r="D12" s="50" t="b">
        <f>FALSE()</f>
        <v>0</v>
      </c>
      <c r="E12" s="44">
        <v>5714401480099</v>
      </c>
      <c r="F12" s="44" t="s">
        <v>684</v>
      </c>
      <c r="G12" s="74" t="s">
        <v>386</v>
      </c>
      <c r="H12" s="44" t="s">
        <v>684</v>
      </c>
      <c r="I12" s="52" t="b">
        <f>TRUE()</f>
        <v>1</v>
      </c>
      <c r="J12" s="53" t="b">
        <f>TRUE()</f>
        <v>1</v>
      </c>
      <c r="K12" s="44" t="s">
        <v>760</v>
      </c>
      <c r="L12" s="54" t="b">
        <f>FALSE()</f>
        <v>0</v>
      </c>
      <c r="M12" s="55" t="str">
        <f t="shared" si="0"/>
        <v>https://download.lenovo.com/Images/Parts/01EN978/01EN978_A.jpg</v>
      </c>
      <c r="N12" s="55" t="str">
        <f t="shared" si="1"/>
        <v>https://download.lenovo.com/Images/Parts/01EN978/01EN978_B.jpg</v>
      </c>
      <c r="O12" s="56" t="str">
        <f t="shared" si="2"/>
        <v>https://download.lenovo.com/Images/Parts/01EN978/01EN978_details.jpg</v>
      </c>
      <c r="P12" t="str">
        <f t="shared" si="3"/>
        <v/>
      </c>
      <c r="Q12" t="str">
        <f t="shared" si="4"/>
        <v/>
      </c>
      <c r="R12" t="str">
        <f t="shared" si="5"/>
        <v/>
      </c>
      <c r="S12" t="str">
        <f t="shared" si="6"/>
        <v/>
      </c>
      <c r="T12" t="str">
        <f t="shared" si="7"/>
        <v/>
      </c>
      <c r="U12" t="str">
        <f t="shared" si="8"/>
        <v/>
      </c>
      <c r="V12" s="57">
        <f>MATCH(G12,options!$D$1:$D$20,0)</f>
        <v>20</v>
      </c>
    </row>
    <row r="13" spans="1:22" ht="42" x14ac:dyDescent="0.15">
      <c r="A13" s="45" t="s">
        <v>387</v>
      </c>
      <c r="B13" s="44" t="s">
        <v>757</v>
      </c>
      <c r="C13" s="50" t="b">
        <f>FALSE()</f>
        <v>0</v>
      </c>
      <c r="D13" s="50" t="b">
        <f>FALSE()</f>
        <v>0</v>
      </c>
      <c r="E13" s="44">
        <v>5714401480105</v>
      </c>
      <c r="F13" s="44" t="s">
        <v>685</v>
      </c>
      <c r="G13" s="74" t="s">
        <v>388</v>
      </c>
      <c r="H13" s="44" t="s">
        <v>685</v>
      </c>
      <c r="I13" s="52" t="b">
        <f>TRUE()</f>
        <v>1</v>
      </c>
      <c r="J13" s="53" t="b">
        <f>TRUE()</f>
        <v>1</v>
      </c>
      <c r="K13" s="44" t="s">
        <v>761</v>
      </c>
      <c r="L13" s="54" t="b">
        <f>FALSE()</f>
        <v>0</v>
      </c>
      <c r="M13" s="55" t="str">
        <f t="shared" si="0"/>
        <v>https://download.lenovo.com/Images/Parts/01YP449/01YP449_A.jpg</v>
      </c>
      <c r="N13" s="55" t="str">
        <f t="shared" si="1"/>
        <v>https://download.lenovo.com/Images/Parts/01YP449/01YP449_B.jpg</v>
      </c>
      <c r="O13" s="56" t="str">
        <f t="shared" si="2"/>
        <v>https://download.lenovo.com/Images/Parts/01YP449/01YP449_details.jpg</v>
      </c>
      <c r="P13" t="str">
        <f t="shared" si="3"/>
        <v/>
      </c>
      <c r="Q13" t="str">
        <f t="shared" si="4"/>
        <v/>
      </c>
      <c r="R13" t="str">
        <f t="shared" si="5"/>
        <v/>
      </c>
      <c r="S13" t="str">
        <f t="shared" si="6"/>
        <v/>
      </c>
      <c r="T13" t="str">
        <f t="shared" si="7"/>
        <v/>
      </c>
      <c r="U13" t="str">
        <f t="shared" si="8"/>
        <v/>
      </c>
      <c r="V13" s="57">
        <f>MATCH(G13,options!$D$1:$D$20,0)</f>
        <v>9</v>
      </c>
    </row>
    <row r="14" spans="1:22" ht="42" x14ac:dyDescent="0.15">
      <c r="A14" s="45" t="s">
        <v>389</v>
      </c>
      <c r="B14" s="44">
        <v>5714401488996</v>
      </c>
      <c r="C14" s="50" t="b">
        <f>FALSE()</f>
        <v>0</v>
      </c>
      <c r="D14" s="50" t="b">
        <f>FALSE()</f>
        <v>0</v>
      </c>
      <c r="E14" s="44">
        <v>5714401480112</v>
      </c>
      <c r="F14" s="44" t="s">
        <v>686</v>
      </c>
      <c r="G14" s="74" t="s">
        <v>390</v>
      </c>
      <c r="H14" s="44" t="s">
        <v>686</v>
      </c>
      <c r="I14" s="52" t="b">
        <f>TRUE()</f>
        <v>1</v>
      </c>
      <c r="J14" s="53" t="b">
        <f>TRUE()</f>
        <v>1</v>
      </c>
      <c r="K14" s="44" t="s">
        <v>762</v>
      </c>
      <c r="L14" s="54" t="b">
        <f>FALSE()</f>
        <v>0</v>
      </c>
      <c r="M14" s="55" t="str">
        <f t="shared" si="0"/>
        <v>https://download.lenovo.com/Images/Parts/01YP535/01YP535_A.jpg</v>
      </c>
      <c r="N14" s="55" t="str">
        <f t="shared" si="1"/>
        <v>https://download.lenovo.com/Images/Parts/01YP535/01YP535_B.jpg</v>
      </c>
      <c r="O14" s="56" t="str">
        <f t="shared" si="2"/>
        <v>https://download.lenovo.com/Images/Parts/01YP535/01YP535_details.jpg</v>
      </c>
      <c r="P14" t="str">
        <f t="shared" si="3"/>
        <v/>
      </c>
      <c r="Q14" t="str">
        <f t="shared" si="4"/>
        <v/>
      </c>
      <c r="R14" t="str">
        <f t="shared" si="5"/>
        <v/>
      </c>
      <c r="S14" t="str">
        <f t="shared" si="6"/>
        <v/>
      </c>
      <c r="T14" t="str">
        <f t="shared" si="7"/>
        <v/>
      </c>
      <c r="U14" t="str">
        <f t="shared" si="8"/>
        <v/>
      </c>
      <c r="V14" s="57">
        <f>MATCH(G14,options!$D$1:$D$20,0)</f>
        <v>19</v>
      </c>
    </row>
    <row r="15" spans="1:22" ht="42" x14ac:dyDescent="0.15">
      <c r="B15" s="60"/>
      <c r="C15" s="50" t="b">
        <f>FALSE()</f>
        <v>0</v>
      </c>
      <c r="D15" s="50" t="b">
        <f>FALSE()</f>
        <v>0</v>
      </c>
      <c r="E15" s="44">
        <v>5714401480129</v>
      </c>
      <c r="F15" s="44" t="s">
        <v>687</v>
      </c>
      <c r="G15" s="74" t="s">
        <v>391</v>
      </c>
      <c r="H15" s="44" t="s">
        <v>687</v>
      </c>
      <c r="I15" s="52" t="b">
        <f>TRUE()</f>
        <v>1</v>
      </c>
      <c r="J15" s="53" t="b">
        <f>TRUE()</f>
        <v>1</v>
      </c>
      <c r="K15" s="44"/>
      <c r="L15" s="54" t="b">
        <f>FALSE()</f>
        <v>0</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42" x14ac:dyDescent="0.15">
      <c r="A16" s="45" t="s">
        <v>392</v>
      </c>
      <c r="B16" s="70" t="s">
        <v>589</v>
      </c>
      <c r="C16" s="50" t="b">
        <f>FALSE()</f>
        <v>0</v>
      </c>
      <c r="D16" s="50" t="b">
        <f>FALSE()</f>
        <v>0</v>
      </c>
      <c r="E16" s="44">
        <v>5714401480136</v>
      </c>
      <c r="F16" s="44" t="s">
        <v>688</v>
      </c>
      <c r="G16" s="74" t="s">
        <v>393</v>
      </c>
      <c r="H16" s="44" t="s">
        <v>688</v>
      </c>
      <c r="I16" s="52" t="b">
        <f>TRUE()</f>
        <v>1</v>
      </c>
      <c r="J16" s="53" t="b">
        <f>TRUE()</f>
        <v>1</v>
      </c>
      <c r="K16" s="44" t="s">
        <v>763</v>
      </c>
      <c r="L16" s="54" t="b">
        <f>FALSE()</f>
        <v>0</v>
      </c>
      <c r="M16" s="55" t="str">
        <f t="shared" si="0"/>
        <v>https://download.lenovo.com/Images/Parts/01YP540/01YP540_A.jpg</v>
      </c>
      <c r="N16" s="55" t="str">
        <f t="shared" si="1"/>
        <v>https://download.lenovo.com/Images/Parts/01YP540/01YP540_B.jpg</v>
      </c>
      <c r="O16" s="56" t="str">
        <f t="shared" si="2"/>
        <v>https://download.lenovo.com/Images/Parts/01YP540/01YP540_details.jpg</v>
      </c>
      <c r="P16" t="str">
        <f t="shared" si="3"/>
        <v/>
      </c>
      <c r="Q16" t="str">
        <f t="shared" si="4"/>
        <v/>
      </c>
      <c r="R16" t="str">
        <f t="shared" si="5"/>
        <v/>
      </c>
      <c r="S16" t="str">
        <f t="shared" si="6"/>
        <v/>
      </c>
      <c r="T16" t="str">
        <f t="shared" si="7"/>
        <v/>
      </c>
      <c r="U16" t="str">
        <f t="shared" si="8"/>
        <v/>
      </c>
      <c r="V16" s="57">
        <f>MATCH(G16,options!$D$1:$D$20,0)</f>
        <v>11</v>
      </c>
    </row>
    <row r="17" spans="1:22" ht="42" x14ac:dyDescent="0.15">
      <c r="B17" s="60"/>
      <c r="C17" s="50" t="b">
        <f>FALSE()</f>
        <v>0</v>
      </c>
      <c r="D17" s="50" t="b">
        <f>FALSE()</f>
        <v>0</v>
      </c>
      <c r="E17" s="44">
        <v>5714401480143</v>
      </c>
      <c r="F17" s="44" t="s">
        <v>689</v>
      </c>
      <c r="G17" s="74" t="s">
        <v>394</v>
      </c>
      <c r="H17" s="44" t="s">
        <v>689</v>
      </c>
      <c r="I17" s="52" t="b">
        <f>TRUE()</f>
        <v>1</v>
      </c>
      <c r="J17" s="53" t="b">
        <f>TRUE()</f>
        <v>1</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42" x14ac:dyDescent="0.15">
      <c r="A18" s="45" t="s">
        <v>395</v>
      </c>
      <c r="B18" s="61">
        <v>5</v>
      </c>
      <c r="C18" s="50" t="b">
        <f>FALSE()</f>
        <v>0</v>
      </c>
      <c r="D18" s="50" t="b">
        <f>FALSE()</f>
        <v>0</v>
      </c>
      <c r="E18" s="44">
        <v>5714401480150</v>
      </c>
      <c r="F18" s="44" t="s">
        <v>690</v>
      </c>
      <c r="G18" s="74" t="s">
        <v>396</v>
      </c>
      <c r="H18" s="44" t="s">
        <v>690</v>
      </c>
      <c r="I18" s="52" t="b">
        <f>TRUE()</f>
        <v>1</v>
      </c>
      <c r="J18" s="53" t="b">
        <f>TRUE()</f>
        <v>1</v>
      </c>
      <c r="K18" s="44" t="s">
        <v>764</v>
      </c>
      <c r="L18" s="54" t="b">
        <f>FALSE()</f>
        <v>0</v>
      </c>
      <c r="M18" s="55" t="str">
        <f t="shared" si="0"/>
        <v>https://download.lenovo.com/Images/Parts/01YP541/01YP541_A.jpg</v>
      </c>
      <c r="N18" s="55" t="str">
        <f t="shared" si="1"/>
        <v>https://download.lenovo.com/Images/Parts/01YP541/01YP541_B.jpg</v>
      </c>
      <c r="O18" s="56" t="str">
        <f t="shared" si="2"/>
        <v>https://download.lenovo.com/Images/Parts/01YP541/01YP541_details.jpg</v>
      </c>
      <c r="P18" t="str">
        <f t="shared" si="3"/>
        <v/>
      </c>
      <c r="Q18" t="str">
        <f t="shared" si="4"/>
        <v/>
      </c>
      <c r="R18" t="str">
        <f t="shared" si="5"/>
        <v/>
      </c>
      <c r="S18" t="str">
        <f t="shared" si="6"/>
        <v/>
      </c>
      <c r="T18" t="str">
        <f t="shared" si="7"/>
        <v/>
      </c>
      <c r="U18" t="str">
        <f t="shared" si="8"/>
        <v/>
      </c>
      <c r="V18" s="57">
        <f>MATCH(G18,options!$D$1:$D$20,0)</f>
        <v>13</v>
      </c>
    </row>
    <row r="19" spans="1:22" ht="42" x14ac:dyDescent="0.15">
      <c r="B19" s="60"/>
      <c r="C19" s="50" t="b">
        <f>FALSE()</f>
        <v>0</v>
      </c>
      <c r="D19" s="50" t="b">
        <f>FALSE()</f>
        <v>0</v>
      </c>
      <c r="E19" s="44">
        <v>5714401480167</v>
      </c>
      <c r="F19" s="44" t="s">
        <v>691</v>
      </c>
      <c r="G19" s="74" t="s">
        <v>397</v>
      </c>
      <c r="H19" s="44" t="s">
        <v>691</v>
      </c>
      <c r="I19" s="52" t="b">
        <f>TRUE()</f>
        <v>1</v>
      </c>
      <c r="J19" s="53" t="b">
        <f>TRUE()</f>
        <v>1</v>
      </c>
      <c r="K19" s="44" t="s">
        <v>765</v>
      </c>
      <c r="L19" s="54" t="b">
        <f>FALSE()</f>
        <v>0</v>
      </c>
      <c r="M19" s="55" t="str">
        <f t="shared" si="0"/>
        <v>https://download.lenovo.com/Images/Parts/01YP549/01YP549_A.jpg</v>
      </c>
      <c r="N19" s="55" t="str">
        <f t="shared" si="1"/>
        <v>https://download.lenovo.com/Images/Parts/01YP549/01YP549_B.jpg</v>
      </c>
      <c r="O19" s="56" t="str">
        <f t="shared" si="2"/>
        <v>https://download.lenovo.com/Images/Parts/01YP549/01YP549_details.jpg</v>
      </c>
      <c r="P19" t="str">
        <f t="shared" si="3"/>
        <v/>
      </c>
      <c r="Q19" t="str">
        <f t="shared" si="4"/>
        <v/>
      </c>
      <c r="R19" t="str">
        <f t="shared" si="5"/>
        <v/>
      </c>
      <c r="S19" t="str">
        <f t="shared" si="6"/>
        <v/>
      </c>
      <c r="T19" t="str">
        <f t="shared" si="7"/>
        <v/>
      </c>
      <c r="U19" t="str">
        <f t="shared" si="8"/>
        <v/>
      </c>
      <c r="V19" s="57">
        <f>MATCH(G19,options!$D$1:$D$20,0)</f>
        <v>14</v>
      </c>
    </row>
    <row r="20" spans="1:22" ht="42" x14ac:dyDescent="0.15">
      <c r="A20" s="45" t="s">
        <v>398</v>
      </c>
      <c r="B20" s="62" t="s">
        <v>417</v>
      </c>
      <c r="C20" s="50" t="b">
        <f>FALSE()</f>
        <v>0</v>
      </c>
      <c r="D20" s="50" t="b">
        <f>FALSE()</f>
        <v>0</v>
      </c>
      <c r="E20" s="44">
        <v>5714401480174</v>
      </c>
      <c r="F20" s="44" t="s">
        <v>692</v>
      </c>
      <c r="G20" s="74" t="s">
        <v>400</v>
      </c>
      <c r="H20" s="44" t="s">
        <v>692</v>
      </c>
      <c r="I20" s="52" t="b">
        <f>TRUE()</f>
        <v>1</v>
      </c>
      <c r="J20" s="53" t="b">
        <f>TRUE()</f>
        <v>1</v>
      </c>
      <c r="K20" s="44" t="s">
        <v>766</v>
      </c>
      <c r="L20" s="54" t="b">
        <f>FALSE()</f>
        <v>0</v>
      </c>
      <c r="M20" s="55" t="str">
        <f t="shared" si="0"/>
        <v>https://download.lenovo.com/Images/Parts/01YP546/01YP546_A.jpg</v>
      </c>
      <c r="N20" s="55" t="str">
        <f t="shared" si="1"/>
        <v>https://download.lenovo.com/Images/Parts/01YP546/01YP546_B.jpg</v>
      </c>
      <c r="O20" s="56" t="str">
        <f t="shared" si="2"/>
        <v>https://download.lenovo.com/Images/Parts/01YP546/01YP546_details.jpg</v>
      </c>
      <c r="P20" t="str">
        <f t="shared" si="3"/>
        <v/>
      </c>
      <c r="Q20" t="str">
        <f t="shared" si="4"/>
        <v/>
      </c>
      <c r="R20" t="str">
        <f t="shared" si="5"/>
        <v/>
      </c>
      <c r="S20" t="str">
        <f t="shared" si="6"/>
        <v/>
      </c>
      <c r="T20" t="str">
        <f t="shared" si="7"/>
        <v/>
      </c>
      <c r="U20" t="str">
        <f t="shared" si="8"/>
        <v/>
      </c>
      <c r="V20" s="57">
        <f>MATCH(G20,options!$D$1:$D$20,0)</f>
        <v>15</v>
      </c>
    </row>
    <row r="21" spans="1:22" ht="42" x14ac:dyDescent="0.15">
      <c r="B21" s="60"/>
      <c r="C21" s="50" t="b">
        <f>FALSE()</f>
        <v>0</v>
      </c>
      <c r="D21" s="50" t="b">
        <f>FALSE()</f>
        <v>0</v>
      </c>
      <c r="E21" s="44">
        <v>5714401480181</v>
      </c>
      <c r="F21" s="44" t="s">
        <v>693</v>
      </c>
      <c r="G21" s="74" t="s">
        <v>401</v>
      </c>
      <c r="H21" s="44" t="s">
        <v>693</v>
      </c>
      <c r="I21" s="52" t="b">
        <f>TRUE()</f>
        <v>1</v>
      </c>
      <c r="J21" s="53" t="b">
        <f>TRUE()</f>
        <v>1</v>
      </c>
      <c r="K21" s="44" t="s">
        <v>812</v>
      </c>
      <c r="L21" s="54" t="b">
        <v>1</v>
      </c>
      <c r="M21" s="55" t="str">
        <f t="shared" si="0"/>
        <v>https://raw.githubusercontent.com/PatrickVibild/TellusAmazonPictures/master/pictures/Lenovo/T480S/BL/USI/1.jpg</v>
      </c>
      <c r="N21" s="55" t="str">
        <f t="shared" si="1"/>
        <v>https://raw.githubusercontent.com/PatrickVibild/TellusAmazonPictures/master/pictures/Lenovo/T480S/BL/USI/2.jpg</v>
      </c>
      <c r="O21" s="56"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57">
        <f>MATCH(G21,options!$D$1:$D$20,0)</f>
        <v>16</v>
      </c>
    </row>
    <row r="22" spans="1:22" ht="42" x14ac:dyDescent="0.15">
      <c r="B22" s="60"/>
      <c r="C22" s="50" t="b">
        <f>FALSE()</f>
        <v>0</v>
      </c>
      <c r="D22" s="50" t="b">
        <f>FALSE()</f>
        <v>0</v>
      </c>
      <c r="E22" s="44">
        <v>5714401480198</v>
      </c>
      <c r="F22" s="44" t="s">
        <v>694</v>
      </c>
      <c r="G22" s="74" t="s">
        <v>402</v>
      </c>
      <c r="H22" s="44" t="s">
        <v>694</v>
      </c>
      <c r="I22" s="52" t="b">
        <f>TRUE()</f>
        <v>1</v>
      </c>
      <c r="J22" s="53" t="b">
        <f>TRUE()</f>
        <v>1</v>
      </c>
      <c r="K22" s="44" t="s">
        <v>767</v>
      </c>
      <c r="L22" s="54" t="b">
        <f>FALSE()</f>
        <v>0</v>
      </c>
      <c r="M22" s="55" t="str">
        <f t="shared" si="0"/>
        <v>https://download.lenovo.com/Images/Parts/01YP542/01YP542_A.jpg</v>
      </c>
      <c r="N22" s="55" t="str">
        <f t="shared" si="1"/>
        <v>https://download.lenovo.com/Images/Parts/01YP542/01YP542_B.jpg</v>
      </c>
      <c r="O22" s="56" t="str">
        <f t="shared" si="2"/>
        <v>https://download.lenovo.com/Images/Parts/01YP542/01YP542_details.jpg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f>TRUE()</f>
        <v>1</v>
      </c>
      <c r="D23" s="50" t="b">
        <f>FALSE()</f>
        <v>0</v>
      </c>
      <c r="E23" s="44">
        <v>5714401480204</v>
      </c>
      <c r="F23" s="44" t="s">
        <v>695</v>
      </c>
      <c r="G23" s="74" t="s">
        <v>404</v>
      </c>
      <c r="H23" s="44" t="s">
        <v>695</v>
      </c>
      <c r="I23" s="52" t="b">
        <f>TRUE()</f>
        <v>1</v>
      </c>
      <c r="J23" s="53" t="b">
        <f>TRUE()</f>
        <v>1</v>
      </c>
      <c r="K23" s="44" t="s">
        <v>813</v>
      </c>
      <c r="L23" s="54" t="b">
        <v>1</v>
      </c>
      <c r="M23" s="55" t="str">
        <f t="shared" si="0"/>
        <v>https://raw.githubusercontent.com/PatrickVibild/TellusAmazonPictures/master/pictures/Lenovo/T480S/BL/US/1.jpg</v>
      </c>
      <c r="N23" s="55" t="str">
        <f t="shared" si="1"/>
        <v>https://raw.githubusercontent.com/PatrickVibild/TellusAmazonPictures/master/pictures/Lenovo/T480S/BL/US/2.jpg</v>
      </c>
      <c r="O23" s="56"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44">
        <v>5714401481010</v>
      </c>
      <c r="F24" s="44" t="s">
        <v>696</v>
      </c>
      <c r="G24" s="74" t="s">
        <v>370</v>
      </c>
      <c r="H24" s="44" t="s">
        <v>696</v>
      </c>
      <c r="I24" s="52" t="b">
        <f>TRUE()</f>
        <v>1</v>
      </c>
      <c r="J24" s="50" t="b">
        <f>FALSE()</f>
        <v>0</v>
      </c>
      <c r="K24" s="44" t="s">
        <v>814</v>
      </c>
      <c r="L24" s="54" t="b">
        <v>1</v>
      </c>
      <c r="M24" s="55" t="str">
        <f t="shared" si="0"/>
        <v>https://raw.githubusercontent.com/PatrickVibild/TellusAmazonPictures/master/pictures/Lenovo/T480S/RG/DE/1.jpg</v>
      </c>
      <c r="N24" s="55" t="str">
        <f t="shared" si="1"/>
        <v>https://raw.githubusercontent.com/PatrickVibild/TellusAmazonPictures/master/pictures/Lenovo/T480S/RG/DE/2.jpg</v>
      </c>
      <c r="O24" s="56"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57">
        <f>MATCH(G24,options!$D$1:$D$20,0)</f>
        <v>1</v>
      </c>
    </row>
    <row r="25" spans="1:22" ht="56"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t="b">
        <f>FALSE()</f>
        <v>0</v>
      </c>
      <c r="D25" s="50" t="b">
        <f>TRUE()</f>
        <v>1</v>
      </c>
      <c r="E25" s="44">
        <v>5714401481027</v>
      </c>
      <c r="F25" s="44" t="s">
        <v>697</v>
      </c>
      <c r="G25" s="74" t="s">
        <v>372</v>
      </c>
      <c r="H25" s="44" t="s">
        <v>697</v>
      </c>
      <c r="I25" s="52" t="b">
        <f>TRUE()</f>
        <v>1</v>
      </c>
      <c r="J25" s="50" t="b">
        <f>FALSE()</f>
        <v>0</v>
      </c>
      <c r="K25" s="44" t="s">
        <v>815</v>
      </c>
      <c r="L25" s="54" t="b">
        <v>1</v>
      </c>
      <c r="M25" s="55" t="str">
        <f t="shared" si="0"/>
        <v>https://raw.githubusercontent.com/PatrickVibild/TellusAmazonPictures/master/pictures/Lenovo/T480S/RG/FR/1.jpg</v>
      </c>
      <c r="N25" s="55" t="str">
        <f t="shared" si="1"/>
        <v>https://raw.githubusercontent.com/PatrickVibild/TellusAmazonPictures/master/pictures/Lenovo/T480S/RG/FR/2.jpg</v>
      </c>
      <c r="O25" s="56"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57">
        <f>MATCH(G25,options!$D$1:$D$20,0)</f>
        <v>2</v>
      </c>
    </row>
    <row r="26" spans="1:22" ht="56"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t="b">
        <f>FALSE()</f>
        <v>0</v>
      </c>
      <c r="D26" s="50" t="b">
        <f>TRUE()</f>
        <v>1</v>
      </c>
      <c r="E26" s="44">
        <v>5714401481034</v>
      </c>
      <c r="F26" s="44" t="s">
        <v>698</v>
      </c>
      <c r="G26" s="74" t="s">
        <v>375</v>
      </c>
      <c r="H26" s="44" t="s">
        <v>698</v>
      </c>
      <c r="I26" s="52" t="b">
        <f>TRUE()</f>
        <v>1</v>
      </c>
      <c r="J26" s="50" t="b">
        <f>FALSE()</f>
        <v>0</v>
      </c>
      <c r="K26" s="44" t="s">
        <v>816</v>
      </c>
      <c r="L26" s="54" t="b">
        <v>1</v>
      </c>
      <c r="M26" s="55" t="str">
        <f t="shared" si="0"/>
        <v>https://raw.githubusercontent.com/PatrickVibild/TellusAmazonPictures/master/pictures/Lenovo/T480S/RG/IT/1.jpg</v>
      </c>
      <c r="N26" s="55" t="str">
        <f t="shared" si="1"/>
        <v>https://raw.githubusercontent.com/PatrickVibild/TellusAmazonPictures/master/pictures/Lenovo/T480S/RG/IT/2.jpg</v>
      </c>
      <c r="O26" s="56"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57">
        <f>MATCH(G26,options!$D$1:$D$20,0)</f>
        <v>3</v>
      </c>
    </row>
    <row r="27" spans="1:22" ht="56"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0" t="b">
        <f>FALSE()</f>
        <v>0</v>
      </c>
      <c r="D27" s="50" t="b">
        <f>TRUE()</f>
        <v>1</v>
      </c>
      <c r="E27" s="44">
        <v>5714401481041</v>
      </c>
      <c r="F27" s="44" t="s">
        <v>699</v>
      </c>
      <c r="G27" s="74" t="s">
        <v>377</v>
      </c>
      <c r="H27" s="44" t="s">
        <v>699</v>
      </c>
      <c r="I27" s="52" t="b">
        <f>TRUE()</f>
        <v>1</v>
      </c>
      <c r="J27" s="50" t="b">
        <f>FALSE()</f>
        <v>0</v>
      </c>
      <c r="K27" s="44" t="s">
        <v>817</v>
      </c>
      <c r="L27" s="54" t="b">
        <v>1</v>
      </c>
      <c r="M27" s="55" t="str">
        <f t="shared" si="0"/>
        <v>https://raw.githubusercontent.com/PatrickVibild/TellusAmazonPictures/master/pictures/Lenovo/T480S/RG/ES/1.jpg</v>
      </c>
      <c r="N27" s="55" t="str">
        <f t="shared" si="1"/>
        <v>https://raw.githubusercontent.com/PatrickVibild/TellusAmazonPictures/master/pictures/Lenovo/T480S/RG/ES/2.jpg</v>
      </c>
      <c r="O27" s="56"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57">
        <f>MATCH(G27,options!$D$1:$D$20,0)</f>
        <v>4</v>
      </c>
    </row>
    <row r="28" spans="1:22" ht="56" x14ac:dyDescent="0.15">
      <c r="B28" s="63"/>
      <c r="C28" s="50" t="b">
        <f>FALSE()</f>
        <v>0</v>
      </c>
      <c r="D28" s="50" t="b">
        <f>TRUE()</f>
        <v>1</v>
      </c>
      <c r="E28" s="44">
        <v>5714401481058</v>
      </c>
      <c r="F28" s="44" t="s">
        <v>700</v>
      </c>
      <c r="G28" s="74" t="s">
        <v>379</v>
      </c>
      <c r="H28" s="44" t="s">
        <v>700</v>
      </c>
      <c r="I28" s="52" t="b">
        <f>TRUE()</f>
        <v>1</v>
      </c>
      <c r="J28" s="50" t="b">
        <f>FALSE()</f>
        <v>0</v>
      </c>
      <c r="K28" s="44" t="s">
        <v>818</v>
      </c>
      <c r="L28" s="54" t="b">
        <v>1</v>
      </c>
      <c r="M28" s="55" t="str">
        <f t="shared" si="0"/>
        <v>https://raw.githubusercontent.com/PatrickVibild/TellusAmazonPictures/master/pictures/Lenovo/T480S/RG/UK/1.jpg</v>
      </c>
      <c r="N28" s="55" t="str">
        <f t="shared" si="1"/>
        <v>https://raw.githubusercontent.com/PatrickVibild/TellusAmazonPictures/master/pictures/Lenovo/T480S/RG/UK/2.jpg</v>
      </c>
      <c r="O28" s="56"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57">
        <f>MATCH(G28,options!$D$1:$D$20,0)</f>
        <v>5</v>
      </c>
    </row>
    <row r="29" spans="1:22" ht="56"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FALSE()</f>
        <v>0</v>
      </c>
      <c r="E29" s="44">
        <v>5714401481065</v>
      </c>
      <c r="F29" s="44" t="s">
        <v>701</v>
      </c>
      <c r="G29" s="74" t="s">
        <v>381</v>
      </c>
      <c r="H29" s="44" t="s">
        <v>701</v>
      </c>
      <c r="I29" s="52" t="b">
        <f>TRUE()</f>
        <v>1</v>
      </c>
      <c r="J29" s="50" t="b">
        <f>FALSE()</f>
        <v>0</v>
      </c>
      <c r="K29" s="44" t="s">
        <v>819</v>
      </c>
      <c r="L29" s="54" t="b">
        <v>1</v>
      </c>
      <c r="M29" s="55" t="str">
        <f t="shared" si="0"/>
        <v>https://raw.githubusercontent.com/PatrickVibild/TellusAmazonPictures/master/pictures/Lenovo/T480S/RG/NOR/1.jpg</v>
      </c>
      <c r="N29" s="55" t="str">
        <f t="shared" si="1"/>
        <v>https://raw.githubusercontent.com/PatrickVibild/TellusAmazonPictures/master/pictures/Lenovo/T480S/RG/NOR/2.jpg</v>
      </c>
      <c r="O29" s="56"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57">
        <f>MATCH(G29,options!$D$1:$D$20,0)</f>
        <v>6</v>
      </c>
    </row>
    <row r="30" spans="1:22" ht="56" x14ac:dyDescent="0.15">
      <c r="B30" s="63"/>
      <c r="C30" s="50" t="b">
        <f>FALSE()</f>
        <v>0</v>
      </c>
      <c r="D30" s="50" t="b">
        <f>FALSE()</f>
        <v>0</v>
      </c>
      <c r="E30" s="44">
        <v>5714401481072</v>
      </c>
      <c r="F30" s="44" t="s">
        <v>702</v>
      </c>
      <c r="G30" s="74" t="s">
        <v>383</v>
      </c>
      <c r="H30" s="44" t="s">
        <v>702</v>
      </c>
      <c r="I30" s="52" t="b">
        <f>TRUE()</f>
        <v>1</v>
      </c>
      <c r="J30" s="50" t="b">
        <f>FALSE()</f>
        <v>0</v>
      </c>
      <c r="K30" s="44" t="s">
        <v>768</v>
      </c>
      <c r="L30" s="54" t="b">
        <f>FALSE()</f>
        <v>0</v>
      </c>
      <c r="M30" s="55" t="str">
        <f t="shared" si="0"/>
        <v>https://download.lenovo.com/Images/Parts/01YP486/01YP486_A.jpg</v>
      </c>
      <c r="N30" s="55" t="str">
        <f t="shared" si="1"/>
        <v>https://download.lenovo.com/Images/Parts/01YP486/01YP486_B.jpg</v>
      </c>
      <c r="O30" s="56" t="str">
        <f t="shared" si="2"/>
        <v>https://download.lenovo.com/Images/Parts/01YP486/01YP486_details.jpg</v>
      </c>
      <c r="P30" t="str">
        <f t="shared" si="3"/>
        <v/>
      </c>
      <c r="Q30" t="str">
        <f t="shared" si="4"/>
        <v/>
      </c>
      <c r="R30" t="str">
        <f t="shared" si="5"/>
        <v/>
      </c>
      <c r="S30" t="str">
        <f t="shared" si="6"/>
        <v/>
      </c>
      <c r="T30" t="str">
        <f t="shared" si="7"/>
        <v/>
      </c>
      <c r="U30" t="str">
        <f t="shared" si="8"/>
        <v/>
      </c>
      <c r="V30" s="57">
        <f>MATCH(G30,options!$D$1:$D$20,0)</f>
        <v>7</v>
      </c>
    </row>
    <row r="31" spans="1:22" ht="56"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44">
        <v>5714401481089</v>
      </c>
      <c r="F31" s="44" t="s">
        <v>703</v>
      </c>
      <c r="G31" s="74" t="s">
        <v>385</v>
      </c>
      <c r="H31" s="44" t="s">
        <v>703</v>
      </c>
      <c r="I31" s="52" t="b">
        <f>TRUE()</f>
        <v>1</v>
      </c>
      <c r="J31" s="50" t="b">
        <f>FALSE()</f>
        <v>0</v>
      </c>
      <c r="K31" s="44" t="s">
        <v>769</v>
      </c>
      <c r="L31" s="54" t="b">
        <f>FALSE()</f>
        <v>0</v>
      </c>
      <c r="M31" s="55" t="str">
        <f t="shared" si="0"/>
        <v>https://download.lenovo.com/Images/Parts/01YP487/01YP487_A.jpg</v>
      </c>
      <c r="N31" s="55" t="str">
        <f t="shared" si="1"/>
        <v>https://download.lenovo.com/Images/Parts/01YP487/01YP487_B.jpg</v>
      </c>
      <c r="O31" s="56" t="str">
        <f t="shared" si="2"/>
        <v>https://download.lenovo.com/Images/Parts/01YP487/01YP487_details.jpg</v>
      </c>
      <c r="P31" t="str">
        <f t="shared" si="3"/>
        <v/>
      </c>
      <c r="Q31" t="str">
        <f t="shared" si="4"/>
        <v/>
      </c>
      <c r="R31" t="str">
        <f t="shared" si="5"/>
        <v/>
      </c>
      <c r="S31" t="str">
        <f t="shared" si="6"/>
        <v/>
      </c>
      <c r="T31" t="str">
        <f t="shared" si="7"/>
        <v/>
      </c>
      <c r="U31" t="str">
        <f t="shared" si="8"/>
        <v/>
      </c>
      <c r="V31" s="57">
        <f>MATCH(G31,options!$D$1:$D$20,0)</f>
        <v>8</v>
      </c>
    </row>
    <row r="32" spans="1:22" ht="56" x14ac:dyDescent="0.15">
      <c r="C32" s="50" t="b">
        <f>FALSE()</f>
        <v>0</v>
      </c>
      <c r="D32" s="50" t="b">
        <f>FALSE()</f>
        <v>0</v>
      </c>
      <c r="E32" s="44">
        <v>5714401481096</v>
      </c>
      <c r="F32" s="44" t="s">
        <v>704</v>
      </c>
      <c r="G32" s="74" t="s">
        <v>386</v>
      </c>
      <c r="H32" s="44" t="s">
        <v>704</v>
      </c>
      <c r="I32" s="52" t="b">
        <f>TRUE()</f>
        <v>1</v>
      </c>
      <c r="J32" s="50" t="b">
        <f>FALSE()</f>
        <v>0</v>
      </c>
      <c r="K32" s="44" t="s">
        <v>770</v>
      </c>
      <c r="L32" s="54" t="b">
        <f>FALSE()</f>
        <v>0</v>
      </c>
      <c r="M32" s="55" t="str">
        <f t="shared" si="0"/>
        <v>https://download.lenovo.com/Images/Parts/01EN981/01EN981_A.jpg</v>
      </c>
      <c r="N32" s="55" t="str">
        <f t="shared" si="1"/>
        <v>https://download.lenovo.com/Images/Parts/01EN981/01EN981_B.jpg</v>
      </c>
      <c r="O32" s="56" t="str">
        <f t="shared" si="2"/>
        <v>https://download.lenovo.com/Images/Parts/01EN981/01EN981_details.jpg</v>
      </c>
      <c r="P32" t="str">
        <f t="shared" si="3"/>
        <v/>
      </c>
      <c r="Q32" t="str">
        <f t="shared" si="4"/>
        <v/>
      </c>
      <c r="R32" t="str">
        <f t="shared" si="5"/>
        <v/>
      </c>
      <c r="S32" t="str">
        <f t="shared" si="6"/>
        <v/>
      </c>
      <c r="T32" t="str">
        <f t="shared" si="7"/>
        <v/>
      </c>
      <c r="U32" t="str">
        <f t="shared" si="8"/>
        <v/>
      </c>
      <c r="V32" s="57">
        <f>MATCH(G32,options!$D$1:$D$20,0)</f>
        <v>20</v>
      </c>
    </row>
    <row r="33" spans="1:22" ht="56"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t="b">
        <f>FALSE()</f>
        <v>0</v>
      </c>
      <c r="D33" s="50" t="b">
        <f>FALSE()</f>
        <v>0</v>
      </c>
      <c r="E33" s="44">
        <v>5714401481102</v>
      </c>
      <c r="F33" s="44" t="s">
        <v>705</v>
      </c>
      <c r="G33" s="74" t="s">
        <v>388</v>
      </c>
      <c r="H33" s="44" t="s">
        <v>705</v>
      </c>
      <c r="I33" s="52" t="b">
        <f>TRUE()</f>
        <v>1</v>
      </c>
      <c r="J33" s="50" t="b">
        <f>FALSE()</f>
        <v>0</v>
      </c>
      <c r="K33" s="44" t="s">
        <v>771</v>
      </c>
      <c r="L33" s="54" t="b">
        <f>FALSE()</f>
        <v>0</v>
      </c>
      <c r="M33" s="55" t="str">
        <f t="shared" si="0"/>
        <v>https://download.lenovo.com/Images/Parts/01YP489/01YP489_A.jpg</v>
      </c>
      <c r="N33" s="55" t="str">
        <f t="shared" si="1"/>
        <v>https://download.lenovo.com/Images/Parts/01YP489/01YP489_B.jpg</v>
      </c>
      <c r="O33" s="56" t="str">
        <f t="shared" si="2"/>
        <v>https://download.lenovo.com/Images/Parts/01YP489/01YP489_details.jpg</v>
      </c>
      <c r="P33" t="str">
        <f t="shared" si="3"/>
        <v/>
      </c>
      <c r="Q33" t="str">
        <f t="shared" si="4"/>
        <v/>
      </c>
      <c r="R33" t="str">
        <f t="shared" si="5"/>
        <v/>
      </c>
      <c r="S33" t="str">
        <f t="shared" si="6"/>
        <v/>
      </c>
      <c r="T33" t="str">
        <f t="shared" si="7"/>
        <v/>
      </c>
      <c r="U33" t="str">
        <f t="shared" si="8"/>
        <v/>
      </c>
      <c r="V33" s="57">
        <f>MATCH(G33,options!$D$1:$D$20,0)</f>
        <v>9</v>
      </c>
    </row>
    <row r="34" spans="1:22" ht="56" x14ac:dyDescent="0.15">
      <c r="C34" s="50" t="b">
        <f>FALSE()</f>
        <v>0</v>
      </c>
      <c r="D34" s="50" t="b">
        <f>FALSE()</f>
        <v>0</v>
      </c>
      <c r="E34" s="44">
        <v>5714401481119</v>
      </c>
      <c r="F34" s="44" t="s">
        <v>706</v>
      </c>
      <c r="G34" s="74" t="s">
        <v>390</v>
      </c>
      <c r="H34" s="44" t="s">
        <v>706</v>
      </c>
      <c r="I34" s="52" t="b">
        <f>TRUE()</f>
        <v>1</v>
      </c>
      <c r="J34" s="50" t="b">
        <f>FALSE()</f>
        <v>0</v>
      </c>
      <c r="K34" s="44" t="s">
        <v>772</v>
      </c>
      <c r="L34" s="54" t="b">
        <f>FALSE()</f>
        <v>0</v>
      </c>
      <c r="M34" s="55" t="str">
        <f t="shared" si="0"/>
        <v>https://download.lenovo.com/Images/Parts/01YP495/01YP495_A.jpg</v>
      </c>
      <c r="N34" s="55" t="str">
        <f t="shared" si="1"/>
        <v>https://download.lenovo.com/Images/Parts/01YP495/01YP495_B.jpg</v>
      </c>
      <c r="O34" s="56" t="str">
        <f t="shared" si="2"/>
        <v>https://download.lenovo.com/Images/Parts/01YP495/01YP495_details.jpg</v>
      </c>
      <c r="P34" t="str">
        <f t="shared" si="3"/>
        <v/>
      </c>
      <c r="Q34" t="str">
        <f t="shared" si="4"/>
        <v/>
      </c>
      <c r="R34" t="str">
        <f t="shared" si="5"/>
        <v/>
      </c>
      <c r="S34" t="str">
        <f t="shared" si="6"/>
        <v/>
      </c>
      <c r="T34" t="str">
        <f t="shared" si="7"/>
        <v/>
      </c>
      <c r="U34" t="str">
        <f t="shared" si="8"/>
        <v/>
      </c>
      <c r="V34" s="57">
        <f>MATCH(G34,options!$D$1:$D$20,0)</f>
        <v>19</v>
      </c>
    </row>
    <row r="35" spans="1:22" ht="56" x14ac:dyDescent="0.15">
      <c r="C35" s="50" t="b">
        <f>FALSE()</f>
        <v>0</v>
      </c>
      <c r="D35" s="50" t="b">
        <f>FALSE()</f>
        <v>0</v>
      </c>
      <c r="E35" s="44">
        <v>5714401481126</v>
      </c>
      <c r="F35" s="44" t="s">
        <v>707</v>
      </c>
      <c r="G35" s="74" t="s">
        <v>391</v>
      </c>
      <c r="H35" s="44" t="s">
        <v>707</v>
      </c>
      <c r="I35" s="52" t="b">
        <f>TRUE()</f>
        <v>1</v>
      </c>
      <c r="J35" s="50" t="b">
        <f>FALSE()</f>
        <v>0</v>
      </c>
      <c r="K35" s="44"/>
      <c r="L35" s="54" t="b">
        <f>FALSE()</f>
        <v>0</v>
      </c>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56" x14ac:dyDescent="0.15">
      <c r="A36" s="45" t="s">
        <v>411</v>
      </c>
      <c r="B36" s="62" t="s">
        <v>372</v>
      </c>
      <c r="C36" s="50" t="b">
        <f>FALSE()</f>
        <v>0</v>
      </c>
      <c r="D36" s="50" t="b">
        <f>FALSE()</f>
        <v>0</v>
      </c>
      <c r="E36" s="44">
        <v>5714401481133</v>
      </c>
      <c r="F36" s="44" t="s">
        <v>708</v>
      </c>
      <c r="G36" s="74" t="s">
        <v>393</v>
      </c>
      <c r="H36" s="44" t="s">
        <v>708</v>
      </c>
      <c r="I36" s="52" t="b">
        <f>TRUE()</f>
        <v>1</v>
      </c>
      <c r="J36" s="50" t="b">
        <f>FALSE()</f>
        <v>0</v>
      </c>
      <c r="K36" s="44" t="s">
        <v>773</v>
      </c>
      <c r="L36" s="54" t="b">
        <f>FALSE()</f>
        <v>0</v>
      </c>
      <c r="M36" s="55" t="str">
        <f t="shared" ref="M36:M67" si="9">IF(ISBLANK(K36),"",IF(L36, "https://raw.githubusercontent.com/PatrickVibild/TellusAmazonPictures/master/pictures/"&amp;K36&amp;"/1.jpg","https://download.lenovo.com/Images/Parts/"&amp;K36&amp;"/"&amp;K36&amp;"_A.jpg"))</f>
        <v>https://download.lenovo.com/Images/Parts/01YP500/01YP500_A.jpg</v>
      </c>
      <c r="N36" s="55" t="str">
        <f t="shared" ref="N36:N67" si="10">IF(ISBLANK(K36),"",IF(L36, "https://raw.githubusercontent.com/PatrickVibild/TellusAmazonPictures/master/pictures/"&amp;K36&amp;"/2.jpg","https://download.lenovo.com/Images/Parts/"&amp;K36&amp;"/"&amp;K36&amp;"_B.jpg"))</f>
        <v>https://download.lenovo.com/Images/Parts/01YP500/01YP500_B.jpg</v>
      </c>
      <c r="O36" s="56"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56" x14ac:dyDescent="0.15">
      <c r="A37" t="s">
        <v>413</v>
      </c>
      <c r="B37" s="62" t="s">
        <v>416</v>
      </c>
      <c r="C37" s="50" t="b">
        <f>FALSE()</f>
        <v>0</v>
      </c>
      <c r="D37" s="50" t="b">
        <f>FALSE()</f>
        <v>0</v>
      </c>
      <c r="E37" s="44">
        <v>5714401481140</v>
      </c>
      <c r="F37" s="44" t="s">
        <v>709</v>
      </c>
      <c r="G37" s="74" t="s">
        <v>394</v>
      </c>
      <c r="H37" s="44" t="s">
        <v>709</v>
      </c>
      <c r="I37" s="52" t="b">
        <f>TRUE()</f>
        <v>1</v>
      </c>
      <c r="J37" s="50" t="b">
        <f>FALSE()</f>
        <v>0</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56" x14ac:dyDescent="0.15">
      <c r="C38" s="50" t="b">
        <f>FALSE()</f>
        <v>0</v>
      </c>
      <c r="D38" s="50" t="b">
        <f>FALSE()</f>
        <v>0</v>
      </c>
      <c r="E38" s="44">
        <v>5714401481157</v>
      </c>
      <c r="F38" s="44" t="s">
        <v>710</v>
      </c>
      <c r="G38" s="74" t="s">
        <v>396</v>
      </c>
      <c r="H38" s="44" t="s">
        <v>710</v>
      </c>
      <c r="I38" s="52" t="b">
        <f>TRUE()</f>
        <v>1</v>
      </c>
      <c r="J38" s="50" t="b">
        <f>FALSE()</f>
        <v>0</v>
      </c>
      <c r="K38" s="44" t="s">
        <v>774</v>
      </c>
      <c r="L38" s="54" t="b">
        <f>FALSE()</f>
        <v>0</v>
      </c>
      <c r="M38" s="55" t="str">
        <f t="shared" si="9"/>
        <v>https://download.lenovo.com/Images/Parts/01YP501/01YP501_A.jpg</v>
      </c>
      <c r="N38" s="55" t="str">
        <f t="shared" si="10"/>
        <v>https://download.lenovo.com/Images/Parts/01YP501/01YP501_B.jpg</v>
      </c>
      <c r="O38" s="56" t="str">
        <f t="shared" si="11"/>
        <v>https://download.lenovo.com/Images/Parts/01YP501/01YP501_details.jpg</v>
      </c>
      <c r="P38" t="str">
        <f t="shared" si="12"/>
        <v/>
      </c>
      <c r="Q38" t="str">
        <f t="shared" si="13"/>
        <v/>
      </c>
      <c r="R38" t="str">
        <f t="shared" si="14"/>
        <v/>
      </c>
      <c r="S38" t="str">
        <f t="shared" si="15"/>
        <v/>
      </c>
      <c r="T38" t="str">
        <f t="shared" si="16"/>
        <v/>
      </c>
      <c r="U38" t="str">
        <f t="shared" si="17"/>
        <v/>
      </c>
      <c r="V38" s="57">
        <f>MATCH(G38,options!$D$1:$D$20,0)</f>
        <v>13</v>
      </c>
    </row>
    <row r="39" spans="1:22" ht="56" x14ac:dyDescent="0.15">
      <c r="C39" s="50" t="b">
        <f>FALSE()</f>
        <v>0</v>
      </c>
      <c r="D39" s="50" t="b">
        <f>FALSE()</f>
        <v>0</v>
      </c>
      <c r="E39" s="44">
        <v>5714401481164</v>
      </c>
      <c r="F39" s="44" t="s">
        <v>711</v>
      </c>
      <c r="G39" s="74" t="s">
        <v>397</v>
      </c>
      <c r="H39" s="44" t="s">
        <v>711</v>
      </c>
      <c r="I39" s="52" t="b">
        <f>TRUE()</f>
        <v>1</v>
      </c>
      <c r="J39" s="50" t="b">
        <f>FALSE()</f>
        <v>0</v>
      </c>
      <c r="K39" s="44" t="s">
        <v>775</v>
      </c>
      <c r="L39" s="54" t="b">
        <f>FALSE()</f>
        <v>0</v>
      </c>
      <c r="M39" s="55" t="str">
        <f t="shared" si="9"/>
        <v>https://download.lenovo.com/Images/Parts/01YP509/01YP509_A.jpg</v>
      </c>
      <c r="N39" s="55" t="str">
        <f t="shared" si="10"/>
        <v>https://download.lenovo.com/Images/Parts/01YP509/01YP509_B.jpg</v>
      </c>
      <c r="O39" s="56" t="str">
        <f t="shared" si="11"/>
        <v>https://download.lenovo.com/Images/Parts/01YP509/01YP509_details.jpg</v>
      </c>
      <c r="P39" t="str">
        <f t="shared" si="12"/>
        <v/>
      </c>
      <c r="Q39" t="str">
        <f t="shared" si="13"/>
        <v/>
      </c>
      <c r="R39" t="str">
        <f t="shared" si="14"/>
        <v/>
      </c>
      <c r="S39" t="str">
        <f t="shared" si="15"/>
        <v/>
      </c>
      <c r="T39" t="str">
        <f t="shared" si="16"/>
        <v/>
      </c>
      <c r="U39" t="str">
        <f t="shared" si="17"/>
        <v/>
      </c>
      <c r="V39" s="57">
        <f>MATCH(G39,options!$D$1:$D$20,0)</f>
        <v>14</v>
      </c>
    </row>
    <row r="40" spans="1:22" ht="56" x14ac:dyDescent="0.15">
      <c r="C40" s="50" t="b">
        <f>FALSE()</f>
        <v>0</v>
      </c>
      <c r="D40" s="50" t="b">
        <f>FALSE()</f>
        <v>0</v>
      </c>
      <c r="E40" s="44">
        <v>5714401481171</v>
      </c>
      <c r="F40" s="44" t="s">
        <v>712</v>
      </c>
      <c r="G40" s="74" t="s">
        <v>400</v>
      </c>
      <c r="H40" s="44" t="s">
        <v>712</v>
      </c>
      <c r="I40" s="52" t="b">
        <f>TRUE()</f>
        <v>1</v>
      </c>
      <c r="J40" s="50" t="b">
        <f>FALSE()</f>
        <v>0</v>
      </c>
      <c r="K40" s="44" t="s">
        <v>776</v>
      </c>
      <c r="L40" s="54" t="b">
        <f>FALSE()</f>
        <v>0</v>
      </c>
      <c r="M40" s="55" t="str">
        <f t="shared" si="9"/>
        <v>https://download.lenovo.com/Images/Parts/01YP346/01YP346_A.jpg</v>
      </c>
      <c r="N40" s="55" t="str">
        <f t="shared" si="10"/>
        <v>https://download.lenovo.com/Images/Parts/01YP346/01YP346_B.jpg</v>
      </c>
      <c r="O40" s="56" t="str">
        <f t="shared" si="11"/>
        <v>https://download.lenovo.com/Images/Parts/01YP346/01YP346_details.jpg</v>
      </c>
      <c r="P40" t="str">
        <f t="shared" si="12"/>
        <v/>
      </c>
      <c r="Q40" t="str">
        <f t="shared" si="13"/>
        <v/>
      </c>
      <c r="R40" t="str">
        <f t="shared" si="14"/>
        <v/>
      </c>
      <c r="S40" t="str">
        <f t="shared" si="15"/>
        <v/>
      </c>
      <c r="T40" t="str">
        <f t="shared" si="16"/>
        <v/>
      </c>
      <c r="U40" t="str">
        <f t="shared" si="17"/>
        <v/>
      </c>
      <c r="V40" s="57">
        <f>MATCH(G40,options!$D$1:$D$20,0)</f>
        <v>15</v>
      </c>
    </row>
    <row r="41" spans="1:22" ht="70" x14ac:dyDescent="0.15">
      <c r="C41" s="50" t="b">
        <f>FALSE()</f>
        <v>0</v>
      </c>
      <c r="D41" s="50" t="b">
        <f>FALSE()</f>
        <v>0</v>
      </c>
      <c r="E41" s="44">
        <v>5714401481188</v>
      </c>
      <c r="F41" s="44" t="s">
        <v>713</v>
      </c>
      <c r="G41" s="74" t="s">
        <v>401</v>
      </c>
      <c r="H41" s="44" t="s">
        <v>713</v>
      </c>
      <c r="I41" s="52" t="b">
        <f>TRUE()</f>
        <v>1</v>
      </c>
      <c r="J41" s="50" t="b">
        <f>FALSE()</f>
        <v>0</v>
      </c>
      <c r="K41" s="44" t="s">
        <v>820</v>
      </c>
      <c r="L41" s="54" t="b">
        <v>1</v>
      </c>
      <c r="M41" s="55" t="str">
        <f t="shared" si="9"/>
        <v>https://raw.githubusercontent.com/PatrickVibild/TellusAmazonPictures/master/pictures/Lenovo/T480S/RG/USI/1.jpg</v>
      </c>
      <c r="N41" s="55" t="str">
        <f t="shared" si="10"/>
        <v>https://raw.githubusercontent.com/PatrickVibild/TellusAmazonPictures/master/pictures/Lenovo/T480S/RG/USI/2.jpg</v>
      </c>
      <c r="O41" s="56"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57">
        <f>MATCH(G41,options!$D$1:$D$20,0)</f>
        <v>16</v>
      </c>
    </row>
    <row r="42" spans="1:22" ht="56" x14ac:dyDescent="0.15">
      <c r="C42" s="50" t="b">
        <f>FALSE()</f>
        <v>0</v>
      </c>
      <c r="D42" s="50" t="b">
        <f>FALSE()</f>
        <v>0</v>
      </c>
      <c r="E42" s="44">
        <v>5714401481195</v>
      </c>
      <c r="F42" s="44" t="s">
        <v>714</v>
      </c>
      <c r="G42" s="74" t="s">
        <v>402</v>
      </c>
      <c r="H42" s="44" t="s">
        <v>714</v>
      </c>
      <c r="I42" s="52" t="b">
        <f>TRUE()</f>
        <v>1</v>
      </c>
      <c r="J42" s="50" t="b">
        <f>FALSE()</f>
        <v>0</v>
      </c>
      <c r="K42" s="44" t="s">
        <v>777</v>
      </c>
      <c r="L42" s="54" t="b">
        <f>FALSE()</f>
        <v>0</v>
      </c>
      <c r="M42" s="55" t="str">
        <f t="shared" si="9"/>
        <v>https://download.lenovo.com/Images/Parts/01YP262/01YP262_A.jpg</v>
      </c>
      <c r="N42" s="55" t="str">
        <f t="shared" si="10"/>
        <v>https://download.lenovo.com/Images/Parts/01YP262/01YP262_B.jpg</v>
      </c>
      <c r="O42" s="56" t="str">
        <f t="shared" si="11"/>
        <v>https://download.lenovo.com/Images/Parts/01YP262/01YP262_details.jpg</v>
      </c>
      <c r="P42" t="str">
        <f t="shared" si="12"/>
        <v/>
      </c>
      <c r="Q42" t="str">
        <f t="shared" si="13"/>
        <v/>
      </c>
      <c r="R42" t="str">
        <f t="shared" si="14"/>
        <v/>
      </c>
      <c r="S42" t="str">
        <f t="shared" si="15"/>
        <v/>
      </c>
      <c r="T42" t="str">
        <f t="shared" si="16"/>
        <v/>
      </c>
      <c r="U42" t="str">
        <f t="shared" si="17"/>
        <v/>
      </c>
      <c r="V42" s="57">
        <f>MATCH(G42,options!$D$1:$D$20,0)</f>
        <v>17</v>
      </c>
    </row>
    <row r="43" spans="1:22" ht="56" x14ac:dyDescent="0.15">
      <c r="C43" s="50" t="b">
        <f>TRUE()</f>
        <v>1</v>
      </c>
      <c r="D43" s="50" t="b">
        <f>FALSE()</f>
        <v>0</v>
      </c>
      <c r="E43" s="44">
        <v>5714401481201</v>
      </c>
      <c r="F43" s="44" t="s">
        <v>715</v>
      </c>
      <c r="G43" s="74" t="s">
        <v>404</v>
      </c>
      <c r="H43" s="44" t="s">
        <v>715</v>
      </c>
      <c r="I43" s="52" t="b">
        <f>TRUE()</f>
        <v>1</v>
      </c>
      <c r="J43" s="50" t="b">
        <f>FALSE()</f>
        <v>0</v>
      </c>
      <c r="K43" s="44" t="s">
        <v>821</v>
      </c>
      <c r="L43" s="54" t="b">
        <v>1</v>
      </c>
      <c r="M43" s="55" t="str">
        <f t="shared" si="9"/>
        <v>https://raw.githubusercontent.com/PatrickVibild/TellusAmazonPictures/master/pictures/Lenovo/T480S/RG/US/1.jpg</v>
      </c>
      <c r="N43" s="55" t="str">
        <f t="shared" si="10"/>
        <v>https://raw.githubusercontent.com/PatrickVibild/TellusAmazonPictures/master/pictures/Lenovo/T480S/RG/US/2.jpg</v>
      </c>
      <c r="O43" s="56"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57">
        <f>MATCH(G43,options!$D$1:$D$20,0)</f>
        <v>18</v>
      </c>
    </row>
    <row r="44" spans="1:22" ht="42" x14ac:dyDescent="0.15">
      <c r="C44" s="50" t="b">
        <f>FALSE()</f>
        <v>0</v>
      </c>
      <c r="D44" s="50" t="b">
        <f>TRUE()</f>
        <v>1</v>
      </c>
      <c r="E44" s="44">
        <v>5714401482017</v>
      </c>
      <c r="F44" s="44" t="s">
        <v>716</v>
      </c>
      <c r="G44" s="74" t="s">
        <v>370</v>
      </c>
      <c r="H44" s="44" t="s">
        <v>716</v>
      </c>
      <c r="I44" s="52" t="b">
        <f>TRUE()</f>
        <v>1</v>
      </c>
      <c r="J44" s="53" t="b">
        <f>TRUE()</f>
        <v>1</v>
      </c>
      <c r="K44" s="44" t="s">
        <v>778</v>
      </c>
      <c r="L44" s="54" t="b">
        <f>FALSE()</f>
        <v>0</v>
      </c>
      <c r="M44" s="55" t="str">
        <f t="shared" si="9"/>
        <v>https://download.lenovo.com/Images/Parts/01YN352/01YN352_A.jpg</v>
      </c>
      <c r="N44" s="55" t="str">
        <f t="shared" si="10"/>
        <v>https://download.lenovo.com/Images/Parts/01YN352/01YN352_B.jpg</v>
      </c>
      <c r="O44" s="56" t="str">
        <f t="shared" si="11"/>
        <v>https://download.lenovo.com/Images/Parts/01YN352/01YN352_details.jpg</v>
      </c>
      <c r="P44" t="str">
        <f t="shared" si="12"/>
        <v/>
      </c>
      <c r="Q44" t="str">
        <f t="shared" si="13"/>
        <v/>
      </c>
      <c r="R44" t="str">
        <f t="shared" si="14"/>
        <v/>
      </c>
      <c r="S44" t="str">
        <f t="shared" si="15"/>
        <v/>
      </c>
      <c r="T44" t="str">
        <f t="shared" si="16"/>
        <v/>
      </c>
      <c r="U44" t="str">
        <f t="shared" si="17"/>
        <v/>
      </c>
      <c r="V44" s="57">
        <f>MATCH(G44,options!$D$1:$D$20,0)</f>
        <v>1</v>
      </c>
    </row>
    <row r="45" spans="1:22" ht="42" x14ac:dyDescent="0.15">
      <c r="C45" s="50" t="b">
        <f>FALSE()</f>
        <v>0</v>
      </c>
      <c r="D45" s="50" t="b">
        <f>TRUE()</f>
        <v>1</v>
      </c>
      <c r="E45" s="44">
        <v>5714401482024</v>
      </c>
      <c r="F45" s="44" t="s">
        <v>717</v>
      </c>
      <c r="G45" s="74" t="s">
        <v>372</v>
      </c>
      <c r="H45" s="44" t="s">
        <v>717</v>
      </c>
      <c r="I45" s="52" t="b">
        <f>TRUE()</f>
        <v>1</v>
      </c>
      <c r="J45" s="53" t="b">
        <f>TRUE()</f>
        <v>1</v>
      </c>
      <c r="K45" s="44" t="s">
        <v>779</v>
      </c>
      <c r="L45" s="54" t="b">
        <f>FALSE()</f>
        <v>0</v>
      </c>
      <c r="M45" s="55" t="str">
        <f t="shared" si="9"/>
        <v>https://download.lenovo.com/Images/Parts/01YN431/01YN431_A.jpg</v>
      </c>
      <c r="N45" s="55" t="str">
        <f t="shared" si="10"/>
        <v>https://download.lenovo.com/Images/Parts/01YN431/01YN431_B.jpg</v>
      </c>
      <c r="O45" s="56" t="str">
        <f t="shared" si="11"/>
        <v>https://download.lenovo.com/Images/Parts/01YN431/01YN431_details.jpg</v>
      </c>
      <c r="P45" t="str">
        <f t="shared" si="12"/>
        <v/>
      </c>
      <c r="Q45" t="str">
        <f t="shared" si="13"/>
        <v/>
      </c>
      <c r="R45" t="str">
        <f t="shared" si="14"/>
        <v/>
      </c>
      <c r="S45" t="str">
        <f t="shared" si="15"/>
        <v/>
      </c>
      <c r="T45" t="str">
        <f t="shared" si="16"/>
        <v/>
      </c>
      <c r="U45" t="str">
        <f t="shared" si="17"/>
        <v/>
      </c>
      <c r="V45" s="57">
        <f>MATCH(G45,options!$D$1:$D$20,0)</f>
        <v>2</v>
      </c>
    </row>
    <row r="46" spans="1:22" ht="42" x14ac:dyDescent="0.15">
      <c r="C46" s="50" t="b">
        <f>FALSE()</f>
        <v>0</v>
      </c>
      <c r="D46" s="50" t="b">
        <f>TRUE()</f>
        <v>1</v>
      </c>
      <c r="E46" s="44">
        <v>5714401482031</v>
      </c>
      <c r="F46" s="44" t="s">
        <v>718</v>
      </c>
      <c r="G46" s="74" t="s">
        <v>375</v>
      </c>
      <c r="H46" s="44" t="s">
        <v>718</v>
      </c>
      <c r="I46" s="52" t="b">
        <f>TRUE()</f>
        <v>1</v>
      </c>
      <c r="J46" s="53" t="b">
        <f>TRUE()</f>
        <v>1</v>
      </c>
      <c r="K46" s="44" t="s">
        <v>780</v>
      </c>
      <c r="L46" s="54" t="b">
        <f>FALSE()</f>
        <v>0</v>
      </c>
      <c r="M46" s="55" t="str">
        <f t="shared" si="9"/>
        <v>https://download.lenovo.com/Images/Parts/01YN357/01YN357_A.jpg</v>
      </c>
      <c r="N46" s="55" t="str">
        <f t="shared" si="10"/>
        <v>https://download.lenovo.com/Images/Parts/01YN357/01YN357_B.jpg</v>
      </c>
      <c r="O46" s="56" t="str">
        <f t="shared" si="11"/>
        <v>https://download.lenovo.com/Images/Parts/01YN357/01YN357_details.jpg</v>
      </c>
      <c r="P46" t="str">
        <f t="shared" si="12"/>
        <v/>
      </c>
      <c r="Q46" t="str">
        <f t="shared" si="13"/>
        <v/>
      </c>
      <c r="R46" t="str">
        <f t="shared" si="14"/>
        <v/>
      </c>
      <c r="S46" t="str">
        <f t="shared" si="15"/>
        <v/>
      </c>
      <c r="T46" t="str">
        <f t="shared" si="16"/>
        <v/>
      </c>
      <c r="U46" t="str">
        <f t="shared" si="17"/>
        <v/>
      </c>
      <c r="V46" s="57">
        <f>MATCH(G46,options!$D$1:$D$20,0)</f>
        <v>3</v>
      </c>
    </row>
    <row r="47" spans="1:22" ht="42" x14ac:dyDescent="0.15">
      <c r="C47" s="50" t="b">
        <f>FALSE()</f>
        <v>0</v>
      </c>
      <c r="D47" s="50" t="b">
        <f>TRUE()</f>
        <v>1</v>
      </c>
      <c r="E47" s="44">
        <v>5714401482048</v>
      </c>
      <c r="F47" s="44" t="s">
        <v>719</v>
      </c>
      <c r="G47" s="74" t="s">
        <v>377</v>
      </c>
      <c r="H47" s="44" t="s">
        <v>719</v>
      </c>
      <c r="I47" s="52" t="b">
        <f>TRUE()</f>
        <v>1</v>
      </c>
      <c r="J47" s="53" t="b">
        <f>TRUE()</f>
        <v>1</v>
      </c>
      <c r="K47" s="44" t="s">
        <v>781</v>
      </c>
      <c r="L47" s="54" t="b">
        <f>FALSE()</f>
        <v>0</v>
      </c>
      <c r="M47" s="55" t="str">
        <f t="shared" si="9"/>
        <v>https://download.lenovo.com/Images/Parts/01YP490/01YP490_A.jpg</v>
      </c>
      <c r="N47" s="55" t="str">
        <f t="shared" si="10"/>
        <v>https://download.lenovo.com/Images/Parts/01YP490/01YP490_B.jpg</v>
      </c>
      <c r="O47" s="56" t="str">
        <f t="shared" si="11"/>
        <v>https://download.lenovo.com/Images/Parts/01YP490/01YP490_details.jpg</v>
      </c>
      <c r="P47" t="str">
        <f t="shared" si="12"/>
        <v/>
      </c>
      <c r="Q47" t="str">
        <f t="shared" si="13"/>
        <v/>
      </c>
      <c r="R47" t="str">
        <f t="shared" si="14"/>
        <v/>
      </c>
      <c r="S47" t="str">
        <f t="shared" si="15"/>
        <v/>
      </c>
      <c r="T47" t="str">
        <f t="shared" si="16"/>
        <v/>
      </c>
      <c r="U47" t="str">
        <f t="shared" si="17"/>
        <v/>
      </c>
      <c r="V47" s="57">
        <f>MATCH(G47,options!$D$1:$D$20,0)</f>
        <v>4</v>
      </c>
    </row>
    <row r="48" spans="1:22" ht="42" x14ac:dyDescent="0.15">
      <c r="C48" s="50" t="b">
        <f>FALSE()</f>
        <v>0</v>
      </c>
      <c r="D48" s="50" t="b">
        <f>TRUE()</f>
        <v>1</v>
      </c>
      <c r="E48" s="44">
        <v>5714401482055</v>
      </c>
      <c r="F48" s="44" t="s">
        <v>720</v>
      </c>
      <c r="G48" s="74" t="s">
        <v>379</v>
      </c>
      <c r="H48" s="44" t="s">
        <v>720</v>
      </c>
      <c r="I48" s="52" t="b">
        <f>TRUE()</f>
        <v>1</v>
      </c>
      <c r="J48" s="53" t="b">
        <f>TRUE()</f>
        <v>1</v>
      </c>
      <c r="K48" s="44" t="s">
        <v>782</v>
      </c>
      <c r="L48" s="54" t="b">
        <f>FALSE()</f>
        <v>0</v>
      </c>
      <c r="M48" s="55" t="str">
        <f t="shared" si="9"/>
        <v>https://download.lenovo.com/Images/Parts/01YN448/01YN448_A.jpg</v>
      </c>
      <c r="N48" s="55" t="str">
        <f t="shared" si="10"/>
        <v>https://download.lenovo.com/Images/Parts/01YN448/01YN448_B.jpg</v>
      </c>
      <c r="O48" s="56" t="str">
        <f t="shared" si="11"/>
        <v>https://download.lenovo.com/Images/Parts/01YN448/01YN448_details.jpg</v>
      </c>
      <c r="P48" t="str">
        <f t="shared" si="12"/>
        <v/>
      </c>
      <c r="Q48" t="str">
        <f t="shared" si="13"/>
        <v/>
      </c>
      <c r="R48" t="str">
        <f t="shared" si="14"/>
        <v/>
      </c>
      <c r="S48" t="str">
        <f t="shared" si="15"/>
        <v/>
      </c>
      <c r="T48" t="str">
        <f t="shared" si="16"/>
        <v/>
      </c>
      <c r="U48" t="str">
        <f t="shared" si="17"/>
        <v/>
      </c>
      <c r="V48" s="57">
        <f>MATCH(G48,options!$D$1:$D$20,0)</f>
        <v>5</v>
      </c>
    </row>
    <row r="49" spans="3:22" ht="42" x14ac:dyDescent="0.15">
      <c r="C49" s="50" t="b">
        <f>FALSE()</f>
        <v>0</v>
      </c>
      <c r="D49" s="50" t="b">
        <f>FALSE()</f>
        <v>0</v>
      </c>
      <c r="E49" s="44">
        <v>5714401482062</v>
      </c>
      <c r="F49" s="44" t="s">
        <v>721</v>
      </c>
      <c r="G49" s="74" t="s">
        <v>381</v>
      </c>
      <c r="H49" s="44" t="s">
        <v>721</v>
      </c>
      <c r="I49" s="52" t="b">
        <f>TRUE()</f>
        <v>1</v>
      </c>
      <c r="J49" s="53" t="b">
        <f>TRUE()</f>
        <v>1</v>
      </c>
      <c r="K49" s="44" t="s">
        <v>783</v>
      </c>
      <c r="L49" s="54" t="b">
        <f>FALSE()</f>
        <v>0</v>
      </c>
      <c r="M49" s="55" t="str">
        <f t="shared" si="9"/>
        <v>https://download.lenovo.com/Images/Parts/01YN379/01YN379_A.jpg</v>
      </c>
      <c r="N49" s="55" t="str">
        <f t="shared" si="10"/>
        <v>https://download.lenovo.com/Images/Parts/01YN379/01YN379_B.jpg</v>
      </c>
      <c r="O49" s="56" t="str">
        <f t="shared" si="11"/>
        <v>https://download.lenovo.com/Images/Parts/01YN379/01YN379_details.jpg</v>
      </c>
      <c r="P49" t="str">
        <f t="shared" si="12"/>
        <v/>
      </c>
      <c r="Q49" t="str">
        <f t="shared" si="13"/>
        <v/>
      </c>
      <c r="R49" t="str">
        <f t="shared" si="14"/>
        <v/>
      </c>
      <c r="S49" t="str">
        <f t="shared" si="15"/>
        <v/>
      </c>
      <c r="T49" t="str">
        <f t="shared" si="16"/>
        <v/>
      </c>
      <c r="U49" t="str">
        <f t="shared" si="17"/>
        <v/>
      </c>
      <c r="V49" s="57">
        <f>MATCH(G49,options!$D$1:$D$20,0)</f>
        <v>6</v>
      </c>
    </row>
    <row r="50" spans="3:22" ht="42" x14ac:dyDescent="0.15">
      <c r="C50" s="50" t="b">
        <f>FALSE()</f>
        <v>0</v>
      </c>
      <c r="D50" s="50" t="b">
        <f>FALSE()</f>
        <v>0</v>
      </c>
      <c r="E50" s="44">
        <v>5714401482079</v>
      </c>
      <c r="F50" s="44" t="s">
        <v>722</v>
      </c>
      <c r="G50" s="74" t="s">
        <v>383</v>
      </c>
      <c r="H50" s="44" t="s">
        <v>722</v>
      </c>
      <c r="I50" s="52" t="b">
        <f>TRUE()</f>
        <v>1</v>
      </c>
      <c r="J50" s="53" t="b">
        <f>TRUE()</f>
        <v>1</v>
      </c>
      <c r="K50" s="44" t="s">
        <v>784</v>
      </c>
      <c r="L50" s="54" t="b">
        <f>FALSE()</f>
        <v>0</v>
      </c>
      <c r="M50" s="55" t="str">
        <f t="shared" si="9"/>
        <v>https://download.lenovo.com/Images/Parts/01YN346/01YN346_A.jpg</v>
      </c>
      <c r="N50" s="55" t="str">
        <f t="shared" si="10"/>
        <v>https://download.lenovo.com/Images/Parts/01YN346/01YN346_B.jpg</v>
      </c>
      <c r="O50" s="56" t="str">
        <f t="shared" si="11"/>
        <v>https://download.lenovo.com/Images/Parts/01YN346/01YN346_details.jpg</v>
      </c>
      <c r="P50" t="str">
        <f t="shared" si="12"/>
        <v/>
      </c>
      <c r="Q50" t="str">
        <f t="shared" si="13"/>
        <v/>
      </c>
      <c r="R50" t="str">
        <f t="shared" si="14"/>
        <v/>
      </c>
      <c r="S50" t="str">
        <f t="shared" si="15"/>
        <v/>
      </c>
      <c r="T50" t="str">
        <f t="shared" si="16"/>
        <v/>
      </c>
      <c r="U50" t="str">
        <f t="shared" si="17"/>
        <v/>
      </c>
      <c r="V50" s="57">
        <f>MATCH(G50,options!$D$1:$D$20,0)</f>
        <v>7</v>
      </c>
    </row>
    <row r="51" spans="3:22" ht="42" x14ac:dyDescent="0.15">
      <c r="C51" s="50" t="b">
        <f>FALSE()</f>
        <v>0</v>
      </c>
      <c r="D51" s="50" t="b">
        <f>FALSE()</f>
        <v>0</v>
      </c>
      <c r="E51" s="44">
        <v>5714401482086</v>
      </c>
      <c r="F51" s="44" t="s">
        <v>723</v>
      </c>
      <c r="G51" s="74" t="s">
        <v>385</v>
      </c>
      <c r="H51" s="44" t="s">
        <v>723</v>
      </c>
      <c r="I51" s="52" t="b">
        <f>TRUE()</f>
        <v>1</v>
      </c>
      <c r="J51" s="53" t="b">
        <f>TRUE()</f>
        <v>1</v>
      </c>
      <c r="K51" s="44" t="s">
        <v>785</v>
      </c>
      <c r="L51" s="54" t="b">
        <f>FALSE()</f>
        <v>0</v>
      </c>
      <c r="M51" s="55" t="str">
        <f t="shared" si="9"/>
        <v>https://download.lenovo.com/Images/Parts/01YN427/01YN427_A.jpg</v>
      </c>
      <c r="N51" s="55" t="str">
        <f t="shared" si="10"/>
        <v>https://download.lenovo.com/Images/Parts/01YN427/01YN427_B.jpg</v>
      </c>
      <c r="O51" s="56" t="str">
        <f t="shared" si="11"/>
        <v>https://download.lenovo.com/Images/Parts/01YN427/01YN427_details.jpg</v>
      </c>
      <c r="P51" t="str">
        <f t="shared" si="12"/>
        <v/>
      </c>
      <c r="Q51" t="str">
        <f t="shared" si="13"/>
        <v/>
      </c>
      <c r="R51" t="str">
        <f t="shared" si="14"/>
        <v/>
      </c>
      <c r="S51" t="str">
        <f t="shared" si="15"/>
        <v/>
      </c>
      <c r="T51" t="str">
        <f t="shared" si="16"/>
        <v/>
      </c>
      <c r="U51" t="str">
        <f t="shared" si="17"/>
        <v/>
      </c>
      <c r="V51" s="57">
        <f>MATCH(G51,options!$D$1:$D$20,0)</f>
        <v>8</v>
      </c>
    </row>
    <row r="52" spans="3:22" ht="42" x14ac:dyDescent="0.15">
      <c r="C52" s="50" t="b">
        <f>FALSE()</f>
        <v>0</v>
      </c>
      <c r="D52" s="50" t="b">
        <f>FALSE()</f>
        <v>0</v>
      </c>
      <c r="E52" s="44">
        <v>5714401482093</v>
      </c>
      <c r="F52" s="44" t="s">
        <v>724</v>
      </c>
      <c r="G52" s="74" t="s">
        <v>386</v>
      </c>
      <c r="H52" s="44" t="s">
        <v>724</v>
      </c>
      <c r="I52" s="52" t="b">
        <f>TRUE()</f>
        <v>1</v>
      </c>
      <c r="J52" s="53" t="b">
        <f>TRUE()</f>
        <v>1</v>
      </c>
      <c r="K52" s="44" t="s">
        <v>786</v>
      </c>
      <c r="L52" s="54" t="b">
        <f>FALSE()</f>
        <v>0</v>
      </c>
      <c r="M52" s="55" t="str">
        <f t="shared" si="9"/>
        <v>https://download.lenovo.com/Images/Parts/01EN984/01EN984_A.jpg</v>
      </c>
      <c r="N52" s="55" t="str">
        <f t="shared" si="10"/>
        <v>https://download.lenovo.com/Images/Parts/01EN984/01EN984_B.jpg</v>
      </c>
      <c r="O52" s="56" t="str">
        <f t="shared" si="11"/>
        <v>https://download.lenovo.com/Images/Parts/01EN984/01EN984_details.jpg</v>
      </c>
      <c r="P52" t="str">
        <f t="shared" si="12"/>
        <v/>
      </c>
      <c r="Q52" t="str">
        <f t="shared" si="13"/>
        <v/>
      </c>
      <c r="R52" t="str">
        <f t="shared" si="14"/>
        <v/>
      </c>
      <c r="S52" t="str">
        <f t="shared" si="15"/>
        <v/>
      </c>
      <c r="T52" t="str">
        <f t="shared" si="16"/>
        <v/>
      </c>
      <c r="U52" t="str">
        <f t="shared" si="17"/>
        <v/>
      </c>
      <c r="V52" s="57">
        <f>MATCH(G52,options!$D$1:$D$20,0)</f>
        <v>20</v>
      </c>
    </row>
    <row r="53" spans="3:22" ht="42" x14ac:dyDescent="0.15">
      <c r="C53" s="50" t="b">
        <f>FALSE()</f>
        <v>0</v>
      </c>
      <c r="D53" s="50" t="b">
        <f>FALSE()</f>
        <v>0</v>
      </c>
      <c r="E53" s="44">
        <v>5714401482109</v>
      </c>
      <c r="F53" s="44" t="s">
        <v>725</v>
      </c>
      <c r="G53" s="74" t="s">
        <v>388</v>
      </c>
      <c r="H53" s="44" t="s">
        <v>725</v>
      </c>
      <c r="I53" s="52" t="b">
        <f>TRUE()</f>
        <v>1</v>
      </c>
      <c r="J53" s="53" t="b">
        <f>TRUE()</f>
        <v>1</v>
      </c>
      <c r="K53" s="44" t="s">
        <v>787</v>
      </c>
      <c r="L53" s="54" t="b">
        <f>FALSE()</f>
        <v>0</v>
      </c>
      <c r="M53" s="55" t="str">
        <f t="shared" si="9"/>
        <v>https://download.lenovo.com/Images/Parts/01YN389/01YN389_A.jpg</v>
      </c>
      <c r="N53" s="55" t="str">
        <f t="shared" si="10"/>
        <v>https://download.lenovo.com/Images/Parts/01YN389/01YN389_B.jpg</v>
      </c>
      <c r="O53" s="56" t="str">
        <f t="shared" si="11"/>
        <v>https://download.lenovo.com/Images/Parts/01YN389/01YN389_details.jpg</v>
      </c>
      <c r="P53" t="str">
        <f t="shared" si="12"/>
        <v/>
      </c>
      <c r="Q53" t="str">
        <f t="shared" si="13"/>
        <v/>
      </c>
      <c r="R53" t="str">
        <f t="shared" si="14"/>
        <v/>
      </c>
      <c r="S53" t="str">
        <f t="shared" si="15"/>
        <v/>
      </c>
      <c r="T53" t="str">
        <f t="shared" si="16"/>
        <v/>
      </c>
      <c r="U53" t="str">
        <f t="shared" si="17"/>
        <v/>
      </c>
      <c r="V53" s="57">
        <f>MATCH(G53,options!$D$1:$D$20,0)</f>
        <v>9</v>
      </c>
    </row>
    <row r="54" spans="3:22" ht="42" x14ac:dyDescent="0.15">
      <c r="C54" s="50" t="b">
        <f>FALSE()</f>
        <v>0</v>
      </c>
      <c r="D54" s="50" t="b">
        <f>FALSE()</f>
        <v>0</v>
      </c>
      <c r="E54" s="44">
        <v>5714401482116</v>
      </c>
      <c r="F54" s="44" t="s">
        <v>726</v>
      </c>
      <c r="G54" s="74" t="s">
        <v>390</v>
      </c>
      <c r="H54" s="44" t="s">
        <v>726</v>
      </c>
      <c r="I54" s="52" t="b">
        <f>TRUE()</f>
        <v>1</v>
      </c>
      <c r="J54" s="53" t="b">
        <f>TRUE()</f>
        <v>1</v>
      </c>
      <c r="K54" s="44" t="s">
        <v>788</v>
      </c>
      <c r="L54" s="54" t="b">
        <f>FALSE()</f>
        <v>0</v>
      </c>
      <c r="M54" s="55" t="str">
        <f t="shared" si="9"/>
        <v>https://download.lenovo.com/Images/Parts/01YN435/01YN435_A.jpg</v>
      </c>
      <c r="N54" s="55" t="str">
        <f t="shared" si="10"/>
        <v>https://download.lenovo.com/Images/Parts/01YN435/01YN435_B.jpg</v>
      </c>
      <c r="O54" s="56" t="str">
        <f t="shared" si="11"/>
        <v>https://download.lenovo.com/Images/Parts/01YN435/01YN435_details.jpg</v>
      </c>
      <c r="P54" t="str">
        <f t="shared" si="12"/>
        <v/>
      </c>
      <c r="Q54" t="str">
        <f t="shared" si="13"/>
        <v/>
      </c>
      <c r="R54" t="str">
        <f t="shared" si="14"/>
        <v/>
      </c>
      <c r="S54" t="str">
        <f t="shared" si="15"/>
        <v/>
      </c>
      <c r="T54" t="str">
        <f t="shared" si="16"/>
        <v/>
      </c>
      <c r="U54" t="str">
        <f t="shared" si="17"/>
        <v/>
      </c>
      <c r="V54" s="57">
        <f>MATCH(G54,options!$D$1:$D$20,0)</f>
        <v>19</v>
      </c>
    </row>
    <row r="55" spans="3:22" ht="42" x14ac:dyDescent="0.15">
      <c r="C55" s="50" t="b">
        <f>FALSE()</f>
        <v>0</v>
      </c>
      <c r="D55" s="50" t="b">
        <f>FALSE()</f>
        <v>0</v>
      </c>
      <c r="E55" s="44">
        <v>5714401482123</v>
      </c>
      <c r="F55" s="44" t="s">
        <v>727</v>
      </c>
      <c r="G55" s="74" t="s">
        <v>391</v>
      </c>
      <c r="H55" s="44" t="s">
        <v>727</v>
      </c>
      <c r="I55" s="52" t="b">
        <f>TRUE()</f>
        <v>1</v>
      </c>
      <c r="J55" s="53" t="b">
        <f>TRUE()</f>
        <v>1</v>
      </c>
      <c r="K55" s="66"/>
      <c r="L55" s="54" t="b">
        <f>FALSE()</f>
        <v>0</v>
      </c>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f>MATCH(G55,options!$D$1:$D$20,0)</f>
        <v>10</v>
      </c>
    </row>
    <row r="56" spans="3:22" ht="42" x14ac:dyDescent="0.15">
      <c r="C56" s="50" t="b">
        <f>FALSE()</f>
        <v>0</v>
      </c>
      <c r="D56" s="50" t="b">
        <f>FALSE()</f>
        <v>0</v>
      </c>
      <c r="E56" s="44">
        <v>5714401482130</v>
      </c>
      <c r="F56" s="44" t="s">
        <v>728</v>
      </c>
      <c r="G56" s="74" t="s">
        <v>393</v>
      </c>
      <c r="H56" s="44" t="s">
        <v>728</v>
      </c>
      <c r="I56" s="52" t="b">
        <f>TRUE()</f>
        <v>1</v>
      </c>
      <c r="J56" s="53" t="b">
        <f>TRUE()</f>
        <v>1</v>
      </c>
      <c r="K56" s="44" t="s">
        <v>789</v>
      </c>
      <c r="L56" s="54" t="b">
        <f>FALSE()</f>
        <v>0</v>
      </c>
      <c r="M56" s="55" t="str">
        <f t="shared" si="9"/>
        <v>https://download.lenovo.com/Images/Parts/01YN360/01YN360_A.jpg</v>
      </c>
      <c r="N56" s="55" t="str">
        <f t="shared" si="10"/>
        <v>https://download.lenovo.com/Images/Parts/01YN360/01YN360_B.jpg</v>
      </c>
      <c r="O56" s="56" t="str">
        <f t="shared" si="11"/>
        <v>https://download.lenovo.com/Images/Parts/01YN360/01YN360_details.jpg</v>
      </c>
      <c r="P56" t="str">
        <f t="shared" si="12"/>
        <v/>
      </c>
      <c r="Q56" t="str">
        <f t="shared" si="13"/>
        <v/>
      </c>
      <c r="R56" t="str">
        <f t="shared" si="14"/>
        <v/>
      </c>
      <c r="S56" t="str">
        <f t="shared" si="15"/>
        <v/>
      </c>
      <c r="T56" t="str">
        <f t="shared" si="16"/>
        <v/>
      </c>
      <c r="U56" t="str">
        <f t="shared" si="17"/>
        <v/>
      </c>
      <c r="V56" s="57">
        <f>MATCH(G56,options!$D$1:$D$20,0)</f>
        <v>11</v>
      </c>
    </row>
    <row r="57" spans="3:22" ht="42" x14ac:dyDescent="0.15">
      <c r="C57" s="50" t="b">
        <f>FALSE()</f>
        <v>0</v>
      </c>
      <c r="D57" s="50" t="b">
        <f>FALSE()</f>
        <v>0</v>
      </c>
      <c r="E57" s="44">
        <v>5714401482147</v>
      </c>
      <c r="F57" s="44" t="s">
        <v>729</v>
      </c>
      <c r="G57" s="74" t="s">
        <v>394</v>
      </c>
      <c r="H57" s="44" t="s">
        <v>729</v>
      </c>
      <c r="I57" s="52" t="b">
        <f>TRUE()</f>
        <v>1</v>
      </c>
      <c r="J57" s="53" t="b">
        <f>TRUE()</f>
        <v>1</v>
      </c>
      <c r="K57" s="66"/>
      <c r="L57" s="54" t="b">
        <f>FALSE()</f>
        <v>0</v>
      </c>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f>MATCH(G57,options!$D$1:$D$20,0)</f>
        <v>12</v>
      </c>
    </row>
    <row r="58" spans="3:22" ht="42" x14ac:dyDescent="0.15">
      <c r="C58" s="50" t="b">
        <f>FALSE()</f>
        <v>0</v>
      </c>
      <c r="D58" s="50" t="b">
        <f>FALSE()</f>
        <v>0</v>
      </c>
      <c r="E58" s="44">
        <v>5714401482154</v>
      </c>
      <c r="F58" s="44" t="s">
        <v>730</v>
      </c>
      <c r="G58" s="74" t="s">
        <v>396</v>
      </c>
      <c r="H58" s="44" t="s">
        <v>730</v>
      </c>
      <c r="I58" s="52" t="b">
        <f>TRUE()</f>
        <v>1</v>
      </c>
      <c r="J58" s="53" t="b">
        <f>TRUE()</f>
        <v>1</v>
      </c>
      <c r="K58" s="44" t="s">
        <v>790</v>
      </c>
      <c r="L58" s="54" t="b">
        <f>FALSE()</f>
        <v>0</v>
      </c>
      <c r="M58" s="55" t="str">
        <f t="shared" si="9"/>
        <v>https://download.lenovo.com/Images/Parts/01YN441/01YN441_A.jpg</v>
      </c>
      <c r="N58" s="55" t="str">
        <f t="shared" si="10"/>
        <v>https://download.lenovo.com/Images/Parts/01YN441/01YN441_B.jpg</v>
      </c>
      <c r="O58" s="56" t="str">
        <f t="shared" si="11"/>
        <v>https://download.lenovo.com/Images/Parts/01YN441/01YN441_details.jpg</v>
      </c>
      <c r="P58" t="str">
        <f t="shared" si="12"/>
        <v/>
      </c>
      <c r="Q58" t="str">
        <f t="shared" si="13"/>
        <v/>
      </c>
      <c r="R58" t="str">
        <f t="shared" si="14"/>
        <v/>
      </c>
      <c r="S58" t="str">
        <f t="shared" si="15"/>
        <v/>
      </c>
      <c r="T58" t="str">
        <f t="shared" si="16"/>
        <v/>
      </c>
      <c r="U58" t="str">
        <f t="shared" si="17"/>
        <v/>
      </c>
      <c r="V58" s="57">
        <f>MATCH(G58,options!$D$1:$D$20,0)</f>
        <v>13</v>
      </c>
    </row>
    <row r="59" spans="3:22" ht="42" x14ac:dyDescent="0.15">
      <c r="C59" s="50" t="b">
        <f>FALSE()</f>
        <v>0</v>
      </c>
      <c r="D59" s="50" t="b">
        <f>FALSE()</f>
        <v>0</v>
      </c>
      <c r="E59" s="44">
        <v>5714401482161</v>
      </c>
      <c r="F59" s="44" t="s">
        <v>731</v>
      </c>
      <c r="G59" s="74" t="s">
        <v>397</v>
      </c>
      <c r="H59" s="44" t="s">
        <v>731</v>
      </c>
      <c r="I59" s="52" t="b">
        <f>TRUE()</f>
        <v>1</v>
      </c>
      <c r="J59" s="53" t="b">
        <f>TRUE()</f>
        <v>1</v>
      </c>
      <c r="K59" s="44" t="s">
        <v>791</v>
      </c>
      <c r="L59" s="54" t="b">
        <f>FALSE()</f>
        <v>0</v>
      </c>
      <c r="M59" s="55" t="str">
        <f t="shared" si="9"/>
        <v>https://download.lenovo.com/Images/Parts/01YN365/01YN365_A.jpg</v>
      </c>
      <c r="N59" s="55" t="str">
        <f t="shared" si="10"/>
        <v>https://download.lenovo.com/Images/Parts/01YN365/01YN365_B.jpg</v>
      </c>
      <c r="O59" s="56" t="str">
        <f t="shared" si="11"/>
        <v>https://download.lenovo.com/Images/Parts/01YN365/01YN365_details.jpg</v>
      </c>
      <c r="P59" t="str">
        <f t="shared" si="12"/>
        <v/>
      </c>
      <c r="Q59" t="str">
        <f t="shared" si="13"/>
        <v/>
      </c>
      <c r="R59" t="str">
        <f t="shared" si="14"/>
        <v/>
      </c>
      <c r="S59" t="str">
        <f t="shared" si="15"/>
        <v/>
      </c>
      <c r="T59" t="str">
        <f t="shared" si="16"/>
        <v/>
      </c>
      <c r="U59" t="str">
        <f t="shared" si="17"/>
        <v/>
      </c>
      <c r="V59" s="57">
        <f>MATCH(G59,options!$D$1:$D$20,0)</f>
        <v>14</v>
      </c>
    </row>
    <row r="60" spans="3:22" ht="42" x14ac:dyDescent="0.15">
      <c r="C60" s="50" t="b">
        <f>FALSE()</f>
        <v>0</v>
      </c>
      <c r="D60" s="50" t="b">
        <f>FALSE()</f>
        <v>0</v>
      </c>
      <c r="E60" s="44">
        <v>5714401482178</v>
      </c>
      <c r="F60" s="44" t="s">
        <v>732</v>
      </c>
      <c r="G60" s="74" t="s">
        <v>400</v>
      </c>
      <c r="H60" s="44" t="s">
        <v>732</v>
      </c>
      <c r="I60" s="52" t="b">
        <f>TRUE()</f>
        <v>1</v>
      </c>
      <c r="J60" s="53" t="b">
        <f>TRUE()</f>
        <v>1</v>
      </c>
      <c r="K60" s="44" t="s">
        <v>792</v>
      </c>
      <c r="L60" s="54" t="b">
        <f>FALSE()</f>
        <v>0</v>
      </c>
      <c r="M60" s="55" t="str">
        <f t="shared" si="9"/>
        <v>https://download.lenovo.com/Images/Parts/01YN366/01YN366_A.jpg</v>
      </c>
      <c r="N60" s="55" t="str">
        <f t="shared" si="10"/>
        <v>https://download.lenovo.com/Images/Parts/01YN366/01YN366_B.jpg</v>
      </c>
      <c r="O60" s="56" t="str">
        <f t="shared" si="11"/>
        <v>https://download.lenovo.com/Images/Parts/01YN366/01YN366_details.jpg</v>
      </c>
      <c r="P60" t="str">
        <f t="shared" si="12"/>
        <v/>
      </c>
      <c r="Q60" t="str">
        <f t="shared" si="13"/>
        <v/>
      </c>
      <c r="R60" t="str">
        <f t="shared" si="14"/>
        <v/>
      </c>
      <c r="S60" t="str">
        <f t="shared" si="15"/>
        <v/>
      </c>
      <c r="T60" t="str">
        <f t="shared" si="16"/>
        <v/>
      </c>
      <c r="U60" t="str">
        <f t="shared" si="17"/>
        <v/>
      </c>
      <c r="V60" s="57">
        <f>MATCH(G60,options!$D$1:$D$20,0)</f>
        <v>15</v>
      </c>
    </row>
    <row r="61" spans="3:22" ht="42" x14ac:dyDescent="0.15">
      <c r="C61" s="50" t="b">
        <f>FALSE()</f>
        <v>0</v>
      </c>
      <c r="D61" s="50" t="b">
        <f>FALSE()</f>
        <v>0</v>
      </c>
      <c r="E61" s="44">
        <v>5714401482185</v>
      </c>
      <c r="F61" s="44" t="s">
        <v>733</v>
      </c>
      <c r="G61" s="74" t="s">
        <v>401</v>
      </c>
      <c r="H61" s="44" t="s">
        <v>733</v>
      </c>
      <c r="I61" s="52" t="b">
        <f>TRUE()</f>
        <v>1</v>
      </c>
      <c r="J61" s="53" t="b">
        <f>TRUE()</f>
        <v>1</v>
      </c>
      <c r="K61" s="44" t="s">
        <v>793</v>
      </c>
      <c r="L61" s="54" t="b">
        <f>FALSE()</f>
        <v>0</v>
      </c>
      <c r="M61" s="55" t="str">
        <f t="shared" si="9"/>
        <v>https://download.lenovo.com/Images/Parts/01YN449/01YN449_A.jpg</v>
      </c>
      <c r="N61" s="55" t="str">
        <f t="shared" si="10"/>
        <v>https://download.lenovo.com/Images/Parts/01YN449/01YN449_B.jpg</v>
      </c>
      <c r="O61" s="56" t="str">
        <f t="shared" si="11"/>
        <v>https://download.lenovo.com/Images/Parts/01YN449/01YN449_details.jpg</v>
      </c>
      <c r="P61" t="str">
        <f t="shared" si="12"/>
        <v/>
      </c>
      <c r="Q61" t="str">
        <f t="shared" si="13"/>
        <v/>
      </c>
      <c r="R61" t="str">
        <f t="shared" si="14"/>
        <v/>
      </c>
      <c r="S61" t="str">
        <f t="shared" si="15"/>
        <v/>
      </c>
      <c r="T61" t="str">
        <f t="shared" si="16"/>
        <v/>
      </c>
      <c r="U61" t="str">
        <f t="shared" si="17"/>
        <v/>
      </c>
      <c r="V61" s="57">
        <f>MATCH(G61,options!$D$1:$D$20,0)</f>
        <v>16</v>
      </c>
    </row>
    <row r="62" spans="3:22" ht="42" x14ac:dyDescent="0.15">
      <c r="C62" s="50" t="b">
        <f>FALSE()</f>
        <v>0</v>
      </c>
      <c r="D62" s="50" t="b">
        <f>FALSE()</f>
        <v>0</v>
      </c>
      <c r="E62" s="44">
        <v>5714401482192</v>
      </c>
      <c r="F62" s="44" t="s">
        <v>734</v>
      </c>
      <c r="G62" s="74" t="s">
        <v>402</v>
      </c>
      <c r="H62" s="44" t="s">
        <v>734</v>
      </c>
      <c r="I62" s="52" t="b">
        <f>TRUE()</f>
        <v>1</v>
      </c>
      <c r="J62" s="53" t="b">
        <f>TRUE()</f>
        <v>1</v>
      </c>
      <c r="K62" s="44" t="s">
        <v>794</v>
      </c>
      <c r="L62" s="54" t="b">
        <f>FALSE()</f>
        <v>0</v>
      </c>
      <c r="M62" s="55" t="str">
        <f t="shared" si="9"/>
        <v>https://download.lenovo.com/Images/Parts/01YN402/01YN402_A.jpg</v>
      </c>
      <c r="N62" s="55" t="str">
        <f t="shared" si="10"/>
        <v>https://download.lenovo.com/Images/Parts/01YN402/01YN402_B.jpg</v>
      </c>
      <c r="O62" s="56" t="str">
        <f t="shared" si="11"/>
        <v>https://download.lenovo.com/Images/Parts/01YN402/01YN402_details.jpg</v>
      </c>
      <c r="P62" t="str">
        <f t="shared" si="12"/>
        <v/>
      </c>
      <c r="Q62" t="str">
        <f t="shared" si="13"/>
        <v/>
      </c>
      <c r="R62" t="str">
        <f t="shared" si="14"/>
        <v/>
      </c>
      <c r="S62" t="str">
        <f t="shared" si="15"/>
        <v/>
      </c>
      <c r="T62" t="str">
        <f t="shared" si="16"/>
        <v/>
      </c>
      <c r="U62" t="str">
        <f t="shared" si="17"/>
        <v/>
      </c>
      <c r="V62" s="57">
        <f>MATCH(G62,options!$D$1:$D$20,0)</f>
        <v>17</v>
      </c>
    </row>
    <row r="63" spans="3:22" ht="42" x14ac:dyDescent="0.15">
      <c r="C63" s="50" t="b">
        <f>TRUE()</f>
        <v>1</v>
      </c>
      <c r="D63" s="50" t="b">
        <f>FALSE()</f>
        <v>0</v>
      </c>
      <c r="E63" s="44">
        <v>5714401482208</v>
      </c>
      <c r="F63" s="44" t="s">
        <v>735</v>
      </c>
      <c r="G63" s="74" t="s">
        <v>404</v>
      </c>
      <c r="H63" s="44" t="s">
        <v>735</v>
      </c>
      <c r="I63" s="52" t="b">
        <f>TRUE()</f>
        <v>1</v>
      </c>
      <c r="J63" s="53" t="b">
        <f>TRUE()</f>
        <v>1</v>
      </c>
      <c r="K63" s="44" t="s">
        <v>795</v>
      </c>
      <c r="L63" s="54" t="b">
        <f>FALSE()</f>
        <v>0</v>
      </c>
      <c r="M63" s="55" t="str">
        <f t="shared" si="9"/>
        <v>https://download.lenovo.com/Images/Parts/01YN340/01YN340_A.jpg</v>
      </c>
      <c r="N63" s="55" t="str">
        <f t="shared" si="10"/>
        <v>https://download.lenovo.com/Images/Parts/01YN340/01YN340_B.jpg</v>
      </c>
      <c r="O63" s="56" t="str">
        <f t="shared" si="11"/>
        <v>https://download.lenovo.com/Images/Parts/01YN340/01YN340_details.jpg</v>
      </c>
      <c r="P63" t="str">
        <f t="shared" si="12"/>
        <v/>
      </c>
      <c r="Q63" t="str">
        <f t="shared" si="13"/>
        <v/>
      </c>
      <c r="R63" t="str">
        <f t="shared" si="14"/>
        <v/>
      </c>
      <c r="S63" t="str">
        <f t="shared" si="15"/>
        <v/>
      </c>
      <c r="T63" t="str">
        <f t="shared" si="16"/>
        <v/>
      </c>
      <c r="U63" t="str">
        <f t="shared" si="17"/>
        <v/>
      </c>
      <c r="V63" s="57">
        <f>MATCH(G63,options!$D$1:$D$20,0)</f>
        <v>18</v>
      </c>
    </row>
    <row r="64" spans="3:22" ht="56" x14ac:dyDescent="0.15">
      <c r="C64" s="50" t="b">
        <f>FALSE()</f>
        <v>0</v>
      </c>
      <c r="D64" s="50" t="b">
        <f>TRUE()</f>
        <v>1</v>
      </c>
      <c r="E64" s="44">
        <v>5714401483014</v>
      </c>
      <c r="F64" s="44" t="s">
        <v>736</v>
      </c>
      <c r="G64" s="74" t="s">
        <v>370</v>
      </c>
      <c r="H64" s="44" t="s">
        <v>736</v>
      </c>
      <c r="I64" s="52" t="b">
        <f>TRUE()</f>
        <v>1</v>
      </c>
      <c r="J64" s="50" t="b">
        <f>FALSE()</f>
        <v>0</v>
      </c>
      <c r="K64" s="44" t="s">
        <v>778</v>
      </c>
      <c r="L64" s="54" t="b">
        <f>FALSE()</f>
        <v>0</v>
      </c>
      <c r="M64" s="55" t="str">
        <f t="shared" si="9"/>
        <v>https://download.lenovo.com/Images/Parts/01YN352/01YN352_A.jpg</v>
      </c>
      <c r="N64" s="55" t="str">
        <f t="shared" si="10"/>
        <v>https://download.lenovo.com/Images/Parts/01YN352/01YN352_B.jpg</v>
      </c>
      <c r="O64" s="56" t="str">
        <f t="shared" si="11"/>
        <v>https://download.lenovo.com/Images/Parts/01YN352/01YN352_details.jpg</v>
      </c>
      <c r="P64" t="str">
        <f t="shared" si="12"/>
        <v/>
      </c>
      <c r="Q64" t="str">
        <f t="shared" si="13"/>
        <v/>
      </c>
      <c r="R64" t="str">
        <f t="shared" si="14"/>
        <v/>
      </c>
      <c r="S64" t="str">
        <f t="shared" si="15"/>
        <v/>
      </c>
      <c r="T64" t="str">
        <f t="shared" si="16"/>
        <v/>
      </c>
      <c r="U64" t="str">
        <f t="shared" si="17"/>
        <v/>
      </c>
      <c r="V64" s="57">
        <f>MATCH(G64,options!$D$1:$D$20,0)</f>
        <v>1</v>
      </c>
    </row>
    <row r="65" spans="3:22" ht="56" x14ac:dyDescent="0.15">
      <c r="C65" s="50" t="b">
        <f>FALSE()</f>
        <v>0</v>
      </c>
      <c r="D65" s="50" t="b">
        <f>TRUE()</f>
        <v>1</v>
      </c>
      <c r="E65" s="44">
        <v>5714401483021</v>
      </c>
      <c r="F65" s="44" t="s">
        <v>737</v>
      </c>
      <c r="G65" s="74" t="s">
        <v>372</v>
      </c>
      <c r="H65" s="44" t="s">
        <v>737</v>
      </c>
      <c r="I65" s="52" t="b">
        <f>TRUE()</f>
        <v>1</v>
      </c>
      <c r="J65" s="50" t="b">
        <f>FALSE()</f>
        <v>0</v>
      </c>
      <c r="K65" s="44" t="s">
        <v>796</v>
      </c>
      <c r="L65" s="54" t="b">
        <f>FALSE()</f>
        <v>0</v>
      </c>
      <c r="M65" s="55" t="str">
        <f t="shared" si="9"/>
        <v>https://download.lenovo.com/Images/Parts/01YN391/01YN391_A.jpg</v>
      </c>
      <c r="N65" s="55" t="str">
        <f t="shared" si="10"/>
        <v>https://download.lenovo.com/Images/Parts/01YN391/01YN391_B.jpg</v>
      </c>
      <c r="O65" s="56" t="str">
        <f t="shared" si="11"/>
        <v>https://download.lenovo.com/Images/Parts/01YN391/01YN391_details.jpg</v>
      </c>
      <c r="P65" t="str">
        <f t="shared" si="12"/>
        <v/>
      </c>
      <c r="Q65" t="str">
        <f t="shared" si="13"/>
        <v/>
      </c>
      <c r="R65" t="str">
        <f t="shared" si="14"/>
        <v/>
      </c>
      <c r="S65" t="str">
        <f t="shared" si="15"/>
        <v/>
      </c>
      <c r="T65" t="str">
        <f t="shared" si="16"/>
        <v/>
      </c>
      <c r="U65" t="str">
        <f t="shared" si="17"/>
        <v/>
      </c>
      <c r="V65" s="57">
        <f>MATCH(G65,options!$D$1:$D$20,0)</f>
        <v>2</v>
      </c>
    </row>
    <row r="66" spans="3:22" ht="56" x14ac:dyDescent="0.15">
      <c r="C66" s="50" t="b">
        <f>FALSE()</f>
        <v>0</v>
      </c>
      <c r="D66" s="50" t="b">
        <f>TRUE()</f>
        <v>1</v>
      </c>
      <c r="E66" s="44">
        <v>5714401483038</v>
      </c>
      <c r="F66" s="44" t="s">
        <v>738</v>
      </c>
      <c r="G66" s="74" t="s">
        <v>375</v>
      </c>
      <c r="H66" s="44" t="s">
        <v>738</v>
      </c>
      <c r="I66" s="52" t="b">
        <f>TRUE()</f>
        <v>1</v>
      </c>
      <c r="J66" s="50" t="b">
        <f>FALSE()</f>
        <v>0</v>
      </c>
      <c r="K66" s="44" t="s">
        <v>797</v>
      </c>
      <c r="L66" s="54" t="b">
        <f>FALSE()</f>
        <v>0</v>
      </c>
      <c r="M66" s="55" t="str">
        <f t="shared" si="9"/>
        <v>https://download.lenovo.com/Images/Parts/01YN397/01YN397_A.jpg</v>
      </c>
      <c r="N66" s="55" t="str">
        <f t="shared" si="10"/>
        <v>https://download.lenovo.com/Images/Parts/01YN397/01YN397_B.jpg</v>
      </c>
      <c r="O66" s="56" t="str">
        <f t="shared" si="11"/>
        <v>https://download.lenovo.com/Images/Parts/01YN397/01YN397_details.jpg</v>
      </c>
      <c r="P66" t="str">
        <f t="shared" si="12"/>
        <v/>
      </c>
      <c r="Q66" t="str">
        <f t="shared" si="13"/>
        <v/>
      </c>
      <c r="R66" t="str">
        <f t="shared" si="14"/>
        <v/>
      </c>
      <c r="S66" t="str">
        <f t="shared" si="15"/>
        <v/>
      </c>
      <c r="T66" t="str">
        <f t="shared" si="16"/>
        <v/>
      </c>
      <c r="U66" t="str">
        <f t="shared" si="17"/>
        <v/>
      </c>
      <c r="V66" s="57">
        <f>MATCH(G66,options!$D$1:$D$20,0)</f>
        <v>3</v>
      </c>
    </row>
    <row r="67" spans="3:22" ht="56" x14ac:dyDescent="0.15">
      <c r="C67" s="50" t="b">
        <f>FALSE()</f>
        <v>0</v>
      </c>
      <c r="D67" s="50" t="b">
        <f>TRUE()</f>
        <v>1</v>
      </c>
      <c r="E67" s="44">
        <v>5714401483045</v>
      </c>
      <c r="F67" s="44" t="s">
        <v>739</v>
      </c>
      <c r="G67" s="74" t="s">
        <v>377</v>
      </c>
      <c r="H67" s="44" t="s">
        <v>739</v>
      </c>
      <c r="I67" s="52" t="b">
        <f>TRUE()</f>
        <v>1</v>
      </c>
      <c r="J67" s="50" t="b">
        <f>FALSE()</f>
        <v>0</v>
      </c>
      <c r="K67" s="44" t="s">
        <v>798</v>
      </c>
      <c r="L67" s="54" t="b">
        <f>FALSE()</f>
        <v>0</v>
      </c>
      <c r="M67" s="55" t="str">
        <f t="shared" si="9"/>
        <v>https://download.lenovo.com/Images/Parts/01YN390/01YN390_A.jpg</v>
      </c>
      <c r="N67" s="55" t="str">
        <f t="shared" si="10"/>
        <v>https://download.lenovo.com/Images/Parts/01YN390/01YN390_B.jpg</v>
      </c>
      <c r="O67" s="56" t="str">
        <f t="shared" si="11"/>
        <v>https://download.lenovo.com/Images/Parts/01YN390/01YN390_details.jpg</v>
      </c>
      <c r="P67" t="str">
        <f t="shared" si="12"/>
        <v/>
      </c>
      <c r="Q67" t="str">
        <f t="shared" si="13"/>
        <v/>
      </c>
      <c r="R67" t="str">
        <f t="shared" si="14"/>
        <v/>
      </c>
      <c r="S67" t="str">
        <f t="shared" si="15"/>
        <v/>
      </c>
      <c r="T67" t="str">
        <f t="shared" si="16"/>
        <v/>
      </c>
      <c r="U67" t="str">
        <f t="shared" si="17"/>
        <v/>
      </c>
      <c r="V67" s="57">
        <f>MATCH(G67,options!$D$1:$D$20,0)</f>
        <v>4</v>
      </c>
    </row>
    <row r="68" spans="3:22" ht="56" x14ac:dyDescent="0.15">
      <c r="C68" s="50" t="b">
        <f>FALSE()</f>
        <v>0</v>
      </c>
      <c r="D68" s="50" t="b">
        <f>TRUE()</f>
        <v>1</v>
      </c>
      <c r="E68" s="44">
        <v>5714401483052</v>
      </c>
      <c r="F68" s="44" t="s">
        <v>740</v>
      </c>
      <c r="G68" s="74" t="s">
        <v>379</v>
      </c>
      <c r="H68" s="44" t="s">
        <v>740</v>
      </c>
      <c r="I68" s="52" t="b">
        <f>TRUE()</f>
        <v>1</v>
      </c>
      <c r="J68" s="50" t="b">
        <f>FALSE()</f>
        <v>0</v>
      </c>
      <c r="K68" s="44" t="s">
        <v>799</v>
      </c>
      <c r="L68" s="54" t="b">
        <f>FALSE()</f>
        <v>0</v>
      </c>
      <c r="M68" s="55" t="str">
        <f t="shared" ref="M68:M99" si="18">IF(ISBLANK(K68),"",IF(L68, "https://raw.githubusercontent.com/PatrickVibild/TellusAmazonPictures/master/pictures/"&amp;K68&amp;"/1.jpg","https://download.lenovo.com/Images/Parts/"&amp;K68&amp;"/"&amp;K68&amp;"_A.jpg"))</f>
        <v>https://download.lenovo.com/Images/Parts/01YP508/01YP508_A.jpg</v>
      </c>
      <c r="N68" s="55" t="str">
        <f t="shared" ref="N68:N103" si="19">IF(ISBLANK(K68),"",IF(L68, "https://raw.githubusercontent.com/PatrickVibild/TellusAmazonPictures/master/pictures/"&amp;K68&amp;"/2.jpg","https://download.lenovo.com/Images/Parts/"&amp;K68&amp;"/"&amp;K68&amp;"_B.jpg"))</f>
        <v>https://download.lenovo.com/Images/Parts/01YP508/01YP508_B.jpg</v>
      </c>
      <c r="O68" s="56"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f>MATCH(G68,options!$D$1:$D$20,0)</f>
        <v>5</v>
      </c>
    </row>
    <row r="69" spans="3:22" ht="56" x14ac:dyDescent="0.15">
      <c r="C69" s="50" t="b">
        <f>FALSE()</f>
        <v>0</v>
      </c>
      <c r="D69" s="50" t="b">
        <f>FALSE()</f>
        <v>0</v>
      </c>
      <c r="E69" s="44">
        <v>5714401483069</v>
      </c>
      <c r="F69" s="44" t="s">
        <v>741</v>
      </c>
      <c r="G69" s="74" t="s">
        <v>381</v>
      </c>
      <c r="H69" s="44" t="s">
        <v>741</v>
      </c>
      <c r="I69" s="52" t="b">
        <f>TRUE()</f>
        <v>1</v>
      </c>
      <c r="J69" s="50" t="b">
        <f>FALSE()</f>
        <v>0</v>
      </c>
      <c r="K69" s="44" t="s">
        <v>800</v>
      </c>
      <c r="L69" s="54" t="b">
        <f>FALSE()</f>
        <v>0</v>
      </c>
      <c r="M69" s="55" t="str">
        <f t="shared" si="18"/>
        <v>https://download.lenovo.com/Images/Parts/01YN419/01YN419_A.jpg</v>
      </c>
      <c r="N69" s="55" t="str">
        <f t="shared" si="19"/>
        <v>https://download.lenovo.com/Images/Parts/01YN419/01YN419_B.jpg</v>
      </c>
      <c r="O69" s="56" t="str">
        <f t="shared" si="20"/>
        <v>https://download.lenovo.com/Images/Parts/01YN419/01YN419_details.jpg</v>
      </c>
      <c r="P69" t="str">
        <f t="shared" si="21"/>
        <v/>
      </c>
      <c r="Q69" t="str">
        <f t="shared" si="22"/>
        <v/>
      </c>
      <c r="R69" t="str">
        <f t="shared" si="23"/>
        <v/>
      </c>
      <c r="S69" t="str">
        <f t="shared" si="24"/>
        <v/>
      </c>
      <c r="T69" t="str">
        <f t="shared" si="25"/>
        <v/>
      </c>
      <c r="U69" t="str">
        <f t="shared" si="26"/>
        <v/>
      </c>
      <c r="V69" s="57">
        <f>MATCH(G69,options!$D$1:$D$20,0)</f>
        <v>6</v>
      </c>
    </row>
    <row r="70" spans="3:22" ht="56" x14ac:dyDescent="0.15">
      <c r="C70" s="50" t="b">
        <f>FALSE()</f>
        <v>0</v>
      </c>
      <c r="D70" s="50" t="b">
        <f>FALSE()</f>
        <v>0</v>
      </c>
      <c r="E70" s="44">
        <v>5714401483076</v>
      </c>
      <c r="F70" s="44" t="s">
        <v>742</v>
      </c>
      <c r="G70" s="74" t="s">
        <v>383</v>
      </c>
      <c r="H70" s="44" t="s">
        <v>742</v>
      </c>
      <c r="I70" s="52" t="b">
        <f>TRUE()</f>
        <v>1</v>
      </c>
      <c r="J70" s="50" t="b">
        <f>FALSE()</f>
        <v>0</v>
      </c>
      <c r="K70" s="44" t="s">
        <v>801</v>
      </c>
      <c r="L70" s="54" t="b">
        <f>FALSE()</f>
        <v>0</v>
      </c>
      <c r="M70" s="55" t="str">
        <f t="shared" si="18"/>
        <v>https://download.lenovo.com/Images/Parts/01YN386/01YN386_A.jpg</v>
      </c>
      <c r="N70" s="55" t="str">
        <f t="shared" si="19"/>
        <v>https://download.lenovo.com/Images/Parts/01YN386/01YN386_B.jpg</v>
      </c>
      <c r="O70" s="56" t="str">
        <f t="shared" si="20"/>
        <v>https://download.lenovo.com/Images/Parts/01YN386/01YN386_details.jpg</v>
      </c>
      <c r="P70" t="str">
        <f t="shared" si="21"/>
        <v/>
      </c>
      <c r="Q70" t="str">
        <f t="shared" si="22"/>
        <v/>
      </c>
      <c r="R70" t="str">
        <f t="shared" si="23"/>
        <v/>
      </c>
      <c r="S70" t="str">
        <f t="shared" si="24"/>
        <v/>
      </c>
      <c r="T70" t="str">
        <f t="shared" si="25"/>
        <v/>
      </c>
      <c r="U70" t="str">
        <f t="shared" si="26"/>
        <v/>
      </c>
      <c r="V70" s="57">
        <f>MATCH(G70,options!$D$1:$D$20,0)</f>
        <v>7</v>
      </c>
    </row>
    <row r="71" spans="3:22" ht="56" x14ac:dyDescent="0.15">
      <c r="C71" s="50" t="b">
        <f>FALSE()</f>
        <v>0</v>
      </c>
      <c r="D71" s="50" t="b">
        <f>FALSE()</f>
        <v>0</v>
      </c>
      <c r="E71" s="44">
        <v>5714401483083</v>
      </c>
      <c r="F71" s="44" t="s">
        <v>743</v>
      </c>
      <c r="G71" s="74" t="s">
        <v>385</v>
      </c>
      <c r="H71" s="44" t="s">
        <v>743</v>
      </c>
      <c r="I71" s="52" t="b">
        <f>TRUE()</f>
        <v>1</v>
      </c>
      <c r="J71" s="50" t="b">
        <f>FALSE()</f>
        <v>0</v>
      </c>
      <c r="K71" s="44" t="s">
        <v>785</v>
      </c>
      <c r="L71" s="54" t="b">
        <f>FALSE()</f>
        <v>0</v>
      </c>
      <c r="M71" s="55" t="str">
        <f t="shared" si="18"/>
        <v>https://download.lenovo.com/Images/Parts/01YN427/01YN427_A.jpg</v>
      </c>
      <c r="N71" s="55" t="str">
        <f t="shared" si="19"/>
        <v>https://download.lenovo.com/Images/Parts/01YN427/01YN427_B.jpg</v>
      </c>
      <c r="O71" s="56" t="str">
        <f t="shared" si="20"/>
        <v>https://download.lenovo.com/Images/Parts/01YN427/01YN427_details.jpg</v>
      </c>
      <c r="P71" t="str">
        <f t="shared" si="21"/>
        <v/>
      </c>
      <c r="Q71" t="str">
        <f t="shared" si="22"/>
        <v/>
      </c>
      <c r="R71" t="str">
        <f t="shared" si="23"/>
        <v/>
      </c>
      <c r="S71" t="str">
        <f t="shared" si="24"/>
        <v/>
      </c>
      <c r="T71" t="str">
        <f t="shared" si="25"/>
        <v/>
      </c>
      <c r="U71" t="str">
        <f t="shared" si="26"/>
        <v/>
      </c>
      <c r="V71" s="57">
        <f>MATCH(G71,options!$D$1:$D$20,0)</f>
        <v>8</v>
      </c>
    </row>
    <row r="72" spans="3:22" ht="56" x14ac:dyDescent="0.15">
      <c r="C72" s="50" t="b">
        <f>FALSE()</f>
        <v>0</v>
      </c>
      <c r="D72" s="50" t="b">
        <f>FALSE()</f>
        <v>0</v>
      </c>
      <c r="E72" s="44">
        <v>5714401483090</v>
      </c>
      <c r="F72" s="44" t="s">
        <v>744</v>
      </c>
      <c r="G72" s="74" t="s">
        <v>386</v>
      </c>
      <c r="H72" s="44" t="s">
        <v>744</v>
      </c>
      <c r="I72" s="52" t="b">
        <f>TRUE()</f>
        <v>1</v>
      </c>
      <c r="J72" s="50" t="b">
        <f>FALSE()</f>
        <v>0</v>
      </c>
      <c r="K72" s="44" t="s">
        <v>786</v>
      </c>
      <c r="L72" s="54" t="b">
        <f>FALSE()</f>
        <v>0</v>
      </c>
      <c r="M72" s="55" t="str">
        <f t="shared" si="18"/>
        <v>https://download.lenovo.com/Images/Parts/01EN984/01EN984_A.jpg</v>
      </c>
      <c r="N72" s="55" t="str">
        <f t="shared" si="19"/>
        <v>https://download.lenovo.com/Images/Parts/01EN984/01EN984_B.jpg</v>
      </c>
      <c r="O72" s="56" t="str">
        <f t="shared" si="20"/>
        <v>https://download.lenovo.com/Images/Parts/01EN984/01EN984_details.jpg</v>
      </c>
      <c r="P72" t="str">
        <f t="shared" si="21"/>
        <v/>
      </c>
      <c r="Q72" t="str">
        <f t="shared" si="22"/>
        <v/>
      </c>
      <c r="R72" t="str">
        <f t="shared" si="23"/>
        <v/>
      </c>
      <c r="S72" t="str">
        <f t="shared" si="24"/>
        <v/>
      </c>
      <c r="T72" t="str">
        <f t="shared" si="25"/>
        <v/>
      </c>
      <c r="U72" t="str">
        <f t="shared" si="26"/>
        <v/>
      </c>
      <c r="V72" s="57">
        <f>MATCH(G72,options!$D$1:$D$20,0)</f>
        <v>20</v>
      </c>
    </row>
    <row r="73" spans="3:22" ht="56" x14ac:dyDescent="0.15">
      <c r="C73" s="50" t="b">
        <f>FALSE()</f>
        <v>0</v>
      </c>
      <c r="D73" s="50" t="b">
        <f>FALSE()</f>
        <v>0</v>
      </c>
      <c r="E73" s="44">
        <v>5714401483106</v>
      </c>
      <c r="F73" s="44" t="s">
        <v>745</v>
      </c>
      <c r="G73" s="74" t="s">
        <v>388</v>
      </c>
      <c r="H73" s="44" t="s">
        <v>745</v>
      </c>
      <c r="I73" s="52" t="b">
        <f>TRUE()</f>
        <v>1</v>
      </c>
      <c r="J73" s="50" t="b">
        <f>FALSE()</f>
        <v>0</v>
      </c>
      <c r="K73" s="44" t="s">
        <v>787</v>
      </c>
      <c r="L73" s="54" t="b">
        <f>FALSE()</f>
        <v>0</v>
      </c>
      <c r="M73" s="55" t="str">
        <f t="shared" si="18"/>
        <v>https://download.lenovo.com/Images/Parts/01YN389/01YN389_A.jpg</v>
      </c>
      <c r="N73" s="55" t="str">
        <f t="shared" si="19"/>
        <v>https://download.lenovo.com/Images/Parts/01YN389/01YN389_B.jpg</v>
      </c>
      <c r="O73" s="56" t="str">
        <f t="shared" si="20"/>
        <v>https://download.lenovo.com/Images/Parts/01YN389/01YN389_details.jpg</v>
      </c>
      <c r="P73" t="str">
        <f t="shared" si="21"/>
        <v/>
      </c>
      <c r="Q73" t="str">
        <f t="shared" si="22"/>
        <v/>
      </c>
      <c r="R73" t="str">
        <f t="shared" si="23"/>
        <v/>
      </c>
      <c r="S73" t="str">
        <f t="shared" si="24"/>
        <v/>
      </c>
      <c r="T73" t="str">
        <f t="shared" si="25"/>
        <v/>
      </c>
      <c r="U73" t="str">
        <f t="shared" si="26"/>
        <v/>
      </c>
      <c r="V73" s="57">
        <f>MATCH(G73,options!$D$1:$D$20,0)</f>
        <v>9</v>
      </c>
    </row>
    <row r="74" spans="3:22" ht="56" x14ac:dyDescent="0.15">
      <c r="C74" s="50" t="b">
        <f>FALSE()</f>
        <v>0</v>
      </c>
      <c r="D74" s="50" t="b">
        <f>FALSE()</f>
        <v>0</v>
      </c>
      <c r="E74" s="44">
        <v>5714401483113</v>
      </c>
      <c r="F74" s="44" t="s">
        <v>746</v>
      </c>
      <c r="G74" s="74" t="s">
        <v>390</v>
      </c>
      <c r="H74" s="44" t="s">
        <v>746</v>
      </c>
      <c r="I74" s="52" t="b">
        <f>TRUE()</f>
        <v>1</v>
      </c>
      <c r="J74" s="50" t="b">
        <f>FALSE()</f>
        <v>0</v>
      </c>
      <c r="K74" s="44" t="s">
        <v>788</v>
      </c>
      <c r="L74" s="54" t="b">
        <f>FALSE()</f>
        <v>0</v>
      </c>
      <c r="M74" s="55" t="str">
        <f t="shared" si="18"/>
        <v>https://download.lenovo.com/Images/Parts/01YN435/01YN435_A.jpg</v>
      </c>
      <c r="N74" s="55" t="str">
        <f t="shared" si="19"/>
        <v>https://download.lenovo.com/Images/Parts/01YN435/01YN435_B.jpg</v>
      </c>
      <c r="O74" s="56" t="str">
        <f t="shared" si="20"/>
        <v>https://download.lenovo.com/Images/Parts/01YN435/01YN435_details.jpg</v>
      </c>
      <c r="P74" t="str">
        <f t="shared" si="21"/>
        <v/>
      </c>
      <c r="Q74" t="str">
        <f t="shared" si="22"/>
        <v/>
      </c>
      <c r="R74" t="str">
        <f t="shared" si="23"/>
        <v/>
      </c>
      <c r="S74" t="str">
        <f t="shared" si="24"/>
        <v/>
      </c>
      <c r="T74" t="str">
        <f t="shared" si="25"/>
        <v/>
      </c>
      <c r="U74" t="str">
        <f t="shared" si="26"/>
        <v/>
      </c>
      <c r="V74" s="57">
        <f>MATCH(G74,options!$D$1:$D$20,0)</f>
        <v>19</v>
      </c>
    </row>
    <row r="75" spans="3:22" ht="56" x14ac:dyDescent="0.15">
      <c r="C75" s="50" t="b">
        <f>FALSE()</f>
        <v>0</v>
      </c>
      <c r="D75" s="50" t="b">
        <f>FALSE()</f>
        <v>0</v>
      </c>
      <c r="E75" s="44">
        <v>5714401483120</v>
      </c>
      <c r="F75" s="44" t="s">
        <v>747</v>
      </c>
      <c r="G75" s="74" t="s">
        <v>391</v>
      </c>
      <c r="H75" s="44" t="s">
        <v>747</v>
      </c>
      <c r="I75" s="52" t="b">
        <f>TRUE()</f>
        <v>1</v>
      </c>
      <c r="J75" s="50" t="b">
        <f>FALSE()</f>
        <v>0</v>
      </c>
      <c r="K75" s="66"/>
      <c r="L75" s="54" t="b">
        <f>FALSE()</f>
        <v>0</v>
      </c>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f>MATCH(G75,options!$D$1:$D$20,0)</f>
        <v>10</v>
      </c>
    </row>
    <row r="76" spans="3:22" ht="56" x14ac:dyDescent="0.15">
      <c r="C76" s="50" t="b">
        <f>FALSE()</f>
        <v>0</v>
      </c>
      <c r="D76" s="50" t="b">
        <f>FALSE()</f>
        <v>0</v>
      </c>
      <c r="E76" s="44">
        <v>5714401483137</v>
      </c>
      <c r="F76" s="44" t="s">
        <v>748</v>
      </c>
      <c r="G76" s="74" t="s">
        <v>393</v>
      </c>
      <c r="H76" s="44" t="s">
        <v>748</v>
      </c>
      <c r="I76" s="52" t="b">
        <f>TRUE()</f>
        <v>1</v>
      </c>
      <c r="J76" s="50" t="b">
        <f>FALSE()</f>
        <v>0</v>
      </c>
      <c r="K76" s="44" t="s">
        <v>789</v>
      </c>
      <c r="L76" s="54" t="b">
        <f>FALSE()</f>
        <v>0</v>
      </c>
      <c r="M76" s="55" t="str">
        <f t="shared" si="18"/>
        <v>https://download.lenovo.com/Images/Parts/01YN360/01YN360_A.jpg</v>
      </c>
      <c r="N76" s="55" t="str">
        <f t="shared" si="19"/>
        <v>https://download.lenovo.com/Images/Parts/01YN360/01YN360_B.jpg</v>
      </c>
      <c r="O76" s="56" t="str">
        <f t="shared" si="20"/>
        <v>https://download.lenovo.com/Images/Parts/01YN360/01YN360_details.jpg</v>
      </c>
      <c r="P76" t="str">
        <f t="shared" si="21"/>
        <v/>
      </c>
      <c r="Q76" t="str">
        <f t="shared" si="22"/>
        <v/>
      </c>
      <c r="R76" t="str">
        <f t="shared" si="23"/>
        <v/>
      </c>
      <c r="S76" t="str">
        <f t="shared" si="24"/>
        <v/>
      </c>
      <c r="T76" t="str">
        <f t="shared" si="25"/>
        <v/>
      </c>
      <c r="U76" t="str">
        <f t="shared" si="26"/>
        <v/>
      </c>
      <c r="V76" s="57">
        <f>MATCH(G76,options!$D$1:$D$20,0)</f>
        <v>11</v>
      </c>
    </row>
    <row r="77" spans="3:22" ht="56" x14ac:dyDescent="0.15">
      <c r="C77" s="50" t="b">
        <f>FALSE()</f>
        <v>0</v>
      </c>
      <c r="D77" s="50" t="b">
        <f>FALSE()</f>
        <v>0</v>
      </c>
      <c r="E77" s="44">
        <v>5714401483144</v>
      </c>
      <c r="F77" s="44" t="s">
        <v>749</v>
      </c>
      <c r="G77" s="74" t="s">
        <v>394</v>
      </c>
      <c r="H77" s="44" t="s">
        <v>749</v>
      </c>
      <c r="I77" s="52" t="b">
        <f>TRUE()</f>
        <v>1</v>
      </c>
      <c r="J77" s="50" t="b">
        <f>FALSE()</f>
        <v>0</v>
      </c>
      <c r="K77" s="66"/>
      <c r="L77" s="54" t="b">
        <f>FALSE()</f>
        <v>0</v>
      </c>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f>MATCH(G77,options!$D$1:$D$20,0)</f>
        <v>12</v>
      </c>
    </row>
    <row r="78" spans="3:22" ht="56" x14ac:dyDescent="0.15">
      <c r="C78" s="50" t="b">
        <f>FALSE()</f>
        <v>0</v>
      </c>
      <c r="D78" s="50" t="b">
        <f>FALSE()</f>
        <v>0</v>
      </c>
      <c r="E78" s="44">
        <v>5714401483151</v>
      </c>
      <c r="F78" s="44" t="s">
        <v>750</v>
      </c>
      <c r="G78" s="74" t="s">
        <v>396</v>
      </c>
      <c r="H78" s="44" t="s">
        <v>750</v>
      </c>
      <c r="I78" s="52" t="b">
        <f>TRUE()</f>
        <v>1</v>
      </c>
      <c r="J78" s="50" t="b">
        <f>FALSE()</f>
        <v>0</v>
      </c>
      <c r="K78" s="44" t="s">
        <v>802</v>
      </c>
      <c r="L78" s="54" t="b">
        <f>FALSE()</f>
        <v>0</v>
      </c>
      <c r="M78" s="55" t="str">
        <f t="shared" si="18"/>
        <v>https://download.lenovo.com/Images/Parts/01YN401/01YN401_A.jpg</v>
      </c>
      <c r="N78" s="55" t="str">
        <f t="shared" si="19"/>
        <v>https://download.lenovo.com/Images/Parts/01YN401/01YN401_B.jpg</v>
      </c>
      <c r="O78" s="56" t="str">
        <f t="shared" si="20"/>
        <v>https://download.lenovo.com/Images/Parts/01YN401/01YN401_details.jpg</v>
      </c>
      <c r="P78" t="str">
        <f t="shared" si="21"/>
        <v/>
      </c>
      <c r="Q78" t="str">
        <f t="shared" si="22"/>
        <v/>
      </c>
      <c r="R78" t="str">
        <f t="shared" si="23"/>
        <v/>
      </c>
      <c r="S78" t="str">
        <f t="shared" si="24"/>
        <v/>
      </c>
      <c r="T78" t="str">
        <f t="shared" si="25"/>
        <v/>
      </c>
      <c r="U78" t="str">
        <f t="shared" si="26"/>
        <v/>
      </c>
      <c r="V78" s="57">
        <f>MATCH(G78,options!$D$1:$D$20,0)</f>
        <v>13</v>
      </c>
    </row>
    <row r="79" spans="3:22" ht="56" x14ac:dyDescent="0.15">
      <c r="C79" s="50" t="b">
        <f>FALSE()</f>
        <v>0</v>
      </c>
      <c r="D79" s="50" t="b">
        <f>FALSE()</f>
        <v>0</v>
      </c>
      <c r="E79" s="44">
        <v>5714401483168</v>
      </c>
      <c r="F79" s="44" t="s">
        <v>751</v>
      </c>
      <c r="G79" s="74" t="s">
        <v>397</v>
      </c>
      <c r="H79" s="44" t="s">
        <v>751</v>
      </c>
      <c r="I79" s="52" t="b">
        <f>TRUE()</f>
        <v>1</v>
      </c>
      <c r="J79" s="50" t="b">
        <f>FALSE()</f>
        <v>0</v>
      </c>
      <c r="K79" s="44" t="s">
        <v>803</v>
      </c>
      <c r="L79" s="54" t="b">
        <f>FALSE()</f>
        <v>0</v>
      </c>
      <c r="M79" s="55" t="str">
        <f t="shared" si="18"/>
        <v>https://download.lenovo.com/Images/Parts/01YN329/01YN329_A.jpg</v>
      </c>
      <c r="N79" s="55" t="str">
        <f t="shared" si="19"/>
        <v>https://download.lenovo.com/Images/Parts/01YN329/01YN329_B.jpg</v>
      </c>
      <c r="O79" s="56" t="str">
        <f t="shared" si="20"/>
        <v>https://download.lenovo.com/Images/Parts/01YN329/01YN329_details.jpg</v>
      </c>
      <c r="P79" t="str">
        <f t="shared" si="21"/>
        <v/>
      </c>
      <c r="Q79" t="str">
        <f t="shared" si="22"/>
        <v/>
      </c>
      <c r="R79" t="str">
        <f t="shared" si="23"/>
        <v/>
      </c>
      <c r="S79" t="str">
        <f t="shared" si="24"/>
        <v/>
      </c>
      <c r="T79" t="str">
        <f t="shared" si="25"/>
        <v/>
      </c>
      <c r="U79" t="str">
        <f t="shared" si="26"/>
        <v/>
      </c>
      <c r="V79" s="57">
        <f>MATCH(G79,options!$D$1:$D$20,0)</f>
        <v>14</v>
      </c>
    </row>
    <row r="80" spans="3:22" ht="56" x14ac:dyDescent="0.15">
      <c r="C80" s="50" t="b">
        <f>FALSE()</f>
        <v>0</v>
      </c>
      <c r="D80" s="50" t="b">
        <f>FALSE()</f>
        <v>0</v>
      </c>
      <c r="E80" s="44">
        <v>5714401483175</v>
      </c>
      <c r="F80" s="44" t="s">
        <v>752</v>
      </c>
      <c r="G80" s="74" t="s">
        <v>400</v>
      </c>
      <c r="H80" s="44" t="s">
        <v>752</v>
      </c>
      <c r="I80" s="52" t="b">
        <f>TRUE()</f>
        <v>1</v>
      </c>
      <c r="J80" s="50" t="b">
        <f>FALSE()</f>
        <v>0</v>
      </c>
      <c r="K80" s="44" t="s">
        <v>804</v>
      </c>
      <c r="L80" s="54" t="b">
        <f>FALSE()</f>
        <v>0</v>
      </c>
      <c r="M80" s="55" t="str">
        <f t="shared" si="18"/>
        <v>https://download.lenovo.com/Images/Parts/01YN406/01YN406_A.jpg</v>
      </c>
      <c r="N80" s="55" t="str">
        <f t="shared" si="19"/>
        <v>https://download.lenovo.com/Images/Parts/01YN406/01YN406_B.jpg</v>
      </c>
      <c r="O80" s="56" t="str">
        <f t="shared" si="20"/>
        <v>https://download.lenovo.com/Images/Parts/01YN406/01YN406_details.jpg</v>
      </c>
      <c r="P80" t="str">
        <f t="shared" si="21"/>
        <v/>
      </c>
      <c r="Q80" t="str">
        <f t="shared" si="22"/>
        <v/>
      </c>
      <c r="R80" t="str">
        <f t="shared" si="23"/>
        <v/>
      </c>
      <c r="S80" t="str">
        <f t="shared" si="24"/>
        <v/>
      </c>
      <c r="T80" t="str">
        <f t="shared" si="25"/>
        <v/>
      </c>
      <c r="U80" t="str">
        <f t="shared" si="26"/>
        <v/>
      </c>
      <c r="V80" s="57">
        <f>MATCH(G80,options!$D$1:$D$20,0)</f>
        <v>15</v>
      </c>
    </row>
    <row r="81" spans="3:22" ht="70" x14ac:dyDescent="0.15">
      <c r="C81" s="50" t="b">
        <f>FALSE()</f>
        <v>0</v>
      </c>
      <c r="D81" s="50" t="b">
        <f>FALSE()</f>
        <v>0</v>
      </c>
      <c r="E81" s="44">
        <v>5714401483182</v>
      </c>
      <c r="F81" s="44" t="s">
        <v>753</v>
      </c>
      <c r="G81" s="74" t="s">
        <v>401</v>
      </c>
      <c r="H81" s="44" t="s">
        <v>753</v>
      </c>
      <c r="I81" s="52" t="b">
        <f>TRUE()</f>
        <v>1</v>
      </c>
      <c r="J81" s="50" t="b">
        <f>FALSE()</f>
        <v>0</v>
      </c>
      <c r="K81" s="44" t="s">
        <v>805</v>
      </c>
      <c r="L81" s="54" t="b">
        <f>FALSE()</f>
        <v>0</v>
      </c>
      <c r="M81" s="55" t="str">
        <f t="shared" si="18"/>
        <v>https://download.lenovo.com/Images/Parts/01YN409/01YN409_A.jpg</v>
      </c>
      <c r="N81" s="55" t="str">
        <f t="shared" si="19"/>
        <v>https://download.lenovo.com/Images/Parts/01YN409/01YN409_B.jpg</v>
      </c>
      <c r="O81" s="56" t="str">
        <f t="shared" si="20"/>
        <v>https://download.lenovo.com/Images/Parts/01YN409/01YN409_details.jpg</v>
      </c>
      <c r="P81" t="str">
        <f t="shared" si="21"/>
        <v/>
      </c>
      <c r="Q81" t="str">
        <f t="shared" si="22"/>
        <v/>
      </c>
      <c r="R81" t="str">
        <f t="shared" si="23"/>
        <v/>
      </c>
      <c r="S81" t="str">
        <f t="shared" si="24"/>
        <v/>
      </c>
      <c r="T81" t="str">
        <f t="shared" si="25"/>
        <v/>
      </c>
      <c r="U81" t="str">
        <f t="shared" si="26"/>
        <v/>
      </c>
      <c r="V81" s="57">
        <f>MATCH(G81,options!$D$1:$D$20,0)</f>
        <v>16</v>
      </c>
    </row>
    <row r="82" spans="3:22" ht="56" x14ac:dyDescent="0.15">
      <c r="C82" s="50" t="b">
        <f>FALSE()</f>
        <v>0</v>
      </c>
      <c r="D82" s="50" t="b">
        <f>FALSE()</f>
        <v>0</v>
      </c>
      <c r="E82" s="44">
        <v>5714401483199</v>
      </c>
      <c r="F82" s="44" t="s">
        <v>754</v>
      </c>
      <c r="G82" s="74" t="s">
        <v>402</v>
      </c>
      <c r="H82" s="44" t="s">
        <v>754</v>
      </c>
      <c r="I82" s="52" t="b">
        <f>TRUE()</f>
        <v>1</v>
      </c>
      <c r="J82" s="50" t="b">
        <f>FALSE()</f>
        <v>0</v>
      </c>
      <c r="K82" s="44" t="s">
        <v>794</v>
      </c>
      <c r="L82" s="54" t="b">
        <f>FALSE()</f>
        <v>0</v>
      </c>
      <c r="M82" s="55" t="str">
        <f t="shared" si="18"/>
        <v>https://download.lenovo.com/Images/Parts/01YN402/01YN402_A.jpg</v>
      </c>
      <c r="N82" s="55" t="str">
        <f t="shared" si="19"/>
        <v>https://download.lenovo.com/Images/Parts/01YN402/01YN402_B.jpg</v>
      </c>
      <c r="O82" s="56" t="str">
        <f t="shared" si="20"/>
        <v>https://download.lenovo.com/Images/Parts/01YN402/01YN402_details.jpg</v>
      </c>
      <c r="P82" t="str">
        <f t="shared" si="21"/>
        <v/>
      </c>
      <c r="Q82" t="str">
        <f t="shared" si="22"/>
        <v/>
      </c>
      <c r="R82" t="str">
        <f t="shared" si="23"/>
        <v/>
      </c>
      <c r="S82" t="str">
        <f t="shared" si="24"/>
        <v/>
      </c>
      <c r="T82" t="str">
        <f t="shared" si="25"/>
        <v/>
      </c>
      <c r="U82" t="str">
        <f t="shared" si="26"/>
        <v/>
      </c>
      <c r="V82" s="57">
        <f>MATCH(G82,options!$D$1:$D$20,0)</f>
        <v>17</v>
      </c>
    </row>
    <row r="83" spans="3:22" ht="56" x14ac:dyDescent="0.15">
      <c r="C83" s="50" t="b">
        <f>TRUE()</f>
        <v>1</v>
      </c>
      <c r="D83" s="50" t="b">
        <f>FALSE()</f>
        <v>0</v>
      </c>
      <c r="E83" s="44">
        <v>5714401483205</v>
      </c>
      <c r="F83" s="44" t="s">
        <v>755</v>
      </c>
      <c r="G83" s="74" t="s">
        <v>404</v>
      </c>
      <c r="H83" s="44" t="s">
        <v>755</v>
      </c>
      <c r="I83" s="52" t="b">
        <f>TRUE()</f>
        <v>1</v>
      </c>
      <c r="J83" s="50" t="b">
        <f>FALSE()</f>
        <v>0</v>
      </c>
      <c r="K83" s="44" t="s">
        <v>803</v>
      </c>
      <c r="L83" s="54" t="b">
        <f>FALSE()</f>
        <v>0</v>
      </c>
      <c r="M83" s="55" t="str">
        <f t="shared" si="18"/>
        <v>https://download.lenovo.com/Images/Parts/01YN329/01YN329_A.jpg</v>
      </c>
      <c r="N83" s="55" t="str">
        <f t="shared" si="19"/>
        <v>https://download.lenovo.com/Images/Parts/01YN329/01YN329_B.jpg</v>
      </c>
      <c r="O83" s="56" t="str">
        <f t="shared" si="20"/>
        <v>https://download.lenovo.com/Images/Parts/01YN329/01YN329_details.jpg</v>
      </c>
      <c r="P83" t="str">
        <f t="shared" si="21"/>
        <v/>
      </c>
      <c r="Q83" t="str">
        <f t="shared" si="22"/>
        <v/>
      </c>
      <c r="R83" t="str">
        <f t="shared" si="23"/>
        <v/>
      </c>
      <c r="S83" t="str">
        <f t="shared" si="24"/>
        <v/>
      </c>
      <c r="T83" t="str">
        <f t="shared" si="25"/>
        <v/>
      </c>
      <c r="U83" t="str">
        <f t="shared" si="26"/>
        <v/>
      </c>
      <c r="V83" s="57">
        <f>MATCH(G83,options!$D$1:$D$20,0)</f>
        <v>18</v>
      </c>
    </row>
    <row r="84" spans="3: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3: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3: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3: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3: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3: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3: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3: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3: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3: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3: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3: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3: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2022-08-28T06:14:48Z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